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DA368C41-F828-46A1-8CE6-3B4B75228BD0}" xr6:coauthVersionLast="47" xr6:coauthVersionMax="47" xr10:uidLastSave="{00000000-0000-0000-0000-000000000000}"/>
  <bookViews>
    <workbookView xWindow="1950" yWindow="1950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J536" i="16"/>
  <c r="I536" i="16"/>
  <c r="H536" i="16"/>
  <c r="G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J25" i="16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J5" i="16"/>
  <c r="F5" i="16"/>
  <c r="E5" i="16"/>
  <c r="B5" i="16"/>
  <c r="J4" i="16"/>
  <c r="G4" i="16"/>
  <c r="F4" i="16"/>
  <c r="E4" i="16"/>
  <c r="B4" i="16"/>
  <c r="J3" i="16"/>
  <c r="F3" i="16"/>
  <c r="E3" i="16"/>
  <c r="P914" i="11"/>
  <c r="O914" i="11"/>
  <c r="N914" i="11"/>
  <c r="M914" i="11"/>
  <c r="L914" i="11"/>
  <c r="K914" i="11"/>
  <c r="J914" i="11"/>
  <c r="I914" i="11"/>
  <c r="H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E42" i="11"/>
  <c r="B42" i="11"/>
  <c r="E41" i="11"/>
  <c r="B41" i="11"/>
  <c r="H40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04" i="2"/>
  <c r="P704" i="2"/>
  <c r="O704" i="2"/>
  <c r="M704" i="2"/>
  <c r="L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C703" i="2"/>
  <c r="B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B688" i="2"/>
  <c r="M687" i="2"/>
  <c r="L687" i="2"/>
  <c r="K687" i="2"/>
  <c r="J687" i="2"/>
  <c r="I687" i="2"/>
  <c r="H687" i="2"/>
  <c r="G687" i="2"/>
  <c r="F687" i="2"/>
  <c r="E687" i="2"/>
  <c r="D687" i="2"/>
  <c r="B687" i="2"/>
  <c r="M686" i="2"/>
  <c r="L686" i="2"/>
  <c r="K686" i="2"/>
  <c r="J686" i="2"/>
  <c r="I686" i="2"/>
  <c r="H686" i="2"/>
  <c r="G686" i="2"/>
  <c r="F686" i="2"/>
  <c r="E686" i="2"/>
  <c r="D686" i="2"/>
  <c r="B686" i="2"/>
  <c r="M685" i="2"/>
  <c r="L685" i="2"/>
  <c r="K685" i="2"/>
  <c r="J685" i="2"/>
  <c r="I685" i="2"/>
  <c r="H685" i="2"/>
  <c r="G685" i="2"/>
  <c r="F685" i="2"/>
  <c r="E685" i="2"/>
  <c r="D685" i="2"/>
  <c r="B685" i="2"/>
  <c r="M684" i="2"/>
  <c r="L684" i="2"/>
  <c r="K684" i="2"/>
  <c r="J684" i="2"/>
  <c r="I684" i="2"/>
  <c r="H684" i="2"/>
  <c r="G684" i="2"/>
  <c r="F684" i="2"/>
  <c r="E684" i="2"/>
  <c r="D684" i="2"/>
  <c r="B684" i="2"/>
  <c r="M683" i="2"/>
  <c r="L683" i="2"/>
  <c r="K683" i="2"/>
  <c r="J683" i="2"/>
  <c r="I683" i="2"/>
  <c r="H683" i="2"/>
  <c r="G683" i="2"/>
  <c r="F683" i="2"/>
  <c r="E683" i="2"/>
  <c r="D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B680" i="2"/>
  <c r="M679" i="2"/>
  <c r="L679" i="2"/>
  <c r="K679" i="2"/>
  <c r="J679" i="2"/>
  <c r="I679" i="2"/>
  <c r="H679" i="2"/>
  <c r="G679" i="2"/>
  <c r="F679" i="2"/>
  <c r="E679" i="2"/>
  <c r="D679" i="2"/>
  <c r="B679" i="2"/>
  <c r="M678" i="2"/>
  <c r="L678" i="2"/>
  <c r="K678" i="2"/>
  <c r="J678" i="2"/>
  <c r="I678" i="2"/>
  <c r="H678" i="2"/>
  <c r="G678" i="2"/>
  <c r="F678" i="2"/>
  <c r="E678" i="2"/>
  <c r="D678" i="2"/>
  <c r="B678" i="2"/>
  <c r="M677" i="2"/>
  <c r="L677" i="2"/>
  <c r="K677" i="2"/>
  <c r="J677" i="2"/>
  <c r="I677" i="2"/>
  <c r="H677" i="2"/>
  <c r="G677" i="2"/>
  <c r="F677" i="2"/>
  <c r="E677" i="2"/>
  <c r="D677" i="2"/>
  <c r="B677" i="2"/>
  <c r="M676" i="2"/>
  <c r="L676" i="2"/>
  <c r="K676" i="2"/>
  <c r="J676" i="2"/>
  <c r="I676" i="2"/>
  <c r="H676" i="2"/>
  <c r="G676" i="2"/>
  <c r="F676" i="2"/>
  <c r="E676" i="2"/>
  <c r="D676" i="2"/>
  <c r="B676" i="2"/>
  <c r="M675" i="2"/>
  <c r="L675" i="2"/>
  <c r="K675" i="2"/>
  <c r="J675" i="2"/>
  <c r="I675" i="2"/>
  <c r="H675" i="2"/>
  <c r="G675" i="2"/>
  <c r="F675" i="2"/>
  <c r="E675" i="2"/>
  <c r="D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O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O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O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B618" i="2"/>
  <c r="M617" i="2"/>
  <c r="L617" i="2"/>
  <c r="K617" i="2"/>
  <c r="J617" i="2"/>
  <c r="I617" i="2"/>
  <c r="H617" i="2"/>
  <c r="G617" i="2"/>
  <c r="F617" i="2"/>
  <c r="E617" i="2"/>
  <c r="D617" i="2"/>
  <c r="B617" i="2"/>
  <c r="M616" i="2"/>
  <c r="L616" i="2"/>
  <c r="K616" i="2"/>
  <c r="J616" i="2"/>
  <c r="I616" i="2"/>
  <c r="H616" i="2"/>
  <c r="G616" i="2"/>
  <c r="F616" i="2"/>
  <c r="E616" i="2"/>
  <c r="D616" i="2"/>
  <c r="B616" i="2"/>
  <c r="M615" i="2"/>
  <c r="L615" i="2"/>
  <c r="K615" i="2"/>
  <c r="J615" i="2"/>
  <c r="I615" i="2"/>
  <c r="H615" i="2"/>
  <c r="G615" i="2"/>
  <c r="F615" i="2"/>
  <c r="E615" i="2"/>
  <c r="D615" i="2"/>
  <c r="B615" i="2"/>
  <c r="M614" i="2"/>
  <c r="L614" i="2"/>
  <c r="K614" i="2"/>
  <c r="J614" i="2"/>
  <c r="I614" i="2"/>
  <c r="H614" i="2"/>
  <c r="G614" i="2"/>
  <c r="F614" i="2"/>
  <c r="E614" i="2"/>
  <c r="D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B609" i="2"/>
  <c r="M608" i="2"/>
  <c r="L608" i="2"/>
  <c r="K608" i="2"/>
  <c r="J608" i="2"/>
  <c r="I608" i="2"/>
  <c r="H608" i="2"/>
  <c r="G608" i="2"/>
  <c r="F608" i="2"/>
  <c r="E608" i="2"/>
  <c r="D608" i="2"/>
  <c r="B608" i="2"/>
  <c r="M607" i="2"/>
  <c r="L607" i="2"/>
  <c r="K607" i="2"/>
  <c r="J607" i="2"/>
  <c r="I607" i="2"/>
  <c r="H607" i="2"/>
  <c r="G607" i="2"/>
  <c r="F607" i="2"/>
  <c r="E607" i="2"/>
  <c r="D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B572" i="2"/>
  <c r="M571" i="2"/>
  <c r="L571" i="2"/>
  <c r="K571" i="2"/>
  <c r="J571" i="2"/>
  <c r="I571" i="2"/>
  <c r="H571" i="2"/>
  <c r="G571" i="2"/>
  <c r="F571" i="2"/>
  <c r="E571" i="2"/>
  <c r="D571" i="2"/>
  <c r="B571" i="2"/>
  <c r="M570" i="2"/>
  <c r="L570" i="2"/>
  <c r="K570" i="2"/>
  <c r="J570" i="2"/>
  <c r="I570" i="2"/>
  <c r="H570" i="2"/>
  <c r="G570" i="2"/>
  <c r="F570" i="2"/>
  <c r="E570" i="2"/>
  <c r="D570" i="2"/>
  <c r="B570" i="2"/>
  <c r="M569" i="2"/>
  <c r="L569" i="2"/>
  <c r="K569" i="2"/>
  <c r="J569" i="2"/>
  <c r="I569" i="2"/>
  <c r="H569" i="2"/>
  <c r="G569" i="2"/>
  <c r="F569" i="2"/>
  <c r="E569" i="2"/>
  <c r="D569" i="2"/>
  <c r="B569" i="2"/>
  <c r="M568" i="2"/>
  <c r="L568" i="2"/>
  <c r="K568" i="2"/>
  <c r="J568" i="2"/>
  <c r="I568" i="2"/>
  <c r="H568" i="2"/>
  <c r="G568" i="2"/>
  <c r="F568" i="2"/>
  <c r="E568" i="2"/>
  <c r="D568" i="2"/>
  <c r="B568" i="2"/>
  <c r="M567" i="2"/>
  <c r="L567" i="2"/>
  <c r="K567" i="2"/>
  <c r="J567" i="2"/>
  <c r="I567" i="2"/>
  <c r="H567" i="2"/>
  <c r="G567" i="2"/>
  <c r="F567" i="2"/>
  <c r="E567" i="2"/>
  <c r="D567" i="2"/>
  <c r="B567" i="2"/>
  <c r="M566" i="2"/>
  <c r="L566" i="2"/>
  <c r="K566" i="2"/>
  <c r="J566" i="2"/>
  <c r="I566" i="2"/>
  <c r="H566" i="2"/>
  <c r="G566" i="2"/>
  <c r="F566" i="2"/>
  <c r="E566" i="2"/>
  <c r="D566" i="2"/>
  <c r="B566" i="2"/>
  <c r="M565" i="2"/>
  <c r="L565" i="2"/>
  <c r="K565" i="2"/>
  <c r="J565" i="2"/>
  <c r="I565" i="2"/>
  <c r="H565" i="2"/>
  <c r="G565" i="2"/>
  <c r="F565" i="2"/>
  <c r="E565" i="2"/>
  <c r="D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B562" i="2"/>
  <c r="M561" i="2"/>
  <c r="L561" i="2"/>
  <c r="K561" i="2"/>
  <c r="J561" i="2"/>
  <c r="I561" i="2"/>
  <c r="H561" i="2"/>
  <c r="G561" i="2"/>
  <c r="F561" i="2"/>
  <c r="E561" i="2"/>
  <c r="D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O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O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O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B526" i="2"/>
  <c r="M525" i="2"/>
  <c r="L525" i="2"/>
  <c r="K525" i="2"/>
  <c r="J525" i="2"/>
  <c r="I525" i="2"/>
  <c r="H525" i="2"/>
  <c r="G525" i="2"/>
  <c r="F525" i="2"/>
  <c r="E525" i="2"/>
  <c r="D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B507" i="2"/>
  <c r="O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B486" i="2"/>
  <c r="M485" i="2"/>
  <c r="L485" i="2"/>
  <c r="K485" i="2"/>
  <c r="J485" i="2"/>
  <c r="I485" i="2"/>
  <c r="H485" i="2"/>
  <c r="G485" i="2"/>
  <c r="F485" i="2"/>
  <c r="E485" i="2"/>
  <c r="D485" i="2"/>
  <c r="B485" i="2"/>
  <c r="M484" i="2"/>
  <c r="L484" i="2"/>
  <c r="K484" i="2"/>
  <c r="J484" i="2"/>
  <c r="I484" i="2"/>
  <c r="H484" i="2"/>
  <c r="G484" i="2"/>
  <c r="F484" i="2"/>
  <c r="E484" i="2"/>
  <c r="D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B451" i="2"/>
  <c r="M450" i="2"/>
  <c r="L450" i="2"/>
  <c r="K450" i="2"/>
  <c r="J450" i="2"/>
  <c r="I450" i="2"/>
  <c r="H450" i="2"/>
  <c r="G450" i="2"/>
  <c r="F450" i="2"/>
  <c r="E450" i="2"/>
  <c r="D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O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O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O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B388" i="2"/>
  <c r="M387" i="2"/>
  <c r="L387" i="2"/>
  <c r="K387" i="2"/>
  <c r="J387" i="2"/>
  <c r="I387" i="2"/>
  <c r="H387" i="2"/>
  <c r="G387" i="2"/>
  <c r="F387" i="2"/>
  <c r="E387" i="2"/>
  <c r="D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O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O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O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N312" i="2" s="1"/>
  <c r="Q312" i="2" s="1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B225" i="2"/>
  <c r="M224" i="2"/>
  <c r="L224" i="2"/>
  <c r="K224" i="2"/>
  <c r="J224" i="2"/>
  <c r="I224" i="2"/>
  <c r="H224" i="2"/>
  <c r="G224" i="2"/>
  <c r="F224" i="2"/>
  <c r="E224" i="2"/>
  <c r="D224" i="2"/>
  <c r="B224" i="2"/>
  <c r="M223" i="2"/>
  <c r="L223" i="2"/>
  <c r="K223" i="2"/>
  <c r="J223" i="2"/>
  <c r="I223" i="2"/>
  <c r="H223" i="2"/>
  <c r="G223" i="2"/>
  <c r="F223" i="2"/>
  <c r="E223" i="2"/>
  <c r="D223" i="2"/>
  <c r="B223" i="2"/>
  <c r="M222" i="2"/>
  <c r="L222" i="2"/>
  <c r="K222" i="2"/>
  <c r="J222" i="2"/>
  <c r="I222" i="2"/>
  <c r="H222" i="2"/>
  <c r="G222" i="2"/>
  <c r="F222" i="2"/>
  <c r="E222" i="2"/>
  <c r="D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B198" i="2"/>
  <c r="M197" i="2"/>
  <c r="L197" i="2"/>
  <c r="K197" i="2"/>
  <c r="J197" i="2"/>
  <c r="I197" i="2"/>
  <c r="H197" i="2"/>
  <c r="G197" i="2"/>
  <c r="F197" i="2"/>
  <c r="E197" i="2"/>
  <c r="D197" i="2"/>
  <c r="B197" i="2"/>
  <c r="M196" i="2"/>
  <c r="L196" i="2"/>
  <c r="K196" i="2"/>
  <c r="J196" i="2"/>
  <c r="I196" i="2"/>
  <c r="H196" i="2"/>
  <c r="G196" i="2"/>
  <c r="F196" i="2"/>
  <c r="E196" i="2"/>
  <c r="D196" i="2"/>
  <c r="B196" i="2"/>
  <c r="M195" i="2"/>
  <c r="L195" i="2"/>
  <c r="K195" i="2"/>
  <c r="J195" i="2"/>
  <c r="I195" i="2"/>
  <c r="H195" i="2"/>
  <c r="G195" i="2"/>
  <c r="F195" i="2"/>
  <c r="E195" i="2"/>
  <c r="D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C179" i="2"/>
  <c r="B179" i="2"/>
  <c r="M178" i="2"/>
  <c r="L178" i="2"/>
  <c r="K178" i="2"/>
  <c r="J178" i="2"/>
  <c r="I178" i="2"/>
  <c r="H178" i="2"/>
  <c r="G178" i="2"/>
  <c r="F178" i="2"/>
  <c r="E178" i="2"/>
  <c r="C178" i="2"/>
  <c r="B178" i="2"/>
  <c r="O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M176" i="2"/>
  <c r="L176" i="2"/>
  <c r="K176" i="2"/>
  <c r="J176" i="2"/>
  <c r="I176" i="2"/>
  <c r="H176" i="2"/>
  <c r="G176" i="2"/>
  <c r="F176" i="2"/>
  <c r="E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65" i="2" l="1"/>
  <c r="Q65" i="2" s="1"/>
  <c r="N75" i="2"/>
  <c r="Q75" i="2" s="1"/>
  <c r="N91" i="2"/>
  <c r="Q91" i="2" s="1"/>
  <c r="N130" i="2"/>
  <c r="Q130" i="2" s="1"/>
  <c r="N132" i="2"/>
  <c r="Q132" i="2" s="1"/>
  <c r="N178" i="2"/>
  <c r="Q178" i="2" s="1"/>
  <c r="N460" i="2"/>
  <c r="Q460" i="2" s="1"/>
  <c r="N464" i="2"/>
  <c r="Q464" i="2" s="1"/>
  <c r="N468" i="2"/>
  <c r="Q468" i="2" s="1"/>
  <c r="N82" i="2"/>
  <c r="Q82" i="2" s="1"/>
  <c r="N90" i="2"/>
  <c r="Q90" i="2" s="1"/>
  <c r="N106" i="2"/>
  <c r="Q106" i="2" s="1"/>
  <c r="N223" i="2"/>
  <c r="Q223" i="2" s="1"/>
  <c r="N49" i="2"/>
  <c r="Q49" i="2" s="1"/>
  <c r="N57" i="2"/>
  <c r="Q57" i="2" s="1"/>
  <c r="N379" i="2"/>
  <c r="Q379" i="2" s="1"/>
  <c r="N387" i="2"/>
  <c r="Q387" i="2" s="1"/>
  <c r="N47" i="2"/>
  <c r="Q47" i="2" s="1"/>
  <c r="N55" i="2"/>
  <c r="Q55" i="2" s="1"/>
  <c r="N159" i="2"/>
  <c r="Q159" i="2" s="1"/>
  <c r="N167" i="2"/>
  <c r="Q167" i="2" s="1"/>
  <c r="N669" i="2"/>
  <c r="Q669" i="2" s="1"/>
  <c r="N250" i="2"/>
  <c r="Q250" i="2" s="1"/>
  <c r="N452" i="2"/>
  <c r="Q452" i="2" s="1"/>
  <c r="N6" i="2"/>
  <c r="Q6" i="2" s="1"/>
  <c r="N14" i="2"/>
  <c r="Q14" i="2" s="1"/>
  <c r="N8" i="2"/>
  <c r="Q8" i="2" s="1"/>
  <c r="N10" i="2"/>
  <c r="N16" i="2"/>
  <c r="Q16" i="2" s="1"/>
  <c r="S16" i="2" s="1"/>
  <c r="N24" i="2"/>
  <c r="N32" i="2"/>
  <c r="Q32" i="2" s="1"/>
  <c r="S32" i="2" s="1"/>
  <c r="N40" i="2"/>
  <c r="Q40" i="2" s="1"/>
  <c r="S40" i="2" s="1"/>
  <c r="N48" i="2"/>
  <c r="Q48" i="2" s="1"/>
  <c r="S48" i="2" s="1"/>
  <c r="N56" i="2"/>
  <c r="N64" i="2"/>
  <c r="N343" i="2"/>
  <c r="Q343" i="2" s="1"/>
  <c r="N359" i="2"/>
  <c r="Q359" i="2" s="1"/>
  <c r="N361" i="2"/>
  <c r="Q361" i="2" s="1"/>
  <c r="N363" i="2"/>
  <c r="N375" i="2"/>
  <c r="Q375" i="2" s="1"/>
  <c r="N448" i="2"/>
  <c r="Q448" i="2" s="1"/>
  <c r="N475" i="2"/>
  <c r="Q475" i="2" s="1"/>
  <c r="N127" i="2"/>
  <c r="N527" i="2"/>
  <c r="Q527" i="2" s="1"/>
  <c r="N529" i="2"/>
  <c r="N565" i="2"/>
  <c r="Q565" i="2" s="1"/>
  <c r="N621" i="2"/>
  <c r="Q621" i="2" s="1"/>
  <c r="N629" i="2"/>
  <c r="Q629" i="2" s="1"/>
  <c r="N686" i="2"/>
  <c r="Q686" i="2" s="1"/>
  <c r="N192" i="2"/>
  <c r="Q192" i="2" s="1"/>
  <c r="N266" i="2"/>
  <c r="Q266" i="2" s="1"/>
  <c r="N274" i="2"/>
  <c r="Q274" i="2" s="1"/>
  <c r="N278" i="2"/>
  <c r="Q278" i="2" s="1"/>
  <c r="N282" i="2"/>
  <c r="Q282" i="2" s="1"/>
  <c r="N286" i="2"/>
  <c r="Q286" i="2" s="1"/>
  <c r="N290" i="2"/>
  <c r="Q290" i="2" s="1"/>
  <c r="N294" i="2"/>
  <c r="Q294" i="2" s="1"/>
  <c r="N298" i="2"/>
  <c r="Q298" i="2" s="1"/>
  <c r="N507" i="2"/>
  <c r="N523" i="2"/>
  <c r="Q523" i="2" s="1"/>
  <c r="N531" i="2"/>
  <c r="Q531" i="2" s="1"/>
  <c r="N547" i="2"/>
  <c r="N563" i="2"/>
  <c r="Q563" i="2" s="1"/>
  <c r="N571" i="2"/>
  <c r="Q571" i="2" s="1"/>
  <c r="N635" i="2"/>
  <c r="Q635" i="2" s="1"/>
  <c r="N5" i="2"/>
  <c r="Q5" i="2" s="1"/>
  <c r="N13" i="2"/>
  <c r="Q13" i="2" s="1"/>
  <c r="N109" i="2"/>
  <c r="Q109" i="2" s="1"/>
  <c r="N123" i="2"/>
  <c r="Q123" i="2" s="1"/>
  <c r="N190" i="2"/>
  <c r="Q190" i="2" s="1"/>
  <c r="N197" i="2"/>
  <c r="Q197" i="2" s="1"/>
  <c r="N221" i="2"/>
  <c r="Q221" i="2" s="1"/>
  <c r="N232" i="2"/>
  <c r="Q232" i="2" s="1"/>
  <c r="N242" i="2"/>
  <c r="Q242" i="2" s="1"/>
  <c r="N364" i="2"/>
  <c r="Q364" i="2" s="1"/>
  <c r="N372" i="2"/>
  <c r="Q372" i="2" s="1"/>
  <c r="N439" i="2"/>
  <c r="Q439" i="2" s="1"/>
  <c r="N487" i="2"/>
  <c r="Q487" i="2" s="1"/>
  <c r="N495" i="2"/>
  <c r="Q495" i="2" s="1"/>
  <c r="N503" i="2"/>
  <c r="Q503" i="2" s="1"/>
  <c r="N511" i="2"/>
  <c r="Q511" i="2" s="1"/>
  <c r="N519" i="2"/>
  <c r="Q519" i="2" s="1"/>
  <c r="S523" i="2"/>
  <c r="N17" i="2"/>
  <c r="Q17" i="2" s="1"/>
  <c r="N25" i="2"/>
  <c r="Q25" i="2" s="1"/>
  <c r="N31" i="2"/>
  <c r="Q31" i="2" s="1"/>
  <c r="N33" i="2"/>
  <c r="Q33" i="2" s="1"/>
  <c r="N39" i="2"/>
  <c r="Q39" i="2" s="1"/>
  <c r="N41" i="2"/>
  <c r="Q41" i="2" s="1"/>
  <c r="N150" i="2"/>
  <c r="Q150" i="2" s="1"/>
  <c r="N158" i="2"/>
  <c r="Q158" i="2" s="1"/>
  <c r="N269" i="2"/>
  <c r="Q269" i="2" s="1"/>
  <c r="N293" i="2"/>
  <c r="Q293" i="2" s="1"/>
  <c r="N301" i="2"/>
  <c r="Q301" i="2" s="1"/>
  <c r="N309" i="2"/>
  <c r="Q309" i="2" s="1"/>
  <c r="N333" i="2"/>
  <c r="Q333" i="2" s="1"/>
  <c r="N349" i="2"/>
  <c r="Q349" i="2" s="1"/>
  <c r="N569" i="2"/>
  <c r="Q569" i="2" s="1"/>
  <c r="N373" i="2"/>
  <c r="N199" i="2"/>
  <c r="Q199" i="2" s="1"/>
  <c r="N207" i="2"/>
  <c r="Q207" i="2" s="1"/>
  <c r="N632" i="2"/>
  <c r="Q632" i="2" s="1"/>
  <c r="S632" i="2" s="1"/>
  <c r="N7" i="2"/>
  <c r="Q7" i="2" s="1"/>
  <c r="S7" i="2" s="1"/>
  <c r="N15" i="2"/>
  <c r="Q15" i="2" s="1"/>
  <c r="S15" i="2" s="1"/>
  <c r="N97" i="2"/>
  <c r="Q97" i="2" s="1"/>
  <c r="N180" i="2"/>
  <c r="Q180" i="2" s="1"/>
  <c r="N426" i="2"/>
  <c r="Q426" i="2" s="1"/>
  <c r="N442" i="2"/>
  <c r="Q442" i="2" s="1"/>
  <c r="N578" i="2"/>
  <c r="Q578" i="2" s="1"/>
  <c r="S578" i="2" s="1"/>
  <c r="N594" i="2"/>
  <c r="Q594" i="2" s="1"/>
  <c r="N702" i="2"/>
  <c r="Q702" i="2" s="1"/>
  <c r="S14" i="2"/>
  <c r="N23" i="2"/>
  <c r="Q23" i="2" s="1"/>
  <c r="N63" i="2"/>
  <c r="Q63" i="2" s="1"/>
  <c r="N77" i="2"/>
  <c r="Q77" i="2" s="1"/>
  <c r="N81" i="2"/>
  <c r="Q81" i="2" s="1"/>
  <c r="S81" i="2" s="1"/>
  <c r="N118" i="2"/>
  <c r="Q118" i="2" s="1"/>
  <c r="N188" i="2"/>
  <c r="Q188" i="2" s="1"/>
  <c r="N228" i="2"/>
  <c r="Q228" i="2" s="1"/>
  <c r="N254" i="2"/>
  <c r="Q254" i="2" s="1"/>
  <c r="N393" i="2"/>
  <c r="Q393" i="2" s="1"/>
  <c r="N409" i="2"/>
  <c r="N417" i="2"/>
  <c r="Q417" i="2" s="1"/>
  <c r="N425" i="2"/>
  <c r="Q425" i="2" s="1"/>
  <c r="N112" i="2"/>
  <c r="Q112" i="2" s="1"/>
  <c r="N491" i="2"/>
  <c r="Q491" i="2" s="1"/>
  <c r="S703" i="2"/>
  <c r="N128" i="2"/>
  <c r="Q128" i="2" s="1"/>
  <c r="N144" i="2"/>
  <c r="Q144" i="2" s="1"/>
  <c r="N326" i="2"/>
  <c r="Q326" i="2" s="1"/>
  <c r="N408" i="2"/>
  <c r="Q408" i="2" s="1"/>
  <c r="N535" i="2"/>
  <c r="Q535" i="2" s="1"/>
  <c r="N543" i="2"/>
  <c r="Q543" i="2" s="1"/>
  <c r="N551" i="2"/>
  <c r="Q551" i="2" s="1"/>
  <c r="N152" i="2"/>
  <c r="Q152" i="2" s="1"/>
  <c r="N168" i="2"/>
  <c r="Q168" i="2" s="1"/>
  <c r="N114" i="2"/>
  <c r="Q114" i="2" s="1"/>
  <c r="N342" i="2"/>
  <c r="Q342" i="2" s="1"/>
  <c r="N346" i="2"/>
  <c r="N354" i="2"/>
  <c r="Q354" i="2" s="1"/>
  <c r="S354" i="2" s="1"/>
  <c r="N356" i="2"/>
  <c r="Q356" i="2" s="1"/>
  <c r="N483" i="2"/>
  <c r="Q483" i="2" s="1"/>
  <c r="N639" i="2"/>
  <c r="Q639" i="2" s="1"/>
  <c r="N647" i="2"/>
  <c r="Q647" i="2" s="1"/>
  <c r="N655" i="2"/>
  <c r="Q655" i="2" s="1"/>
  <c r="N663" i="2"/>
  <c r="Q663" i="2" s="1"/>
  <c r="N185" i="2"/>
  <c r="Q185" i="2" s="1"/>
  <c r="N461" i="2"/>
  <c r="Q461" i="2" s="1"/>
  <c r="N498" i="2"/>
  <c r="Q498" i="2" s="1"/>
  <c r="N506" i="2"/>
  <c r="N522" i="2"/>
  <c r="Q522" i="2" s="1"/>
  <c r="N574" i="2"/>
  <c r="Q574" i="2" s="1"/>
  <c r="N582" i="2"/>
  <c r="Q582" i="2" s="1"/>
  <c r="N590" i="2"/>
  <c r="Q590" i="2" s="1"/>
  <c r="N626" i="2"/>
  <c r="Q626" i="2" s="1"/>
  <c r="N22" i="2"/>
  <c r="Q22" i="2" s="1"/>
  <c r="N30" i="2"/>
  <c r="Q30" i="2" s="1"/>
  <c r="N54" i="2"/>
  <c r="Q54" i="2" s="1"/>
  <c r="N62" i="2"/>
  <c r="Q62" i="2" s="1"/>
  <c r="N72" i="2"/>
  <c r="Q72" i="2" s="1"/>
  <c r="N263" i="2"/>
  <c r="Q263" i="2" s="1"/>
  <c r="N125" i="2"/>
  <c r="Q125" i="2" s="1"/>
  <c r="N155" i="2"/>
  <c r="Q155" i="2" s="1"/>
  <c r="N163" i="2"/>
  <c r="Q163" i="2" s="1"/>
  <c r="N171" i="2"/>
  <c r="Q171" i="2" s="1"/>
  <c r="N305" i="2"/>
  <c r="Q305" i="2" s="1"/>
  <c r="S417" i="2"/>
  <c r="N532" i="2"/>
  <c r="Q532" i="2" s="1"/>
  <c r="N548" i="2"/>
  <c r="Q548" i="2" s="1"/>
  <c r="N598" i="2"/>
  <c r="Q598" i="2" s="1"/>
  <c r="N606" i="2"/>
  <c r="Q606" i="2" s="1"/>
  <c r="N694" i="2"/>
  <c r="Q694" i="2" s="1"/>
  <c r="N38" i="2"/>
  <c r="Q38" i="2" s="1"/>
  <c r="N46" i="2"/>
  <c r="Q46" i="2" s="1"/>
  <c r="S63" i="2"/>
  <c r="N78" i="2"/>
  <c r="Q78" i="2" s="1"/>
  <c r="N86" i="2"/>
  <c r="Q86" i="2" s="1"/>
  <c r="N94" i="2"/>
  <c r="Q94" i="2" s="1"/>
  <c r="N102" i="2"/>
  <c r="Q102" i="2" s="1"/>
  <c r="N227" i="2"/>
  <c r="Q227" i="2" s="1"/>
  <c r="N251" i="2"/>
  <c r="Q251" i="2" s="1"/>
  <c r="N259" i="2"/>
  <c r="Q259" i="2" s="1"/>
  <c r="N273" i="2"/>
  <c r="Q273" i="2" s="1"/>
  <c r="N289" i="2"/>
  <c r="Q289" i="2" s="1"/>
  <c r="N115" i="2"/>
  <c r="Q115" i="2" s="1"/>
  <c r="N147" i="2"/>
  <c r="Q147" i="2" s="1"/>
  <c r="S147" i="2" s="1"/>
  <c r="N120" i="2"/>
  <c r="Q120" i="2" s="1"/>
  <c r="N203" i="2"/>
  <c r="Q203" i="2" s="1"/>
  <c r="N211" i="2"/>
  <c r="Q211" i="2" s="1"/>
  <c r="N217" i="2"/>
  <c r="Q217" i="2" s="1"/>
  <c r="S266" i="2"/>
  <c r="N337" i="2"/>
  <c r="Q337" i="2" s="1"/>
  <c r="N482" i="2"/>
  <c r="Q482" i="2" s="1"/>
  <c r="N560" i="2"/>
  <c r="Q560" i="2" s="1"/>
  <c r="N644" i="2"/>
  <c r="Q644" i="2" s="1"/>
  <c r="S22" i="2"/>
  <c r="S91" i="2"/>
  <c r="S519" i="2"/>
  <c r="Q10" i="2"/>
  <c r="S10" i="2" s="1"/>
  <c r="Q24" i="2"/>
  <c r="S24" i="2" s="1"/>
  <c r="S30" i="2"/>
  <c r="Q56" i="2"/>
  <c r="S56" i="2" s="1"/>
  <c r="Q64" i="2"/>
  <c r="S64" i="2" s="1"/>
  <c r="S39" i="2"/>
  <c r="S47" i="2"/>
  <c r="S55" i="2"/>
  <c r="S13" i="2"/>
  <c r="N95" i="2"/>
  <c r="Q95" i="2" s="1"/>
  <c r="I704" i="2"/>
  <c r="K704" i="2"/>
  <c r="S8" i="2"/>
  <c r="S17" i="2"/>
  <c r="S49" i="2"/>
  <c r="S65" i="2"/>
  <c r="N80" i="2"/>
  <c r="Q80" i="2" s="1"/>
  <c r="N89" i="2"/>
  <c r="N104" i="2"/>
  <c r="Q104" i="2" s="1"/>
  <c r="S120" i="2"/>
  <c r="N126" i="2"/>
  <c r="Q126" i="2" s="1"/>
  <c r="N141" i="2"/>
  <c r="Q141" i="2" s="1"/>
  <c r="S144" i="2"/>
  <c r="N148" i="2"/>
  <c r="Q148" i="2" s="1"/>
  <c r="N157" i="2"/>
  <c r="Q157" i="2" s="1"/>
  <c r="N181" i="2"/>
  <c r="S190" i="2"/>
  <c r="N194" i="2"/>
  <c r="Q194" i="2" s="1"/>
  <c r="N340" i="2"/>
  <c r="Q340" i="2" s="1"/>
  <c r="N70" i="2"/>
  <c r="Q70" i="2" s="1"/>
  <c r="N4" i="2"/>
  <c r="Q4" i="2" s="1"/>
  <c r="N21" i="2"/>
  <c r="Q21" i="2" s="1"/>
  <c r="N29" i="2"/>
  <c r="Q29" i="2" s="1"/>
  <c r="N37" i="2"/>
  <c r="Q37" i="2" s="1"/>
  <c r="N45" i="2"/>
  <c r="Q45" i="2" s="1"/>
  <c r="N53" i="2"/>
  <c r="Q53" i="2" s="1"/>
  <c r="N61" i="2"/>
  <c r="Q61" i="2" s="1"/>
  <c r="N69" i="2"/>
  <c r="Q69" i="2" s="1"/>
  <c r="N74" i="2"/>
  <c r="S77" i="2"/>
  <c r="S82" i="2"/>
  <c r="S106" i="2"/>
  <c r="S112" i="2"/>
  <c r="N134" i="2"/>
  <c r="Q134" i="2" s="1"/>
  <c r="S159" i="2"/>
  <c r="N174" i="2"/>
  <c r="Q174" i="2" s="1"/>
  <c r="N187" i="2"/>
  <c r="Q187" i="2" s="1"/>
  <c r="S199" i="2"/>
  <c r="N214" i="2"/>
  <c r="Q214" i="2" s="1"/>
  <c r="S223" i="2"/>
  <c r="N229" i="2"/>
  <c r="N331" i="2"/>
  <c r="Q331" i="2" s="1"/>
  <c r="N110" i="2"/>
  <c r="Q110" i="2" s="1"/>
  <c r="N172" i="2"/>
  <c r="Q172" i="2" s="1"/>
  <c r="S172" i="2" s="1"/>
  <c r="E704" i="2"/>
  <c r="N12" i="2"/>
  <c r="Q12" i="2" s="1"/>
  <c r="F704" i="2"/>
  <c r="N3" i="2"/>
  <c r="N11" i="2"/>
  <c r="Q11" i="2" s="1"/>
  <c r="N20" i="2"/>
  <c r="Q20" i="2" s="1"/>
  <c r="N28" i="2"/>
  <c r="Q28" i="2" s="1"/>
  <c r="N36" i="2"/>
  <c r="Q36" i="2" s="1"/>
  <c r="N44" i="2"/>
  <c r="Q44" i="2" s="1"/>
  <c r="N52" i="2"/>
  <c r="Q52" i="2" s="1"/>
  <c r="N60" i="2"/>
  <c r="Q60" i="2" s="1"/>
  <c r="N68" i="2"/>
  <c r="Q68" i="2" s="1"/>
  <c r="N79" i="2"/>
  <c r="Q79" i="2" s="1"/>
  <c r="N84" i="2"/>
  <c r="Q84" i="2" s="1"/>
  <c r="N88" i="2"/>
  <c r="Q88" i="2" s="1"/>
  <c r="N99" i="2"/>
  <c r="Q99" i="2" s="1"/>
  <c r="N103" i="2"/>
  <c r="Q103" i="2" s="1"/>
  <c r="N108" i="2"/>
  <c r="Q108" i="2" s="1"/>
  <c r="S108" i="2" s="1"/>
  <c r="S123" i="2"/>
  <c r="N131" i="2"/>
  <c r="Q131" i="2" s="1"/>
  <c r="N143" i="2"/>
  <c r="N156" i="2"/>
  <c r="Q156" i="2" s="1"/>
  <c r="N165" i="2"/>
  <c r="Q165" i="2" s="1"/>
  <c r="S178" i="2"/>
  <c r="N189" i="2"/>
  <c r="N193" i="2"/>
  <c r="Q193" i="2" s="1"/>
  <c r="N195" i="2"/>
  <c r="N205" i="2"/>
  <c r="Q205" i="2" s="1"/>
  <c r="N276" i="2"/>
  <c r="Q276" i="2" s="1"/>
  <c r="N116" i="2"/>
  <c r="Q116" i="2" s="1"/>
  <c r="S125" i="2"/>
  <c r="N19" i="2"/>
  <c r="Q19" i="2" s="1"/>
  <c r="N27" i="2"/>
  <c r="Q27" i="2" s="1"/>
  <c r="N35" i="2"/>
  <c r="Q35" i="2" s="1"/>
  <c r="N43" i="2"/>
  <c r="Q43" i="2" s="1"/>
  <c r="N51" i="2"/>
  <c r="Q51" i="2" s="1"/>
  <c r="N59" i="2"/>
  <c r="Q59" i="2" s="1"/>
  <c r="N67" i="2"/>
  <c r="Q67" i="2" s="1"/>
  <c r="N73" i="2"/>
  <c r="Q73" i="2" s="1"/>
  <c r="N121" i="2"/>
  <c r="Q121" i="2" s="1"/>
  <c r="N140" i="2"/>
  <c r="Q140" i="2" s="1"/>
  <c r="N226" i="2"/>
  <c r="Q226" i="2" s="1"/>
  <c r="N233" i="2"/>
  <c r="Q233" i="2" s="1"/>
  <c r="G704" i="2"/>
  <c r="H704" i="2"/>
  <c r="N9" i="2"/>
  <c r="Q9" i="2" s="1"/>
  <c r="N18" i="2"/>
  <c r="Q18" i="2" s="1"/>
  <c r="N26" i="2"/>
  <c r="Q26" i="2" s="1"/>
  <c r="N34" i="2"/>
  <c r="Q34" i="2" s="1"/>
  <c r="N42" i="2"/>
  <c r="Q42" i="2" s="1"/>
  <c r="N50" i="2"/>
  <c r="Q50" i="2" s="1"/>
  <c r="N58" i="2"/>
  <c r="Q58" i="2" s="1"/>
  <c r="N66" i="2"/>
  <c r="Q66" i="2" s="1"/>
  <c r="N76" i="2"/>
  <c r="Q76" i="2" s="1"/>
  <c r="S90" i="2"/>
  <c r="N105" i="2"/>
  <c r="S109" i="2"/>
  <c r="Q127" i="2"/>
  <c r="S127" i="2" s="1"/>
  <c r="N136" i="2"/>
  <c r="Q136" i="2" s="1"/>
  <c r="N142" i="2"/>
  <c r="N149" i="2"/>
  <c r="Q149" i="2" s="1"/>
  <c r="N186" i="2"/>
  <c r="Q186" i="2" s="1"/>
  <c r="N267" i="2"/>
  <c r="Q267" i="2" s="1"/>
  <c r="N322" i="2"/>
  <c r="Q322" i="2" s="1"/>
  <c r="N87" i="2"/>
  <c r="Q87" i="2" s="1"/>
  <c r="N92" i="2"/>
  <c r="Q92" i="2" s="1"/>
  <c r="N96" i="2"/>
  <c r="Q96" i="2" s="1"/>
  <c r="N111" i="2"/>
  <c r="Q111" i="2" s="1"/>
  <c r="N117" i="2"/>
  <c r="Q117" i="2" s="1"/>
  <c r="N119" i="2"/>
  <c r="Q119" i="2" s="1"/>
  <c r="N133" i="2"/>
  <c r="Q133" i="2" s="1"/>
  <c r="N151" i="2"/>
  <c r="N164" i="2"/>
  <c r="Q164" i="2" s="1"/>
  <c r="N173" i="2"/>
  <c r="Q173" i="2" s="1"/>
  <c r="N182" i="2"/>
  <c r="Q182" i="2" s="1"/>
  <c r="N198" i="2"/>
  <c r="Q198" i="2" s="1"/>
  <c r="N204" i="2"/>
  <c r="Q204" i="2" s="1"/>
  <c r="N213" i="2"/>
  <c r="Q213" i="2" s="1"/>
  <c r="N218" i="2"/>
  <c r="Q218" i="2" s="1"/>
  <c r="N222" i="2"/>
  <c r="Q222" i="2" s="1"/>
  <c r="S343" i="2"/>
  <c r="N212" i="2"/>
  <c r="Q212" i="2" s="1"/>
  <c r="J704" i="2"/>
  <c r="N71" i="2"/>
  <c r="Q71" i="2" s="1"/>
  <c r="S75" i="2"/>
  <c r="N83" i="2"/>
  <c r="Q83" i="2" s="1"/>
  <c r="N98" i="2"/>
  <c r="Q98" i="2" s="1"/>
  <c r="S102" i="2"/>
  <c r="N107" i="2"/>
  <c r="Q107" i="2" s="1"/>
  <c r="N113" i="2"/>
  <c r="Q113" i="2" s="1"/>
  <c r="N122" i="2"/>
  <c r="S130" i="2"/>
  <c r="S132" i="2"/>
  <c r="N135" i="2"/>
  <c r="N139" i="2"/>
  <c r="Q139" i="2" s="1"/>
  <c r="N160" i="2"/>
  <c r="Q160" i="2" s="1"/>
  <c r="N166" i="2"/>
  <c r="Q166" i="2" s="1"/>
  <c r="N175" i="2"/>
  <c r="N179" i="2"/>
  <c r="Q179" i="2" s="1"/>
  <c r="S192" i="2"/>
  <c r="N206" i="2"/>
  <c r="Q206" i="2" s="1"/>
  <c r="N215" i="2"/>
  <c r="S158" i="2"/>
  <c r="N245" i="2"/>
  <c r="Q245" i="2" s="1"/>
  <c r="N265" i="2"/>
  <c r="Q265" i="2" s="1"/>
  <c r="N291" i="2"/>
  <c r="Q291" i="2" s="1"/>
  <c r="N300" i="2"/>
  <c r="Q300" i="2" s="1"/>
  <c r="N320" i="2"/>
  <c r="Q320" i="2" s="1"/>
  <c r="N329" i="2"/>
  <c r="Q329" i="2" s="1"/>
  <c r="N360" i="2"/>
  <c r="Q360" i="2" s="1"/>
  <c r="N447" i="2"/>
  <c r="Q447" i="2" s="1"/>
  <c r="N101" i="2"/>
  <c r="Q101" i="2" s="1"/>
  <c r="N124" i="2"/>
  <c r="Q124" i="2" s="1"/>
  <c r="N225" i="2"/>
  <c r="Q225" i="2" s="1"/>
  <c r="N237" i="2"/>
  <c r="Q237" i="2" s="1"/>
  <c r="N260" i="2"/>
  <c r="Q260" i="2" s="1"/>
  <c r="N315" i="2"/>
  <c r="Q315" i="2" s="1"/>
  <c r="N324" i="2"/>
  <c r="Q324" i="2" s="1"/>
  <c r="N355" i="2"/>
  <c r="Q355" i="2" s="1"/>
  <c r="N422" i="2"/>
  <c r="Q422" i="2" s="1"/>
  <c r="N600" i="2"/>
  <c r="Q600" i="2" s="1"/>
  <c r="N85" i="2"/>
  <c r="Q85" i="2" s="1"/>
  <c r="N93" i="2"/>
  <c r="Q93" i="2" s="1"/>
  <c r="N100" i="2"/>
  <c r="Q100" i="2" s="1"/>
  <c r="N129" i="2"/>
  <c r="Q129" i="2" s="1"/>
  <c r="N138" i="2"/>
  <c r="Q138" i="2" s="1"/>
  <c r="N146" i="2"/>
  <c r="Q146" i="2" s="1"/>
  <c r="N154" i="2"/>
  <c r="Q154" i="2" s="1"/>
  <c r="N162" i="2"/>
  <c r="Q162" i="2" s="1"/>
  <c r="N170" i="2"/>
  <c r="Q170" i="2" s="1"/>
  <c r="N177" i="2"/>
  <c r="Q177" i="2" s="1"/>
  <c r="N184" i="2"/>
  <c r="Q184" i="2" s="1"/>
  <c r="N191" i="2"/>
  <c r="Q191" i="2" s="1"/>
  <c r="N202" i="2"/>
  <c r="Q202" i="2" s="1"/>
  <c r="N210" i="2"/>
  <c r="Q210" i="2" s="1"/>
  <c r="N220" i="2"/>
  <c r="Q220" i="2" s="1"/>
  <c r="N236" i="2"/>
  <c r="Q236" i="2" s="1"/>
  <c r="N244" i="2"/>
  <c r="N247" i="2"/>
  <c r="S251" i="2"/>
  <c r="N258" i="2"/>
  <c r="Q258" i="2" s="1"/>
  <c r="N262" i="2"/>
  <c r="Q262" i="2" s="1"/>
  <c r="N275" i="2"/>
  <c r="Q275" i="2" s="1"/>
  <c r="N284" i="2"/>
  <c r="Q284" i="2" s="1"/>
  <c r="N302" i="2"/>
  <c r="N339" i="2"/>
  <c r="Q339" i="2" s="1"/>
  <c r="N353" i="2"/>
  <c r="Q353" i="2" s="1"/>
  <c r="N137" i="2"/>
  <c r="Q137" i="2" s="1"/>
  <c r="N145" i="2"/>
  <c r="Q145" i="2" s="1"/>
  <c r="N153" i="2"/>
  <c r="Q153" i="2" s="1"/>
  <c r="N161" i="2"/>
  <c r="Q161" i="2" s="1"/>
  <c r="N169" i="2"/>
  <c r="Q169" i="2" s="1"/>
  <c r="N176" i="2"/>
  <c r="Q176" i="2" s="1"/>
  <c r="N183" i="2"/>
  <c r="Q183" i="2" s="1"/>
  <c r="N196" i="2"/>
  <c r="Q196" i="2" s="1"/>
  <c r="N201" i="2"/>
  <c r="Q201" i="2" s="1"/>
  <c r="N209" i="2"/>
  <c r="Q209" i="2" s="1"/>
  <c r="N219" i="2"/>
  <c r="Q219" i="2" s="1"/>
  <c r="N224" i="2"/>
  <c r="Q224" i="2" s="1"/>
  <c r="N231" i="2"/>
  <c r="Q231" i="2" s="1"/>
  <c r="N253" i="2"/>
  <c r="Q253" i="2" s="1"/>
  <c r="N277" i="2"/>
  <c r="Q277" i="2" s="1"/>
  <c r="N299" i="2"/>
  <c r="Q299" i="2" s="1"/>
  <c r="N308" i="2"/>
  <c r="Q308" i="2" s="1"/>
  <c r="N317" i="2"/>
  <c r="S326" i="2"/>
  <c r="N341" i="2"/>
  <c r="Q341" i="2" s="1"/>
  <c r="N348" i="2"/>
  <c r="Q348" i="2" s="1"/>
  <c r="N200" i="2"/>
  <c r="Q200" i="2" s="1"/>
  <c r="N208" i="2"/>
  <c r="Q208" i="2" s="1"/>
  <c r="N216" i="2"/>
  <c r="Q216" i="2" s="1"/>
  <c r="N230" i="2"/>
  <c r="Q230" i="2" s="1"/>
  <c r="N235" i="2"/>
  <c r="Q235" i="2" s="1"/>
  <c r="N239" i="2"/>
  <c r="N241" i="2"/>
  <c r="Q241" i="2" s="1"/>
  <c r="N246" i="2"/>
  <c r="Q246" i="2" s="1"/>
  <c r="N268" i="2"/>
  <c r="Q268" i="2" s="1"/>
  <c r="N297" i="2"/>
  <c r="Q297" i="2" s="1"/>
  <c r="S312" i="2"/>
  <c r="N314" i="2"/>
  <c r="Q314" i="2" s="1"/>
  <c r="N323" i="2"/>
  <c r="Q323" i="2" s="1"/>
  <c r="N332" i="2"/>
  <c r="Q332" i="2" s="1"/>
  <c r="Q409" i="2"/>
  <c r="S409" i="2" s="1"/>
  <c r="N459" i="2"/>
  <c r="Q459" i="2" s="1"/>
  <c r="N255" i="2"/>
  <c r="N283" i="2"/>
  <c r="Q283" i="2" s="1"/>
  <c r="N292" i="2"/>
  <c r="Q292" i="2" s="1"/>
  <c r="N310" i="2"/>
  <c r="N316" i="2"/>
  <c r="Q316" i="2" s="1"/>
  <c r="N325" i="2"/>
  <c r="Q325" i="2" s="1"/>
  <c r="N350" i="2"/>
  <c r="S361" i="2"/>
  <c r="N377" i="2"/>
  <c r="Q377" i="2" s="1"/>
  <c r="N234" i="2"/>
  <c r="Q234" i="2" s="1"/>
  <c r="N238" i="2"/>
  <c r="Q238" i="2" s="1"/>
  <c r="N243" i="2"/>
  <c r="Q243" i="2" s="1"/>
  <c r="N252" i="2"/>
  <c r="Q252" i="2" s="1"/>
  <c r="N261" i="2"/>
  <c r="Q261" i="2" s="1"/>
  <c r="N270" i="2"/>
  <c r="S274" i="2"/>
  <c r="N281" i="2"/>
  <c r="Q281" i="2" s="1"/>
  <c r="N285" i="2"/>
  <c r="Q285" i="2" s="1"/>
  <c r="N307" i="2"/>
  <c r="Q307" i="2" s="1"/>
  <c r="N334" i="2"/>
  <c r="N347" i="2"/>
  <c r="Q347" i="2" s="1"/>
  <c r="Q363" i="2"/>
  <c r="S363" i="2" s="1"/>
  <c r="Q373" i="2"/>
  <c r="S373" i="2" s="1"/>
  <c r="S269" i="2"/>
  <c r="S301" i="2"/>
  <c r="S342" i="2"/>
  <c r="N400" i="2"/>
  <c r="Q400" i="2" s="1"/>
  <c r="N431" i="2"/>
  <c r="Q431" i="2" s="1"/>
  <c r="S461" i="2"/>
  <c r="N470" i="2"/>
  <c r="N474" i="2"/>
  <c r="Q474" i="2" s="1"/>
  <c r="N476" i="2"/>
  <c r="N486" i="2"/>
  <c r="Q486" i="2" s="1"/>
  <c r="N676" i="2"/>
  <c r="Q676" i="2" s="1"/>
  <c r="N306" i="2"/>
  <c r="Q306" i="2" s="1"/>
  <c r="N313" i="2"/>
  <c r="Q313" i="2" s="1"/>
  <c r="N321" i="2"/>
  <c r="Q321" i="2" s="1"/>
  <c r="N330" i="2"/>
  <c r="Q330" i="2" s="1"/>
  <c r="N338" i="2"/>
  <c r="Q338" i="2" s="1"/>
  <c r="S359" i="2"/>
  <c r="N370" i="2"/>
  <c r="Q370" i="2" s="1"/>
  <c r="N385" i="2"/>
  <c r="Q385" i="2" s="1"/>
  <c r="N391" i="2"/>
  <c r="Q391" i="2" s="1"/>
  <c r="N406" i="2"/>
  <c r="Q406" i="2" s="1"/>
  <c r="N411" i="2"/>
  <c r="Q411" i="2" s="1"/>
  <c r="N415" i="2"/>
  <c r="Q415" i="2" s="1"/>
  <c r="N424" i="2"/>
  <c r="Q424" i="2" s="1"/>
  <c r="N440" i="2"/>
  <c r="Q440" i="2" s="1"/>
  <c r="N505" i="2"/>
  <c r="Q505" i="2" s="1"/>
  <c r="Q507" i="2"/>
  <c r="S507" i="2" s="1"/>
  <c r="N591" i="2"/>
  <c r="Q591" i="2" s="1"/>
  <c r="S372" i="2"/>
  <c r="S408" i="2"/>
  <c r="N433" i="2"/>
  <c r="Q433" i="2" s="1"/>
  <c r="N454" i="2"/>
  <c r="N467" i="2"/>
  <c r="Q467" i="2" s="1"/>
  <c r="N472" i="2"/>
  <c r="Q472" i="2" s="1"/>
  <c r="N478" i="2"/>
  <c r="Q478" i="2" s="1"/>
  <c r="N484" i="2"/>
  <c r="Q547" i="2"/>
  <c r="S547" i="2" s="1"/>
  <c r="N249" i="2"/>
  <c r="Q249" i="2" s="1"/>
  <c r="N257" i="2"/>
  <c r="Q257" i="2" s="1"/>
  <c r="N272" i="2"/>
  <c r="Q272" i="2" s="1"/>
  <c r="N280" i="2"/>
  <c r="Q280" i="2" s="1"/>
  <c r="N288" i="2"/>
  <c r="Q288" i="2" s="1"/>
  <c r="N296" i="2"/>
  <c r="Q296" i="2" s="1"/>
  <c r="N304" i="2"/>
  <c r="Q304" i="2" s="1"/>
  <c r="N311" i="2"/>
  <c r="Q311" i="2" s="1"/>
  <c r="N319" i="2"/>
  <c r="Q319" i="2" s="1"/>
  <c r="N328" i="2"/>
  <c r="Q328" i="2" s="1"/>
  <c r="N336" i="2"/>
  <c r="Q336" i="2" s="1"/>
  <c r="N345" i="2"/>
  <c r="Q345" i="2" s="1"/>
  <c r="N352" i="2"/>
  <c r="Q352" i="2" s="1"/>
  <c r="N362" i="2"/>
  <c r="Q362" i="2" s="1"/>
  <c r="N399" i="2"/>
  <c r="Q399" i="2" s="1"/>
  <c r="N435" i="2"/>
  <c r="Q435" i="2" s="1"/>
  <c r="S442" i="2"/>
  <c r="N240" i="2"/>
  <c r="Q240" i="2" s="1"/>
  <c r="N248" i="2"/>
  <c r="Q248" i="2" s="1"/>
  <c r="N256" i="2"/>
  <c r="Q256" i="2" s="1"/>
  <c r="N264" i="2"/>
  <c r="Q264" i="2" s="1"/>
  <c r="N271" i="2"/>
  <c r="Q271" i="2" s="1"/>
  <c r="N279" i="2"/>
  <c r="Q279" i="2" s="1"/>
  <c r="N287" i="2"/>
  <c r="Q287" i="2" s="1"/>
  <c r="N295" i="2"/>
  <c r="Q295" i="2" s="1"/>
  <c r="N303" i="2"/>
  <c r="Q303" i="2" s="1"/>
  <c r="N318" i="2"/>
  <c r="Q318" i="2" s="1"/>
  <c r="N327" i="2"/>
  <c r="Q327" i="2" s="1"/>
  <c r="N335" i="2"/>
  <c r="Q335" i="2" s="1"/>
  <c r="N344" i="2"/>
  <c r="Q344" i="2" s="1"/>
  <c r="N351" i="2"/>
  <c r="Q351" i="2" s="1"/>
  <c r="N358" i="2"/>
  <c r="Q358" i="2" s="1"/>
  <c r="N365" i="2"/>
  <c r="N378" i="2"/>
  <c r="Q378" i="2" s="1"/>
  <c r="N401" i="2"/>
  <c r="N414" i="2"/>
  <c r="Q414" i="2" s="1"/>
  <c r="N419" i="2"/>
  <c r="Q419" i="2" s="1"/>
  <c r="N423" i="2"/>
  <c r="Q423" i="2" s="1"/>
  <c r="S426" i="2"/>
  <c r="N451" i="2"/>
  <c r="Q451" i="2" s="1"/>
  <c r="N456" i="2"/>
  <c r="Q456" i="2" s="1"/>
  <c r="N469" i="2"/>
  <c r="Q469" i="2" s="1"/>
  <c r="S475" i="2"/>
  <c r="N357" i="2"/>
  <c r="N428" i="2"/>
  <c r="Q428" i="2" s="1"/>
  <c r="N432" i="2"/>
  <c r="Q432" i="2" s="1"/>
  <c r="N462" i="2"/>
  <c r="N481" i="2"/>
  <c r="Q481" i="2" s="1"/>
  <c r="N520" i="2"/>
  <c r="Q520" i="2" s="1"/>
  <c r="S520" i="2"/>
  <c r="S364" i="2"/>
  <c r="N367" i="2"/>
  <c r="Q367" i="2" s="1"/>
  <c r="N371" i="2"/>
  <c r="Q371" i="2" s="1"/>
  <c r="N382" i="2"/>
  <c r="Q382" i="2" s="1"/>
  <c r="N386" i="2"/>
  <c r="Q386" i="2" s="1"/>
  <c r="N388" i="2"/>
  <c r="Q388" i="2" s="1"/>
  <c r="N392" i="2"/>
  <c r="Q392" i="2" s="1"/>
  <c r="N394" i="2"/>
  <c r="Q394" i="2" s="1"/>
  <c r="N398" i="2"/>
  <c r="Q398" i="2" s="1"/>
  <c r="N403" i="2"/>
  <c r="Q403" i="2" s="1"/>
  <c r="N407" i="2"/>
  <c r="Q407" i="2" s="1"/>
  <c r="N416" i="2"/>
  <c r="Q416" i="2" s="1"/>
  <c r="N434" i="2"/>
  <c r="N438" i="2"/>
  <c r="Q438" i="2" s="1"/>
  <c r="N441" i="2"/>
  <c r="Q441" i="2" s="1"/>
  <c r="N453" i="2"/>
  <c r="Q453" i="2" s="1"/>
  <c r="S468" i="2"/>
  <c r="S425" i="2"/>
  <c r="N502" i="2"/>
  <c r="Q502" i="2" s="1"/>
  <c r="N526" i="2"/>
  <c r="Q526" i="2" s="1"/>
  <c r="S551" i="2"/>
  <c r="N556" i="2"/>
  <c r="N562" i="2"/>
  <c r="N566" i="2"/>
  <c r="Q566" i="2" s="1"/>
  <c r="N602" i="2"/>
  <c r="N608" i="2"/>
  <c r="N612" i="2"/>
  <c r="Q612" i="2" s="1"/>
  <c r="N630" i="2"/>
  <c r="Q630" i="2" s="1"/>
  <c r="N657" i="2"/>
  <c r="Q657" i="2" s="1"/>
  <c r="S694" i="2"/>
  <c r="N699" i="2"/>
  <c r="Q699" i="2" s="1"/>
  <c r="N369" i="2"/>
  <c r="Q369" i="2" s="1"/>
  <c r="N376" i="2"/>
  <c r="Q376" i="2" s="1"/>
  <c r="N384" i="2"/>
  <c r="Q384" i="2" s="1"/>
  <c r="N390" i="2"/>
  <c r="Q390" i="2" s="1"/>
  <c r="N397" i="2"/>
  <c r="Q397" i="2" s="1"/>
  <c r="N405" i="2"/>
  <c r="Q405" i="2" s="1"/>
  <c r="N413" i="2"/>
  <c r="Q413" i="2" s="1"/>
  <c r="N421" i="2"/>
  <c r="Q421" i="2" s="1"/>
  <c r="N430" i="2"/>
  <c r="Q430" i="2" s="1"/>
  <c r="N437" i="2"/>
  <c r="Q437" i="2" s="1"/>
  <c r="N446" i="2"/>
  <c r="Q446" i="2" s="1"/>
  <c r="N458" i="2"/>
  <c r="Q458" i="2" s="1"/>
  <c r="N466" i="2"/>
  <c r="Q466" i="2" s="1"/>
  <c r="N480" i="2"/>
  <c r="Q480" i="2" s="1"/>
  <c r="N497" i="2"/>
  <c r="Q497" i="2" s="1"/>
  <c r="N504" i="2"/>
  <c r="Q504" i="2" s="1"/>
  <c r="N513" i="2"/>
  <c r="Q513" i="2" s="1"/>
  <c r="N544" i="2"/>
  <c r="Q544" i="2" s="1"/>
  <c r="N553" i="2"/>
  <c r="Q553" i="2" s="1"/>
  <c r="N575" i="2"/>
  <c r="Q575" i="2" s="1"/>
  <c r="N584" i="2"/>
  <c r="Q584" i="2" s="1"/>
  <c r="N648" i="2"/>
  <c r="Q648" i="2" s="1"/>
  <c r="N659" i="2"/>
  <c r="N684" i="2"/>
  <c r="Q684" i="2" s="1"/>
  <c r="N696" i="2"/>
  <c r="Q696" i="2" s="1"/>
  <c r="N368" i="2"/>
  <c r="Q368" i="2" s="1"/>
  <c r="N383" i="2"/>
  <c r="Q383" i="2" s="1"/>
  <c r="N389" i="2"/>
  <c r="Q389" i="2" s="1"/>
  <c r="N395" i="2"/>
  <c r="Q395" i="2" s="1"/>
  <c r="N396" i="2"/>
  <c r="Q396" i="2" s="1"/>
  <c r="N404" i="2"/>
  <c r="Q404" i="2" s="1"/>
  <c r="N412" i="2"/>
  <c r="Q412" i="2" s="1"/>
  <c r="N420" i="2"/>
  <c r="Q420" i="2" s="1"/>
  <c r="N429" i="2"/>
  <c r="Q429" i="2" s="1"/>
  <c r="N436" i="2"/>
  <c r="Q436" i="2" s="1"/>
  <c r="N445" i="2"/>
  <c r="Q445" i="2" s="1"/>
  <c r="N450" i="2"/>
  <c r="Q450" i="2" s="1"/>
  <c r="N457" i="2"/>
  <c r="Q457" i="2" s="1"/>
  <c r="N465" i="2"/>
  <c r="Q465" i="2" s="1"/>
  <c r="N473" i="2"/>
  <c r="Q473" i="2" s="1"/>
  <c r="N479" i="2"/>
  <c r="Q479" i="2" s="1"/>
  <c r="N485" i="2"/>
  <c r="Q485" i="2" s="1"/>
  <c r="N494" i="2"/>
  <c r="Q494" i="2" s="1"/>
  <c r="N515" i="2"/>
  <c r="N540" i="2"/>
  <c r="Q540" i="2" s="1"/>
  <c r="N586" i="2"/>
  <c r="N599" i="2"/>
  <c r="Q599" i="2" s="1"/>
  <c r="N623" i="2"/>
  <c r="Q623" i="2" s="1"/>
  <c r="N698" i="2"/>
  <c r="N381" i="2"/>
  <c r="Q381" i="2" s="1"/>
  <c r="N444" i="2"/>
  <c r="Q444" i="2" s="1"/>
  <c r="N489" i="2"/>
  <c r="Q489" i="2" s="1"/>
  <c r="N496" i="2"/>
  <c r="Q496" i="2" s="1"/>
  <c r="N499" i="2"/>
  <c r="N524" i="2"/>
  <c r="Q524" i="2" s="1"/>
  <c r="N528" i="2"/>
  <c r="Q528" i="2" s="1"/>
  <c r="N537" i="2"/>
  <c r="Q537" i="2" s="1"/>
  <c r="N567" i="2"/>
  <c r="N611" i="2"/>
  <c r="Q611" i="2" s="1"/>
  <c r="N625" i="2"/>
  <c r="N641" i="2"/>
  <c r="Q641" i="2" s="1"/>
  <c r="N650" i="2"/>
  <c r="Q650" i="2" s="1"/>
  <c r="N656" i="2"/>
  <c r="Q656" i="2" s="1"/>
  <c r="N665" i="2"/>
  <c r="Q665" i="2" s="1"/>
  <c r="N671" i="2"/>
  <c r="Q671" i="2" s="1"/>
  <c r="N689" i="2"/>
  <c r="Q689" i="2" s="1"/>
  <c r="N366" i="2"/>
  <c r="Q366" i="2" s="1"/>
  <c r="N374" i="2"/>
  <c r="Q374" i="2" s="1"/>
  <c r="N380" i="2"/>
  <c r="Q380" i="2" s="1"/>
  <c r="N402" i="2"/>
  <c r="Q402" i="2" s="1"/>
  <c r="N410" i="2"/>
  <c r="Q410" i="2" s="1"/>
  <c r="N418" i="2"/>
  <c r="Q418" i="2" s="1"/>
  <c r="N427" i="2"/>
  <c r="Q427" i="2" s="1"/>
  <c r="N443" i="2"/>
  <c r="Q443" i="2" s="1"/>
  <c r="N449" i="2"/>
  <c r="Q449" i="2" s="1"/>
  <c r="N455" i="2"/>
  <c r="Q455" i="2" s="1"/>
  <c r="N463" i="2"/>
  <c r="Q463" i="2" s="1"/>
  <c r="N471" i="2"/>
  <c r="Q471" i="2" s="1"/>
  <c r="N477" i="2"/>
  <c r="Q477" i="2" s="1"/>
  <c r="N488" i="2"/>
  <c r="Q488" i="2" s="1"/>
  <c r="Q506" i="2"/>
  <c r="S506" i="2" s="1"/>
  <c r="N512" i="2"/>
  <c r="Q512" i="2" s="1"/>
  <c r="N521" i="2"/>
  <c r="Q521" i="2" s="1"/>
  <c r="S527" i="2"/>
  <c r="N539" i="2"/>
  <c r="N552" i="2"/>
  <c r="Q552" i="2" s="1"/>
  <c r="N583" i="2"/>
  <c r="Q583" i="2" s="1"/>
  <c r="N592" i="2"/>
  <c r="Q592" i="2" s="1"/>
  <c r="N643" i="2"/>
  <c r="N673" i="2"/>
  <c r="N680" i="2"/>
  <c r="Q680" i="2" s="1"/>
  <c r="N691" i="2"/>
  <c r="N695" i="2"/>
  <c r="Q695" i="2" s="1"/>
  <c r="N561" i="2"/>
  <c r="Q561" i="2" s="1"/>
  <c r="N607" i="2"/>
  <c r="Q607" i="2" s="1"/>
  <c r="N622" i="2"/>
  <c r="Q622" i="2" s="1"/>
  <c r="N631" i="2"/>
  <c r="Q631" i="2" s="1"/>
  <c r="S487" i="2"/>
  <c r="N514" i="2"/>
  <c r="Q514" i="2" s="1"/>
  <c r="N536" i="2"/>
  <c r="Q536" i="2" s="1"/>
  <c r="N545" i="2"/>
  <c r="Q545" i="2" s="1"/>
  <c r="N557" i="2"/>
  <c r="Q557" i="2" s="1"/>
  <c r="N570" i="2"/>
  <c r="Q570" i="2" s="1"/>
  <c r="N576" i="2"/>
  <c r="Q576" i="2" s="1"/>
  <c r="N616" i="2"/>
  <c r="Q616" i="2" s="1"/>
  <c r="N640" i="2"/>
  <c r="Q640" i="2" s="1"/>
  <c r="N649" i="2"/>
  <c r="Q649" i="2" s="1"/>
  <c r="N651" i="2"/>
  <c r="N664" i="2"/>
  <c r="Q664" i="2" s="1"/>
  <c r="N666" i="2"/>
  <c r="N670" i="2"/>
  <c r="Q670" i="2" s="1"/>
  <c r="N688" i="2"/>
  <c r="Q688" i="2" s="1"/>
  <c r="N510" i="2"/>
  <c r="Q510" i="2" s="1"/>
  <c r="N518" i="2"/>
  <c r="Q518" i="2" s="1"/>
  <c r="N525" i="2"/>
  <c r="Q525" i="2" s="1"/>
  <c r="N534" i="2"/>
  <c r="Q534" i="2" s="1"/>
  <c r="N542" i="2"/>
  <c r="Q542" i="2" s="1"/>
  <c r="N550" i="2"/>
  <c r="Q550" i="2" s="1"/>
  <c r="N559" i="2"/>
  <c r="Q559" i="2" s="1"/>
  <c r="N573" i="2"/>
  <c r="Q573" i="2" s="1"/>
  <c r="N581" i="2"/>
  <c r="Q581" i="2" s="1"/>
  <c r="N589" i="2"/>
  <c r="Q589" i="2" s="1"/>
  <c r="N597" i="2"/>
  <c r="Q597" i="2" s="1"/>
  <c r="N605" i="2"/>
  <c r="Q605" i="2" s="1"/>
  <c r="N610" i="2"/>
  <c r="Q610" i="2" s="1"/>
  <c r="N615" i="2"/>
  <c r="Q615" i="2" s="1"/>
  <c r="N620" i="2"/>
  <c r="Q620" i="2" s="1"/>
  <c r="N628" i="2"/>
  <c r="Q628" i="2" s="1"/>
  <c r="N638" i="2"/>
  <c r="Q638" i="2" s="1"/>
  <c r="N646" i="2"/>
  <c r="Q646" i="2" s="1"/>
  <c r="N654" i="2"/>
  <c r="Q654" i="2" s="1"/>
  <c r="N662" i="2"/>
  <c r="Q662" i="2" s="1"/>
  <c r="N668" i="2"/>
  <c r="Q668" i="2" s="1"/>
  <c r="N675" i="2"/>
  <c r="Q675" i="2" s="1"/>
  <c r="N679" i="2"/>
  <c r="Q679" i="2" s="1"/>
  <c r="N683" i="2"/>
  <c r="Q683" i="2" s="1"/>
  <c r="N687" i="2"/>
  <c r="Q687" i="2" s="1"/>
  <c r="N693" i="2"/>
  <c r="Q693" i="2" s="1"/>
  <c r="N701" i="2"/>
  <c r="Q701" i="2" s="1"/>
  <c r="N493" i="2"/>
  <c r="Q493" i="2" s="1"/>
  <c r="N501" i="2"/>
  <c r="Q501" i="2" s="1"/>
  <c r="N509" i="2"/>
  <c r="Q509" i="2" s="1"/>
  <c r="N517" i="2"/>
  <c r="Q517" i="2" s="1"/>
  <c r="N533" i="2"/>
  <c r="Q533" i="2" s="1"/>
  <c r="N541" i="2"/>
  <c r="Q541" i="2" s="1"/>
  <c r="N549" i="2"/>
  <c r="Q549" i="2" s="1"/>
  <c r="N558" i="2"/>
  <c r="Q558" i="2" s="1"/>
  <c r="N564" i="2"/>
  <c r="Q564" i="2" s="1"/>
  <c r="S565" i="2"/>
  <c r="N568" i="2"/>
  <c r="Q568" i="2" s="1"/>
  <c r="N572" i="2"/>
  <c r="Q572" i="2" s="1"/>
  <c r="N580" i="2"/>
  <c r="Q580" i="2" s="1"/>
  <c r="S582" i="2"/>
  <c r="N588" i="2"/>
  <c r="Q588" i="2" s="1"/>
  <c r="S590" i="2"/>
  <c r="N596" i="2"/>
  <c r="Q596" i="2" s="1"/>
  <c r="N604" i="2"/>
  <c r="Q604" i="2" s="1"/>
  <c r="N609" i="2"/>
  <c r="Q609" i="2" s="1"/>
  <c r="N619" i="2"/>
  <c r="Q619" i="2" s="1"/>
  <c r="N627" i="2"/>
  <c r="Q627" i="2" s="1"/>
  <c r="N637" i="2"/>
  <c r="Q637" i="2" s="1"/>
  <c r="N645" i="2"/>
  <c r="Q645" i="2" s="1"/>
  <c r="N653" i="2"/>
  <c r="Q653" i="2" s="1"/>
  <c r="S655" i="2"/>
  <c r="N661" i="2"/>
  <c r="Q661" i="2" s="1"/>
  <c r="S663" i="2"/>
  <c r="N667" i="2"/>
  <c r="Q667" i="2" s="1"/>
  <c r="S669" i="2"/>
  <c r="N692" i="2"/>
  <c r="Q692" i="2" s="1"/>
  <c r="N700" i="2"/>
  <c r="Q700" i="2" s="1"/>
  <c r="N492" i="2"/>
  <c r="Q492" i="2" s="1"/>
  <c r="N500" i="2"/>
  <c r="Q500" i="2" s="1"/>
  <c r="N508" i="2"/>
  <c r="Q508" i="2" s="1"/>
  <c r="N516" i="2"/>
  <c r="Q516" i="2" s="1"/>
  <c r="N579" i="2"/>
  <c r="Q579" i="2" s="1"/>
  <c r="N587" i="2"/>
  <c r="Q587" i="2" s="1"/>
  <c r="N595" i="2"/>
  <c r="Q595" i="2" s="1"/>
  <c r="N603" i="2"/>
  <c r="Q603" i="2" s="1"/>
  <c r="N614" i="2"/>
  <c r="Q614" i="2" s="1"/>
  <c r="N618" i="2"/>
  <c r="Q618" i="2" s="1"/>
  <c r="N636" i="2"/>
  <c r="Q636" i="2" s="1"/>
  <c r="N652" i="2"/>
  <c r="Q652" i="2" s="1"/>
  <c r="N660" i="2"/>
  <c r="Q660" i="2" s="1"/>
  <c r="N674" i="2"/>
  <c r="Q674" i="2" s="1"/>
  <c r="N678" i="2"/>
  <c r="Q678" i="2" s="1"/>
  <c r="N682" i="2"/>
  <c r="Q682" i="2" s="1"/>
  <c r="N555" i="2"/>
  <c r="Q555" i="2" s="1"/>
  <c r="N634" i="2"/>
  <c r="Q634" i="2" s="1"/>
  <c r="N490" i="2"/>
  <c r="Q490" i="2" s="1"/>
  <c r="N530" i="2"/>
  <c r="Q530" i="2" s="1"/>
  <c r="N538" i="2"/>
  <c r="Q538" i="2" s="1"/>
  <c r="N546" i="2"/>
  <c r="Q546" i="2" s="1"/>
  <c r="N554" i="2"/>
  <c r="Q554" i="2" s="1"/>
  <c r="N577" i="2"/>
  <c r="Q577" i="2" s="1"/>
  <c r="N585" i="2"/>
  <c r="Q585" i="2" s="1"/>
  <c r="N593" i="2"/>
  <c r="Q593" i="2" s="1"/>
  <c r="N601" i="2"/>
  <c r="Q601" i="2" s="1"/>
  <c r="N613" i="2"/>
  <c r="Q613" i="2" s="1"/>
  <c r="N617" i="2"/>
  <c r="Q617" i="2" s="1"/>
  <c r="N624" i="2"/>
  <c r="Q624" i="2" s="1"/>
  <c r="N633" i="2"/>
  <c r="Q633" i="2" s="1"/>
  <c r="N642" i="2"/>
  <c r="Q642" i="2" s="1"/>
  <c r="N658" i="2"/>
  <c r="Q658" i="2" s="1"/>
  <c r="N672" i="2"/>
  <c r="Q672" i="2" s="1"/>
  <c r="N677" i="2"/>
  <c r="Q677" i="2" s="1"/>
  <c r="N681" i="2"/>
  <c r="Q681" i="2" s="1"/>
  <c r="N685" i="2"/>
  <c r="Q685" i="2" s="1"/>
  <c r="N690" i="2"/>
  <c r="Q690" i="2" s="1"/>
  <c r="N697" i="2"/>
  <c r="Q697" i="2" s="1"/>
  <c r="S290" i="2" l="1"/>
  <c r="S503" i="2"/>
  <c r="S375" i="2"/>
  <c r="S379" i="2"/>
  <c r="S221" i="2"/>
  <c r="S197" i="2"/>
  <c r="S464" i="2"/>
  <c r="S250" i="2"/>
  <c r="S333" i="2"/>
  <c r="S228" i="2"/>
  <c r="S532" i="2"/>
  <c r="S460" i="2"/>
  <c r="S309" i="2"/>
  <c r="S57" i="2"/>
  <c r="S571" i="2"/>
  <c r="S629" i="2"/>
  <c r="S495" i="2"/>
  <c r="S452" i="2"/>
  <c r="S152" i="2"/>
  <c r="S635" i="2"/>
  <c r="S494" i="2"/>
  <c r="S511" i="2"/>
  <c r="S294" i="2"/>
  <c r="S387" i="2"/>
  <c r="S6" i="2"/>
  <c r="S647" i="2"/>
  <c r="S41" i="2"/>
  <c r="S588" i="2"/>
  <c r="S686" i="2"/>
  <c r="S448" i="2"/>
  <c r="S232" i="2"/>
  <c r="S430" i="2"/>
  <c r="S207" i="2"/>
  <c r="S535" i="2"/>
  <c r="S98" i="2"/>
  <c r="S531" i="2"/>
  <c r="S167" i="2"/>
  <c r="Q529" i="2"/>
  <c r="S529" i="2" s="1"/>
  <c r="S293" i="2"/>
  <c r="S114" i="2"/>
  <c r="S278" i="2"/>
  <c r="S25" i="2"/>
  <c r="S439" i="2"/>
  <c r="S402" i="2"/>
  <c r="S168" i="2"/>
  <c r="S581" i="2"/>
  <c r="S80" i="2"/>
  <c r="S163" i="2"/>
  <c r="S432" i="2"/>
  <c r="S286" i="2"/>
  <c r="S31" i="2"/>
  <c r="S298" i="2"/>
  <c r="S594" i="2"/>
  <c r="S621" i="2"/>
  <c r="S638" i="2"/>
  <c r="S563" i="2"/>
  <c r="S702" i="2"/>
  <c r="S498" i="2"/>
  <c r="S630" i="2"/>
  <c r="S419" i="2"/>
  <c r="S188" i="2"/>
  <c r="S124" i="2"/>
  <c r="S211" i="2"/>
  <c r="S118" i="2"/>
  <c r="S217" i="2"/>
  <c r="S128" i="2"/>
  <c r="S46" i="2"/>
  <c r="S282" i="2"/>
  <c r="S393" i="2"/>
  <c r="S246" i="2"/>
  <c r="S284" i="2"/>
  <c r="S569" i="2"/>
  <c r="S323" i="2"/>
  <c r="S639" i="2"/>
  <c r="S645" i="2"/>
  <c r="S524" i="2"/>
  <c r="S648" i="2"/>
  <c r="S349" i="2"/>
  <c r="S263" i="2"/>
  <c r="S150" i="2"/>
  <c r="S155" i="2"/>
  <c r="S33" i="2"/>
  <c r="S23" i="2"/>
  <c r="S548" i="2"/>
  <c r="S489" i="2"/>
  <c r="S180" i="2"/>
  <c r="S626" i="2"/>
  <c r="S675" i="2"/>
  <c r="S72" i="2"/>
  <c r="S595" i="2"/>
  <c r="S242" i="2"/>
  <c r="S5" i="2"/>
  <c r="S62" i="2"/>
  <c r="S649" i="2"/>
  <c r="S628" i="2"/>
  <c r="S9" i="2"/>
  <c r="S552" i="2"/>
  <c r="S692" i="2"/>
  <c r="S227" i="2"/>
  <c r="S97" i="2"/>
  <c r="S45" i="2"/>
  <c r="S644" i="2"/>
  <c r="S203" i="2"/>
  <c r="S259" i="2"/>
  <c r="S549" i="2"/>
  <c r="S633" i="2"/>
  <c r="S573" i="2"/>
  <c r="S427" i="2"/>
  <c r="S252" i="2"/>
  <c r="S308" i="2"/>
  <c r="S88" i="2"/>
  <c r="S185" i="2"/>
  <c r="S616" i="2"/>
  <c r="S657" i="2"/>
  <c r="S486" i="2"/>
  <c r="S315" i="2"/>
  <c r="S139" i="2"/>
  <c r="S224" i="2"/>
  <c r="S173" i="2"/>
  <c r="S254" i="2"/>
  <c r="S182" i="2"/>
  <c r="S129" i="2"/>
  <c r="S589" i="2"/>
  <c r="S695" i="2"/>
  <c r="S583" i="2"/>
  <c r="S512" i="2"/>
  <c r="S597" i="2"/>
  <c r="S483" i="2"/>
  <c r="S76" i="2"/>
  <c r="S11" i="2"/>
  <c r="S491" i="2"/>
  <c r="S187" i="2"/>
  <c r="S451" i="2"/>
  <c r="S337" i="2"/>
  <c r="S230" i="2"/>
  <c r="S650" i="2"/>
  <c r="S537" i="2"/>
  <c r="S646" i="2"/>
  <c r="S553" i="2"/>
  <c r="S526" i="2"/>
  <c r="S477" i="2"/>
  <c r="S446" i="2"/>
  <c r="S378" i="2"/>
  <c r="S587" i="2"/>
  <c r="S450" i="2"/>
  <c r="S277" i="2"/>
  <c r="S257" i="2"/>
  <c r="S212" i="2"/>
  <c r="S133" i="2"/>
  <c r="S145" i="2"/>
  <c r="S92" i="2"/>
  <c r="S176" i="2"/>
  <c r="S61" i="2"/>
  <c r="S28" i="2"/>
  <c r="S560" i="2"/>
  <c r="S561" i="2"/>
  <c r="S141" i="2"/>
  <c r="S557" i="2"/>
  <c r="S395" i="2"/>
  <c r="S202" i="2"/>
  <c r="S149" i="2"/>
  <c r="S662" i="2"/>
  <c r="S534" i="2"/>
  <c r="S543" i="2"/>
  <c r="S700" i="2"/>
  <c r="S606" i="2"/>
  <c r="S574" i="2"/>
  <c r="S660" i="2"/>
  <c r="S541" i="2"/>
  <c r="S658" i="2"/>
  <c r="S544" i="2"/>
  <c r="S473" i="2"/>
  <c r="S690" i="2"/>
  <c r="S444" i="2"/>
  <c r="S374" i="2"/>
  <c r="S389" i="2"/>
  <c r="S83" i="2"/>
  <c r="S103" i="2"/>
  <c r="S53" i="2"/>
  <c r="S86" i="2"/>
  <c r="S505" i="2"/>
  <c r="S605" i="2"/>
  <c r="S508" i="2"/>
  <c r="S687" i="2"/>
  <c r="S522" i="2"/>
  <c r="S471" i="2"/>
  <c r="S469" i="2"/>
  <c r="S480" i="2"/>
  <c r="S435" i="2"/>
  <c r="S341" i="2"/>
  <c r="S262" i="2"/>
  <c r="S243" i="2"/>
  <c r="Q346" i="2"/>
  <c r="S346" i="2" s="1"/>
  <c r="S306" i="2"/>
  <c r="S280" i="2"/>
  <c r="S443" i="2"/>
  <c r="S289" i="2"/>
  <c r="S78" i="2"/>
  <c r="S136" i="2"/>
  <c r="S219" i="2"/>
  <c r="S101" i="2"/>
  <c r="S66" i="2"/>
  <c r="S44" i="2"/>
  <c r="S500" i="2"/>
  <c r="S467" i="2"/>
  <c r="S614" i="2"/>
  <c r="S482" i="2"/>
  <c r="S94" i="2"/>
  <c r="S54" i="2"/>
  <c r="S585" i="2"/>
  <c r="S356" i="2"/>
  <c r="S381" i="2"/>
  <c r="S400" i="2"/>
  <c r="S174" i="2"/>
  <c r="S340" i="2"/>
  <c r="S148" i="2"/>
  <c r="S51" i="2"/>
  <c r="S492" i="2"/>
  <c r="S353" i="2"/>
  <c r="S253" i="2"/>
  <c r="S267" i="2"/>
  <c r="S598" i="2"/>
  <c r="S683" i="2"/>
  <c r="S576" i="2"/>
  <c r="S678" i="2"/>
  <c r="S592" i="2"/>
  <c r="S671" i="2"/>
  <c r="S601" i="2"/>
  <c r="S496" i="2"/>
  <c r="S533" i="2"/>
  <c r="S575" i="2"/>
  <c r="S390" i="2"/>
  <c r="S458" i="2"/>
  <c r="S456" i="2"/>
  <c r="S431" i="2"/>
  <c r="S325" i="2"/>
  <c r="S305" i="2"/>
  <c r="S344" i="2"/>
  <c r="S297" i="2"/>
  <c r="S273" i="2"/>
  <c r="S418" i="2"/>
  <c r="S360" i="2"/>
  <c r="S169" i="2"/>
  <c r="S100" i="2"/>
  <c r="S296" i="2"/>
  <c r="S171" i="2"/>
  <c r="S115" i="2"/>
  <c r="S338" i="2"/>
  <c r="S38" i="2"/>
  <c r="S530" i="2"/>
  <c r="S667" i="2"/>
  <c r="Q608" i="2"/>
  <c r="S608" i="2" s="1"/>
  <c r="Q357" i="2"/>
  <c r="S357" i="2" s="1"/>
  <c r="S321" i="2"/>
  <c r="S245" i="2"/>
  <c r="S170" i="2"/>
  <c r="S42" i="2"/>
  <c r="S593" i="2"/>
  <c r="S449" i="2"/>
  <c r="S407" i="2"/>
  <c r="S392" i="2"/>
  <c r="S371" i="2"/>
  <c r="S416" i="2"/>
  <c r="S428" i="2"/>
  <c r="S412" i="2"/>
  <c r="Q365" i="2"/>
  <c r="S365" i="2" s="1"/>
  <c r="S399" i="2"/>
  <c r="S568" i="2"/>
  <c r="S478" i="2"/>
  <c r="S415" i="2"/>
  <c r="S370" i="2"/>
  <c r="S474" i="2"/>
  <c r="S424" i="2"/>
  <c r="S261" i="2"/>
  <c r="S268" i="2"/>
  <c r="S355" i="2"/>
  <c r="S225" i="2"/>
  <c r="S222" i="2"/>
  <c r="S71" i="2"/>
  <c r="S186" i="2"/>
  <c r="Q142" i="2"/>
  <c r="S142" i="2" s="1"/>
  <c r="S140" i="2"/>
  <c r="S205" i="2"/>
  <c r="Q74" i="2"/>
  <c r="S74" i="2" s="1"/>
  <c r="S153" i="2"/>
  <c r="S126" i="2"/>
  <c r="S19" i="2"/>
  <c r="S12" i="2"/>
  <c r="S429" i="2"/>
  <c r="Q270" i="2"/>
  <c r="S270" i="2" s="1"/>
  <c r="S584" i="2"/>
  <c r="Q143" i="2"/>
  <c r="S143" i="2" s="1"/>
  <c r="S631" i="2"/>
  <c r="S501" i="2"/>
  <c r="S665" i="2"/>
  <c r="S641" i="2"/>
  <c r="Q567" i="2"/>
  <c r="S567" i="2" s="1"/>
  <c r="S661" i="2"/>
  <c r="S696" i="2"/>
  <c r="S670" i="2"/>
  <c r="Q651" i="2"/>
  <c r="S651" i="2" s="1"/>
  <c r="S624" i="2"/>
  <c r="S622" i="2"/>
  <c r="S603" i="2"/>
  <c r="S554" i="2"/>
  <c r="S693" i="2"/>
  <c r="Q643" i="2"/>
  <c r="S643" i="2" s="1"/>
  <c r="S579" i="2"/>
  <c r="S521" i="2"/>
  <c r="S689" i="2"/>
  <c r="S656" i="2"/>
  <c r="S634" i="2"/>
  <c r="S637" i="2"/>
  <c r="Q586" i="2"/>
  <c r="S586" i="2" s="1"/>
  <c r="S684" i="2"/>
  <c r="S542" i="2"/>
  <c r="S490" i="2"/>
  <c r="S580" i="2"/>
  <c r="S538" i="2"/>
  <c r="S405" i="2"/>
  <c r="S369" i="2"/>
  <c r="S518" i="2"/>
  <c r="Q462" i="2"/>
  <c r="S462" i="2" s="1"/>
  <c r="S403" i="2"/>
  <c r="S410" i="2"/>
  <c r="S397" i="2"/>
  <c r="S672" i="2"/>
  <c r="S472" i="2"/>
  <c r="S413" i="2"/>
  <c r="S391" i="2"/>
  <c r="S368" i="2"/>
  <c r="S676" i="2"/>
  <c r="Q470" i="2"/>
  <c r="S470" i="2" s="1"/>
  <c r="S411" i="2"/>
  <c r="S316" i="2"/>
  <c r="S303" i="2"/>
  <c r="S377" i="2"/>
  <c r="S292" i="2"/>
  <c r="S234" i="2"/>
  <c r="S314" i="2"/>
  <c r="S264" i="2"/>
  <c r="S328" i="2"/>
  <c r="S299" i="2"/>
  <c r="S335" i="2"/>
  <c r="S271" i="2"/>
  <c r="S600" i="2"/>
  <c r="S291" i="2"/>
  <c r="S240" i="2"/>
  <c r="S166" i="2"/>
  <c r="S220" i="2"/>
  <c r="S200" i="2"/>
  <c r="S164" i="2"/>
  <c r="S117" i="2"/>
  <c r="S96" i="2"/>
  <c r="S208" i="2"/>
  <c r="S184" i="2"/>
  <c r="S233" i="2"/>
  <c r="S138" i="2"/>
  <c r="S201" i="2"/>
  <c r="S165" i="2"/>
  <c r="S131" i="2"/>
  <c r="S331" i="2"/>
  <c r="S196" i="2"/>
  <c r="S210" i="2"/>
  <c r="S37" i="2"/>
  <c r="S52" i="2"/>
  <c r="S26" i="2"/>
  <c r="S4" i="2"/>
  <c r="S376" i="2"/>
  <c r="Q105" i="2"/>
  <c r="S105" i="2" s="1"/>
  <c r="Q189" i="2"/>
  <c r="S189" i="2" s="1"/>
  <c r="S607" i="2"/>
  <c r="Q673" i="2"/>
  <c r="S673" i="2" s="1"/>
  <c r="S502" i="2"/>
  <c r="S307" i="2"/>
  <c r="Q244" i="2"/>
  <c r="S244" i="2" s="1"/>
  <c r="S300" i="2"/>
  <c r="S157" i="2"/>
  <c r="S570" i="2"/>
  <c r="S627" i="2"/>
  <c r="S577" i="2"/>
  <c r="S540" i="2"/>
  <c r="S485" i="2"/>
  <c r="S453" i="2"/>
  <c r="S394" i="2"/>
  <c r="Q401" i="2"/>
  <c r="S401" i="2" s="1"/>
  <c r="S642" i="2"/>
  <c r="S366" i="2"/>
  <c r="S304" i="2"/>
  <c r="S466" i="2"/>
  <c r="S351" i="2"/>
  <c r="S653" i="2"/>
  <c r="S358" i="2"/>
  <c r="S162" i="2"/>
  <c r="S113" i="2"/>
  <c r="S93" i="2"/>
  <c r="S231" i="2"/>
  <c r="Q195" i="2"/>
  <c r="S195" i="2" s="1"/>
  <c r="S161" i="2"/>
  <c r="S236" i="2"/>
  <c r="S329" i="2"/>
  <c r="S701" i="2"/>
  <c r="S137" i="2"/>
  <c r="S29" i="2"/>
  <c r="S50" i="2"/>
  <c r="S73" i="2"/>
  <c r="Q698" i="2"/>
  <c r="S698" i="2" s="1"/>
  <c r="Q247" i="2"/>
  <c r="S247" i="2" s="1"/>
  <c r="S318" i="2"/>
  <c r="S677" i="2"/>
  <c r="S414" i="2"/>
  <c r="Q255" i="2"/>
  <c r="S255" i="2" s="1"/>
  <c r="Q122" i="2"/>
  <c r="S122" i="2" s="1"/>
  <c r="S204" i="2"/>
  <c r="S110" i="2"/>
  <c r="S68" i="2"/>
  <c r="S668" i="2"/>
  <c r="S545" i="2"/>
  <c r="S493" i="2"/>
  <c r="S620" i="2"/>
  <c r="S572" i="2"/>
  <c r="S685" i="2"/>
  <c r="S613" i="2"/>
  <c r="S682" i="2"/>
  <c r="S654" i="2"/>
  <c r="S615" i="2"/>
  <c r="Q515" i="2"/>
  <c r="S515" i="2" s="1"/>
  <c r="S679" i="2"/>
  <c r="S619" i="2"/>
  <c r="S564" i="2"/>
  <c r="S566" i="2"/>
  <c r="S516" i="2"/>
  <c r="S488" i="2"/>
  <c r="S438" i="2"/>
  <c r="S441" i="2"/>
  <c r="S388" i="2"/>
  <c r="S423" i="2"/>
  <c r="S380" i="2"/>
  <c r="S362" i="2"/>
  <c r="S465" i="2"/>
  <c r="S497" i="2"/>
  <c r="S238" i="2"/>
  <c r="S347" i="2"/>
  <c r="S352" i="2"/>
  <c r="S283" i="2"/>
  <c r="S459" i="2"/>
  <c r="S332" i="2"/>
  <c r="S319" i="2"/>
  <c r="S295" i="2"/>
  <c r="Q302" i="2"/>
  <c r="S302" i="2" s="1"/>
  <c r="S260" i="2"/>
  <c r="S287" i="2"/>
  <c r="S179" i="2"/>
  <c r="Q135" i="2"/>
  <c r="S135" i="2" s="1"/>
  <c r="S345" i="2"/>
  <c r="S198" i="2"/>
  <c r="S160" i="2"/>
  <c r="S265" i="2"/>
  <c r="S119" i="2"/>
  <c r="S116" i="2"/>
  <c r="S327" i="2"/>
  <c r="S183" i="2"/>
  <c r="S99" i="2"/>
  <c r="S699" i="2"/>
  <c r="S194" i="2"/>
  <c r="S146" i="2"/>
  <c r="S104" i="2"/>
  <c r="S21" i="2"/>
  <c r="S36" i="2"/>
  <c r="S67" i="2"/>
  <c r="Q476" i="2"/>
  <c r="S476" i="2" s="1"/>
  <c r="Q602" i="2"/>
  <c r="S602" i="2" s="1"/>
  <c r="S339" i="2"/>
  <c r="Q215" i="2"/>
  <c r="S215" i="2" s="1"/>
  <c r="Q666" i="2"/>
  <c r="S666" i="2" s="1"/>
  <c r="S640" i="2"/>
  <c r="S596" i="2"/>
  <c r="S536" i="2"/>
  <c r="S618" i="2"/>
  <c r="S525" i="2"/>
  <c r="S680" i="2"/>
  <c r="S550" i="2"/>
  <c r="S510" i="2"/>
  <c r="S652" i="2"/>
  <c r="S611" i="2"/>
  <c r="S528" i="2"/>
  <c r="S623" i="2"/>
  <c r="S555" i="2"/>
  <c r="S674" i="2"/>
  <c r="S617" i="2"/>
  <c r="S558" i="2"/>
  <c r="S513" i="2"/>
  <c r="S612" i="2"/>
  <c r="Q562" i="2"/>
  <c r="S562" i="2" s="1"/>
  <c r="S436" i="2"/>
  <c r="S398" i="2"/>
  <c r="S386" i="2"/>
  <c r="S481" i="2"/>
  <c r="S382" i="2"/>
  <c r="S421" i="2"/>
  <c r="S437" i="2"/>
  <c r="S463" i="2"/>
  <c r="S591" i="2"/>
  <c r="S440" i="2"/>
  <c r="S406" i="2"/>
  <c r="S385" i="2"/>
  <c r="S336" i="2"/>
  <c r="S248" i="2"/>
  <c r="Q350" i="2"/>
  <c r="S350" i="2" s="1"/>
  <c r="S281" i="2"/>
  <c r="S457" i="2"/>
  <c r="S330" i="2"/>
  <c r="S241" i="2"/>
  <c r="S348" i="2"/>
  <c r="Q317" i="2"/>
  <c r="S317" i="2" s="1"/>
  <c r="S422" i="2"/>
  <c r="S324" i="2"/>
  <c r="S258" i="2"/>
  <c r="S447" i="2"/>
  <c r="S214" i="2"/>
  <c r="S177" i="2"/>
  <c r="S213" i="2"/>
  <c r="Q151" i="2"/>
  <c r="S151" i="2" s="1"/>
  <c r="S111" i="2"/>
  <c r="S87" i="2"/>
  <c r="S322" i="2"/>
  <c r="S218" i="2"/>
  <c r="S226" i="2"/>
  <c r="S193" i="2"/>
  <c r="S156" i="2"/>
  <c r="Q229" i="2"/>
  <c r="S229" i="2" s="1"/>
  <c r="S681" i="2"/>
  <c r="Q89" i="2"/>
  <c r="S89" i="2" s="1"/>
  <c r="S95" i="2"/>
  <c r="S70" i="2"/>
  <c r="S60" i="2"/>
  <c r="S34" i="2"/>
  <c r="S20" i="2"/>
  <c r="S43" i="2"/>
  <c r="S517" i="2"/>
  <c r="N704" i="2"/>
  <c r="Q3" i="2"/>
  <c r="S636" i="2"/>
  <c r="S559" i="2"/>
  <c r="Q499" i="2"/>
  <c r="S499" i="2" s="1"/>
  <c r="Q310" i="2"/>
  <c r="S310" i="2" s="1"/>
  <c r="S235" i="2"/>
  <c r="S275" i="2"/>
  <c r="S313" i="2"/>
  <c r="S27" i="2"/>
  <c r="Q691" i="2"/>
  <c r="S691" i="2" s="1"/>
  <c r="Q625" i="2"/>
  <c r="S625" i="2" s="1"/>
  <c r="S688" i="2"/>
  <c r="S664" i="2"/>
  <c r="S697" i="2"/>
  <c r="S609" i="2"/>
  <c r="S514" i="2"/>
  <c r="Q539" i="2"/>
  <c r="S539" i="2" s="1"/>
  <c r="S599" i="2"/>
  <c r="S546" i="2"/>
  <c r="Q659" i="2"/>
  <c r="S659" i="2" s="1"/>
  <c r="S604" i="2"/>
  <c r="S504" i="2"/>
  <c r="S610" i="2"/>
  <c r="Q556" i="2"/>
  <c r="S556" i="2" s="1"/>
  <c r="S509" i="2"/>
  <c r="Q434" i="2"/>
  <c r="S434" i="2" s="1"/>
  <c r="S396" i="2"/>
  <c r="S384" i="2"/>
  <c r="S479" i="2"/>
  <c r="S367" i="2"/>
  <c r="Q484" i="2"/>
  <c r="S484" i="2" s="1"/>
  <c r="Q454" i="2"/>
  <c r="S454" i="2" s="1"/>
  <c r="S433" i="2"/>
  <c r="S404" i="2"/>
  <c r="S383" i="2"/>
  <c r="S285" i="2"/>
  <c r="Q334" i="2"/>
  <c r="S334" i="2" s="1"/>
  <c r="S272" i="2"/>
  <c r="S279" i="2"/>
  <c r="S455" i="2"/>
  <c r="S288" i="2"/>
  <c r="Q239" i="2"/>
  <c r="S239" i="2" s="1"/>
  <c r="S249" i="2"/>
  <c r="S420" i="2"/>
  <c r="S256" i="2"/>
  <c r="S445" i="2"/>
  <c r="S311" i="2"/>
  <c r="S206" i="2"/>
  <c r="S134" i="2"/>
  <c r="Q175" i="2"/>
  <c r="S175" i="2" s="1"/>
  <c r="S237" i="2"/>
  <c r="S209" i="2"/>
  <c r="S107" i="2"/>
  <c r="S85" i="2"/>
  <c r="S320" i="2"/>
  <c r="S216" i="2"/>
  <c r="S121" i="2"/>
  <c r="S276" i="2"/>
  <c r="S191" i="2"/>
  <c r="S154" i="2"/>
  <c r="S79" i="2"/>
  <c r="S84" i="2"/>
  <c r="Q181" i="2"/>
  <c r="S181" i="2" s="1"/>
  <c r="S69" i="2"/>
  <c r="S59" i="2"/>
  <c r="S58" i="2"/>
  <c r="S18" i="2"/>
  <c r="S35" i="2"/>
  <c r="Q704" i="2" l="1"/>
  <c r="S704" i="2" s="1"/>
  <c r="S3" i="2"/>
</calcChain>
</file>

<file path=xl/sharedStrings.xml><?xml version="1.0" encoding="utf-8"?>
<sst xmlns="http://schemas.openxmlformats.org/spreadsheetml/2006/main" count="10495" uniqueCount="5135">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</sst>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7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rgb="FFADFF2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5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1">
    <xf numFmtId="0" fontId="0" fillId="0" borderId="0" xfId="0"/>
    <xf numFmtId="164" fontId="5" fillId="10" borderId="2" xfId="1" applyNumberFormat="1" applyFont="1" applyFill="1" applyBorder="1" applyAlignment="1">
      <alignment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4" borderId="4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64" fontId="5" fillId="10" borderId="3" xfId="1" applyNumberFormat="1" applyFont="1" applyFill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8" fillId="0" borderId="0" xfId="0" applyFont="1"/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4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7" borderId="1" xfId="0" applyNumberFormat="1" applyFont="1" applyFill="1" applyBorder="1" applyAlignment="1">
      <alignment horizontal="center" vertical="center" wrapText="1"/>
    </xf>
    <xf numFmtId="168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9" borderId="1" xfId="1" applyNumberFormat="1" applyFont="1" applyFill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70" fontId="5" fillId="4" borderId="1" xfId="0" applyNumberFormat="1" applyFont="1" applyFill="1" applyBorder="1" applyAlignment="1">
      <alignment horizontal="center" vertical="center" wrapText="1"/>
    </xf>
    <xf numFmtId="170" fontId="5" fillId="10" borderId="1" xfId="0" applyNumberFormat="1" applyFont="1" applyFill="1" applyBorder="1" applyAlignment="1">
      <alignment horizontal="center" vertical="center" wrapText="1"/>
    </xf>
    <xf numFmtId="164" fontId="5" fillId="10" borderId="1" xfId="1" applyNumberFormat="1" applyFont="1" applyFill="1" applyBorder="1" applyAlignment="1">
      <alignment vertical="center" wrapText="1"/>
    </xf>
    <xf numFmtId="164" fontId="5" fillId="10" borderId="4" xfId="1" applyNumberFormat="1" applyFont="1" applyFill="1" applyBorder="1" applyAlignment="1">
      <alignment horizontal="center" vertical="center" wrapText="1"/>
    </xf>
    <xf numFmtId="170" fontId="5" fillId="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vertical="center" wrapText="1"/>
    </xf>
    <xf numFmtId="0" fontId="15" fillId="0" borderId="1" xfId="0" applyFont="1" applyBorder="1"/>
    <xf numFmtId="0" fontId="7" fillId="4" borderId="1" xfId="0" applyFont="1" applyFill="1" applyBorder="1"/>
    <xf numFmtId="170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70" fontId="3" fillId="4" borderId="1" xfId="0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/>
    <xf numFmtId="170" fontId="5" fillId="12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4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1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4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34" fillId="0" borderId="0" xfId="0" applyFont="1"/>
    <xf numFmtId="164" fontId="5" fillId="5" borderId="4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1" fillId="19" borderId="6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13" fillId="20" borderId="0" xfId="0" applyFont="1" applyFill="1" applyAlignment="1">
      <alignment horizontal="left" vertical="center" wrapText="1"/>
    </xf>
    <xf numFmtId="0" fontId="13" fillId="20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1" fontId="36" fillId="5" borderId="0" xfId="0" applyNumberFormat="1" applyFont="1" applyFill="1" applyAlignment="1">
      <alignment horizontal="center" vertical="center" wrapText="1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&#258;M%202023/TH&#193;NG%2002/20-02/BC%20XNT%2020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/>
          </cell>
        </row>
        <row r="718">
          <cell r="D718" t="str">
            <v/>
          </cell>
        </row>
        <row r="724">
          <cell r="I724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sqref="A1:C1048576"/>
    </sheetView>
  </sheetViews>
  <sheetFormatPr defaultColWidth="9.140625" defaultRowHeight="21" customHeight="1"/>
  <cols>
    <col min="1" max="1" width="18.7109375" style="192" customWidth="1"/>
    <col min="2" max="2" width="59.140625" style="192" customWidth="1"/>
    <col min="3" max="3" width="23.85546875" style="192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customHeight="1">
      <c r="A2" s="192" t="s">
        <v>4</v>
      </c>
      <c r="B2" s="198" t="s">
        <v>5</v>
      </c>
      <c r="C2" s="199" t="s">
        <v>6</v>
      </c>
      <c r="D2" s="200"/>
    </row>
    <row r="3" spans="1:4" ht="21" customHeight="1">
      <c r="A3" s="192" t="s">
        <v>7</v>
      </c>
      <c r="B3" s="198" t="s">
        <v>8</v>
      </c>
      <c r="C3" s="199" t="s">
        <v>6</v>
      </c>
      <c r="D3" s="200"/>
    </row>
    <row r="4" spans="1:4" ht="21" customHeight="1">
      <c r="A4" s="192" t="s">
        <v>9</v>
      </c>
      <c r="B4" s="198" t="s">
        <v>10</v>
      </c>
      <c r="C4" s="199" t="s">
        <v>11</v>
      </c>
      <c r="D4" s="200"/>
    </row>
    <row r="5" spans="1:4" ht="21" customHeight="1">
      <c r="A5" s="192" t="s">
        <v>12</v>
      </c>
      <c r="B5" s="192" t="s">
        <v>13</v>
      </c>
      <c r="C5" s="192" t="s">
        <v>14</v>
      </c>
      <c r="D5" s="200"/>
    </row>
    <row r="6" spans="1:4" ht="21" customHeight="1">
      <c r="A6" s="192" t="s">
        <v>15</v>
      </c>
      <c r="B6" s="192" t="s">
        <v>16</v>
      </c>
      <c r="C6" s="192" t="s">
        <v>17</v>
      </c>
      <c r="D6" s="200"/>
    </row>
    <row r="7" spans="1:4" ht="21" customHeight="1">
      <c r="A7" s="201" t="s">
        <v>18</v>
      </c>
      <c r="B7" s="198" t="s">
        <v>19</v>
      </c>
      <c r="C7" s="199" t="s">
        <v>11</v>
      </c>
      <c r="D7" s="200"/>
    </row>
    <row r="8" spans="1:4" ht="21" customHeight="1">
      <c r="A8" s="192" t="s">
        <v>20</v>
      </c>
      <c r="B8" s="198" t="s">
        <v>21</v>
      </c>
      <c r="C8" s="199" t="s">
        <v>11</v>
      </c>
      <c r="D8" s="200"/>
    </row>
    <row r="9" spans="1:4" ht="21" customHeight="1">
      <c r="A9" s="201" t="s">
        <v>22</v>
      </c>
      <c r="B9" s="198" t="s">
        <v>23</v>
      </c>
      <c r="C9" s="199" t="s">
        <v>24</v>
      </c>
      <c r="D9" s="200"/>
    </row>
    <row r="10" spans="1:4" ht="21" customHeight="1">
      <c r="A10" s="202" t="s">
        <v>25</v>
      </c>
      <c r="B10" s="78" t="s">
        <v>26</v>
      </c>
      <c r="C10" s="203" t="s">
        <v>27</v>
      </c>
      <c r="D10" s="200"/>
    </row>
    <row r="11" spans="1:4" ht="21" customHeight="1">
      <c r="A11" s="202" t="s">
        <v>28</v>
      </c>
      <c r="B11" s="78" t="s">
        <v>29</v>
      </c>
      <c r="C11" s="203" t="s">
        <v>30</v>
      </c>
      <c r="D11" s="200"/>
    </row>
    <row r="12" spans="1:4" ht="21" customHeight="1">
      <c r="A12" s="192" t="s">
        <v>28</v>
      </c>
      <c r="B12" s="192" t="s">
        <v>29</v>
      </c>
      <c r="C12" s="192" t="s">
        <v>31</v>
      </c>
      <c r="D12" s="200"/>
    </row>
    <row r="13" spans="1:4" ht="21" customHeight="1">
      <c r="A13" s="192" t="s">
        <v>32</v>
      </c>
      <c r="B13" s="192" t="s">
        <v>33</v>
      </c>
      <c r="C13" s="192" t="s">
        <v>34</v>
      </c>
    </row>
    <row r="14" spans="1:4" ht="21" customHeight="1">
      <c r="A14" s="192" t="s">
        <v>35</v>
      </c>
      <c r="B14" s="192" t="s">
        <v>36</v>
      </c>
      <c r="C14" s="192" t="s">
        <v>37</v>
      </c>
    </row>
    <row r="15" spans="1:4" ht="21" customHeight="1">
      <c r="A15" s="202" t="s">
        <v>38</v>
      </c>
      <c r="B15" s="78" t="s">
        <v>39</v>
      </c>
      <c r="C15" s="203" t="s">
        <v>40</v>
      </c>
      <c r="D15" s="200"/>
    </row>
    <row r="16" spans="1:4" ht="21" customHeight="1">
      <c r="A16" s="202" t="s">
        <v>41</v>
      </c>
      <c r="B16" s="78" t="s">
        <v>42</v>
      </c>
      <c r="C16" s="203" t="s">
        <v>30</v>
      </c>
      <c r="D16" s="200"/>
    </row>
    <row r="17" spans="1:4" ht="21" customHeight="1">
      <c r="A17" s="201" t="s">
        <v>43</v>
      </c>
      <c r="B17" s="198" t="s">
        <v>44</v>
      </c>
      <c r="C17" s="204" t="s">
        <v>45</v>
      </c>
      <c r="D17" s="200"/>
    </row>
    <row r="18" spans="1:4" ht="21" customHeight="1">
      <c r="A18" s="202" t="s">
        <v>46</v>
      </c>
      <c r="B18" s="78" t="s">
        <v>47</v>
      </c>
      <c r="C18" s="203" t="s">
        <v>30</v>
      </c>
      <c r="D18" s="200"/>
    </row>
    <row r="19" spans="1:4" ht="21" customHeight="1">
      <c r="A19" s="202" t="s">
        <v>48</v>
      </c>
      <c r="B19" s="78" t="s">
        <v>49</v>
      </c>
      <c r="C19" s="203" t="s">
        <v>27</v>
      </c>
      <c r="D19" s="200"/>
    </row>
    <row r="20" spans="1:4" ht="21" customHeight="1">
      <c r="A20" s="192" t="s">
        <v>50</v>
      </c>
      <c r="B20" s="192" t="s">
        <v>51</v>
      </c>
      <c r="C20" s="192" t="s">
        <v>14</v>
      </c>
    </row>
    <row r="21" spans="1:4" ht="21" customHeight="1">
      <c r="A21" s="192" t="s">
        <v>52</v>
      </c>
      <c r="B21" s="192" t="s">
        <v>53</v>
      </c>
      <c r="C21" s="192" t="s">
        <v>54</v>
      </c>
    </row>
    <row r="22" spans="1:4" ht="21" customHeight="1">
      <c r="A22" s="192" t="s">
        <v>55</v>
      </c>
      <c r="B22" s="192" t="s">
        <v>56</v>
      </c>
      <c r="C22" s="192" t="s">
        <v>57</v>
      </c>
    </row>
    <row r="23" spans="1:4" ht="21" customHeight="1">
      <c r="A23" s="192" t="s">
        <v>58</v>
      </c>
      <c r="B23" s="192" t="s">
        <v>59</v>
      </c>
      <c r="C23" s="192" t="s">
        <v>17</v>
      </c>
    </row>
    <row r="24" spans="1:4" ht="21" customHeight="1">
      <c r="A24" s="192" t="s">
        <v>60</v>
      </c>
      <c r="B24" s="198" t="s">
        <v>61</v>
      </c>
      <c r="C24" s="199" t="s">
        <v>62</v>
      </c>
      <c r="D24" s="200"/>
    </row>
    <row r="25" spans="1:4" ht="21" customHeight="1">
      <c r="A25" s="192" t="s">
        <v>63</v>
      </c>
      <c r="B25" s="192" t="s">
        <v>64</v>
      </c>
      <c r="C25" s="192" t="s">
        <v>65</v>
      </c>
    </row>
    <row r="26" spans="1:4" ht="21" customHeight="1">
      <c r="A26" s="192" t="s">
        <v>66</v>
      </c>
      <c r="B26" s="198" t="s">
        <v>67</v>
      </c>
      <c r="C26" s="199" t="s">
        <v>68</v>
      </c>
      <c r="D26" s="200"/>
    </row>
    <row r="27" spans="1:4" ht="21" customHeight="1">
      <c r="A27" s="202" t="s">
        <v>69</v>
      </c>
      <c r="B27" s="78" t="s">
        <v>70</v>
      </c>
      <c r="C27" s="203" t="s">
        <v>30</v>
      </c>
      <c r="D27" s="200"/>
    </row>
    <row r="28" spans="1:4" ht="21" customHeight="1">
      <c r="A28" s="202" t="s">
        <v>71</v>
      </c>
      <c r="B28" s="78" t="s">
        <v>72</v>
      </c>
      <c r="C28" s="203" t="s">
        <v>73</v>
      </c>
      <c r="D28" s="200"/>
    </row>
    <row r="29" spans="1:4" ht="21" customHeight="1">
      <c r="A29" s="192" t="s">
        <v>74</v>
      </c>
      <c r="B29" s="192" t="s">
        <v>75</v>
      </c>
      <c r="C29" s="192" t="s">
        <v>76</v>
      </c>
    </row>
    <row r="30" spans="1:4" ht="21" customHeight="1">
      <c r="A30" s="192" t="s">
        <v>77</v>
      </c>
      <c r="B30" s="192" t="s">
        <v>78</v>
      </c>
      <c r="C30" s="192" t="s">
        <v>37</v>
      </c>
    </row>
    <row r="31" spans="1:4" ht="21" customHeight="1">
      <c r="A31" s="202" t="s">
        <v>79</v>
      </c>
      <c r="B31" s="78" t="s">
        <v>80</v>
      </c>
      <c r="C31" s="203" t="s">
        <v>40</v>
      </c>
      <c r="D31" s="200"/>
    </row>
    <row r="32" spans="1:4" ht="21" customHeight="1">
      <c r="A32" s="192" t="s">
        <v>81</v>
      </c>
      <c r="B32" s="198" t="s">
        <v>82</v>
      </c>
      <c r="C32" s="199" t="s">
        <v>11</v>
      </c>
      <c r="D32" s="200"/>
    </row>
    <row r="33" spans="1:4" ht="21" customHeight="1">
      <c r="A33" s="192" t="s">
        <v>83</v>
      </c>
      <c r="B33" s="198" t="s">
        <v>84</v>
      </c>
      <c r="C33" s="199" t="s">
        <v>85</v>
      </c>
      <c r="D33" s="200"/>
    </row>
    <row r="34" spans="1:4" ht="21" customHeight="1">
      <c r="A34" s="192" t="s">
        <v>86</v>
      </c>
      <c r="B34" s="192" t="s">
        <v>87</v>
      </c>
      <c r="C34" s="192" t="s">
        <v>88</v>
      </c>
    </row>
    <row r="35" spans="1:4" ht="21" customHeight="1">
      <c r="A35" s="202" t="s">
        <v>89</v>
      </c>
      <c r="B35" s="78" t="s">
        <v>90</v>
      </c>
      <c r="C35" s="203" t="s">
        <v>27</v>
      </c>
      <c r="D35" s="200"/>
    </row>
    <row r="36" spans="1:4" ht="21" customHeight="1">
      <c r="A36" s="192" t="s">
        <v>91</v>
      </c>
      <c r="B36" s="192" t="s">
        <v>92</v>
      </c>
      <c r="C36" s="192" t="s">
        <v>76</v>
      </c>
    </row>
    <row r="37" spans="1:4" ht="21" customHeight="1">
      <c r="A37" s="192" t="s">
        <v>93</v>
      </c>
      <c r="B37" s="192" t="s">
        <v>94</v>
      </c>
      <c r="C37" s="192" t="s">
        <v>27</v>
      </c>
    </row>
    <row r="38" spans="1:4" ht="21" customHeight="1">
      <c r="A38" s="202" t="s">
        <v>95</v>
      </c>
      <c r="B38" s="78" t="s">
        <v>96</v>
      </c>
      <c r="C38" s="203" t="s">
        <v>40</v>
      </c>
      <c r="D38" s="200"/>
    </row>
    <row r="39" spans="1:4" ht="21" customHeight="1">
      <c r="A39" s="202" t="s">
        <v>97</v>
      </c>
      <c r="B39" s="78" t="s">
        <v>98</v>
      </c>
      <c r="C39" s="203" t="s">
        <v>30</v>
      </c>
      <c r="D39" s="200"/>
    </row>
    <row r="40" spans="1:4" ht="21" customHeight="1">
      <c r="A40" s="202" t="s">
        <v>99</v>
      </c>
      <c r="B40" s="78" t="s">
        <v>100</v>
      </c>
      <c r="C40" s="203" t="s">
        <v>14</v>
      </c>
      <c r="D40" s="200"/>
    </row>
    <row r="41" spans="1:4" ht="21" customHeight="1">
      <c r="A41" s="202" t="s">
        <v>101</v>
      </c>
      <c r="B41" s="78" t="s">
        <v>102</v>
      </c>
      <c r="C41" s="203" t="s">
        <v>103</v>
      </c>
      <c r="D41" s="200"/>
    </row>
    <row r="42" spans="1:4" ht="21" customHeight="1">
      <c r="A42" s="192" t="s">
        <v>104</v>
      </c>
      <c r="B42" s="192" t="s">
        <v>105</v>
      </c>
      <c r="C42" s="192" t="s">
        <v>106</v>
      </c>
    </row>
    <row r="43" spans="1:4" ht="21" customHeight="1">
      <c r="A43" s="202" t="s">
        <v>107</v>
      </c>
      <c r="B43" s="78" t="s">
        <v>108</v>
      </c>
      <c r="C43" s="203" t="s">
        <v>40</v>
      </c>
      <c r="D43" s="200"/>
    </row>
    <row r="44" spans="1:4" ht="21" customHeight="1">
      <c r="A44" s="192" t="s">
        <v>109</v>
      </c>
      <c r="B44" s="192" t="s">
        <v>110</v>
      </c>
      <c r="C44" s="192" t="s">
        <v>111</v>
      </c>
    </row>
    <row r="45" spans="1:4" ht="21" customHeight="1">
      <c r="A45" s="192" t="s">
        <v>112</v>
      </c>
      <c r="B45" s="192" t="s">
        <v>113</v>
      </c>
      <c r="C45" s="192" t="s">
        <v>17</v>
      </c>
    </row>
    <row r="46" spans="1:4" ht="21" customHeight="1">
      <c r="A46" s="192" t="s">
        <v>114</v>
      </c>
      <c r="B46" s="192" t="s">
        <v>115</v>
      </c>
      <c r="C46" s="192" t="s">
        <v>116</v>
      </c>
    </row>
    <row r="47" spans="1:4" ht="21" customHeight="1">
      <c r="A47" s="192" t="s">
        <v>117</v>
      </c>
      <c r="B47" s="192" t="s">
        <v>118</v>
      </c>
      <c r="C47" s="192" t="s">
        <v>111</v>
      </c>
    </row>
    <row r="48" spans="1:4" ht="21" customHeight="1">
      <c r="A48" s="192" t="s">
        <v>119</v>
      </c>
      <c r="B48" s="192" t="s">
        <v>120</v>
      </c>
      <c r="C48" s="192" t="s">
        <v>116</v>
      </c>
      <c r="D48" s="200"/>
    </row>
    <row r="49" spans="1:4" ht="21" customHeight="1">
      <c r="A49" s="202" t="s">
        <v>121</v>
      </c>
      <c r="B49" s="78" t="s">
        <v>122</v>
      </c>
      <c r="C49" s="203" t="s">
        <v>123</v>
      </c>
      <c r="D49" s="200"/>
    </row>
    <row r="50" spans="1:4" ht="21" customHeight="1">
      <c r="A50" s="192" t="s">
        <v>124</v>
      </c>
      <c r="B50" s="192" t="s">
        <v>125</v>
      </c>
      <c r="C50" s="192" t="s">
        <v>126</v>
      </c>
    </row>
    <row r="51" spans="1:4" ht="21" customHeight="1">
      <c r="A51" s="192" t="s">
        <v>127</v>
      </c>
      <c r="B51" s="192" t="s">
        <v>128</v>
      </c>
      <c r="C51" s="192" t="s">
        <v>126</v>
      </c>
    </row>
    <row r="52" spans="1:4" ht="21" customHeight="1">
      <c r="A52" s="192" t="s">
        <v>129</v>
      </c>
      <c r="B52" s="192" t="s">
        <v>130</v>
      </c>
      <c r="C52" s="192" t="s">
        <v>27</v>
      </c>
    </row>
    <row r="53" spans="1:4" ht="21" customHeight="1">
      <c r="A53" s="202" t="s">
        <v>131</v>
      </c>
      <c r="B53" s="78" t="s">
        <v>132</v>
      </c>
      <c r="C53" s="203" t="s">
        <v>73</v>
      </c>
      <c r="D53" s="200"/>
    </row>
    <row r="54" spans="1:4" ht="21" customHeight="1">
      <c r="A54" s="192" t="s">
        <v>133</v>
      </c>
      <c r="B54" s="192" t="s">
        <v>134</v>
      </c>
      <c r="C54" s="192" t="s">
        <v>135</v>
      </c>
    </row>
    <row r="55" spans="1:4" ht="21" customHeight="1">
      <c r="A55" s="202" t="s">
        <v>136</v>
      </c>
      <c r="B55" s="192" t="s">
        <v>137</v>
      </c>
      <c r="C55" s="192" t="s">
        <v>138</v>
      </c>
    </row>
    <row r="56" spans="1:4" ht="21" customHeight="1">
      <c r="A56" s="192" t="s">
        <v>139</v>
      </c>
      <c r="B56" s="192" t="s">
        <v>140</v>
      </c>
      <c r="C56" s="192" t="s">
        <v>14</v>
      </c>
      <c r="D56" s="200"/>
    </row>
    <row r="57" spans="1:4" ht="21" customHeight="1">
      <c r="A57" s="202" t="s">
        <v>141</v>
      </c>
      <c r="B57" s="78" t="s">
        <v>142</v>
      </c>
      <c r="C57" s="203" t="s">
        <v>123</v>
      </c>
      <c r="D57" s="200"/>
    </row>
    <row r="58" spans="1:4" ht="21" customHeight="1">
      <c r="A58" s="202" t="s">
        <v>143</v>
      </c>
      <c r="B58" s="78" t="s">
        <v>144</v>
      </c>
      <c r="C58" s="203" t="s">
        <v>17</v>
      </c>
      <c r="D58" s="200"/>
    </row>
    <row r="59" spans="1:4" ht="21" customHeight="1">
      <c r="A59" s="202" t="s">
        <v>145</v>
      </c>
      <c r="B59" s="78" t="s">
        <v>146</v>
      </c>
      <c r="C59" s="203" t="s">
        <v>27</v>
      </c>
      <c r="D59" s="200"/>
    </row>
    <row r="60" spans="1:4" ht="21" customHeight="1">
      <c r="A60" s="192" t="s">
        <v>147</v>
      </c>
      <c r="B60" s="192" t="s">
        <v>148</v>
      </c>
      <c r="C60" s="192" t="s">
        <v>27</v>
      </c>
    </row>
    <row r="61" spans="1:4" ht="21" customHeight="1">
      <c r="A61" s="202" t="s">
        <v>149</v>
      </c>
      <c r="B61" s="78" t="s">
        <v>150</v>
      </c>
      <c r="C61" s="203" t="s">
        <v>40</v>
      </c>
      <c r="D61" s="200"/>
    </row>
    <row r="62" spans="1:4" ht="21" customHeight="1">
      <c r="A62" s="202" t="s">
        <v>151</v>
      </c>
      <c r="B62" s="78" t="s">
        <v>152</v>
      </c>
      <c r="C62" s="203" t="s">
        <v>73</v>
      </c>
      <c r="D62" s="200"/>
    </row>
    <row r="63" spans="1:4" ht="21" customHeight="1">
      <c r="A63" s="202" t="s">
        <v>153</v>
      </c>
      <c r="B63" s="78" t="s">
        <v>154</v>
      </c>
      <c r="C63" s="203" t="s">
        <v>17</v>
      </c>
      <c r="D63" s="200"/>
    </row>
    <row r="64" spans="1:4" ht="2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customHeight="1">
      <c r="A65" s="192" t="s">
        <v>158</v>
      </c>
      <c r="B65" s="192" t="s">
        <v>159</v>
      </c>
      <c r="C65" s="192" t="s">
        <v>160</v>
      </c>
    </row>
    <row r="66" spans="1:4" ht="21" customHeight="1">
      <c r="A66" s="192" t="s">
        <v>161</v>
      </c>
      <c r="B66" s="192" t="s">
        <v>162</v>
      </c>
      <c r="C66" s="192" t="s">
        <v>27</v>
      </c>
    </row>
    <row r="67" spans="1:4" ht="21" customHeight="1">
      <c r="A67" s="192" t="s">
        <v>163</v>
      </c>
      <c r="B67" s="192" t="s">
        <v>164</v>
      </c>
      <c r="C67" s="192" t="s">
        <v>116</v>
      </c>
      <c r="D67" s="200"/>
    </row>
    <row r="68" spans="1:4" ht="21" customHeight="1">
      <c r="A68" s="192" t="s">
        <v>165</v>
      </c>
      <c r="B68" s="192" t="s">
        <v>166</v>
      </c>
      <c r="C68" s="192" t="s">
        <v>73</v>
      </c>
    </row>
    <row r="69" spans="1:4" ht="21" customHeight="1">
      <c r="A69" s="202" t="s">
        <v>167</v>
      </c>
      <c r="B69" s="78" t="s">
        <v>168</v>
      </c>
      <c r="C69" s="203" t="s">
        <v>27</v>
      </c>
      <c r="D69" s="200"/>
    </row>
    <row r="70" spans="1:4" ht="21" customHeight="1">
      <c r="A70" s="202" t="s">
        <v>169</v>
      </c>
      <c r="B70" s="78" t="s">
        <v>170</v>
      </c>
      <c r="C70" s="203" t="s">
        <v>17</v>
      </c>
      <c r="D70" s="200"/>
    </row>
    <row r="71" spans="1:4" ht="21" customHeight="1">
      <c r="A71" s="192" t="s">
        <v>171</v>
      </c>
      <c r="B71" s="192" t="s">
        <v>172</v>
      </c>
      <c r="C71" s="192" t="s">
        <v>160</v>
      </c>
    </row>
    <row r="72" spans="1:4" ht="21" customHeight="1">
      <c r="A72" s="192" t="s">
        <v>173</v>
      </c>
      <c r="B72" s="192" t="s">
        <v>174</v>
      </c>
      <c r="C72" s="192" t="s">
        <v>175</v>
      </c>
      <c r="D72" s="200"/>
    </row>
    <row r="73" spans="1:4" ht="21" customHeight="1">
      <c r="A73" s="202" t="s">
        <v>176</v>
      </c>
      <c r="B73" s="78" t="s">
        <v>177</v>
      </c>
      <c r="C73" s="203" t="s">
        <v>27</v>
      </c>
      <c r="D73" s="200"/>
    </row>
    <row r="74" spans="1:4" ht="21" customHeight="1">
      <c r="A74" s="192" t="s">
        <v>178</v>
      </c>
      <c r="B74" s="192" t="s">
        <v>179</v>
      </c>
      <c r="C74" s="192" t="s">
        <v>14</v>
      </c>
      <c r="D74" s="200"/>
    </row>
    <row r="75" spans="1:4" ht="21" customHeight="1">
      <c r="A75" s="202" t="s">
        <v>180</v>
      </c>
      <c r="B75" s="78" t="s">
        <v>181</v>
      </c>
      <c r="C75" s="203" t="s">
        <v>123</v>
      </c>
      <c r="D75" s="200"/>
    </row>
    <row r="76" spans="1:4" ht="21" customHeight="1">
      <c r="A76" s="202" t="s">
        <v>182</v>
      </c>
      <c r="B76" s="78" t="s">
        <v>183</v>
      </c>
      <c r="C76" s="203" t="s">
        <v>17</v>
      </c>
      <c r="D76" s="200"/>
    </row>
    <row r="77" spans="1:4" ht="21" customHeight="1">
      <c r="A77" s="192" t="s">
        <v>184</v>
      </c>
      <c r="B77" s="192" t="s">
        <v>185</v>
      </c>
      <c r="C77" s="192" t="s">
        <v>106</v>
      </c>
    </row>
    <row r="78" spans="1:4" ht="2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customHeight="1">
      <c r="A79" s="192" t="s">
        <v>189</v>
      </c>
      <c r="B79" s="192" t="s">
        <v>190</v>
      </c>
      <c r="C79" s="192" t="s">
        <v>27</v>
      </c>
    </row>
    <row r="80" spans="1:4" ht="21" customHeight="1">
      <c r="A80" s="202" t="s">
        <v>191</v>
      </c>
      <c r="B80" s="78" t="s">
        <v>192</v>
      </c>
      <c r="C80" s="203" t="s">
        <v>17</v>
      </c>
      <c r="D80" s="200"/>
    </row>
    <row r="81" spans="1:4" ht="21" customHeight="1">
      <c r="A81" s="192" t="s">
        <v>193</v>
      </c>
      <c r="B81" s="192" t="s">
        <v>194</v>
      </c>
      <c r="C81" s="192" t="s">
        <v>17</v>
      </c>
    </row>
    <row r="82" spans="1:4" ht="21" customHeight="1">
      <c r="A82" s="192" t="s">
        <v>195</v>
      </c>
      <c r="B82" s="192" t="s">
        <v>196</v>
      </c>
      <c r="C82" s="192" t="s">
        <v>27</v>
      </c>
    </row>
    <row r="83" spans="1:4" ht="21" customHeight="1">
      <c r="A83" s="192" t="s">
        <v>197</v>
      </c>
      <c r="B83" s="192" t="s">
        <v>198</v>
      </c>
      <c r="C83" s="192" t="s">
        <v>111</v>
      </c>
    </row>
    <row r="84" spans="1:4" ht="21" customHeight="1">
      <c r="A84" s="202" t="s">
        <v>199</v>
      </c>
      <c r="B84" s="78" t="s">
        <v>200</v>
      </c>
      <c r="C84" s="203" t="s">
        <v>27</v>
      </c>
      <c r="D84" s="200"/>
    </row>
    <row r="85" spans="1:4" ht="21" customHeight="1">
      <c r="A85" s="192" t="s">
        <v>201</v>
      </c>
      <c r="B85" s="192" t="s">
        <v>202</v>
      </c>
      <c r="C85" s="192" t="s">
        <v>17</v>
      </c>
    </row>
    <row r="86" spans="1:4" ht="21" customHeight="1">
      <c r="A86" s="202" t="s">
        <v>203</v>
      </c>
      <c r="B86" s="78" t="s">
        <v>204</v>
      </c>
      <c r="C86" s="203" t="s">
        <v>30</v>
      </c>
      <c r="D86" s="200"/>
    </row>
    <row r="87" spans="1:4" ht="21" customHeight="1">
      <c r="A87" s="192" t="s">
        <v>205</v>
      </c>
      <c r="B87" s="192" t="s">
        <v>206</v>
      </c>
      <c r="C87" s="192" t="s">
        <v>27</v>
      </c>
    </row>
    <row r="88" spans="1:4" ht="21" customHeight="1">
      <c r="A88" s="202" t="s">
        <v>207</v>
      </c>
      <c r="B88" s="78" t="s">
        <v>208</v>
      </c>
      <c r="C88" s="203" t="s">
        <v>17</v>
      </c>
      <c r="D88" s="200"/>
    </row>
    <row r="89" spans="1:4" ht="21" customHeight="1">
      <c r="A89" s="202" t="s">
        <v>209</v>
      </c>
      <c r="B89" s="78" t="s">
        <v>210</v>
      </c>
      <c r="C89" s="203" t="s">
        <v>73</v>
      </c>
      <c r="D89" s="200"/>
    </row>
    <row r="90" spans="1:4" ht="21" customHeight="1">
      <c r="A90" s="202" t="s">
        <v>211</v>
      </c>
      <c r="B90" s="78" t="s">
        <v>212</v>
      </c>
      <c r="C90" s="203" t="s">
        <v>73</v>
      </c>
      <c r="D90" s="200"/>
    </row>
    <row r="91" spans="1:4" ht="21" customHeight="1">
      <c r="A91" s="192" t="s">
        <v>213</v>
      </c>
      <c r="B91" s="192" t="s">
        <v>214</v>
      </c>
      <c r="C91" s="192" t="s">
        <v>37</v>
      </c>
    </row>
    <row r="92" spans="1:4" ht="21" customHeight="1">
      <c r="A92" s="192" t="s">
        <v>215</v>
      </c>
      <c r="B92" s="192" t="s">
        <v>216</v>
      </c>
      <c r="C92" s="192" t="s">
        <v>17</v>
      </c>
      <c r="D92" s="200"/>
    </row>
    <row r="93" spans="1:4" ht="21" customHeight="1">
      <c r="A93" s="192" t="s">
        <v>217</v>
      </c>
      <c r="B93" s="192" t="s">
        <v>218</v>
      </c>
      <c r="C93" s="192" t="s">
        <v>31</v>
      </c>
      <c r="D93" s="200"/>
    </row>
    <row r="94" spans="1:4" ht="21" customHeight="1">
      <c r="A94" s="202" t="s">
        <v>219</v>
      </c>
      <c r="B94" s="78" t="s">
        <v>220</v>
      </c>
      <c r="C94" s="203" t="s">
        <v>73</v>
      </c>
      <c r="D94" s="200"/>
    </row>
    <row r="95" spans="1:4" ht="21" customHeight="1">
      <c r="A95" s="192" t="s">
        <v>221</v>
      </c>
      <c r="B95" s="192" t="s">
        <v>222</v>
      </c>
      <c r="C95" s="192" t="s">
        <v>31</v>
      </c>
      <c r="D95" s="200"/>
    </row>
    <row r="96" spans="1:4" ht="21" customHeight="1">
      <c r="A96" s="192" t="s">
        <v>223</v>
      </c>
      <c r="B96" s="192" t="s">
        <v>224</v>
      </c>
      <c r="C96" s="192" t="s">
        <v>31</v>
      </c>
      <c r="D96" s="200"/>
    </row>
    <row r="97" spans="1:4" ht="21" customHeight="1">
      <c r="A97" s="192" t="s">
        <v>225</v>
      </c>
      <c r="B97" s="192" t="s">
        <v>226</v>
      </c>
      <c r="C97" s="192" t="s">
        <v>31</v>
      </c>
      <c r="D97" s="200"/>
    </row>
    <row r="98" spans="1:4" ht="21" customHeight="1">
      <c r="A98" s="192" t="s">
        <v>227</v>
      </c>
      <c r="B98" s="192" t="s">
        <v>228</v>
      </c>
      <c r="C98" s="192" t="s">
        <v>27</v>
      </c>
    </row>
    <row r="99" spans="1:4" ht="21" customHeight="1">
      <c r="A99" s="192" t="s">
        <v>229</v>
      </c>
      <c r="B99" s="192" t="s">
        <v>230</v>
      </c>
      <c r="C99" s="192" t="s">
        <v>231</v>
      </c>
    </row>
    <row r="100" spans="1:4" ht="21" customHeight="1">
      <c r="A100" s="192" t="s">
        <v>232</v>
      </c>
      <c r="B100" s="198" t="s">
        <v>233</v>
      </c>
      <c r="C100" s="199" t="s">
        <v>11</v>
      </c>
      <c r="D100" s="200"/>
    </row>
    <row r="101" spans="1:4" ht="21" customHeight="1">
      <c r="A101" s="202" t="s">
        <v>234</v>
      </c>
      <c r="B101" s="78" t="s">
        <v>235</v>
      </c>
      <c r="C101" s="203" t="s">
        <v>30</v>
      </c>
      <c r="D101" s="200"/>
    </row>
    <row r="102" spans="1:4" ht="21" customHeight="1">
      <c r="A102" s="192" t="s">
        <v>236</v>
      </c>
      <c r="B102" s="192" t="s">
        <v>237</v>
      </c>
      <c r="C102" s="192" t="s">
        <v>111</v>
      </c>
    </row>
    <row r="103" spans="1:4" ht="21" customHeight="1">
      <c r="A103" s="192" t="s">
        <v>238</v>
      </c>
      <c r="B103" s="192" t="s">
        <v>239</v>
      </c>
      <c r="C103" s="192" t="s">
        <v>27</v>
      </c>
    </row>
    <row r="104" spans="1:4" ht="21" customHeight="1">
      <c r="A104" s="192" t="s">
        <v>240</v>
      </c>
      <c r="B104" s="198" t="s">
        <v>241</v>
      </c>
      <c r="C104" s="199" t="s">
        <v>242</v>
      </c>
      <c r="D104" s="200"/>
    </row>
    <row r="105" spans="1:4" ht="2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customHeight="1">
      <c r="A106" s="192" t="s">
        <v>245</v>
      </c>
      <c r="B106" s="192" t="s">
        <v>246</v>
      </c>
      <c r="C106" s="192" t="s">
        <v>30</v>
      </c>
      <c r="D106" s="200"/>
    </row>
    <row r="107" spans="1:4" ht="21" customHeight="1">
      <c r="A107" s="202" t="s">
        <v>247</v>
      </c>
      <c r="B107" s="78" t="s">
        <v>248</v>
      </c>
      <c r="C107" s="203" t="s">
        <v>30</v>
      </c>
      <c r="D107" s="200"/>
    </row>
    <row r="108" spans="1:4" ht="21" customHeight="1">
      <c r="A108" s="202" t="s">
        <v>249</v>
      </c>
      <c r="B108" s="78" t="s">
        <v>248</v>
      </c>
      <c r="C108" s="203" t="s">
        <v>30</v>
      </c>
      <c r="D108" s="200"/>
    </row>
    <row r="109" spans="1:4" ht="2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customHeight="1">
      <c r="A110" s="202" t="s">
        <v>252</v>
      </c>
      <c r="B110" s="78" t="s">
        <v>253</v>
      </c>
      <c r="C110" s="203" t="s">
        <v>30</v>
      </c>
      <c r="D110" s="200"/>
    </row>
    <row r="111" spans="1:4" ht="21" customHeight="1">
      <c r="A111" s="202" t="s">
        <v>254</v>
      </c>
      <c r="B111" s="78" t="s">
        <v>255</v>
      </c>
      <c r="C111" s="203" t="s">
        <v>73</v>
      </c>
      <c r="D111" s="200"/>
    </row>
    <row r="112" spans="1:4" ht="21" customHeight="1">
      <c r="A112" s="202" t="s">
        <v>256</v>
      </c>
      <c r="B112" s="78" t="s">
        <v>257</v>
      </c>
      <c r="C112" s="203" t="s">
        <v>17</v>
      </c>
      <c r="D112" s="200"/>
    </row>
    <row r="113" spans="1:4" ht="21" customHeight="1">
      <c r="A113" s="202" t="s">
        <v>258</v>
      </c>
      <c r="B113" s="78" t="s">
        <v>259</v>
      </c>
      <c r="C113" s="203" t="s">
        <v>123</v>
      </c>
      <c r="D113" s="200"/>
    </row>
    <row r="114" spans="1:4" ht="21" customHeight="1">
      <c r="A114" s="192" t="s">
        <v>260</v>
      </c>
      <c r="B114" s="192" t="s">
        <v>261</v>
      </c>
      <c r="C114" s="192" t="s">
        <v>57</v>
      </c>
    </row>
    <row r="115" spans="1:4" ht="21" customHeight="1">
      <c r="A115" s="202" t="s">
        <v>262</v>
      </c>
      <c r="B115" s="78" t="s">
        <v>263</v>
      </c>
      <c r="C115" s="203" t="s">
        <v>73</v>
      </c>
      <c r="D115" s="200"/>
    </row>
    <row r="116" spans="1:4" ht="21" customHeight="1">
      <c r="A116" s="202" t="s">
        <v>264</v>
      </c>
      <c r="B116" s="78" t="s">
        <v>265</v>
      </c>
      <c r="C116" s="203" t="s">
        <v>30</v>
      </c>
      <c r="D116" s="200"/>
    </row>
    <row r="117" spans="1:4" ht="21" customHeight="1">
      <c r="A117" s="202" t="s">
        <v>266</v>
      </c>
      <c r="B117" s="78" t="s">
        <v>267</v>
      </c>
      <c r="C117" s="203" t="s">
        <v>27</v>
      </c>
      <c r="D117" s="200"/>
    </row>
    <row r="118" spans="1:4" ht="21" customHeight="1">
      <c r="A118" s="202" t="s">
        <v>268</v>
      </c>
      <c r="B118" s="78" t="s">
        <v>269</v>
      </c>
      <c r="C118" s="203" t="s">
        <v>30</v>
      </c>
      <c r="D118" s="200"/>
    </row>
    <row r="119" spans="1:4" ht="21" customHeight="1">
      <c r="A119" s="202" t="s">
        <v>270</v>
      </c>
      <c r="B119" s="78" t="s">
        <v>271</v>
      </c>
      <c r="C119" s="203" t="s">
        <v>30</v>
      </c>
      <c r="D119" s="200"/>
    </row>
    <row r="120" spans="1:4" ht="2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customHeight="1">
      <c r="A121" s="202" t="s">
        <v>275</v>
      </c>
      <c r="B121" s="78" t="s">
        <v>276</v>
      </c>
      <c r="C121" s="203" t="s">
        <v>27</v>
      </c>
      <c r="D121" s="200"/>
    </row>
    <row r="122" spans="1:4" ht="21" customHeight="1">
      <c r="A122" s="202" t="s">
        <v>277</v>
      </c>
      <c r="B122" s="78" t="s">
        <v>278</v>
      </c>
      <c r="C122" s="203" t="s">
        <v>27</v>
      </c>
      <c r="D122" s="200"/>
    </row>
    <row r="123" spans="1:4" ht="2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customHeight="1">
      <c r="A124" s="192" t="s">
        <v>281</v>
      </c>
      <c r="B124" s="198" t="s">
        <v>282</v>
      </c>
      <c r="C124" s="199" t="s">
        <v>68</v>
      </c>
      <c r="D124" s="200"/>
    </row>
    <row r="125" spans="1:4" ht="21" customHeight="1">
      <c r="A125" s="192" t="s">
        <v>283</v>
      </c>
      <c r="B125" s="192" t="s">
        <v>284</v>
      </c>
      <c r="C125" s="192" t="s">
        <v>123</v>
      </c>
      <c r="D125" s="200"/>
    </row>
    <row r="126" spans="1:4" ht="21" customHeight="1">
      <c r="A126" s="192" t="s">
        <v>285</v>
      </c>
      <c r="B126" s="192" t="s">
        <v>286</v>
      </c>
      <c r="C126" s="192" t="s">
        <v>27</v>
      </c>
    </row>
    <row r="127" spans="1:4" ht="21" customHeight="1">
      <c r="A127" s="192" t="s">
        <v>287</v>
      </c>
      <c r="B127" s="192" t="s">
        <v>288</v>
      </c>
      <c r="C127" s="192" t="s">
        <v>289</v>
      </c>
    </row>
    <row r="128" spans="1:4" ht="21" customHeight="1">
      <c r="A128" s="192" t="s">
        <v>290</v>
      </c>
      <c r="B128" s="198" t="s">
        <v>291</v>
      </c>
      <c r="C128" s="199" t="s">
        <v>11</v>
      </c>
      <c r="D128" s="200"/>
    </row>
    <row r="129" spans="1:4" ht="21" customHeight="1">
      <c r="A129" s="192" t="s">
        <v>292</v>
      </c>
      <c r="B129" s="192" t="s">
        <v>293</v>
      </c>
      <c r="C129" s="192" t="s">
        <v>14</v>
      </c>
      <c r="D129" s="200"/>
    </row>
    <row r="130" spans="1:4" ht="21" customHeight="1">
      <c r="A130" s="192" t="s">
        <v>294</v>
      </c>
      <c r="B130" s="192" t="s">
        <v>295</v>
      </c>
      <c r="C130" s="192" t="s">
        <v>27</v>
      </c>
    </row>
    <row r="131" spans="1:4" ht="2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customHeight="1">
      <c r="A133" s="202" t="s">
        <v>300</v>
      </c>
      <c r="B133" s="78" t="s">
        <v>301</v>
      </c>
      <c r="C133" s="203" t="s">
        <v>73</v>
      </c>
      <c r="D133" s="200"/>
    </row>
    <row r="134" spans="1:4" ht="21" customHeight="1">
      <c r="A134" s="192" t="s">
        <v>302</v>
      </c>
      <c r="B134" s="192" t="s">
        <v>303</v>
      </c>
      <c r="C134" s="192" t="s">
        <v>73</v>
      </c>
    </row>
    <row r="135" spans="1:4" ht="21" customHeight="1">
      <c r="A135" s="192" t="s">
        <v>304</v>
      </c>
      <c r="B135" s="192" t="s">
        <v>305</v>
      </c>
      <c r="C135" s="192" t="s">
        <v>123</v>
      </c>
      <c r="D135" s="200"/>
    </row>
    <row r="136" spans="1:4" ht="2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customHeight="1">
      <c r="A137" s="192" t="s">
        <v>308</v>
      </c>
      <c r="B137" s="192" t="s">
        <v>309</v>
      </c>
      <c r="C137" s="192" t="s">
        <v>31</v>
      </c>
      <c r="D137" s="200"/>
    </row>
    <row r="138" spans="1:4" ht="21" customHeight="1">
      <c r="A138" s="202" t="s">
        <v>310</v>
      </c>
      <c r="B138" s="78" t="s">
        <v>311</v>
      </c>
      <c r="C138" s="203" t="s">
        <v>27</v>
      </c>
      <c r="D138" s="200"/>
    </row>
    <row r="139" spans="1:4" ht="21" customHeight="1">
      <c r="A139" s="202" t="s">
        <v>312</v>
      </c>
      <c r="B139" s="78" t="s">
        <v>313</v>
      </c>
      <c r="C139" s="203" t="s">
        <v>73</v>
      </c>
      <c r="D139" s="200"/>
    </row>
    <row r="140" spans="1:4" ht="21" customHeight="1">
      <c r="A140" s="192" t="s">
        <v>314</v>
      </c>
      <c r="B140" s="192" t="s">
        <v>315</v>
      </c>
      <c r="C140" s="192" t="s">
        <v>138</v>
      </c>
    </row>
    <row r="141" spans="1:4" ht="21" customHeight="1">
      <c r="A141" s="202" t="s">
        <v>316</v>
      </c>
      <c r="B141" s="78" t="s">
        <v>317</v>
      </c>
      <c r="C141" s="203" t="s">
        <v>27</v>
      </c>
      <c r="D141" s="200"/>
    </row>
    <row r="142" spans="1:4" ht="21" customHeight="1">
      <c r="A142" s="192" t="s">
        <v>318</v>
      </c>
      <c r="B142" s="192" t="s">
        <v>319</v>
      </c>
      <c r="C142" s="192" t="s">
        <v>31</v>
      </c>
      <c r="D142" s="200"/>
    </row>
    <row r="143" spans="1:4" ht="21" customHeight="1">
      <c r="A143" s="192" t="s">
        <v>320</v>
      </c>
      <c r="B143" s="192" t="s">
        <v>321</v>
      </c>
      <c r="C143" s="192" t="s">
        <v>31</v>
      </c>
      <c r="D143" s="200"/>
    </row>
    <row r="144" spans="1:4" ht="2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customHeight="1">
      <c r="A145" s="192" t="s">
        <v>324</v>
      </c>
      <c r="B145" s="192" t="s">
        <v>325</v>
      </c>
    </row>
    <row r="146" spans="1:4" ht="21" customHeight="1">
      <c r="A146" s="202" t="s">
        <v>326</v>
      </c>
      <c r="B146" s="78" t="s">
        <v>327</v>
      </c>
      <c r="C146" s="203" t="s">
        <v>73</v>
      </c>
      <c r="D146" s="200"/>
    </row>
    <row r="147" spans="1:4" ht="21" customHeight="1">
      <c r="A147" s="202" t="s">
        <v>328</v>
      </c>
      <c r="B147" s="78" t="s">
        <v>329</v>
      </c>
      <c r="C147" s="203" t="s">
        <v>30</v>
      </c>
      <c r="D147" s="200"/>
    </row>
    <row r="148" spans="1:4" ht="21" customHeight="1">
      <c r="A148" s="202" t="s">
        <v>330</v>
      </c>
      <c r="B148" s="78" t="s">
        <v>331</v>
      </c>
      <c r="C148" s="203" t="s">
        <v>17</v>
      </c>
      <c r="D148" s="200"/>
    </row>
    <row r="149" spans="1:4" ht="21" customHeight="1">
      <c r="A149" s="192" t="s">
        <v>332</v>
      </c>
      <c r="B149" s="192" t="s">
        <v>333</v>
      </c>
      <c r="C149" s="192" t="s">
        <v>334</v>
      </c>
    </row>
    <row r="150" spans="1:4" ht="21" customHeight="1">
      <c r="A150" s="192" t="s">
        <v>335</v>
      </c>
      <c r="B150" s="192" t="s">
        <v>336</v>
      </c>
      <c r="C150" s="192" t="s">
        <v>231</v>
      </c>
    </row>
    <row r="151" spans="1:4" ht="21" customHeight="1">
      <c r="A151" s="192" t="s">
        <v>337</v>
      </c>
      <c r="B151" s="192" t="s">
        <v>338</v>
      </c>
      <c r="C151" s="192" t="s">
        <v>37</v>
      </c>
    </row>
    <row r="152" spans="1:4" ht="2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customHeight="1">
      <c r="A153" s="202" t="s">
        <v>341</v>
      </c>
      <c r="B153" s="78" t="s">
        <v>342</v>
      </c>
      <c r="C153" s="203" t="s">
        <v>17</v>
      </c>
      <c r="D153" s="200"/>
    </row>
    <row r="154" spans="1:4" ht="21" customHeight="1">
      <c r="A154" s="192" t="s">
        <v>343</v>
      </c>
      <c r="B154" s="192" t="s">
        <v>344</v>
      </c>
      <c r="C154" s="192" t="s">
        <v>27</v>
      </c>
    </row>
    <row r="155" spans="1:4" ht="2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customHeight="1">
      <c r="A156" s="202" t="s">
        <v>347</v>
      </c>
      <c r="B156" s="78" t="s">
        <v>348</v>
      </c>
      <c r="C156" s="203" t="s">
        <v>27</v>
      </c>
      <c r="D156" s="200"/>
    </row>
    <row r="157" spans="1:4" ht="21" customHeight="1">
      <c r="A157" s="202" t="s">
        <v>349</v>
      </c>
      <c r="B157" s="78" t="s">
        <v>350</v>
      </c>
      <c r="C157" s="203" t="s">
        <v>30</v>
      </c>
      <c r="D157" s="200"/>
    </row>
    <row r="158" spans="1:4" ht="21" customHeight="1">
      <c r="A158" s="192" t="s">
        <v>351</v>
      </c>
      <c r="B158" s="192" t="s">
        <v>352</v>
      </c>
      <c r="C158" s="192" t="s">
        <v>73</v>
      </c>
      <c r="D158" s="200"/>
    </row>
    <row r="159" spans="1:4" ht="2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customHeight="1">
      <c r="A160" s="192" t="s">
        <v>355</v>
      </c>
      <c r="B160" s="192" t="s">
        <v>356</v>
      </c>
      <c r="C160" s="192" t="s">
        <v>17</v>
      </c>
      <c r="D160" s="200"/>
    </row>
    <row r="161" spans="1:4" ht="21" customHeight="1">
      <c r="A161" s="202" t="s">
        <v>357</v>
      </c>
      <c r="B161" s="78" t="s">
        <v>358</v>
      </c>
      <c r="C161" s="203" t="s">
        <v>123</v>
      </c>
      <c r="D161" s="200"/>
    </row>
    <row r="162" spans="1:4" ht="21" customHeight="1">
      <c r="A162" s="192" t="s">
        <v>359</v>
      </c>
      <c r="B162" s="192" t="s">
        <v>360</v>
      </c>
      <c r="C162" s="192" t="s">
        <v>73</v>
      </c>
      <c r="D162" s="200"/>
    </row>
    <row r="163" spans="1:4" ht="21" customHeight="1">
      <c r="A163" s="192" t="s">
        <v>361</v>
      </c>
      <c r="B163" s="192" t="s">
        <v>362</v>
      </c>
      <c r="C163" s="192" t="s">
        <v>116</v>
      </c>
    </row>
    <row r="164" spans="1:4" ht="21" customHeight="1">
      <c r="A164" s="202" t="s">
        <v>363</v>
      </c>
      <c r="B164" s="78" t="s">
        <v>364</v>
      </c>
      <c r="C164" s="203" t="s">
        <v>27</v>
      </c>
      <c r="D164" s="200"/>
    </row>
    <row r="165" spans="1:4" ht="21" customHeight="1">
      <c r="A165" s="202" t="s">
        <v>365</v>
      </c>
      <c r="B165" s="78" t="s">
        <v>366</v>
      </c>
      <c r="C165" s="203" t="s">
        <v>27</v>
      </c>
      <c r="D165" s="200"/>
    </row>
    <row r="166" spans="1:4" ht="21" customHeight="1">
      <c r="A166" s="202" t="s">
        <v>367</v>
      </c>
      <c r="B166" s="78" t="s">
        <v>368</v>
      </c>
      <c r="C166" s="203" t="s">
        <v>27</v>
      </c>
      <c r="D166" s="200"/>
    </row>
    <row r="167" spans="1:4" ht="21" customHeight="1">
      <c r="A167" s="202" t="s">
        <v>369</v>
      </c>
      <c r="B167" s="78" t="s">
        <v>370</v>
      </c>
      <c r="C167" s="203" t="s">
        <v>27</v>
      </c>
      <c r="D167" s="200"/>
    </row>
    <row r="168" spans="1:4" ht="21" customHeight="1">
      <c r="A168" s="202" t="s">
        <v>371</v>
      </c>
      <c r="B168" s="78" t="s">
        <v>372</v>
      </c>
      <c r="C168" s="203" t="s">
        <v>17</v>
      </c>
      <c r="D168" s="200"/>
    </row>
    <row r="169" spans="1:4" ht="21" customHeight="1">
      <c r="A169" s="192" t="s">
        <v>373</v>
      </c>
      <c r="B169" s="192" t="s">
        <v>374</v>
      </c>
      <c r="C169" s="192" t="s">
        <v>17</v>
      </c>
    </row>
    <row r="170" spans="1:4" ht="21" customHeight="1">
      <c r="A170" s="202" t="s">
        <v>375</v>
      </c>
      <c r="B170" s="78" t="s">
        <v>376</v>
      </c>
      <c r="C170" s="203" t="s">
        <v>30</v>
      </c>
      <c r="D170" s="200"/>
    </row>
    <row r="171" spans="1:4" ht="21" customHeight="1">
      <c r="A171" s="192" t="s">
        <v>377</v>
      </c>
      <c r="B171" s="192" t="s">
        <v>378</v>
      </c>
      <c r="C171" s="192" t="s">
        <v>123</v>
      </c>
    </row>
    <row r="172" spans="1:4" ht="21" customHeight="1">
      <c r="A172" s="192" t="s">
        <v>379</v>
      </c>
      <c r="B172" s="198" t="s">
        <v>380</v>
      </c>
      <c r="C172" s="199" t="s">
        <v>6</v>
      </c>
      <c r="D172" s="200"/>
    </row>
    <row r="173" spans="1:4" ht="21" customHeight="1">
      <c r="A173" s="192" t="s">
        <v>381</v>
      </c>
      <c r="B173" s="192" t="s">
        <v>382</v>
      </c>
      <c r="C173" s="192" t="s">
        <v>106</v>
      </c>
    </row>
    <row r="174" spans="1:4" ht="21" customHeight="1">
      <c r="A174" s="202" t="s">
        <v>383</v>
      </c>
      <c r="B174" s="78" t="s">
        <v>384</v>
      </c>
      <c r="C174" s="203" t="s">
        <v>73</v>
      </c>
      <c r="D174" s="200"/>
    </row>
    <row r="175" spans="1:4" ht="21" customHeight="1">
      <c r="A175" s="202" t="s">
        <v>385</v>
      </c>
      <c r="B175" s="78" t="s">
        <v>386</v>
      </c>
      <c r="C175" s="203" t="s">
        <v>73</v>
      </c>
      <c r="D175" s="200"/>
    </row>
    <row r="176" spans="1:4" ht="21" customHeight="1">
      <c r="A176" s="192" t="s">
        <v>387</v>
      </c>
      <c r="B176" s="192" t="s">
        <v>388</v>
      </c>
      <c r="C176" s="192" t="s">
        <v>116</v>
      </c>
      <c r="D176" s="200"/>
    </row>
    <row r="177" spans="1:4" ht="21" customHeight="1">
      <c r="A177" s="202" t="s">
        <v>389</v>
      </c>
      <c r="B177" s="78" t="s">
        <v>390</v>
      </c>
      <c r="C177" s="203" t="s">
        <v>123</v>
      </c>
      <c r="D177" s="200"/>
    </row>
    <row r="178" spans="1:4" ht="21" customHeight="1">
      <c r="A178" s="202" t="s">
        <v>391</v>
      </c>
      <c r="B178" s="78" t="s">
        <v>392</v>
      </c>
      <c r="C178" s="203" t="s">
        <v>123</v>
      </c>
      <c r="D178" s="200"/>
    </row>
    <row r="179" spans="1:4" ht="21" customHeight="1">
      <c r="A179" s="192" t="s">
        <v>393</v>
      </c>
      <c r="B179" s="198" t="s">
        <v>394</v>
      </c>
      <c r="C179" s="199" t="s">
        <v>62</v>
      </c>
      <c r="D179" s="200"/>
    </row>
    <row r="180" spans="1:4" ht="2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customHeight="1">
      <c r="A182" s="202" t="s">
        <v>399</v>
      </c>
      <c r="B182" s="78" t="s">
        <v>400</v>
      </c>
      <c r="C182" s="203" t="s">
        <v>123</v>
      </c>
      <c r="D182" s="200"/>
    </row>
    <row r="183" spans="1:4" ht="21" customHeight="1">
      <c r="A183" s="192" t="s">
        <v>401</v>
      </c>
      <c r="B183" s="198" t="s">
        <v>402</v>
      </c>
      <c r="C183" s="199" t="s">
        <v>116</v>
      </c>
    </row>
    <row r="184" spans="1:4" ht="21" customHeight="1">
      <c r="A184" s="192" t="s">
        <v>403</v>
      </c>
      <c r="B184" s="192" t="s">
        <v>404</v>
      </c>
      <c r="C184" s="192" t="s">
        <v>405</v>
      </c>
    </row>
    <row r="185" spans="1:4" ht="21" customHeight="1">
      <c r="A185" s="202" t="s">
        <v>406</v>
      </c>
      <c r="B185" s="78" t="s">
        <v>407</v>
      </c>
      <c r="C185" s="203" t="s">
        <v>17</v>
      </c>
      <c r="D185" s="200"/>
    </row>
    <row r="186" spans="1:4" ht="21" customHeight="1">
      <c r="A186" s="192" t="s">
        <v>408</v>
      </c>
      <c r="B186" s="192" t="s">
        <v>409</v>
      </c>
      <c r="C186" s="192" t="s">
        <v>65</v>
      </c>
    </row>
    <row r="187" spans="1:4" ht="21" customHeight="1">
      <c r="A187" s="192" t="s">
        <v>410</v>
      </c>
      <c r="B187" s="192" t="s">
        <v>411</v>
      </c>
      <c r="C187" s="192" t="s">
        <v>160</v>
      </c>
    </row>
    <row r="188" spans="1:4" ht="2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customHeight="1">
      <c r="A189" s="192" t="s">
        <v>414</v>
      </c>
      <c r="B189" s="192" t="s">
        <v>415</v>
      </c>
      <c r="C189" s="192" t="s">
        <v>106</v>
      </c>
    </row>
    <row r="190" spans="1:4" ht="21" customHeight="1">
      <c r="A190" s="192" t="s">
        <v>416</v>
      </c>
      <c r="B190" s="192" t="s">
        <v>417</v>
      </c>
      <c r="C190" s="192" t="s">
        <v>135</v>
      </c>
    </row>
    <row r="191" spans="1:4" ht="21" customHeight="1">
      <c r="A191" s="192" t="s">
        <v>418</v>
      </c>
      <c r="B191" s="192" t="s">
        <v>419</v>
      </c>
      <c r="C191" s="192" t="s">
        <v>116</v>
      </c>
      <c r="D191" s="200"/>
    </row>
    <row r="192" spans="1:4" ht="21" customHeight="1">
      <c r="A192" s="192" t="s">
        <v>420</v>
      </c>
      <c r="B192" s="198" t="s">
        <v>421</v>
      </c>
      <c r="C192" s="199" t="s">
        <v>85</v>
      </c>
      <c r="D192" s="200"/>
    </row>
    <row r="193" spans="1:4" ht="21" customHeight="1">
      <c r="A193" s="202" t="s">
        <v>422</v>
      </c>
      <c r="B193" s="78" t="s">
        <v>423</v>
      </c>
      <c r="C193" s="203" t="s">
        <v>123</v>
      </c>
      <c r="D193" s="200"/>
    </row>
    <row r="194" spans="1:4" ht="21" customHeight="1">
      <c r="A194" s="192" t="s">
        <v>424</v>
      </c>
      <c r="B194" s="192" t="s">
        <v>425</v>
      </c>
      <c r="C194" s="192" t="s">
        <v>135</v>
      </c>
    </row>
    <row r="195" spans="1:4" ht="21" customHeight="1">
      <c r="A195" s="202" t="s">
        <v>426</v>
      </c>
      <c r="B195" s="78" t="s">
        <v>427</v>
      </c>
      <c r="C195" s="203" t="s">
        <v>40</v>
      </c>
      <c r="D195" s="200"/>
    </row>
    <row r="196" spans="1:4" ht="21" customHeight="1">
      <c r="A196" s="202" t="s">
        <v>428</v>
      </c>
      <c r="B196" s="78" t="s">
        <v>429</v>
      </c>
      <c r="C196" s="203" t="s">
        <v>123</v>
      </c>
      <c r="D196" s="200"/>
    </row>
    <row r="197" spans="1:4" ht="21" customHeight="1">
      <c r="A197" s="202" t="s">
        <v>430</v>
      </c>
      <c r="B197" s="78" t="s">
        <v>431</v>
      </c>
      <c r="C197" s="203" t="s">
        <v>30</v>
      </c>
      <c r="D197" s="200"/>
    </row>
    <row r="198" spans="1:4" ht="21" customHeight="1">
      <c r="A198" s="192" t="s">
        <v>432</v>
      </c>
      <c r="B198" s="192" t="s">
        <v>433</v>
      </c>
      <c r="C198" s="192" t="s">
        <v>27</v>
      </c>
    </row>
    <row r="199" spans="1:4" ht="21" customHeight="1">
      <c r="A199" s="192" t="s">
        <v>434</v>
      </c>
      <c r="B199" s="192" t="s">
        <v>435</v>
      </c>
      <c r="C199" s="192" t="s">
        <v>116</v>
      </c>
      <c r="D199" s="200"/>
    </row>
    <row r="200" spans="1:4" ht="21" customHeight="1">
      <c r="A200" s="202" t="s">
        <v>436</v>
      </c>
      <c r="B200" s="78" t="s">
        <v>437</v>
      </c>
      <c r="C200" s="203" t="s">
        <v>27</v>
      </c>
      <c r="D200" s="200"/>
    </row>
    <row r="201" spans="1:4" ht="21" customHeight="1">
      <c r="A201" s="192" t="s">
        <v>438</v>
      </c>
      <c r="B201" s="192" t="s">
        <v>439</v>
      </c>
      <c r="C201" s="192" t="s">
        <v>440</v>
      </c>
    </row>
    <row r="202" spans="1:4" ht="21" customHeight="1">
      <c r="A202" s="192" t="s">
        <v>441</v>
      </c>
      <c r="B202" s="192" t="s">
        <v>442</v>
      </c>
      <c r="C202" s="192" t="s">
        <v>116</v>
      </c>
      <c r="D202" s="200"/>
    </row>
    <row r="203" spans="1:4" ht="21" customHeight="1">
      <c r="A203" s="202" t="s">
        <v>443</v>
      </c>
      <c r="B203" s="78" t="s">
        <v>444</v>
      </c>
      <c r="C203" s="203" t="s">
        <v>123</v>
      </c>
      <c r="D203" s="200"/>
    </row>
    <row r="204" spans="1:4" ht="21" customHeight="1">
      <c r="A204" s="192" t="s">
        <v>445</v>
      </c>
      <c r="B204" s="192" t="s">
        <v>446</v>
      </c>
      <c r="C204" s="192" t="s">
        <v>27</v>
      </c>
      <c r="D204" s="200"/>
    </row>
    <row r="205" spans="1:4" ht="21" customHeight="1">
      <c r="A205" s="192" t="s">
        <v>447</v>
      </c>
      <c r="B205" s="192" t="s">
        <v>448</v>
      </c>
      <c r="C205" s="192" t="s">
        <v>14</v>
      </c>
      <c r="D205" s="200"/>
    </row>
    <row r="206" spans="1:4" ht="21" customHeight="1">
      <c r="A206" s="202" t="s">
        <v>449</v>
      </c>
      <c r="B206" s="78" t="s">
        <v>450</v>
      </c>
      <c r="C206" s="203" t="s">
        <v>27</v>
      </c>
      <c r="D206" s="200"/>
    </row>
    <row r="207" spans="1:4" ht="21" customHeight="1">
      <c r="A207" s="202" t="s">
        <v>451</v>
      </c>
      <c r="B207" s="78" t="s">
        <v>452</v>
      </c>
      <c r="C207" s="203" t="s">
        <v>30</v>
      </c>
      <c r="D207" s="200"/>
    </row>
    <row r="208" spans="1:4" ht="21" customHeight="1">
      <c r="A208" s="192" t="s">
        <v>453</v>
      </c>
      <c r="B208" s="192" t="s">
        <v>454</v>
      </c>
      <c r="C208" s="192" t="s">
        <v>73</v>
      </c>
    </row>
    <row r="209" spans="1:4" ht="21" customHeight="1">
      <c r="A209" s="202" t="s">
        <v>455</v>
      </c>
      <c r="B209" s="78" t="s">
        <v>456</v>
      </c>
      <c r="C209" s="203" t="s">
        <v>40</v>
      </c>
      <c r="D209" s="200"/>
    </row>
    <row r="210" spans="1:4" ht="21" customHeight="1">
      <c r="A210" s="192" t="s">
        <v>457</v>
      </c>
      <c r="B210" s="192" t="s">
        <v>458</v>
      </c>
      <c r="C210" s="192" t="s">
        <v>123</v>
      </c>
      <c r="D210" s="200"/>
    </row>
    <row r="211" spans="1:4" ht="21" customHeight="1">
      <c r="A211" s="192" t="s">
        <v>459</v>
      </c>
      <c r="B211" s="192" t="s">
        <v>460</v>
      </c>
      <c r="C211" s="192" t="s">
        <v>88</v>
      </c>
    </row>
    <row r="212" spans="1:4" ht="21" customHeight="1">
      <c r="A212" s="192" t="s">
        <v>461</v>
      </c>
      <c r="B212" s="192" t="s">
        <v>462</v>
      </c>
      <c r="C212" s="192" t="s">
        <v>30</v>
      </c>
      <c r="D212" s="200"/>
    </row>
    <row r="213" spans="1:4" ht="21" customHeight="1">
      <c r="A213" s="202" t="s">
        <v>463</v>
      </c>
      <c r="B213" s="78" t="s">
        <v>464</v>
      </c>
      <c r="C213" s="203" t="s">
        <v>17</v>
      </c>
      <c r="D213" s="200"/>
    </row>
    <row r="214" spans="1:4" ht="21" customHeight="1">
      <c r="A214" s="192" t="s">
        <v>465</v>
      </c>
      <c r="B214" s="192" t="s">
        <v>466</v>
      </c>
      <c r="C214" s="192" t="s">
        <v>34</v>
      </c>
    </row>
    <row r="215" spans="1:4" ht="21" customHeight="1">
      <c r="A215" s="202" t="s">
        <v>467</v>
      </c>
      <c r="B215" s="78" t="s">
        <v>468</v>
      </c>
      <c r="C215" s="203" t="s">
        <v>73</v>
      </c>
      <c r="D215" s="200"/>
    </row>
    <row r="216" spans="1:4" ht="21" customHeight="1">
      <c r="A216" s="202" t="s">
        <v>469</v>
      </c>
      <c r="B216" s="78" t="s">
        <v>470</v>
      </c>
      <c r="C216" s="203" t="s">
        <v>123</v>
      </c>
      <c r="D216" s="200"/>
    </row>
    <row r="217" spans="1:4" ht="21" customHeight="1">
      <c r="A217" s="192" t="s">
        <v>471</v>
      </c>
      <c r="B217" s="192" t="s">
        <v>472</v>
      </c>
      <c r="C217" s="192" t="s">
        <v>116</v>
      </c>
    </row>
    <row r="218" spans="1:4" ht="21" customHeight="1">
      <c r="A218" s="192" t="s">
        <v>473</v>
      </c>
      <c r="B218" s="192" t="s">
        <v>474</v>
      </c>
      <c r="C218" s="192" t="s">
        <v>37</v>
      </c>
    </row>
    <row r="219" spans="1:4" ht="21" customHeight="1">
      <c r="A219" s="202" t="s">
        <v>475</v>
      </c>
      <c r="B219" s="78" t="s">
        <v>476</v>
      </c>
      <c r="C219" s="203" t="s">
        <v>73</v>
      </c>
      <c r="D219" s="200"/>
    </row>
    <row r="220" spans="1:4" ht="21" customHeight="1">
      <c r="A220" s="192" t="s">
        <v>477</v>
      </c>
      <c r="B220" s="192" t="s">
        <v>476</v>
      </c>
      <c r="C220" s="192" t="s">
        <v>88</v>
      </c>
    </row>
    <row r="221" spans="1:4" ht="21" customHeight="1">
      <c r="A221" s="202" t="s">
        <v>478</v>
      </c>
      <c r="B221" s="78" t="s">
        <v>479</v>
      </c>
      <c r="C221" s="203" t="s">
        <v>73</v>
      </c>
      <c r="D221" s="200"/>
    </row>
    <row r="222" spans="1:4" ht="21" customHeight="1">
      <c r="A222" s="202" t="s">
        <v>480</v>
      </c>
      <c r="B222" s="78" t="s">
        <v>481</v>
      </c>
      <c r="C222" s="203" t="s">
        <v>27</v>
      </c>
      <c r="D222" s="200"/>
    </row>
    <row r="223" spans="1:4" ht="21" customHeight="1">
      <c r="A223" s="202" t="s">
        <v>482</v>
      </c>
      <c r="B223" s="78" t="s">
        <v>483</v>
      </c>
      <c r="C223" s="203" t="s">
        <v>17</v>
      </c>
      <c r="D223" s="200"/>
    </row>
    <row r="224" spans="1:4" ht="21" customHeight="1">
      <c r="A224" s="202" t="s">
        <v>484</v>
      </c>
      <c r="B224" s="78" t="s">
        <v>485</v>
      </c>
      <c r="C224" s="203" t="s">
        <v>73</v>
      </c>
      <c r="D224" s="200"/>
    </row>
    <row r="225" spans="1:4" ht="21" customHeight="1">
      <c r="A225" s="202" t="s">
        <v>486</v>
      </c>
      <c r="B225" s="78" t="s">
        <v>487</v>
      </c>
      <c r="C225" s="203" t="s">
        <v>123</v>
      </c>
      <c r="D225" s="200"/>
    </row>
    <row r="226" spans="1:4" ht="21" customHeight="1">
      <c r="A226" s="192" t="s">
        <v>488</v>
      </c>
      <c r="B226" s="192" t="s">
        <v>489</v>
      </c>
      <c r="C226" s="192" t="s">
        <v>17</v>
      </c>
      <c r="D226" s="200"/>
    </row>
    <row r="227" spans="1:4" ht="21" customHeight="1">
      <c r="A227" s="202" t="s">
        <v>490</v>
      </c>
      <c r="B227" s="78" t="s">
        <v>491</v>
      </c>
      <c r="C227" s="203" t="s">
        <v>17</v>
      </c>
      <c r="D227" s="200"/>
    </row>
    <row r="228" spans="1:4" ht="21" customHeight="1">
      <c r="A228" s="192" t="s">
        <v>157</v>
      </c>
      <c r="B228" s="192" t="s">
        <v>492</v>
      </c>
      <c r="C228" s="192" t="s">
        <v>135</v>
      </c>
    </row>
    <row r="229" spans="1:4" ht="21" customHeight="1">
      <c r="A229" s="192" t="s">
        <v>493</v>
      </c>
      <c r="B229" s="192" t="s">
        <v>494</v>
      </c>
      <c r="C229" s="192" t="s">
        <v>106</v>
      </c>
    </row>
    <row r="230" spans="1:4" ht="21" customHeight="1">
      <c r="A230" s="192" t="s">
        <v>495</v>
      </c>
      <c r="B230" s="192" t="s">
        <v>496</v>
      </c>
      <c r="C230" s="192" t="s">
        <v>17</v>
      </c>
    </row>
    <row r="231" spans="1:4" ht="21" customHeight="1">
      <c r="A231" s="192" t="s">
        <v>497</v>
      </c>
      <c r="B231" s="192" t="s">
        <v>498</v>
      </c>
      <c r="C231" s="192" t="s">
        <v>27</v>
      </c>
    </row>
    <row r="232" spans="1:4" ht="21" customHeight="1">
      <c r="A232" s="202" t="s">
        <v>499</v>
      </c>
      <c r="B232" s="78" t="s">
        <v>500</v>
      </c>
      <c r="C232" s="203" t="s">
        <v>73</v>
      </c>
      <c r="D232" s="200"/>
    </row>
    <row r="233" spans="1:4" ht="21" customHeight="1">
      <c r="A233" s="202" t="s">
        <v>501</v>
      </c>
      <c r="B233" s="78" t="s">
        <v>502</v>
      </c>
      <c r="C233" s="203" t="s">
        <v>17</v>
      </c>
      <c r="D233" s="200"/>
    </row>
    <row r="234" spans="1:4" ht="21" customHeight="1">
      <c r="A234" s="202" t="s">
        <v>503</v>
      </c>
      <c r="B234" s="78" t="s">
        <v>504</v>
      </c>
      <c r="C234" s="203" t="s">
        <v>30</v>
      </c>
      <c r="D234" s="200"/>
    </row>
    <row r="235" spans="1:4" ht="21" customHeight="1">
      <c r="A235" s="202" t="s">
        <v>505</v>
      </c>
      <c r="B235" s="78" t="s">
        <v>506</v>
      </c>
      <c r="C235" s="203" t="s">
        <v>40</v>
      </c>
      <c r="D235" s="200"/>
    </row>
    <row r="236" spans="1:4" ht="21" customHeight="1">
      <c r="A236" s="202" t="s">
        <v>507</v>
      </c>
      <c r="B236" s="78" t="s">
        <v>508</v>
      </c>
      <c r="C236" s="203" t="s">
        <v>123</v>
      </c>
      <c r="D236" s="200"/>
    </row>
    <row r="237" spans="1:4" ht="21" customHeight="1">
      <c r="A237" s="192" t="s">
        <v>509</v>
      </c>
      <c r="B237" s="192" t="s">
        <v>510</v>
      </c>
      <c r="C237" s="192" t="s">
        <v>111</v>
      </c>
    </row>
    <row r="238" spans="1:4" ht="21" customHeight="1">
      <c r="A238" s="202" t="s">
        <v>511</v>
      </c>
      <c r="B238" s="78" t="s">
        <v>512</v>
      </c>
      <c r="C238" s="203" t="s">
        <v>73</v>
      </c>
      <c r="D238" s="200"/>
    </row>
    <row r="239" spans="1:4" ht="21" customHeight="1">
      <c r="A239" s="192" t="s">
        <v>513</v>
      </c>
      <c r="B239" s="192" t="s">
        <v>514</v>
      </c>
      <c r="C239" s="192" t="s">
        <v>37</v>
      </c>
    </row>
    <row r="240" spans="1:4" ht="21" customHeight="1">
      <c r="A240" s="192" t="s">
        <v>515</v>
      </c>
      <c r="B240" s="192" t="s">
        <v>516</v>
      </c>
      <c r="C240" s="192" t="s">
        <v>17</v>
      </c>
    </row>
    <row r="241" spans="1:4" ht="21" customHeight="1">
      <c r="A241" s="202" t="s">
        <v>517</v>
      </c>
      <c r="B241" s="78" t="s">
        <v>518</v>
      </c>
      <c r="C241" s="203" t="s">
        <v>27</v>
      </c>
      <c r="D241" s="200"/>
    </row>
    <row r="242" spans="1:4" ht="21" customHeight="1">
      <c r="A242" s="192" t="s">
        <v>519</v>
      </c>
      <c r="B242" s="192" t="s">
        <v>520</v>
      </c>
      <c r="C242" s="192" t="s">
        <v>123</v>
      </c>
    </row>
    <row r="243" spans="1:4" ht="21" customHeight="1">
      <c r="A243" s="202" t="s">
        <v>521</v>
      </c>
      <c r="B243" s="78" t="s">
        <v>522</v>
      </c>
      <c r="C243" s="203" t="s">
        <v>17</v>
      </c>
      <c r="D243" s="200"/>
    </row>
    <row r="244" spans="1:4" ht="21" customHeight="1">
      <c r="A244" s="192" t="s">
        <v>523</v>
      </c>
      <c r="B244" s="192" t="s">
        <v>524</v>
      </c>
      <c r="C244" s="192" t="s">
        <v>73</v>
      </c>
    </row>
    <row r="245" spans="1:4" ht="21" customHeight="1">
      <c r="A245" s="202" t="s">
        <v>525</v>
      </c>
      <c r="B245" s="78" t="s">
        <v>526</v>
      </c>
      <c r="C245" s="203" t="s">
        <v>27</v>
      </c>
      <c r="D245" s="200"/>
    </row>
    <row r="246" spans="1:4" ht="21" customHeight="1">
      <c r="A246" s="192" t="s">
        <v>527</v>
      </c>
      <c r="B246" s="192" t="s">
        <v>528</v>
      </c>
      <c r="C246" s="192" t="s">
        <v>529</v>
      </c>
      <c r="D246" s="200"/>
    </row>
    <row r="247" spans="1:4" ht="21" customHeight="1">
      <c r="A247" s="202" t="s">
        <v>530</v>
      </c>
      <c r="B247" s="78" t="s">
        <v>531</v>
      </c>
      <c r="C247" s="203" t="s">
        <v>123</v>
      </c>
      <c r="D247" s="200"/>
    </row>
    <row r="248" spans="1:4" ht="21" customHeight="1">
      <c r="A248" s="202" t="s">
        <v>532</v>
      </c>
      <c r="B248" s="78" t="s">
        <v>533</v>
      </c>
      <c r="C248" s="203" t="s">
        <v>40</v>
      </c>
      <c r="D248" s="200"/>
    </row>
    <row r="249" spans="1:4" ht="21" customHeight="1">
      <c r="A249" s="202" t="s">
        <v>534</v>
      </c>
      <c r="B249" s="78" t="s">
        <v>535</v>
      </c>
      <c r="C249" s="203" t="s">
        <v>27</v>
      </c>
      <c r="D249" s="200"/>
    </row>
    <row r="250" spans="1:4" ht="21" customHeight="1">
      <c r="A250" s="192" t="s">
        <v>536</v>
      </c>
      <c r="B250" s="192" t="s">
        <v>537</v>
      </c>
      <c r="C250" s="192" t="s">
        <v>111</v>
      </c>
    </row>
    <row r="251" spans="1:4" ht="21" customHeight="1">
      <c r="A251" s="202" t="s">
        <v>538</v>
      </c>
      <c r="B251" s="78" t="s">
        <v>539</v>
      </c>
      <c r="C251" s="203" t="s">
        <v>73</v>
      </c>
      <c r="D251" s="200"/>
    </row>
    <row r="252" spans="1:4" ht="21" customHeight="1">
      <c r="A252" s="192" t="s">
        <v>540</v>
      </c>
      <c r="B252" s="192" t="s">
        <v>541</v>
      </c>
      <c r="C252" s="192" t="s">
        <v>17</v>
      </c>
      <c r="D252" s="200"/>
    </row>
    <row r="253" spans="1:4" ht="21" customHeight="1">
      <c r="A253" s="202" t="s">
        <v>542</v>
      </c>
      <c r="B253" s="78" t="s">
        <v>543</v>
      </c>
      <c r="C253" s="203" t="s">
        <v>73</v>
      </c>
      <c r="D253" s="200"/>
    </row>
    <row r="254" spans="1:4" ht="21" customHeight="1">
      <c r="A254" s="192" t="s">
        <v>544</v>
      </c>
      <c r="B254" s="192" t="s">
        <v>545</v>
      </c>
      <c r="C254" s="192" t="s">
        <v>116</v>
      </c>
      <c r="D254" s="200"/>
    </row>
    <row r="255" spans="1:4" ht="21" customHeight="1">
      <c r="A255" s="202" t="s">
        <v>546</v>
      </c>
      <c r="B255" s="78" t="s">
        <v>547</v>
      </c>
      <c r="C255" s="203" t="s">
        <v>17</v>
      </c>
      <c r="D255" s="200"/>
    </row>
    <row r="256" spans="1:4" ht="21" customHeight="1">
      <c r="A256" s="202" t="s">
        <v>548</v>
      </c>
      <c r="B256" s="78" t="s">
        <v>549</v>
      </c>
      <c r="C256" s="203" t="s">
        <v>27</v>
      </c>
      <c r="D256" s="200"/>
    </row>
    <row r="257" spans="1:4" ht="21" customHeight="1">
      <c r="A257" s="192" t="s">
        <v>550</v>
      </c>
      <c r="B257" s="192" t="s">
        <v>551</v>
      </c>
      <c r="C257" s="192" t="s">
        <v>37</v>
      </c>
    </row>
    <row r="258" spans="1:4" ht="21" customHeight="1">
      <c r="A258" s="78" t="s">
        <v>552</v>
      </c>
      <c r="B258" s="78" t="s">
        <v>553</v>
      </c>
      <c r="C258" s="207" t="s">
        <v>73</v>
      </c>
      <c r="D258" s="206"/>
    </row>
    <row r="259" spans="1:4" ht="2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customHeight="1">
      <c r="A260" s="192" t="s">
        <v>556</v>
      </c>
      <c r="B260" s="192" t="s">
        <v>557</v>
      </c>
      <c r="C260" s="192" t="s">
        <v>88</v>
      </c>
    </row>
    <row r="261" spans="1:4" ht="21" customHeight="1">
      <c r="A261" s="192" t="s">
        <v>558</v>
      </c>
      <c r="B261" s="192" t="s">
        <v>559</v>
      </c>
      <c r="C261" s="192" t="s">
        <v>126</v>
      </c>
    </row>
    <row r="262" spans="1:4" ht="21" customHeight="1">
      <c r="A262" s="192" t="s">
        <v>560</v>
      </c>
      <c r="B262" s="192" t="s">
        <v>561</v>
      </c>
      <c r="C262" s="192" t="s">
        <v>73</v>
      </c>
    </row>
    <row r="263" spans="1:4" ht="21" customHeight="1">
      <c r="A263" s="202" t="s">
        <v>562</v>
      </c>
      <c r="B263" s="78" t="s">
        <v>563</v>
      </c>
      <c r="C263" s="203" t="s">
        <v>27</v>
      </c>
      <c r="D263" s="200"/>
    </row>
    <row r="264" spans="1:4" ht="21" customHeight="1">
      <c r="A264" s="192" t="s">
        <v>564</v>
      </c>
      <c r="B264" s="192" t="s">
        <v>565</v>
      </c>
      <c r="C264" s="192" t="s">
        <v>116</v>
      </c>
    </row>
    <row r="265" spans="1:4" ht="21" customHeight="1">
      <c r="A265" s="202" t="s">
        <v>566</v>
      </c>
      <c r="B265" s="78" t="s">
        <v>567</v>
      </c>
      <c r="C265" s="203" t="s">
        <v>17</v>
      </c>
      <c r="D265" s="200"/>
    </row>
    <row r="266" spans="1:4" ht="21" customHeight="1">
      <c r="A266" s="192" t="s">
        <v>568</v>
      </c>
      <c r="B266" s="192" t="s">
        <v>569</v>
      </c>
      <c r="C266" s="192" t="s">
        <v>106</v>
      </c>
    </row>
    <row r="267" spans="1:4" ht="21" customHeight="1">
      <c r="A267" s="202" t="s">
        <v>570</v>
      </c>
      <c r="B267" s="78" t="s">
        <v>571</v>
      </c>
      <c r="C267" s="203" t="s">
        <v>30</v>
      </c>
      <c r="D267" s="200"/>
    </row>
    <row r="268" spans="1:4" ht="21" customHeight="1">
      <c r="A268" s="192" t="s">
        <v>572</v>
      </c>
      <c r="B268" s="192" t="s">
        <v>573</v>
      </c>
      <c r="C268" s="192" t="s">
        <v>116</v>
      </c>
    </row>
    <row r="269" spans="1:4" ht="21" customHeight="1">
      <c r="A269" s="202" t="s">
        <v>574</v>
      </c>
      <c r="B269" s="78" t="s">
        <v>575</v>
      </c>
      <c r="C269" s="203" t="s">
        <v>73</v>
      </c>
      <c r="D269" s="200"/>
    </row>
    <row r="270" spans="1:4" ht="21" customHeight="1">
      <c r="A270" s="202" t="s">
        <v>576</v>
      </c>
      <c r="B270" s="78" t="s">
        <v>577</v>
      </c>
      <c r="C270" s="203" t="s">
        <v>30</v>
      </c>
      <c r="D270" s="200"/>
    </row>
    <row r="271" spans="1:4" ht="21" customHeight="1">
      <c r="A271" s="192" t="s">
        <v>578</v>
      </c>
      <c r="B271" s="192" t="s">
        <v>579</v>
      </c>
      <c r="C271" s="192" t="s">
        <v>34</v>
      </c>
    </row>
    <row r="272" spans="1:4" ht="21" customHeight="1">
      <c r="A272" s="202" t="s">
        <v>580</v>
      </c>
      <c r="B272" s="78" t="s">
        <v>581</v>
      </c>
      <c r="C272" s="203" t="s">
        <v>27</v>
      </c>
      <c r="D272" s="200"/>
    </row>
    <row r="273" spans="1:4" ht="21" customHeight="1">
      <c r="A273" s="202" t="s">
        <v>582</v>
      </c>
      <c r="B273" s="78" t="s">
        <v>583</v>
      </c>
      <c r="C273" s="203" t="s">
        <v>17</v>
      </c>
      <c r="D273" s="200"/>
    </row>
    <row r="274" spans="1:4" ht="21" customHeight="1">
      <c r="A274" s="192" t="s">
        <v>584</v>
      </c>
      <c r="B274" s="192" t="s">
        <v>585</v>
      </c>
      <c r="C274" s="192" t="s">
        <v>440</v>
      </c>
      <c r="D274" s="200"/>
    </row>
    <row r="275" spans="1:4" ht="21" customHeight="1">
      <c r="A275" s="202" t="s">
        <v>586</v>
      </c>
      <c r="B275" s="78" t="s">
        <v>587</v>
      </c>
      <c r="C275" s="203" t="s">
        <v>73</v>
      </c>
      <c r="D275" s="200"/>
    </row>
    <row r="276" spans="1:4" ht="21" customHeight="1">
      <c r="A276" s="192" t="s">
        <v>588</v>
      </c>
      <c r="B276" s="198" t="s">
        <v>589</v>
      </c>
      <c r="C276" s="199" t="s">
        <v>68</v>
      </c>
      <c r="D276" s="200"/>
    </row>
    <row r="277" spans="1:4" ht="21" customHeight="1">
      <c r="A277" s="202" t="s">
        <v>590</v>
      </c>
      <c r="B277" s="78" t="s">
        <v>591</v>
      </c>
      <c r="C277" s="203" t="s">
        <v>73</v>
      </c>
      <c r="D277" s="200"/>
    </row>
    <row r="278" spans="1:4" ht="21" customHeight="1">
      <c r="A278" s="202" t="s">
        <v>592</v>
      </c>
      <c r="B278" s="78" t="s">
        <v>593</v>
      </c>
      <c r="C278" s="203" t="s">
        <v>73</v>
      </c>
      <c r="D278" s="200"/>
    </row>
    <row r="279" spans="1:4" ht="2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customHeight="1">
      <c r="A280" s="202" t="s">
        <v>596</v>
      </c>
      <c r="B280" s="78" t="s">
        <v>597</v>
      </c>
      <c r="C280" s="203" t="s">
        <v>123</v>
      </c>
      <c r="D280" s="200"/>
    </row>
    <row r="281" spans="1:4" ht="21" customHeight="1">
      <c r="A281" s="192" t="s">
        <v>598</v>
      </c>
      <c r="B281" s="192" t="s">
        <v>599</v>
      </c>
      <c r="C281" s="192" t="s">
        <v>37</v>
      </c>
    </row>
    <row r="282" spans="1:4" ht="2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customHeight="1">
      <c r="A283" s="202" t="s">
        <v>602</v>
      </c>
      <c r="B283" s="78" t="s">
        <v>603</v>
      </c>
      <c r="C283" s="203" t="s">
        <v>73</v>
      </c>
      <c r="D283" s="200"/>
    </row>
    <row r="284" spans="1:4" ht="21" customHeight="1">
      <c r="A284" s="192" t="s">
        <v>604</v>
      </c>
      <c r="B284" s="192" t="s">
        <v>605</v>
      </c>
      <c r="C284" s="192" t="s">
        <v>123</v>
      </c>
      <c r="D284" s="200"/>
    </row>
    <row r="285" spans="1:4" ht="21" customHeight="1">
      <c r="A285" s="192" t="s">
        <v>606</v>
      </c>
      <c r="B285" s="192" t="s">
        <v>607</v>
      </c>
      <c r="C285" s="192" t="s">
        <v>126</v>
      </c>
    </row>
    <row r="286" spans="1:4" ht="2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customHeight="1">
      <c r="A287" s="202" t="s">
        <v>611</v>
      </c>
      <c r="B287" s="78" t="s">
        <v>612</v>
      </c>
      <c r="C287" s="203" t="s">
        <v>17</v>
      </c>
      <c r="D287" s="200"/>
    </row>
    <row r="288" spans="1:4" ht="21" customHeight="1">
      <c r="A288" s="192" t="s">
        <v>613</v>
      </c>
      <c r="B288" s="192" t="s">
        <v>614</v>
      </c>
      <c r="C288" s="192" t="s">
        <v>175</v>
      </c>
      <c r="D288" s="200"/>
    </row>
    <row r="289" spans="1:4" ht="21" customHeight="1">
      <c r="A289" s="192" t="s">
        <v>615</v>
      </c>
      <c r="B289" s="192" t="s">
        <v>616</v>
      </c>
      <c r="C289" s="192" t="s">
        <v>116</v>
      </c>
    </row>
    <row r="290" spans="1:4" ht="21" customHeight="1">
      <c r="A290" s="202" t="s">
        <v>617</v>
      </c>
      <c r="B290" s="78" t="s">
        <v>618</v>
      </c>
      <c r="C290" s="203" t="s">
        <v>40</v>
      </c>
      <c r="D290" s="200"/>
    </row>
    <row r="291" spans="1:4" ht="21" customHeight="1">
      <c r="A291" s="202" t="s">
        <v>619</v>
      </c>
      <c r="B291" s="78" t="s">
        <v>620</v>
      </c>
      <c r="C291" s="203" t="s">
        <v>123</v>
      </c>
      <c r="D291" s="200"/>
    </row>
    <row r="292" spans="1:4" ht="21" customHeight="1">
      <c r="A292" s="192" t="s">
        <v>621</v>
      </c>
      <c r="B292" s="192" t="s">
        <v>622</v>
      </c>
      <c r="C292" s="192" t="s">
        <v>30</v>
      </c>
    </row>
    <row r="293" spans="1:4" ht="21" customHeight="1">
      <c r="A293" s="192" t="s">
        <v>623</v>
      </c>
      <c r="B293" s="192" t="s">
        <v>624</v>
      </c>
      <c r="C293" s="192" t="s">
        <v>135</v>
      </c>
    </row>
    <row r="294" spans="1:4" ht="21" customHeight="1">
      <c r="A294" s="192" t="s">
        <v>625</v>
      </c>
      <c r="B294" s="192" t="s">
        <v>626</v>
      </c>
      <c r="C294" s="192" t="s">
        <v>106</v>
      </c>
    </row>
    <row r="295" spans="1:4" ht="21" customHeight="1">
      <c r="A295" s="202" t="s">
        <v>627</v>
      </c>
      <c r="B295" s="78" t="s">
        <v>628</v>
      </c>
      <c r="C295" s="203" t="s">
        <v>73</v>
      </c>
      <c r="D295" s="200"/>
    </row>
    <row r="296" spans="1:4" ht="21" customHeight="1">
      <c r="A296" s="192" t="s">
        <v>629</v>
      </c>
      <c r="B296" s="192" t="s">
        <v>630</v>
      </c>
      <c r="C296" s="192" t="s">
        <v>116</v>
      </c>
    </row>
    <row r="297" spans="1:4" ht="21" customHeight="1">
      <c r="A297" s="192" t="s">
        <v>631</v>
      </c>
      <c r="B297" s="198" t="s">
        <v>632</v>
      </c>
      <c r="C297" s="199" t="s">
        <v>274</v>
      </c>
      <c r="D297" s="200"/>
    </row>
    <row r="298" spans="1:4" ht="21" customHeight="1">
      <c r="A298" s="192" t="s">
        <v>633</v>
      </c>
      <c r="B298" s="192" t="s">
        <v>634</v>
      </c>
      <c r="C298" s="192" t="s">
        <v>111</v>
      </c>
    </row>
    <row r="299" spans="1:4" ht="21" customHeight="1">
      <c r="A299" s="202" t="s">
        <v>635</v>
      </c>
      <c r="B299" s="78" t="s">
        <v>636</v>
      </c>
      <c r="C299" s="203" t="s">
        <v>73</v>
      </c>
      <c r="D299" s="200"/>
    </row>
    <row r="300" spans="1:4" ht="21" customHeight="1">
      <c r="A300" s="192" t="s">
        <v>637</v>
      </c>
      <c r="B300" s="192" t="s">
        <v>638</v>
      </c>
      <c r="C300" s="192" t="s">
        <v>76</v>
      </c>
    </row>
    <row r="301" spans="1:4" ht="21" customHeight="1">
      <c r="A301" s="192" t="s">
        <v>639</v>
      </c>
      <c r="B301" s="192" t="s">
        <v>640</v>
      </c>
      <c r="C301" s="192" t="s">
        <v>17</v>
      </c>
    </row>
    <row r="302" spans="1:4" ht="21" customHeight="1">
      <c r="A302" s="192" t="s">
        <v>641</v>
      </c>
      <c r="B302" s="192" t="s">
        <v>642</v>
      </c>
      <c r="C302" s="192" t="s">
        <v>73</v>
      </c>
    </row>
    <row r="303" spans="1:4" ht="21" customHeight="1">
      <c r="A303" s="202" t="s">
        <v>643</v>
      </c>
      <c r="B303" s="78" t="s">
        <v>644</v>
      </c>
      <c r="C303" s="203" t="s">
        <v>27</v>
      </c>
      <c r="D303" s="200"/>
    </row>
    <row r="304" spans="1:4" ht="21" customHeight="1">
      <c r="A304" s="208" t="s">
        <v>643</v>
      </c>
      <c r="B304" s="208" t="s">
        <v>644</v>
      </c>
      <c r="C304" s="208" t="s">
        <v>27</v>
      </c>
    </row>
    <row r="305" spans="1:4" ht="21" customHeight="1">
      <c r="A305" s="202" t="s">
        <v>645</v>
      </c>
      <c r="B305" s="78" t="s">
        <v>646</v>
      </c>
      <c r="C305" s="203" t="s">
        <v>40</v>
      </c>
      <c r="D305" s="200"/>
    </row>
    <row r="306" spans="1:4" ht="21" customHeight="1">
      <c r="A306" s="192" t="s">
        <v>647</v>
      </c>
      <c r="B306" s="192" t="s">
        <v>648</v>
      </c>
      <c r="C306" s="192" t="s">
        <v>116</v>
      </c>
    </row>
    <row r="307" spans="1:4" ht="21" customHeight="1">
      <c r="A307" s="192" t="s">
        <v>649</v>
      </c>
      <c r="B307" s="192" t="s">
        <v>650</v>
      </c>
      <c r="C307" s="192" t="s">
        <v>111</v>
      </c>
    </row>
    <row r="308" spans="1:4" ht="21" customHeight="1">
      <c r="A308" s="192" t="s">
        <v>651</v>
      </c>
      <c r="B308" s="192" t="s">
        <v>652</v>
      </c>
      <c r="C308" s="192" t="s">
        <v>126</v>
      </c>
    </row>
    <row r="309" spans="1:4" ht="21" customHeight="1">
      <c r="A309" s="192" t="s">
        <v>653</v>
      </c>
      <c r="B309" s="192" t="s">
        <v>654</v>
      </c>
      <c r="C309" s="192" t="s">
        <v>34</v>
      </c>
    </row>
    <row r="310" spans="1:4" ht="21" customHeight="1">
      <c r="A310" s="202" t="s">
        <v>655</v>
      </c>
      <c r="B310" s="78" t="s">
        <v>656</v>
      </c>
      <c r="C310" s="203" t="s">
        <v>123</v>
      </c>
      <c r="D310" s="200"/>
    </row>
    <row r="311" spans="1:4" ht="21" customHeight="1">
      <c r="A311" s="202" t="s">
        <v>657</v>
      </c>
      <c r="B311" s="78" t="s">
        <v>658</v>
      </c>
      <c r="C311" s="203" t="s">
        <v>111</v>
      </c>
      <c r="D311" s="200"/>
    </row>
    <row r="312" spans="1:4" ht="21" customHeight="1">
      <c r="A312" s="202" t="s">
        <v>659</v>
      </c>
      <c r="B312" s="78" t="s">
        <v>660</v>
      </c>
      <c r="C312" s="203" t="s">
        <v>40</v>
      </c>
      <c r="D312" s="200"/>
    </row>
    <row r="313" spans="1:4" ht="21" customHeight="1">
      <c r="A313" s="202" t="s">
        <v>661</v>
      </c>
      <c r="B313" s="78" t="s">
        <v>662</v>
      </c>
      <c r="C313" s="203" t="s">
        <v>30</v>
      </c>
      <c r="D313" s="200"/>
    </row>
    <row r="314" spans="1:4" ht="21" customHeight="1">
      <c r="A314" s="192" t="s">
        <v>663</v>
      </c>
      <c r="B314" s="192" t="s">
        <v>664</v>
      </c>
      <c r="C314" s="192" t="s">
        <v>135</v>
      </c>
    </row>
    <row r="315" spans="1:4" ht="21" customHeight="1">
      <c r="A315" s="192" t="s">
        <v>665</v>
      </c>
      <c r="B315" s="192" t="s">
        <v>666</v>
      </c>
      <c r="C315" s="192" t="s">
        <v>116</v>
      </c>
    </row>
    <row r="316" spans="1:4" ht="21" customHeight="1">
      <c r="A316" s="192" t="s">
        <v>667</v>
      </c>
      <c r="B316" s="192" t="s">
        <v>668</v>
      </c>
      <c r="C316" s="192" t="s">
        <v>17</v>
      </c>
    </row>
    <row r="317" spans="1:4" ht="2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customHeight="1">
      <c r="A318" s="202" t="s">
        <v>671</v>
      </c>
      <c r="B318" s="78" t="s">
        <v>672</v>
      </c>
      <c r="C318" s="203" t="s">
        <v>27</v>
      </c>
      <c r="D318" s="200"/>
    </row>
    <row r="319" spans="1:4" ht="21" customHeight="1">
      <c r="A319" s="192" t="s">
        <v>673</v>
      </c>
      <c r="B319" s="192" t="s">
        <v>674</v>
      </c>
      <c r="C319" s="192" t="s">
        <v>111</v>
      </c>
    </row>
    <row r="320" spans="1:4" ht="21" customHeight="1">
      <c r="A320" s="202" t="s">
        <v>675</v>
      </c>
      <c r="B320" s="78" t="s">
        <v>676</v>
      </c>
      <c r="C320" s="203" t="s">
        <v>30</v>
      </c>
      <c r="D320" s="200"/>
    </row>
    <row r="321" spans="1:4" ht="21" customHeight="1">
      <c r="A321" s="192" t="s">
        <v>677</v>
      </c>
      <c r="B321" s="192" t="s">
        <v>678</v>
      </c>
      <c r="C321" s="192" t="s">
        <v>27</v>
      </c>
    </row>
    <row r="322" spans="1:4" ht="21" customHeight="1">
      <c r="A322" s="192" t="s">
        <v>679</v>
      </c>
      <c r="B322" s="192" t="s">
        <v>680</v>
      </c>
      <c r="C322" s="192" t="s">
        <v>76</v>
      </c>
    </row>
    <row r="323" spans="1:4" ht="21" customHeight="1">
      <c r="A323" s="192" t="s">
        <v>681</v>
      </c>
      <c r="B323" s="192" t="s">
        <v>682</v>
      </c>
      <c r="C323" s="192" t="s">
        <v>34</v>
      </c>
    </row>
    <row r="324" spans="1:4" ht="21" customHeight="1">
      <c r="A324" s="192" t="s">
        <v>683</v>
      </c>
      <c r="B324" s="192" t="s">
        <v>684</v>
      </c>
      <c r="C324" s="192" t="s">
        <v>106</v>
      </c>
    </row>
    <row r="325" spans="1:4" ht="21" customHeight="1">
      <c r="A325" s="192" t="s">
        <v>685</v>
      </c>
      <c r="B325" s="192" t="s">
        <v>686</v>
      </c>
      <c r="C325" s="192" t="s">
        <v>106</v>
      </c>
    </row>
    <row r="326" spans="1:4" ht="21" customHeight="1">
      <c r="A326" s="192" t="s">
        <v>687</v>
      </c>
      <c r="B326" s="192" t="s">
        <v>688</v>
      </c>
      <c r="C326" s="192" t="s">
        <v>689</v>
      </c>
      <c r="D326" s="200"/>
    </row>
    <row r="327" spans="1:4" ht="21" customHeight="1">
      <c r="A327" s="192" t="s">
        <v>690</v>
      </c>
      <c r="B327" s="192" t="s">
        <v>691</v>
      </c>
      <c r="C327" s="192" t="s">
        <v>88</v>
      </c>
    </row>
    <row r="328" spans="1:4" ht="21" customHeight="1">
      <c r="A328" s="202" t="s">
        <v>692</v>
      </c>
      <c r="B328" s="78" t="s">
        <v>693</v>
      </c>
      <c r="C328" s="203" t="s">
        <v>17</v>
      </c>
      <c r="D328" s="200"/>
    </row>
    <row r="329" spans="1:4" ht="21" customHeight="1">
      <c r="A329" s="202" t="s">
        <v>694</v>
      </c>
      <c r="B329" s="78" t="s">
        <v>695</v>
      </c>
      <c r="C329" s="203" t="s">
        <v>30</v>
      </c>
      <c r="D329" s="200"/>
    </row>
    <row r="330" spans="1:4" ht="21" customHeight="1">
      <c r="A330" s="192" t="s">
        <v>696</v>
      </c>
      <c r="B330" s="192" t="s">
        <v>697</v>
      </c>
      <c r="C330" s="192" t="s">
        <v>34</v>
      </c>
    </row>
    <row r="331" spans="1:4" ht="21" customHeight="1">
      <c r="A331" s="192" t="s">
        <v>698</v>
      </c>
      <c r="B331" s="192" t="s">
        <v>699</v>
      </c>
      <c r="C331" s="192" t="s">
        <v>106</v>
      </c>
    </row>
    <row r="332" spans="1:4" ht="21" customHeight="1">
      <c r="A332" s="192" t="s">
        <v>700</v>
      </c>
      <c r="B332" s="192" t="s">
        <v>701</v>
      </c>
      <c r="C332" s="192" t="s">
        <v>106</v>
      </c>
    </row>
    <row r="333" spans="1:4" ht="21" customHeight="1">
      <c r="A333" s="202" t="s">
        <v>702</v>
      </c>
      <c r="B333" s="78" t="s">
        <v>703</v>
      </c>
      <c r="C333" s="203" t="s">
        <v>73</v>
      </c>
      <c r="D333" s="200"/>
    </row>
    <row r="334" spans="1:4" ht="21" customHeight="1">
      <c r="A334" s="202" t="s">
        <v>704</v>
      </c>
      <c r="B334" s="78" t="s">
        <v>705</v>
      </c>
      <c r="C334" s="203" t="s">
        <v>17</v>
      </c>
      <c r="D334" s="200"/>
    </row>
    <row r="335" spans="1:4" ht="21" customHeight="1">
      <c r="A335" s="202" t="s">
        <v>706</v>
      </c>
      <c r="B335" s="78" t="s">
        <v>707</v>
      </c>
      <c r="C335" s="203" t="s">
        <v>123</v>
      </c>
      <c r="D335" s="200"/>
    </row>
    <row r="336" spans="1:4" ht="21" customHeight="1">
      <c r="A336" s="192" t="s">
        <v>708</v>
      </c>
      <c r="B336" s="198" t="s">
        <v>709</v>
      </c>
      <c r="C336" s="199" t="s">
        <v>85</v>
      </c>
      <c r="D336" s="200"/>
    </row>
    <row r="337" spans="1:4" ht="21" customHeight="1">
      <c r="A337" s="192" t="s">
        <v>710</v>
      </c>
      <c r="B337" s="192" t="s">
        <v>711</v>
      </c>
      <c r="C337" s="192" t="s">
        <v>689</v>
      </c>
      <c r="D337" s="200"/>
    </row>
    <row r="338" spans="1:4" ht="21" customHeight="1">
      <c r="A338" s="192" t="s">
        <v>712</v>
      </c>
      <c r="B338" s="192" t="s">
        <v>713</v>
      </c>
      <c r="C338" s="192" t="s">
        <v>14</v>
      </c>
      <c r="D338" s="200"/>
    </row>
    <row r="339" spans="1:4" ht="21" customHeight="1">
      <c r="A339" s="192" t="s">
        <v>714</v>
      </c>
      <c r="B339" s="192" t="s">
        <v>715</v>
      </c>
      <c r="C339" s="192" t="s">
        <v>689</v>
      </c>
      <c r="D339" s="200"/>
    </row>
    <row r="340" spans="1:4" ht="21" customHeight="1">
      <c r="A340" s="192" t="s">
        <v>716</v>
      </c>
      <c r="B340" s="192" t="s">
        <v>717</v>
      </c>
      <c r="C340" s="192" t="s">
        <v>111</v>
      </c>
    </row>
    <row r="341" spans="1:4" ht="21" customHeight="1">
      <c r="A341" s="202" t="s">
        <v>718</v>
      </c>
      <c r="B341" s="78" t="s">
        <v>719</v>
      </c>
      <c r="C341" s="203" t="s">
        <v>27</v>
      </c>
      <c r="D341" s="200"/>
    </row>
    <row r="342" spans="1:4" ht="21" customHeight="1">
      <c r="A342" s="202" t="s">
        <v>720</v>
      </c>
      <c r="B342" s="78" t="s">
        <v>721</v>
      </c>
      <c r="C342" s="203" t="s">
        <v>73</v>
      </c>
      <c r="D342" s="200"/>
    </row>
    <row r="343" spans="1:4" ht="21" customHeight="1">
      <c r="A343" s="192" t="s">
        <v>720</v>
      </c>
      <c r="B343" s="198" t="s">
        <v>721</v>
      </c>
      <c r="C343" s="199" t="s">
        <v>62</v>
      </c>
      <c r="D343" s="200"/>
    </row>
    <row r="344" spans="1:4" ht="21" customHeight="1">
      <c r="A344" s="192" t="s">
        <v>722</v>
      </c>
      <c r="B344" s="192" t="s">
        <v>723</v>
      </c>
      <c r="C344" s="192" t="s">
        <v>27</v>
      </c>
    </row>
    <row r="345" spans="1:4" ht="21" customHeight="1">
      <c r="A345" s="202" t="s">
        <v>724</v>
      </c>
      <c r="B345" s="78" t="s">
        <v>725</v>
      </c>
      <c r="C345" s="203" t="s">
        <v>73</v>
      </c>
      <c r="D345" s="200"/>
    </row>
    <row r="346" spans="1:4" ht="21" customHeight="1">
      <c r="A346" s="192" t="s">
        <v>726</v>
      </c>
      <c r="B346" s="192" t="s">
        <v>727</v>
      </c>
      <c r="C346" s="192" t="s">
        <v>106</v>
      </c>
    </row>
    <row r="347" spans="1:4" ht="21" customHeight="1">
      <c r="A347" s="192" t="s">
        <v>728</v>
      </c>
      <c r="B347" s="192" t="s">
        <v>729</v>
      </c>
      <c r="C347" s="192" t="s">
        <v>34</v>
      </c>
    </row>
    <row r="348" spans="1:4" ht="21" customHeight="1">
      <c r="A348" s="192" t="s">
        <v>730</v>
      </c>
      <c r="B348" s="192" t="s">
        <v>731</v>
      </c>
      <c r="C348" s="192" t="s">
        <v>106</v>
      </c>
    </row>
    <row r="349" spans="1:4" ht="21" customHeight="1">
      <c r="A349" s="192" t="s">
        <v>732</v>
      </c>
      <c r="B349" s="192" t="s">
        <v>733</v>
      </c>
      <c r="C349" s="192" t="s">
        <v>73</v>
      </c>
    </row>
    <row r="350" spans="1:4" ht="2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customHeight="1">
      <c r="A351" s="192" t="s">
        <v>736</v>
      </c>
      <c r="B351" s="192" t="s">
        <v>737</v>
      </c>
      <c r="C351" s="192" t="s">
        <v>123</v>
      </c>
    </row>
    <row r="352" spans="1:4" ht="21" customHeight="1">
      <c r="A352" s="192" t="s">
        <v>738</v>
      </c>
      <c r="B352" s="192" t="s">
        <v>739</v>
      </c>
      <c r="C352" s="192" t="s">
        <v>37</v>
      </c>
    </row>
    <row r="353" spans="1:4" ht="21" customHeight="1">
      <c r="A353" s="202" t="s">
        <v>740</v>
      </c>
      <c r="B353" s="78" t="s">
        <v>741</v>
      </c>
      <c r="C353" s="203" t="s">
        <v>27</v>
      </c>
      <c r="D353" s="200"/>
    </row>
    <row r="354" spans="1:4" ht="21" customHeight="1">
      <c r="A354" s="192" t="s">
        <v>742</v>
      </c>
      <c r="B354" s="192" t="s">
        <v>743</v>
      </c>
      <c r="C354" s="192" t="s">
        <v>116</v>
      </c>
    </row>
    <row r="355" spans="1:4" ht="21" customHeight="1">
      <c r="A355" s="192" t="s">
        <v>744</v>
      </c>
      <c r="B355" s="192" t="s">
        <v>745</v>
      </c>
      <c r="C355" s="192" t="s">
        <v>34</v>
      </c>
    </row>
    <row r="356" spans="1:4" ht="21" customHeight="1">
      <c r="A356" s="202" t="s">
        <v>746</v>
      </c>
      <c r="B356" s="78" t="s">
        <v>747</v>
      </c>
      <c r="C356" s="203" t="s">
        <v>73</v>
      </c>
      <c r="D356" s="200"/>
    </row>
    <row r="357" spans="1:4" ht="2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customHeight="1">
      <c r="A358" s="192" t="s">
        <v>750</v>
      </c>
      <c r="B358" s="192" t="s">
        <v>751</v>
      </c>
      <c r="C358" s="192" t="s">
        <v>752</v>
      </c>
    </row>
    <row r="359" spans="1:4" ht="21" customHeight="1">
      <c r="A359" s="202" t="s">
        <v>753</v>
      </c>
      <c r="B359" s="78" t="s">
        <v>754</v>
      </c>
      <c r="C359" s="203" t="s">
        <v>17</v>
      </c>
      <c r="D359" s="200"/>
    </row>
    <row r="360" spans="1:4" ht="21" customHeight="1">
      <c r="A360" s="192" t="s">
        <v>755</v>
      </c>
      <c r="B360" s="192" t="s">
        <v>756</v>
      </c>
      <c r="C360" s="192" t="s">
        <v>31</v>
      </c>
      <c r="D360" s="200"/>
    </row>
    <row r="361" spans="1:4" ht="21" customHeight="1">
      <c r="A361" s="202" t="s">
        <v>757</v>
      </c>
      <c r="B361" s="78" t="s">
        <v>758</v>
      </c>
      <c r="C361" s="203" t="s">
        <v>40</v>
      </c>
      <c r="D361" s="200"/>
    </row>
    <row r="362" spans="1:4" ht="21" customHeight="1">
      <c r="A362" s="192" t="s">
        <v>759</v>
      </c>
      <c r="B362" s="192" t="s">
        <v>760</v>
      </c>
      <c r="C362" s="192" t="s">
        <v>31</v>
      </c>
      <c r="D362" s="200"/>
    </row>
    <row r="363" spans="1:4" ht="21" customHeight="1">
      <c r="A363" s="202" t="s">
        <v>761</v>
      </c>
      <c r="B363" s="78" t="s">
        <v>762</v>
      </c>
      <c r="C363" s="203" t="s">
        <v>27</v>
      </c>
      <c r="D363" s="200"/>
    </row>
    <row r="364" spans="1:4" ht="21" customHeight="1">
      <c r="A364" s="192" t="s">
        <v>763</v>
      </c>
      <c r="B364" s="192" t="s">
        <v>764</v>
      </c>
      <c r="C364" s="192" t="s">
        <v>765</v>
      </c>
      <c r="D364" s="200"/>
    </row>
    <row r="365" spans="1:4" ht="21" customHeight="1">
      <c r="A365" s="202" t="s">
        <v>766</v>
      </c>
      <c r="B365" s="78" t="s">
        <v>767</v>
      </c>
      <c r="C365" s="203" t="s">
        <v>27</v>
      </c>
      <c r="D365" s="200"/>
    </row>
    <row r="366" spans="1:4" ht="21" customHeight="1">
      <c r="A366" s="202" t="s">
        <v>768</v>
      </c>
      <c r="B366" s="78" t="s">
        <v>769</v>
      </c>
      <c r="C366" s="203" t="s">
        <v>40</v>
      </c>
      <c r="D366" s="200"/>
    </row>
    <row r="367" spans="1:4" ht="21" customHeight="1">
      <c r="A367" s="192" t="s">
        <v>770</v>
      </c>
      <c r="B367" s="192" t="s">
        <v>771</v>
      </c>
      <c r="C367" s="192" t="s">
        <v>123</v>
      </c>
      <c r="D367" s="200"/>
    </row>
    <row r="368" spans="1:4" ht="21" customHeight="1">
      <c r="A368" s="192" t="s">
        <v>772</v>
      </c>
      <c r="B368" s="192" t="s">
        <v>773</v>
      </c>
      <c r="C368" s="192" t="s">
        <v>14</v>
      </c>
      <c r="D368" s="200"/>
    </row>
    <row r="369" spans="1:4" ht="21" customHeight="1">
      <c r="A369" s="192" t="s">
        <v>774</v>
      </c>
      <c r="B369" s="192" t="s">
        <v>775</v>
      </c>
      <c r="C369" s="192" t="s">
        <v>123</v>
      </c>
    </row>
    <row r="370" spans="1:4" ht="21" customHeight="1">
      <c r="A370" s="192" t="s">
        <v>776</v>
      </c>
      <c r="B370" s="198" t="s">
        <v>777</v>
      </c>
      <c r="C370" s="199" t="s">
        <v>24</v>
      </c>
      <c r="D370" s="200"/>
    </row>
    <row r="371" spans="1:4" ht="2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customHeight="1">
      <c r="A372" s="192" t="s">
        <v>780</v>
      </c>
      <c r="B372" s="192" t="s">
        <v>781</v>
      </c>
      <c r="C372" s="192" t="s">
        <v>782</v>
      </c>
    </row>
    <row r="373" spans="1:4" ht="21" customHeight="1">
      <c r="A373" s="192" t="s">
        <v>783</v>
      </c>
      <c r="B373" s="192" t="s">
        <v>784</v>
      </c>
      <c r="C373" s="192" t="s">
        <v>765</v>
      </c>
      <c r="D373" s="200"/>
    </row>
    <row r="374" spans="1:4" ht="21" customHeight="1">
      <c r="A374" s="192" t="s">
        <v>785</v>
      </c>
      <c r="B374" s="192" t="s">
        <v>786</v>
      </c>
      <c r="C374" s="192" t="s">
        <v>231</v>
      </c>
    </row>
    <row r="375" spans="1:4" ht="21" customHeight="1">
      <c r="A375" s="202" t="s">
        <v>787</v>
      </c>
      <c r="B375" s="78" t="s">
        <v>788</v>
      </c>
      <c r="C375" s="203" t="s">
        <v>123</v>
      </c>
      <c r="D375" s="200"/>
    </row>
    <row r="376" spans="1:4" ht="21" customHeight="1">
      <c r="A376" s="202" t="s">
        <v>789</v>
      </c>
      <c r="B376" s="78" t="s">
        <v>790</v>
      </c>
      <c r="C376" s="203" t="s">
        <v>17</v>
      </c>
      <c r="D376" s="200"/>
    </row>
    <row r="377" spans="1:4" ht="21" customHeight="1">
      <c r="A377" s="202" t="s">
        <v>791</v>
      </c>
      <c r="B377" s="78" t="s">
        <v>792</v>
      </c>
      <c r="C377" s="203" t="s">
        <v>17</v>
      </c>
      <c r="D377" s="200"/>
    </row>
    <row r="378" spans="1:4" ht="21" customHeight="1">
      <c r="A378" s="192" t="s">
        <v>793</v>
      </c>
      <c r="B378" s="192" t="s">
        <v>794</v>
      </c>
      <c r="C378" s="192" t="s">
        <v>116</v>
      </c>
    </row>
    <row r="379" spans="1:4" ht="2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customHeight="1">
      <c r="A380" s="202" t="s">
        <v>797</v>
      </c>
      <c r="B380" s="78" t="s">
        <v>798</v>
      </c>
      <c r="C380" s="203" t="s">
        <v>27</v>
      </c>
      <c r="D380" s="200"/>
    </row>
    <row r="381" spans="1:4" ht="21" customHeight="1">
      <c r="A381" s="202" t="s">
        <v>799</v>
      </c>
      <c r="B381" s="78" t="s">
        <v>800</v>
      </c>
      <c r="C381" s="203" t="s">
        <v>30</v>
      </c>
      <c r="D381" s="200"/>
    </row>
    <row r="382" spans="1:4" ht="21" customHeight="1">
      <c r="A382" s="202" t="s">
        <v>801</v>
      </c>
      <c r="B382" s="78" t="s">
        <v>802</v>
      </c>
      <c r="C382" s="203" t="s">
        <v>6</v>
      </c>
      <c r="D382" s="200"/>
    </row>
    <row r="383" spans="1:4" ht="21" customHeight="1">
      <c r="A383" s="192" t="s">
        <v>803</v>
      </c>
      <c r="B383" s="198" t="s">
        <v>804</v>
      </c>
      <c r="C383" s="199" t="s">
        <v>17</v>
      </c>
      <c r="D383" s="200"/>
    </row>
    <row r="384" spans="1:4" ht="21" customHeight="1">
      <c r="A384" s="192" t="s">
        <v>805</v>
      </c>
      <c r="B384" s="192" t="s">
        <v>806</v>
      </c>
      <c r="C384" s="192" t="s">
        <v>76</v>
      </c>
    </row>
    <row r="385" spans="1:4" ht="21" customHeight="1">
      <c r="A385" s="192" t="s">
        <v>807</v>
      </c>
      <c r="B385" s="192" t="s">
        <v>808</v>
      </c>
      <c r="C385" s="192" t="s">
        <v>73</v>
      </c>
    </row>
    <row r="386" spans="1:4" ht="21" customHeight="1">
      <c r="A386" s="192" t="s">
        <v>809</v>
      </c>
      <c r="B386" s="192" t="s">
        <v>810</v>
      </c>
      <c r="C386" s="192" t="s">
        <v>405</v>
      </c>
    </row>
    <row r="387" spans="1:4" ht="21" customHeight="1">
      <c r="A387" s="192" t="s">
        <v>811</v>
      </c>
      <c r="B387" s="192" t="s">
        <v>812</v>
      </c>
      <c r="C387" s="192" t="s">
        <v>76</v>
      </c>
    </row>
    <row r="388" spans="1:4" ht="21" customHeight="1">
      <c r="A388" s="202" t="s">
        <v>813</v>
      </c>
      <c r="B388" s="78" t="s">
        <v>814</v>
      </c>
      <c r="C388" s="203" t="s">
        <v>27</v>
      </c>
      <c r="D388" s="200"/>
    </row>
    <row r="389" spans="1:4" ht="21" customHeight="1">
      <c r="A389" s="202" t="s">
        <v>815</v>
      </c>
      <c r="B389" s="78" t="s">
        <v>816</v>
      </c>
      <c r="C389" s="203" t="s">
        <v>40</v>
      </c>
      <c r="D389" s="200"/>
    </row>
    <row r="390" spans="1:4" ht="21" customHeight="1">
      <c r="A390" s="202" t="s">
        <v>817</v>
      </c>
      <c r="B390" s="78" t="s">
        <v>818</v>
      </c>
      <c r="C390" s="203" t="s">
        <v>73</v>
      </c>
      <c r="D390" s="200"/>
    </row>
    <row r="391" spans="1:4" ht="21" customHeight="1">
      <c r="A391" s="192" t="s">
        <v>819</v>
      </c>
      <c r="B391" s="192" t="s">
        <v>820</v>
      </c>
      <c r="C391" s="192" t="s">
        <v>27</v>
      </c>
    </row>
    <row r="392" spans="1:4" ht="21" customHeight="1">
      <c r="A392" s="192" t="s">
        <v>821</v>
      </c>
      <c r="B392" s="198" t="s">
        <v>822</v>
      </c>
      <c r="C392" s="199" t="s">
        <v>6</v>
      </c>
      <c r="D392" s="200"/>
    </row>
    <row r="393" spans="1:4" ht="21" customHeight="1">
      <c r="A393" s="192" t="s">
        <v>823</v>
      </c>
      <c r="B393" s="192" t="s">
        <v>824</v>
      </c>
      <c r="C393" s="192" t="s">
        <v>57</v>
      </c>
    </row>
    <row r="394" spans="1:4" ht="21" customHeight="1">
      <c r="A394" s="192" t="s">
        <v>825</v>
      </c>
      <c r="B394" s="192" t="s">
        <v>826</v>
      </c>
    </row>
    <row r="395" spans="1:4" ht="21" customHeight="1">
      <c r="A395" s="202" t="s">
        <v>827</v>
      </c>
      <c r="B395" s="78" t="s">
        <v>828</v>
      </c>
      <c r="C395" s="203" t="s">
        <v>30</v>
      </c>
      <c r="D395" s="200"/>
    </row>
    <row r="396" spans="1:4" ht="21" customHeight="1">
      <c r="A396" s="192" t="s">
        <v>829</v>
      </c>
      <c r="B396" s="192" t="s">
        <v>830</v>
      </c>
      <c r="C396" s="192" t="s">
        <v>106</v>
      </c>
    </row>
    <row r="397" spans="1:4" ht="21" customHeight="1">
      <c r="A397" s="192" t="s">
        <v>831</v>
      </c>
      <c r="B397" s="192" t="s">
        <v>832</v>
      </c>
      <c r="C397" s="192" t="s">
        <v>76</v>
      </c>
    </row>
    <row r="398" spans="1:4" ht="21" customHeight="1">
      <c r="A398" s="202" t="s">
        <v>833</v>
      </c>
      <c r="B398" s="78" t="s">
        <v>834</v>
      </c>
      <c r="C398" s="203" t="s">
        <v>27</v>
      </c>
      <c r="D398" s="200"/>
    </row>
    <row r="399" spans="1:4" ht="21" customHeight="1">
      <c r="A399" s="202" t="s">
        <v>835</v>
      </c>
      <c r="B399" s="78" t="s">
        <v>836</v>
      </c>
      <c r="C399" s="203" t="s">
        <v>30</v>
      </c>
      <c r="D399" s="200"/>
    </row>
    <row r="400" spans="1:4" ht="21" customHeight="1">
      <c r="A400" s="192" t="s">
        <v>837</v>
      </c>
      <c r="B400" s="198" t="s">
        <v>838</v>
      </c>
      <c r="C400" s="199" t="s">
        <v>242</v>
      </c>
      <c r="D400" s="200"/>
    </row>
    <row r="401" spans="1:4" ht="21" customHeight="1">
      <c r="A401" s="192" t="s">
        <v>839</v>
      </c>
      <c r="B401" s="192" t="s">
        <v>840</v>
      </c>
      <c r="C401" s="192" t="s">
        <v>76</v>
      </c>
    </row>
    <row r="402" spans="1:4" ht="21" customHeight="1">
      <c r="A402" s="192" t="s">
        <v>841</v>
      </c>
      <c r="B402" s="192" t="s">
        <v>842</v>
      </c>
      <c r="C402" s="192" t="s">
        <v>76</v>
      </c>
    </row>
    <row r="403" spans="1:4" ht="21" customHeight="1">
      <c r="A403" s="192" t="s">
        <v>843</v>
      </c>
      <c r="B403" s="198" t="s">
        <v>844</v>
      </c>
      <c r="C403" s="199" t="s">
        <v>689</v>
      </c>
      <c r="D403" s="200"/>
    </row>
    <row r="404" spans="1:4" ht="21" customHeight="1">
      <c r="A404" s="202" t="s">
        <v>845</v>
      </c>
      <c r="B404" s="78" t="s">
        <v>846</v>
      </c>
      <c r="C404" s="203" t="s">
        <v>73</v>
      </c>
      <c r="D404" s="200"/>
    </row>
    <row r="405" spans="1:4" ht="21" customHeight="1">
      <c r="A405" s="192" t="s">
        <v>847</v>
      </c>
      <c r="B405" s="192" t="s">
        <v>848</v>
      </c>
      <c r="C405" s="192" t="s">
        <v>76</v>
      </c>
    </row>
    <row r="406" spans="1:4" ht="21" customHeight="1">
      <c r="A406" s="202" t="s">
        <v>849</v>
      </c>
      <c r="B406" s="78" t="s">
        <v>850</v>
      </c>
      <c r="C406" s="203" t="s">
        <v>27</v>
      </c>
      <c r="D406" s="200"/>
    </row>
    <row r="407" spans="1:4" ht="21" customHeight="1">
      <c r="A407" s="202" t="s">
        <v>851</v>
      </c>
      <c r="B407" s="78" t="s">
        <v>852</v>
      </c>
      <c r="C407" s="203" t="s">
        <v>30</v>
      </c>
      <c r="D407" s="200"/>
    </row>
    <row r="408" spans="1:4" ht="21" customHeight="1">
      <c r="A408" s="202" t="s">
        <v>853</v>
      </c>
      <c r="B408" s="78" t="s">
        <v>854</v>
      </c>
      <c r="C408" s="203" t="s">
        <v>123</v>
      </c>
      <c r="D408" s="200"/>
    </row>
    <row r="409" spans="1:4" ht="2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customHeight="1">
      <c r="A410" s="192" t="s">
        <v>857</v>
      </c>
      <c r="B410" s="192" t="s">
        <v>858</v>
      </c>
      <c r="C410" s="192" t="s">
        <v>160</v>
      </c>
    </row>
    <row r="411" spans="1:4" ht="21" customHeight="1">
      <c r="A411" s="202" t="s">
        <v>859</v>
      </c>
      <c r="B411" s="78" t="s">
        <v>860</v>
      </c>
      <c r="C411" s="203" t="s">
        <v>27</v>
      </c>
      <c r="D411" s="200"/>
    </row>
    <row r="412" spans="1:4" ht="21" customHeight="1">
      <c r="A412" s="202" t="s">
        <v>861</v>
      </c>
      <c r="B412" s="78" t="s">
        <v>862</v>
      </c>
      <c r="C412" s="203" t="s">
        <v>27</v>
      </c>
      <c r="D412" s="200"/>
    </row>
    <row r="413" spans="1:4" ht="21" customHeight="1">
      <c r="A413" s="202" t="s">
        <v>863</v>
      </c>
      <c r="B413" s="78" t="s">
        <v>864</v>
      </c>
      <c r="C413" s="203" t="s">
        <v>27</v>
      </c>
      <c r="D413" s="200"/>
    </row>
    <row r="414" spans="1:4" ht="21" customHeight="1">
      <c r="A414" s="192" t="s">
        <v>865</v>
      </c>
      <c r="B414" s="192" t="s">
        <v>866</v>
      </c>
      <c r="C414" s="192" t="s">
        <v>111</v>
      </c>
    </row>
    <row r="415" spans="1:4" ht="21" customHeight="1">
      <c r="A415" s="192" t="s">
        <v>867</v>
      </c>
      <c r="B415" s="192" t="s">
        <v>868</v>
      </c>
      <c r="C415" s="192" t="s">
        <v>31</v>
      </c>
      <c r="D415" s="200"/>
    </row>
    <row r="416" spans="1:4" ht="21" customHeight="1">
      <c r="A416" s="192" t="s">
        <v>869</v>
      </c>
      <c r="B416" s="192" t="s">
        <v>870</v>
      </c>
      <c r="C416" s="192" t="s">
        <v>73</v>
      </c>
    </row>
    <row r="417" spans="1:4" ht="21" customHeight="1">
      <c r="A417" s="192" t="s">
        <v>871</v>
      </c>
      <c r="B417" s="192" t="s">
        <v>872</v>
      </c>
      <c r="C417" s="192" t="s">
        <v>27</v>
      </c>
    </row>
    <row r="418" spans="1:4" ht="2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customHeight="1">
      <c r="A419" s="202" t="s">
        <v>875</v>
      </c>
      <c r="B419" s="78" t="s">
        <v>876</v>
      </c>
      <c r="C419" s="203" t="s">
        <v>73</v>
      </c>
      <c r="D419" s="200"/>
    </row>
    <row r="420" spans="1:4" ht="21" customHeight="1">
      <c r="A420" s="192" t="s">
        <v>877</v>
      </c>
      <c r="B420" s="192" t="s">
        <v>878</v>
      </c>
      <c r="C420" s="192" t="s">
        <v>160</v>
      </c>
    </row>
    <row r="421" spans="1:4" ht="21" customHeight="1">
      <c r="A421" s="192" t="s">
        <v>879</v>
      </c>
      <c r="B421" s="198" t="s">
        <v>880</v>
      </c>
      <c r="C421" s="199" t="s">
        <v>6</v>
      </c>
      <c r="D421" s="200"/>
    </row>
    <row r="422" spans="1:4" ht="21" customHeight="1">
      <c r="A422" s="192" t="s">
        <v>881</v>
      </c>
      <c r="B422" s="198" t="s">
        <v>882</v>
      </c>
      <c r="C422" s="199" t="s">
        <v>242</v>
      </c>
      <c r="D422" s="200"/>
    </row>
    <row r="423" spans="1:4" ht="21" customHeight="1">
      <c r="A423" s="192" t="s">
        <v>883</v>
      </c>
      <c r="B423" s="192" t="s">
        <v>884</v>
      </c>
      <c r="C423" s="192" t="s">
        <v>27</v>
      </c>
    </row>
    <row r="424" spans="1:4" ht="21" customHeight="1">
      <c r="A424" s="202" t="s">
        <v>885</v>
      </c>
      <c r="B424" s="78" t="s">
        <v>886</v>
      </c>
      <c r="C424" s="203" t="s">
        <v>30</v>
      </c>
      <c r="D424" s="200"/>
    </row>
    <row r="425" spans="1:4" ht="21" customHeight="1">
      <c r="A425" s="192" t="s">
        <v>887</v>
      </c>
      <c r="B425" s="192" t="s">
        <v>888</v>
      </c>
      <c r="C425" s="192" t="s">
        <v>27</v>
      </c>
    </row>
    <row r="426" spans="1:4" ht="21" customHeight="1">
      <c r="A426" s="192" t="s">
        <v>889</v>
      </c>
      <c r="B426" s="192" t="s">
        <v>890</v>
      </c>
      <c r="C426" s="192" t="s">
        <v>27</v>
      </c>
    </row>
    <row r="427" spans="1:4" ht="21" customHeight="1">
      <c r="A427" s="202" t="s">
        <v>891</v>
      </c>
      <c r="B427" s="78" t="s">
        <v>892</v>
      </c>
      <c r="C427" s="203" t="s">
        <v>27</v>
      </c>
      <c r="D427" s="200"/>
    </row>
    <row r="428" spans="1:4" ht="21" customHeight="1">
      <c r="A428" s="202" t="s">
        <v>893</v>
      </c>
      <c r="B428" s="78" t="s">
        <v>894</v>
      </c>
      <c r="C428" s="203" t="s">
        <v>40</v>
      </c>
      <c r="D428" s="200"/>
    </row>
    <row r="429" spans="1:4" ht="21" customHeight="1">
      <c r="A429" s="202" t="s">
        <v>895</v>
      </c>
      <c r="B429" s="78" t="s">
        <v>896</v>
      </c>
      <c r="C429" s="203" t="s">
        <v>73</v>
      </c>
      <c r="D429" s="200"/>
    </row>
    <row r="430" spans="1:4" ht="21" customHeight="1">
      <c r="A430" s="192" t="s">
        <v>897</v>
      </c>
      <c r="B430" s="198" t="s">
        <v>898</v>
      </c>
      <c r="C430" s="199" t="s">
        <v>899</v>
      </c>
      <c r="D430" s="200"/>
    </row>
    <row r="431" spans="1:4" ht="21" customHeight="1">
      <c r="A431" s="202" t="s">
        <v>900</v>
      </c>
      <c r="B431" s="78" t="s">
        <v>901</v>
      </c>
      <c r="C431" s="203" t="s">
        <v>30</v>
      </c>
      <c r="D431" s="200"/>
    </row>
    <row r="432" spans="1:4" ht="2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customHeight="1">
      <c r="A433" s="192" t="s">
        <v>904</v>
      </c>
      <c r="B433" s="192" t="s">
        <v>905</v>
      </c>
      <c r="C433" s="192" t="s">
        <v>27</v>
      </c>
    </row>
    <row r="434" spans="1:4" ht="21" customHeight="1">
      <c r="A434" s="192" t="s">
        <v>906</v>
      </c>
      <c r="B434" s="192" t="s">
        <v>907</v>
      </c>
      <c r="C434" s="192" t="s">
        <v>27</v>
      </c>
      <c r="D434" s="200"/>
    </row>
    <row r="435" spans="1:4" ht="21" customHeight="1">
      <c r="A435" s="192" t="s">
        <v>908</v>
      </c>
      <c r="B435" s="192" t="s">
        <v>909</v>
      </c>
      <c r="C435" s="192" t="s">
        <v>37</v>
      </c>
    </row>
    <row r="436" spans="1:4" ht="21" customHeight="1">
      <c r="A436" s="192" t="s">
        <v>910</v>
      </c>
      <c r="B436" s="192" t="s">
        <v>911</v>
      </c>
      <c r="C436" s="192" t="s">
        <v>31</v>
      </c>
      <c r="D436" s="200"/>
    </row>
    <row r="437" spans="1:4" ht="21" customHeight="1">
      <c r="A437" s="192" t="s">
        <v>912</v>
      </c>
      <c r="B437" s="192" t="s">
        <v>913</v>
      </c>
      <c r="C437" s="192" t="s">
        <v>31</v>
      </c>
      <c r="D437" s="200"/>
    </row>
    <row r="438" spans="1:4" ht="21" customHeight="1">
      <c r="A438" s="202" t="s">
        <v>914</v>
      </c>
      <c r="B438" s="78" t="s">
        <v>915</v>
      </c>
      <c r="C438" s="203" t="s">
        <v>40</v>
      </c>
      <c r="D438" s="200"/>
    </row>
    <row r="439" spans="1:4" ht="21" customHeight="1">
      <c r="A439" s="202" t="s">
        <v>916</v>
      </c>
      <c r="B439" s="78" t="s">
        <v>917</v>
      </c>
      <c r="C439" s="203" t="s">
        <v>30</v>
      </c>
      <c r="D439" s="200"/>
    </row>
    <row r="440" spans="1:4" ht="21" customHeight="1">
      <c r="A440" s="202" t="s">
        <v>918</v>
      </c>
      <c r="B440" s="78" t="s">
        <v>919</v>
      </c>
      <c r="C440" s="203" t="s">
        <v>30</v>
      </c>
      <c r="D440" s="200"/>
    </row>
    <row r="441" spans="1:4" ht="21" customHeight="1">
      <c r="A441" s="192" t="s">
        <v>920</v>
      </c>
      <c r="B441" s="192" t="s">
        <v>921</v>
      </c>
      <c r="C441" s="192" t="s">
        <v>922</v>
      </c>
    </row>
    <row r="442" spans="1:4" ht="21" customHeight="1">
      <c r="A442" s="192" t="s">
        <v>923</v>
      </c>
      <c r="B442" s="192" t="s">
        <v>924</v>
      </c>
      <c r="C442" s="192" t="s">
        <v>27</v>
      </c>
    </row>
    <row r="443" spans="1:4" ht="21" customHeight="1">
      <c r="A443" s="192" t="s">
        <v>925</v>
      </c>
      <c r="B443" s="192" t="s">
        <v>926</v>
      </c>
      <c r="C443" s="192" t="s">
        <v>27</v>
      </c>
    </row>
    <row r="444" spans="1:4" ht="21" customHeight="1">
      <c r="A444" s="192" t="s">
        <v>927</v>
      </c>
      <c r="B444" s="198" t="s">
        <v>928</v>
      </c>
      <c r="C444" s="199" t="s">
        <v>242</v>
      </c>
      <c r="D444" s="200"/>
    </row>
    <row r="445" spans="1:4" ht="2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customHeight="1">
      <c r="A446" s="202" t="s">
        <v>931</v>
      </c>
      <c r="B446" s="78" t="s">
        <v>932</v>
      </c>
      <c r="C446" s="203" t="s">
        <v>73</v>
      </c>
      <c r="D446" s="200"/>
    </row>
    <row r="447" spans="1:4" ht="2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customHeight="1">
      <c r="A448" s="192" t="s">
        <v>935</v>
      </c>
      <c r="B448" s="192" t="s">
        <v>936</v>
      </c>
    </row>
    <row r="449" spans="1:4" ht="21" customHeight="1">
      <c r="A449" s="202" t="s">
        <v>937</v>
      </c>
      <c r="B449" s="78" t="s">
        <v>938</v>
      </c>
      <c r="C449" s="203" t="s">
        <v>40</v>
      </c>
      <c r="D449" s="200"/>
    </row>
    <row r="450" spans="1:4" ht="21" customHeight="1">
      <c r="A450" s="192" t="s">
        <v>939</v>
      </c>
      <c r="B450" s="192" t="s">
        <v>940</v>
      </c>
      <c r="C450" s="192" t="s">
        <v>116</v>
      </c>
    </row>
    <row r="451" spans="1:4" ht="21" customHeight="1">
      <c r="A451" s="202" t="s">
        <v>941</v>
      </c>
      <c r="B451" s="78" t="s">
        <v>942</v>
      </c>
      <c r="C451" s="203" t="s">
        <v>123</v>
      </c>
      <c r="D451" s="200"/>
    </row>
    <row r="452" spans="1:4" ht="21" customHeight="1">
      <c r="A452" s="202" t="s">
        <v>943</v>
      </c>
      <c r="B452" s="78" t="s">
        <v>944</v>
      </c>
      <c r="C452" s="203" t="s">
        <v>40</v>
      </c>
      <c r="D452" s="200"/>
    </row>
    <row r="453" spans="1:4" ht="21" customHeight="1">
      <c r="A453" s="202" t="s">
        <v>945</v>
      </c>
      <c r="B453" s="78" t="s">
        <v>946</v>
      </c>
      <c r="C453" s="203" t="s">
        <v>30</v>
      </c>
      <c r="D453" s="200"/>
    </row>
    <row r="454" spans="1:4" ht="21" customHeight="1">
      <c r="A454" s="192" t="s">
        <v>947</v>
      </c>
      <c r="B454" s="192" t="s">
        <v>948</v>
      </c>
      <c r="C454" s="192" t="s">
        <v>231</v>
      </c>
    </row>
    <row r="455" spans="1:4" ht="21" customHeight="1">
      <c r="A455" s="202" t="s">
        <v>949</v>
      </c>
      <c r="B455" s="78" t="s">
        <v>950</v>
      </c>
      <c r="C455" s="203" t="s">
        <v>27</v>
      </c>
      <c r="D455" s="200"/>
    </row>
    <row r="456" spans="1:4" ht="2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customHeight="1">
      <c r="A457" s="192" t="s">
        <v>953</v>
      </c>
      <c r="B457" s="192" t="s">
        <v>954</v>
      </c>
      <c r="C457" s="192" t="s">
        <v>31</v>
      </c>
      <c r="D457" s="200"/>
    </row>
    <row r="458" spans="1:4" ht="21" customHeight="1">
      <c r="A458" s="202" t="s">
        <v>955</v>
      </c>
      <c r="B458" s="78" t="s">
        <v>956</v>
      </c>
      <c r="C458" s="203" t="s">
        <v>30</v>
      </c>
      <c r="D458" s="200"/>
    </row>
    <row r="459" spans="1:4" ht="21" customHeight="1">
      <c r="A459" s="192" t="s">
        <v>957</v>
      </c>
      <c r="B459" s="192" t="s">
        <v>958</v>
      </c>
      <c r="C459" s="192" t="s">
        <v>27</v>
      </c>
      <c r="D459" s="200"/>
    </row>
    <row r="460" spans="1:4" ht="21" customHeight="1">
      <c r="A460" s="192" t="s">
        <v>959</v>
      </c>
      <c r="B460" s="192" t="s">
        <v>960</v>
      </c>
      <c r="C460" s="192" t="s">
        <v>30</v>
      </c>
      <c r="D460" s="200"/>
    </row>
    <row r="461" spans="1:4" ht="21" customHeight="1">
      <c r="A461" s="192" t="s">
        <v>961</v>
      </c>
      <c r="B461" s="198" t="s">
        <v>962</v>
      </c>
      <c r="C461" s="199" t="s">
        <v>68</v>
      </c>
      <c r="D461" s="200"/>
    </row>
    <row r="462" spans="1:4" ht="21" customHeight="1">
      <c r="A462" s="202" t="s">
        <v>963</v>
      </c>
      <c r="B462" s="78" t="s">
        <v>964</v>
      </c>
      <c r="C462" s="203" t="s">
        <v>30</v>
      </c>
      <c r="D462" s="200"/>
    </row>
    <row r="463" spans="1:4" ht="2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customHeight="1">
      <c r="A465" s="192" t="s">
        <v>969</v>
      </c>
      <c r="B465" s="192" t="s">
        <v>11</v>
      </c>
      <c r="C465" s="192" t="s">
        <v>123</v>
      </c>
      <c r="D465" s="200"/>
    </row>
    <row r="466" spans="1:4" ht="21" customHeight="1">
      <c r="A466" s="192" t="s">
        <v>970</v>
      </c>
      <c r="B466" s="198" t="s">
        <v>971</v>
      </c>
      <c r="C466" s="199" t="s">
        <v>11</v>
      </c>
      <c r="D466" s="200"/>
    </row>
    <row r="467" spans="1:4" ht="21" customHeight="1">
      <c r="A467" s="192" t="s">
        <v>972</v>
      </c>
      <c r="B467" s="192" t="s">
        <v>973</v>
      </c>
      <c r="C467" s="192" t="s">
        <v>123</v>
      </c>
    </row>
    <row r="468" spans="1:4" ht="21" customHeight="1">
      <c r="A468" s="192" t="s">
        <v>974</v>
      </c>
      <c r="B468" s="198" t="s">
        <v>975</v>
      </c>
      <c r="C468" s="199" t="s">
        <v>68</v>
      </c>
      <c r="D468" s="200"/>
    </row>
    <row r="469" spans="1:4" ht="2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customHeight="1">
      <c r="A470" s="202" t="s">
        <v>978</v>
      </c>
      <c r="B470" s="78" t="s">
        <v>979</v>
      </c>
      <c r="C470" s="203" t="s">
        <v>30</v>
      </c>
      <c r="D470" s="200"/>
    </row>
    <row r="471" spans="1:4" ht="21" customHeight="1">
      <c r="A471" s="202" t="s">
        <v>980</v>
      </c>
      <c r="B471" s="78" t="s">
        <v>981</v>
      </c>
      <c r="C471" s="203" t="s">
        <v>27</v>
      </c>
      <c r="D471" s="200"/>
    </row>
    <row r="472" spans="1:4" ht="21" customHeight="1">
      <c r="A472" s="202" t="s">
        <v>982</v>
      </c>
      <c r="B472" s="78" t="s">
        <v>983</v>
      </c>
      <c r="C472" s="203" t="s">
        <v>30</v>
      </c>
      <c r="D472" s="200"/>
    </row>
    <row r="473" spans="1:4" ht="2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customHeight="1">
      <c r="A474" s="192" t="s">
        <v>986</v>
      </c>
      <c r="B474" s="192" t="s">
        <v>987</v>
      </c>
      <c r="C474" s="192" t="s">
        <v>27</v>
      </c>
    </row>
    <row r="475" spans="1:4" ht="21" customHeight="1">
      <c r="A475" s="192" t="s">
        <v>988</v>
      </c>
      <c r="B475" s="192" t="s">
        <v>989</v>
      </c>
      <c r="C475" s="192" t="s">
        <v>73</v>
      </c>
      <c r="D475" s="200"/>
    </row>
    <row r="476" spans="1:4" ht="21" customHeight="1">
      <c r="A476" s="192" t="s">
        <v>990</v>
      </c>
      <c r="B476" s="192" t="s">
        <v>991</v>
      </c>
      <c r="C476" s="192" t="s">
        <v>992</v>
      </c>
    </row>
    <row r="477" spans="1:4" ht="21" customHeight="1">
      <c r="A477" s="192" t="s">
        <v>993</v>
      </c>
      <c r="B477" s="192" t="s">
        <v>994</v>
      </c>
      <c r="C477" s="192" t="s">
        <v>123</v>
      </c>
      <c r="D477" s="200"/>
    </row>
    <row r="478" spans="1:4" ht="21" customHeight="1">
      <c r="A478" s="202" t="s">
        <v>995</v>
      </c>
      <c r="B478" s="78" t="s">
        <v>996</v>
      </c>
      <c r="C478" s="203" t="s">
        <v>73</v>
      </c>
      <c r="D478" s="200"/>
    </row>
    <row r="479" spans="1:4" ht="21" customHeight="1">
      <c r="A479" s="202" t="s">
        <v>997</v>
      </c>
      <c r="B479" s="78" t="s">
        <v>998</v>
      </c>
      <c r="C479" s="203" t="s">
        <v>17</v>
      </c>
      <c r="D479" s="200"/>
    </row>
    <row r="480" spans="1:4" ht="21" customHeight="1">
      <c r="A480" s="192" t="s">
        <v>999</v>
      </c>
      <c r="B480" s="198" t="s">
        <v>1000</v>
      </c>
      <c r="C480" s="199" t="s">
        <v>6</v>
      </c>
      <c r="D480" s="200"/>
    </row>
    <row r="481" spans="1:4" ht="21" customHeight="1">
      <c r="A481" s="192" t="s">
        <v>1001</v>
      </c>
      <c r="B481" s="192" t="s">
        <v>1002</v>
      </c>
      <c r="C481" s="192" t="s">
        <v>17</v>
      </c>
    </row>
    <row r="482" spans="1:4" ht="21" customHeight="1">
      <c r="A482" s="192" t="s">
        <v>1003</v>
      </c>
      <c r="B482" s="192" t="s">
        <v>1004</v>
      </c>
      <c r="C482" s="192" t="s">
        <v>123</v>
      </c>
    </row>
    <row r="483" spans="1:4" ht="21" customHeight="1">
      <c r="A483" s="202" t="s">
        <v>1005</v>
      </c>
      <c r="B483" s="78" t="s">
        <v>1006</v>
      </c>
      <c r="C483" s="203" t="s">
        <v>40</v>
      </c>
      <c r="D483" s="200"/>
    </row>
    <row r="484" spans="1:4" ht="2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customHeight="1">
      <c r="A485" s="202" t="s">
        <v>1009</v>
      </c>
      <c r="B485" s="78" t="s">
        <v>1010</v>
      </c>
      <c r="C485" s="203" t="s">
        <v>40</v>
      </c>
      <c r="D485" s="200"/>
    </row>
    <row r="486" spans="1:4" ht="21" customHeight="1">
      <c r="A486" s="192" t="s">
        <v>1011</v>
      </c>
      <c r="B486" s="198" t="s">
        <v>1012</v>
      </c>
      <c r="C486" s="199" t="s">
        <v>85</v>
      </c>
      <c r="D486" s="200"/>
    </row>
    <row r="487" spans="1:4" ht="2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customHeight="1">
      <c r="A488" s="192" t="s">
        <v>1015</v>
      </c>
      <c r="B488" s="192" t="s">
        <v>1016</v>
      </c>
      <c r="C488" s="192" t="s">
        <v>17</v>
      </c>
      <c r="D488" s="200"/>
    </row>
    <row r="489" spans="1:4" ht="21" customHeight="1">
      <c r="A489" s="192" t="s">
        <v>1017</v>
      </c>
      <c r="B489" s="192" t="s">
        <v>1018</v>
      </c>
      <c r="C489" s="192" t="s">
        <v>765</v>
      </c>
      <c r="D489" s="200"/>
    </row>
    <row r="490" spans="1:4" ht="21" customHeight="1">
      <c r="A490" s="202" t="s">
        <v>1019</v>
      </c>
      <c r="B490" s="78" t="s">
        <v>1020</v>
      </c>
      <c r="C490" s="203" t="s">
        <v>30</v>
      </c>
      <c r="D490" s="200"/>
    </row>
    <row r="491" spans="1:4" ht="21" customHeight="1">
      <c r="A491" s="192" t="s">
        <v>1021</v>
      </c>
      <c r="B491" s="192" t="s">
        <v>1022</v>
      </c>
      <c r="C491" s="192" t="s">
        <v>73</v>
      </c>
      <c r="D491" s="200"/>
    </row>
    <row r="492" spans="1:4" ht="21" customHeight="1">
      <c r="A492" s="192" t="s">
        <v>1023</v>
      </c>
      <c r="B492" s="192" t="s">
        <v>1024</v>
      </c>
      <c r="C492" s="192" t="s">
        <v>27</v>
      </c>
    </row>
    <row r="493" spans="1:4" ht="2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customHeight="1">
      <c r="A494" s="192" t="s">
        <v>1027</v>
      </c>
      <c r="B494" s="192" t="s">
        <v>1028</v>
      </c>
      <c r="C494" s="192" t="s">
        <v>123</v>
      </c>
    </row>
    <row r="495" spans="1:4" ht="21" customHeight="1">
      <c r="A495" s="192" t="s">
        <v>1029</v>
      </c>
      <c r="B495" s="192" t="s">
        <v>1030</v>
      </c>
      <c r="C495" s="192" t="s">
        <v>88</v>
      </c>
    </row>
    <row r="496" spans="1:4" ht="2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customHeight="1">
      <c r="A497" s="202" t="s">
        <v>1033</v>
      </c>
      <c r="B497" s="78" t="s">
        <v>1034</v>
      </c>
      <c r="C497" s="203" t="s">
        <v>30</v>
      </c>
      <c r="D497" s="200"/>
    </row>
    <row r="498" spans="1:4" ht="21" customHeight="1">
      <c r="A498" s="202" t="s">
        <v>1035</v>
      </c>
      <c r="B498" s="78" t="s">
        <v>1036</v>
      </c>
      <c r="C498" s="203" t="s">
        <v>17</v>
      </c>
      <c r="D498" s="200"/>
    </row>
    <row r="499" spans="1:4" ht="21" customHeight="1">
      <c r="A499" s="202" t="s">
        <v>1037</v>
      </c>
      <c r="B499" s="78" t="s">
        <v>1038</v>
      </c>
      <c r="C499" s="203" t="s">
        <v>123</v>
      </c>
      <c r="D499" s="200"/>
    </row>
    <row r="500" spans="1:4" ht="21" customHeight="1">
      <c r="A500" s="202" t="s">
        <v>1039</v>
      </c>
      <c r="B500" s="78" t="s">
        <v>1040</v>
      </c>
      <c r="C500" s="203" t="s">
        <v>30</v>
      </c>
      <c r="D500" s="200"/>
    </row>
    <row r="501" spans="1:4" ht="21" customHeight="1">
      <c r="A501" s="202" t="s">
        <v>1041</v>
      </c>
      <c r="B501" s="78" t="s">
        <v>1042</v>
      </c>
      <c r="C501" s="203" t="s">
        <v>73</v>
      </c>
      <c r="D501" s="200"/>
    </row>
    <row r="502" spans="1:4" ht="21" customHeight="1">
      <c r="A502" s="202" t="s">
        <v>1043</v>
      </c>
      <c r="B502" s="78" t="s">
        <v>1044</v>
      </c>
      <c r="C502" s="203" t="s">
        <v>123</v>
      </c>
      <c r="D502" s="200"/>
    </row>
    <row r="503" spans="1:4" ht="21" customHeight="1">
      <c r="A503" s="192" t="s">
        <v>1045</v>
      </c>
      <c r="B503" s="192" t="s">
        <v>1046</v>
      </c>
      <c r="C503" s="192" t="s">
        <v>30</v>
      </c>
    </row>
    <row r="504" spans="1:4" ht="21" customHeight="1">
      <c r="A504" s="192" t="s">
        <v>1047</v>
      </c>
      <c r="B504" s="198" t="s">
        <v>1048</v>
      </c>
      <c r="C504" s="199" t="s">
        <v>11</v>
      </c>
      <c r="D504" s="200"/>
    </row>
    <row r="505" spans="1:4" ht="21" customHeight="1">
      <c r="A505" s="192" t="s">
        <v>1049</v>
      </c>
      <c r="B505" s="192" t="s">
        <v>1050</v>
      </c>
      <c r="C505" s="192" t="s">
        <v>31</v>
      </c>
      <c r="D505" s="200"/>
    </row>
    <row r="506" spans="1:4" ht="21" customHeight="1">
      <c r="A506" s="202" t="s">
        <v>1051</v>
      </c>
      <c r="B506" s="78" t="s">
        <v>123</v>
      </c>
      <c r="C506" s="203" t="s">
        <v>123</v>
      </c>
      <c r="D506" s="200"/>
    </row>
    <row r="507" spans="1:4" ht="21" customHeight="1">
      <c r="A507" s="192" t="s">
        <v>1052</v>
      </c>
      <c r="B507" s="192" t="s">
        <v>1053</v>
      </c>
      <c r="C507" s="192" t="s">
        <v>27</v>
      </c>
    </row>
    <row r="508" spans="1:4" ht="21" customHeight="1">
      <c r="A508" s="192" t="s">
        <v>1054</v>
      </c>
      <c r="B508" s="192" t="s">
        <v>1055</v>
      </c>
      <c r="C508" s="192" t="s">
        <v>45</v>
      </c>
      <c r="D508" s="200"/>
    </row>
    <row r="509" spans="1:4" ht="21" customHeight="1">
      <c r="A509" s="192" t="s">
        <v>1056</v>
      </c>
      <c r="B509" s="192" t="s">
        <v>1057</v>
      </c>
      <c r="C509" s="192" t="s">
        <v>17</v>
      </c>
      <c r="D509" s="200"/>
    </row>
    <row r="510" spans="1:4" ht="21" customHeight="1">
      <c r="A510" s="192" t="s">
        <v>1058</v>
      </c>
      <c r="B510" s="192" t="s">
        <v>1059</v>
      </c>
      <c r="C510" s="192" t="s">
        <v>37</v>
      </c>
    </row>
    <row r="511" spans="1:4" ht="21" customHeight="1">
      <c r="A511" s="202" t="s">
        <v>1060</v>
      </c>
      <c r="B511" s="78" t="s">
        <v>1061</v>
      </c>
      <c r="C511" s="203" t="s">
        <v>73</v>
      </c>
      <c r="D511" s="200"/>
    </row>
    <row r="512" spans="1:4" ht="21" customHeight="1">
      <c r="A512" s="192" t="s">
        <v>1062</v>
      </c>
      <c r="B512" s="192" t="s">
        <v>1063</v>
      </c>
      <c r="C512" s="192" t="s">
        <v>27</v>
      </c>
    </row>
    <row r="513" spans="1:4" ht="21" customHeight="1">
      <c r="A513" s="192" t="s">
        <v>1064</v>
      </c>
      <c r="B513" s="192" t="s">
        <v>1065</v>
      </c>
      <c r="C513" s="192" t="s">
        <v>1066</v>
      </c>
    </row>
    <row r="514" spans="1:4" ht="21" customHeight="1">
      <c r="A514" s="202" t="s">
        <v>1067</v>
      </c>
      <c r="B514" s="78" t="s">
        <v>1068</v>
      </c>
      <c r="C514" s="203" t="s">
        <v>30</v>
      </c>
      <c r="D514" s="200"/>
    </row>
    <row r="515" spans="1:4" ht="21" customHeight="1">
      <c r="A515" s="202" t="s">
        <v>1069</v>
      </c>
      <c r="B515" s="78" t="s">
        <v>1070</v>
      </c>
      <c r="C515" s="203" t="s">
        <v>17</v>
      </c>
      <c r="D515" s="200"/>
    </row>
    <row r="516" spans="1:4" ht="21" customHeight="1">
      <c r="A516" s="192" t="s">
        <v>1071</v>
      </c>
      <c r="B516" s="192" t="s">
        <v>1072</v>
      </c>
      <c r="C516" s="192" t="s">
        <v>27</v>
      </c>
      <c r="D516" s="200"/>
    </row>
    <row r="517" spans="1:4" ht="21" customHeight="1">
      <c r="A517" s="192" t="s">
        <v>1073</v>
      </c>
      <c r="B517" s="198" t="s">
        <v>1074</v>
      </c>
      <c r="C517" s="199" t="s">
        <v>11</v>
      </c>
      <c r="D517" s="200"/>
    </row>
    <row r="518" spans="1:4" ht="21" customHeight="1">
      <c r="A518" s="192" t="s">
        <v>1075</v>
      </c>
      <c r="B518" s="192" t="s">
        <v>1076</v>
      </c>
      <c r="C518" s="192" t="s">
        <v>992</v>
      </c>
    </row>
    <row r="519" spans="1:4" ht="21" customHeight="1">
      <c r="A519" s="202" t="s">
        <v>1077</v>
      </c>
      <c r="B519" s="78" t="s">
        <v>1078</v>
      </c>
      <c r="C519" s="203" t="s">
        <v>17</v>
      </c>
      <c r="D519" s="200"/>
    </row>
    <row r="520" spans="1:4" ht="21" customHeight="1">
      <c r="A520" s="192" t="s">
        <v>1079</v>
      </c>
      <c r="B520" s="192" t="s">
        <v>1080</v>
      </c>
      <c r="C520" s="192" t="s">
        <v>17</v>
      </c>
    </row>
    <row r="521" spans="1:4" ht="21" customHeight="1">
      <c r="A521" s="202" t="s">
        <v>1081</v>
      </c>
      <c r="B521" s="78" t="s">
        <v>1082</v>
      </c>
      <c r="C521" s="203" t="s">
        <v>30</v>
      </c>
      <c r="D521" s="200"/>
    </row>
    <row r="522" spans="1:4" ht="2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customHeight="1">
      <c r="A523" s="192" t="s">
        <v>1085</v>
      </c>
      <c r="B523" s="192" t="s">
        <v>1086</v>
      </c>
      <c r="C523" s="192" t="s">
        <v>30</v>
      </c>
      <c r="D523" s="200"/>
    </row>
    <row r="524" spans="1:4" ht="21" customHeight="1">
      <c r="A524" s="202" t="s">
        <v>1087</v>
      </c>
      <c r="B524" s="78" t="s">
        <v>1088</v>
      </c>
      <c r="C524" s="203" t="s">
        <v>123</v>
      </c>
      <c r="D524" s="200"/>
    </row>
    <row r="525" spans="1:4" ht="21" customHeight="1">
      <c r="A525" s="192" t="s">
        <v>1089</v>
      </c>
      <c r="B525" s="192" t="s">
        <v>1090</v>
      </c>
      <c r="C525" s="192" t="s">
        <v>73</v>
      </c>
    </row>
    <row r="526" spans="1:4" ht="21" customHeight="1">
      <c r="A526" s="202" t="s">
        <v>1091</v>
      </c>
      <c r="B526" s="78" t="s">
        <v>1092</v>
      </c>
      <c r="C526" s="203" t="s">
        <v>30</v>
      </c>
      <c r="D526" s="200"/>
    </row>
    <row r="527" spans="1:4" ht="2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customHeight="1">
      <c r="A528" s="192" t="s">
        <v>1095</v>
      </c>
      <c r="B528" s="198" t="s">
        <v>1096</v>
      </c>
      <c r="C528" s="199" t="s">
        <v>274</v>
      </c>
      <c r="D528" s="200"/>
    </row>
    <row r="529" spans="1:4" ht="2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customHeight="1">
      <c r="A530" s="202" t="s">
        <v>1099</v>
      </c>
      <c r="B530" s="78" t="s">
        <v>1100</v>
      </c>
      <c r="C530" s="203" t="s">
        <v>17</v>
      </c>
      <c r="D530" s="200"/>
    </row>
    <row r="531" spans="1:4" ht="21" customHeight="1">
      <c r="A531" s="202" t="s">
        <v>1101</v>
      </c>
      <c r="B531" s="78" t="s">
        <v>1102</v>
      </c>
      <c r="C531" s="203" t="s">
        <v>27</v>
      </c>
      <c r="D531" s="200"/>
    </row>
    <row r="532" spans="1:4" ht="21" customHeight="1">
      <c r="A532" s="192" t="s">
        <v>1103</v>
      </c>
      <c r="B532" s="192" t="s">
        <v>1104</v>
      </c>
      <c r="C532" s="192" t="s">
        <v>116</v>
      </c>
      <c r="D532" s="200"/>
    </row>
    <row r="533" spans="1:4" ht="21" customHeight="1">
      <c r="A533" s="192" t="s">
        <v>1105</v>
      </c>
      <c r="B533" s="192" t="s">
        <v>1106</v>
      </c>
    </row>
    <row r="534" spans="1:4" ht="2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customHeight="1">
      <c r="A535" s="192" t="s">
        <v>1109</v>
      </c>
      <c r="B535" s="192" t="s">
        <v>1110</v>
      </c>
      <c r="C535" s="192" t="s">
        <v>27</v>
      </c>
    </row>
    <row r="536" spans="1:4" ht="21" customHeight="1">
      <c r="A536" s="192" t="s">
        <v>1111</v>
      </c>
      <c r="B536" s="198" t="s">
        <v>1112</v>
      </c>
      <c r="C536" s="199" t="s">
        <v>24</v>
      </c>
      <c r="D536" s="200"/>
    </row>
    <row r="537" spans="1:4" ht="21" customHeight="1">
      <c r="A537" s="202" t="s">
        <v>1113</v>
      </c>
      <c r="B537" s="78" t="s">
        <v>1114</v>
      </c>
      <c r="C537" s="203" t="s">
        <v>40</v>
      </c>
      <c r="D537" s="200"/>
    </row>
    <row r="538" spans="1:4" ht="21" customHeight="1">
      <c r="A538" s="192" t="s">
        <v>1115</v>
      </c>
      <c r="B538" s="192" t="s">
        <v>1116</v>
      </c>
      <c r="C538" s="192" t="s">
        <v>405</v>
      </c>
    </row>
    <row r="539" spans="1:4" ht="2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customHeight="1">
      <c r="A540" s="202" t="s">
        <v>1119</v>
      </c>
      <c r="B540" s="78" t="s">
        <v>1120</v>
      </c>
      <c r="C540" s="203" t="s">
        <v>30</v>
      </c>
      <c r="D540" s="200"/>
    </row>
    <row r="541" spans="1:4" ht="21" customHeight="1">
      <c r="A541" s="202" t="s">
        <v>1121</v>
      </c>
      <c r="B541" s="78" t="s">
        <v>1122</v>
      </c>
      <c r="C541" s="203" t="s">
        <v>73</v>
      </c>
      <c r="D541" s="200"/>
    </row>
    <row r="542" spans="1:4" ht="21" customHeight="1">
      <c r="A542" s="192" t="s">
        <v>1123</v>
      </c>
      <c r="B542" s="192" t="s">
        <v>1124</v>
      </c>
      <c r="C542" s="192" t="s">
        <v>17</v>
      </c>
    </row>
    <row r="543" spans="1:4" ht="21" customHeight="1">
      <c r="A543" s="192" t="s">
        <v>1125</v>
      </c>
      <c r="B543" s="192" t="s">
        <v>1126</v>
      </c>
      <c r="C543" s="192" t="s">
        <v>135</v>
      </c>
    </row>
    <row r="544" spans="1:4" ht="21" customHeight="1">
      <c r="A544" s="192" t="s">
        <v>1127</v>
      </c>
      <c r="B544" s="198" t="s">
        <v>1128</v>
      </c>
      <c r="C544" s="199" t="s">
        <v>24</v>
      </c>
      <c r="D544" s="200"/>
    </row>
    <row r="545" spans="1:4" ht="21" customHeight="1">
      <c r="A545" s="192" t="s">
        <v>1129</v>
      </c>
      <c r="B545" s="192" t="s">
        <v>1130</v>
      </c>
      <c r="C545" s="192" t="s">
        <v>116</v>
      </c>
    </row>
    <row r="546" spans="1:4" ht="21" customHeight="1">
      <c r="A546" s="202" t="s">
        <v>1131</v>
      </c>
      <c r="B546" s="78" t="s">
        <v>1132</v>
      </c>
      <c r="C546" s="203" t="s">
        <v>27</v>
      </c>
      <c r="D546" s="200"/>
    </row>
    <row r="547" spans="1:4" ht="21" customHeight="1">
      <c r="A547" s="192" t="s">
        <v>1133</v>
      </c>
      <c r="B547" s="192" t="s">
        <v>1134</v>
      </c>
      <c r="C547" s="192" t="s">
        <v>27</v>
      </c>
    </row>
    <row r="548" spans="1:4" ht="21" customHeight="1">
      <c r="A548" s="192" t="s">
        <v>1135</v>
      </c>
      <c r="B548" s="192" t="s">
        <v>1136</v>
      </c>
      <c r="C548" s="192" t="s">
        <v>27</v>
      </c>
      <c r="D548" s="200"/>
    </row>
    <row r="549" spans="1:4" ht="21" customHeight="1">
      <c r="A549" s="202" t="s">
        <v>1137</v>
      </c>
      <c r="B549" s="78" t="s">
        <v>1138</v>
      </c>
      <c r="C549" s="203" t="s">
        <v>27</v>
      </c>
      <c r="D549" s="200"/>
    </row>
    <row r="550" spans="1:4" ht="21" customHeight="1">
      <c r="A550" s="192" t="s">
        <v>1139</v>
      </c>
      <c r="B550" s="192" t="s">
        <v>1140</v>
      </c>
      <c r="C550" s="192" t="s">
        <v>27</v>
      </c>
    </row>
    <row r="551" spans="1:4" ht="21" customHeight="1">
      <c r="A551" s="192" t="s">
        <v>1141</v>
      </c>
      <c r="B551" s="192" t="s">
        <v>1142</v>
      </c>
      <c r="C551" s="192" t="s">
        <v>27</v>
      </c>
    </row>
    <row r="552" spans="1:4" ht="21" customHeight="1">
      <c r="A552" s="202" t="s">
        <v>1143</v>
      </c>
      <c r="B552" s="78" t="s">
        <v>1144</v>
      </c>
      <c r="C552" s="203" t="s">
        <v>27</v>
      </c>
      <c r="D552" s="200"/>
    </row>
    <row r="553" spans="1:4" ht="21" customHeight="1">
      <c r="A553" s="202" t="s">
        <v>1145</v>
      </c>
      <c r="B553" s="78" t="s">
        <v>1146</v>
      </c>
      <c r="C553" s="203" t="s">
        <v>27</v>
      </c>
      <c r="D553" s="200"/>
    </row>
    <row r="554" spans="1:4" ht="21" customHeight="1">
      <c r="A554" s="202" t="s">
        <v>1147</v>
      </c>
      <c r="B554" s="78" t="s">
        <v>1148</v>
      </c>
      <c r="C554" s="203" t="s">
        <v>27</v>
      </c>
      <c r="D554" s="200"/>
    </row>
    <row r="555" spans="1:4" ht="21" customHeight="1">
      <c r="A555" s="202" t="s">
        <v>1149</v>
      </c>
      <c r="B555" s="78" t="s">
        <v>1150</v>
      </c>
      <c r="C555" s="203" t="s">
        <v>27</v>
      </c>
      <c r="D555" s="200"/>
    </row>
    <row r="556" spans="1:4" ht="21" customHeight="1">
      <c r="A556" s="202" t="s">
        <v>1151</v>
      </c>
      <c r="B556" s="78" t="s">
        <v>1152</v>
      </c>
      <c r="C556" s="203" t="s">
        <v>27</v>
      </c>
      <c r="D556" s="200"/>
    </row>
    <row r="557" spans="1:4" ht="21" customHeight="1">
      <c r="A557" s="192" t="s">
        <v>1153</v>
      </c>
      <c r="B557" s="192" t="s">
        <v>1154</v>
      </c>
      <c r="C557" s="192" t="s">
        <v>27</v>
      </c>
      <c r="D557" s="200"/>
    </row>
    <row r="558" spans="1:4" ht="21" customHeight="1">
      <c r="A558" s="202" t="s">
        <v>1155</v>
      </c>
      <c r="B558" s="78" t="s">
        <v>1156</v>
      </c>
      <c r="C558" s="203" t="s">
        <v>27</v>
      </c>
      <c r="D558" s="200"/>
    </row>
    <row r="559" spans="1:4" ht="21" customHeight="1">
      <c r="A559" s="192" t="s">
        <v>1157</v>
      </c>
      <c r="B559" s="192" t="s">
        <v>1158</v>
      </c>
      <c r="C559" s="192" t="s">
        <v>27</v>
      </c>
    </row>
    <row r="560" spans="1:4" ht="21" customHeight="1">
      <c r="A560" s="202" t="s">
        <v>1159</v>
      </c>
      <c r="B560" s="78" t="s">
        <v>1160</v>
      </c>
      <c r="C560" s="203" t="s">
        <v>27</v>
      </c>
      <c r="D560" s="200"/>
    </row>
    <row r="561" spans="1:4" ht="21" customHeight="1">
      <c r="A561" s="202" t="s">
        <v>1161</v>
      </c>
      <c r="B561" s="78" t="s">
        <v>1162</v>
      </c>
      <c r="C561" s="203" t="s">
        <v>27</v>
      </c>
      <c r="D561" s="200"/>
    </row>
    <row r="562" spans="1:4" ht="21" customHeight="1">
      <c r="A562" s="202" t="s">
        <v>1163</v>
      </c>
      <c r="B562" s="78" t="s">
        <v>1164</v>
      </c>
      <c r="C562" s="203" t="s">
        <v>30</v>
      </c>
      <c r="D562" s="200"/>
    </row>
    <row r="563" spans="1:4" ht="21" customHeight="1">
      <c r="A563" s="202" t="s">
        <v>1165</v>
      </c>
      <c r="B563" s="78" t="s">
        <v>1166</v>
      </c>
      <c r="C563" s="203" t="s">
        <v>27</v>
      </c>
      <c r="D563" s="200"/>
    </row>
    <row r="564" spans="1:4" ht="21" customHeight="1">
      <c r="A564" s="192" t="s">
        <v>1167</v>
      </c>
      <c r="B564" s="192" t="s">
        <v>1168</v>
      </c>
      <c r="C564" s="192" t="s">
        <v>57</v>
      </c>
    </row>
    <row r="565" spans="1:4" ht="21" customHeight="1">
      <c r="A565" s="202" t="s">
        <v>1169</v>
      </c>
      <c r="B565" s="78" t="s">
        <v>1170</v>
      </c>
      <c r="C565" s="203" t="s">
        <v>27</v>
      </c>
      <c r="D565" s="200"/>
    </row>
    <row r="566" spans="1:4" ht="21" customHeight="1">
      <c r="A566" s="202" t="s">
        <v>1171</v>
      </c>
      <c r="B566" s="78" t="s">
        <v>1172</v>
      </c>
      <c r="C566" s="203" t="s">
        <v>30</v>
      </c>
      <c r="D566" s="200"/>
    </row>
    <row r="567" spans="1:4" ht="21" customHeight="1">
      <c r="A567" s="192" t="s">
        <v>1173</v>
      </c>
      <c r="B567" s="192" t="s">
        <v>1174</v>
      </c>
      <c r="C567" s="192" t="s">
        <v>116</v>
      </c>
    </row>
    <row r="568" spans="1:4" ht="21" customHeight="1">
      <c r="A568" s="192" t="s">
        <v>1175</v>
      </c>
      <c r="B568" s="198" t="s">
        <v>1176</v>
      </c>
      <c r="C568" s="199" t="s">
        <v>24</v>
      </c>
      <c r="D568" s="200"/>
    </row>
    <row r="569" spans="1:4" ht="21" customHeight="1">
      <c r="A569" s="202" t="s">
        <v>1177</v>
      </c>
      <c r="B569" s="78" t="s">
        <v>1178</v>
      </c>
      <c r="C569" s="203" t="s">
        <v>17</v>
      </c>
      <c r="D569" s="200"/>
    </row>
    <row r="570" spans="1:4" ht="2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customHeight="1">
      <c r="A571" s="192" t="s">
        <v>1181</v>
      </c>
      <c r="B571" s="192" t="s">
        <v>1182</v>
      </c>
      <c r="C571" s="192" t="s">
        <v>6</v>
      </c>
      <c r="D571" s="200"/>
    </row>
    <row r="572" spans="1:4" ht="21" customHeight="1">
      <c r="A572" s="192" t="s">
        <v>1183</v>
      </c>
      <c r="B572" s="198" t="s">
        <v>1184</v>
      </c>
      <c r="C572" s="199" t="s">
        <v>242</v>
      </c>
      <c r="D572" s="200"/>
    </row>
    <row r="573" spans="1:4" ht="21" customHeight="1">
      <c r="A573" s="192" t="s">
        <v>1185</v>
      </c>
      <c r="B573" s="198" t="s">
        <v>1186</v>
      </c>
      <c r="C573" s="199" t="s">
        <v>11</v>
      </c>
      <c r="D573" s="200"/>
    </row>
    <row r="574" spans="1:4" ht="21" customHeight="1">
      <c r="A574" s="192" t="s">
        <v>1187</v>
      </c>
      <c r="B574" s="198" t="s">
        <v>1188</v>
      </c>
      <c r="C574" s="199" t="s">
        <v>242</v>
      </c>
      <c r="D574" s="200"/>
    </row>
    <row r="575" spans="1:4" ht="21" customHeight="1">
      <c r="A575" s="192" t="s">
        <v>1189</v>
      </c>
      <c r="B575" s="192" t="s">
        <v>1190</v>
      </c>
      <c r="C575" s="192" t="s">
        <v>17</v>
      </c>
      <c r="D575" s="200"/>
    </row>
    <row r="576" spans="1:4" ht="21" customHeight="1">
      <c r="A576" s="192" t="s">
        <v>1191</v>
      </c>
      <c r="B576" s="192" t="s">
        <v>1192</v>
      </c>
      <c r="C576" s="192" t="s">
        <v>88</v>
      </c>
    </row>
    <row r="577" spans="1:4" ht="21" customHeight="1">
      <c r="A577" s="192" t="s">
        <v>1193</v>
      </c>
      <c r="B577" s="192" t="s">
        <v>1194</v>
      </c>
      <c r="C577" s="192" t="s">
        <v>27</v>
      </c>
    </row>
    <row r="578" spans="1:4" ht="21" customHeight="1">
      <c r="A578" s="192" t="s">
        <v>1195</v>
      </c>
      <c r="B578" s="192" t="s">
        <v>1196</v>
      </c>
      <c r="C578" s="192" t="s">
        <v>135</v>
      </c>
    </row>
    <row r="579" spans="1:4" ht="21" customHeight="1">
      <c r="A579" s="202" t="s">
        <v>1197</v>
      </c>
      <c r="B579" s="78" t="s">
        <v>1198</v>
      </c>
      <c r="C579" s="203" t="s">
        <v>30</v>
      </c>
      <c r="D579" s="200"/>
    </row>
    <row r="580" spans="1:4" ht="21" customHeight="1">
      <c r="A580" s="192" t="s">
        <v>1199</v>
      </c>
      <c r="B580" s="192" t="s">
        <v>1200</v>
      </c>
      <c r="C580" s="192" t="s">
        <v>88</v>
      </c>
    </row>
    <row r="581" spans="1:4" ht="21" customHeight="1">
      <c r="A581" s="202" t="s">
        <v>1201</v>
      </c>
      <c r="B581" s="78" t="s">
        <v>1202</v>
      </c>
      <c r="C581" s="203" t="s">
        <v>17</v>
      </c>
      <c r="D581" s="200"/>
    </row>
    <row r="582" spans="1:4" ht="21" customHeight="1">
      <c r="A582" s="202" t="s">
        <v>1203</v>
      </c>
      <c r="B582" s="78" t="s">
        <v>1204</v>
      </c>
      <c r="C582" s="203" t="s">
        <v>17</v>
      </c>
      <c r="D582" s="200"/>
    </row>
    <row r="583" spans="1:4" ht="21" customHeight="1">
      <c r="A583" s="192" t="s">
        <v>1205</v>
      </c>
      <c r="B583" s="198" t="s">
        <v>1206</v>
      </c>
      <c r="C583" s="199" t="s">
        <v>24</v>
      </c>
      <c r="D583" s="200"/>
    </row>
    <row r="584" spans="1:4" ht="21" customHeight="1">
      <c r="A584" s="192" t="s">
        <v>1207</v>
      </c>
      <c r="B584" s="192" t="s">
        <v>1208</v>
      </c>
      <c r="C584" s="192" t="s">
        <v>17</v>
      </c>
    </row>
    <row r="585" spans="1:4" ht="21" customHeight="1">
      <c r="A585" s="192" t="s">
        <v>1209</v>
      </c>
      <c r="B585" s="192" t="s">
        <v>1210</v>
      </c>
      <c r="C585" s="192" t="s">
        <v>160</v>
      </c>
    </row>
    <row r="586" spans="1:4" ht="21" customHeight="1">
      <c r="A586" s="202" t="s">
        <v>1211</v>
      </c>
      <c r="B586" s="78" t="s">
        <v>1212</v>
      </c>
      <c r="C586" s="203" t="s">
        <v>27</v>
      </c>
      <c r="D586" s="200"/>
    </row>
    <row r="587" spans="1:4" ht="21" customHeight="1">
      <c r="A587" s="202" t="s">
        <v>1213</v>
      </c>
      <c r="B587" s="78" t="s">
        <v>1214</v>
      </c>
      <c r="C587" s="203" t="s">
        <v>17</v>
      </c>
      <c r="D587" s="200"/>
    </row>
    <row r="588" spans="1:4" ht="2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customHeight="1">
      <c r="A589" s="192" t="s">
        <v>1217</v>
      </c>
      <c r="B589" s="192" t="s">
        <v>1218</v>
      </c>
    </row>
    <row r="590" spans="1:4" ht="21" customHeight="1">
      <c r="A590" s="192" t="s">
        <v>1219</v>
      </c>
      <c r="B590" s="198" t="s">
        <v>1220</v>
      </c>
      <c r="C590" s="199" t="s">
        <v>24</v>
      </c>
      <c r="D590" s="200"/>
    </row>
    <row r="591" spans="1:4" ht="21" customHeight="1">
      <c r="A591" s="192" t="s">
        <v>1221</v>
      </c>
      <c r="B591" s="192" t="s">
        <v>1222</v>
      </c>
      <c r="C591" s="192" t="s">
        <v>27</v>
      </c>
    </row>
    <row r="592" spans="1:4" ht="21" customHeight="1">
      <c r="A592" s="202" t="s">
        <v>1223</v>
      </c>
      <c r="B592" s="78" t="s">
        <v>1224</v>
      </c>
      <c r="C592" s="203" t="s">
        <v>123</v>
      </c>
      <c r="D592" s="200"/>
    </row>
    <row r="593" spans="1:4" ht="21" customHeight="1">
      <c r="A593" s="202" t="s">
        <v>1225</v>
      </c>
      <c r="B593" s="78" t="s">
        <v>1226</v>
      </c>
      <c r="C593" s="203" t="s">
        <v>123</v>
      </c>
      <c r="D593" s="200"/>
    </row>
    <row r="594" spans="1:4" ht="21" customHeight="1">
      <c r="A594" s="202" t="s">
        <v>1227</v>
      </c>
      <c r="B594" s="78" t="s">
        <v>1228</v>
      </c>
      <c r="C594" s="203" t="s">
        <v>27</v>
      </c>
      <c r="D594" s="200"/>
    </row>
    <row r="595" spans="1:4" ht="21" customHeight="1">
      <c r="A595" s="202" t="s">
        <v>1229</v>
      </c>
      <c r="B595" s="78" t="s">
        <v>1230</v>
      </c>
      <c r="C595" s="203" t="s">
        <v>30</v>
      </c>
      <c r="D595" s="200"/>
    </row>
    <row r="596" spans="1:4" ht="21" customHeight="1">
      <c r="A596" s="192" t="s">
        <v>1231</v>
      </c>
      <c r="B596" s="192" t="s">
        <v>1232</v>
      </c>
      <c r="C596" s="192" t="s">
        <v>17</v>
      </c>
    </row>
    <row r="597" spans="1:4" ht="21" customHeight="1">
      <c r="A597" s="192" t="s">
        <v>1233</v>
      </c>
      <c r="B597" s="192" t="s">
        <v>1234</v>
      </c>
      <c r="C597" s="192" t="s">
        <v>1235</v>
      </c>
    </row>
    <row r="598" spans="1:4" ht="21" customHeight="1">
      <c r="A598" s="202" t="s">
        <v>1236</v>
      </c>
      <c r="B598" s="78" t="s">
        <v>1237</v>
      </c>
      <c r="C598" s="203" t="s">
        <v>123</v>
      </c>
      <c r="D598" s="200"/>
    </row>
    <row r="599" spans="1:4" ht="2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customHeight="1">
      <c r="A600" s="192" t="s">
        <v>1240</v>
      </c>
      <c r="B600" s="198" t="s">
        <v>1241</v>
      </c>
      <c r="C600" s="199" t="s">
        <v>24</v>
      </c>
      <c r="D600" s="200"/>
    </row>
    <row r="601" spans="1:4" ht="21" customHeight="1">
      <c r="A601" s="192" t="s">
        <v>1242</v>
      </c>
      <c r="B601" s="198" t="s">
        <v>1243</v>
      </c>
      <c r="C601" s="199" t="s">
        <v>68</v>
      </c>
      <c r="D601" s="200"/>
    </row>
    <row r="602" spans="1:4" ht="21" customHeight="1">
      <c r="A602" s="202" t="s">
        <v>1244</v>
      </c>
      <c r="B602" s="78" t="s">
        <v>1245</v>
      </c>
      <c r="C602" s="203" t="s">
        <v>73</v>
      </c>
      <c r="D602" s="200"/>
    </row>
    <row r="603" spans="1:4" ht="21" customHeight="1">
      <c r="A603" s="192" t="s">
        <v>1246</v>
      </c>
      <c r="B603" s="192" t="s">
        <v>1247</v>
      </c>
      <c r="C603" s="192" t="s">
        <v>1248</v>
      </c>
    </row>
    <row r="604" spans="1:4" ht="2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customHeight="1">
      <c r="A605" s="192" t="s">
        <v>73</v>
      </c>
      <c r="B605" s="192" t="s">
        <v>1251</v>
      </c>
      <c r="C605" s="192" t="s">
        <v>30</v>
      </c>
      <c r="D605" s="200"/>
    </row>
    <row r="606" spans="1:4" ht="21" customHeight="1">
      <c r="A606" s="192" t="s">
        <v>1252</v>
      </c>
      <c r="B606" s="192" t="s">
        <v>1253</v>
      </c>
      <c r="C606" s="192" t="s">
        <v>116</v>
      </c>
    </row>
    <row r="607" spans="1:4" ht="21" customHeight="1">
      <c r="A607" s="192" t="s">
        <v>1254</v>
      </c>
      <c r="B607" s="192" t="s">
        <v>1255</v>
      </c>
      <c r="C607" s="192" t="s">
        <v>88</v>
      </c>
    </row>
    <row r="608" spans="1:4" ht="21" customHeight="1">
      <c r="A608" s="192" t="s">
        <v>1256</v>
      </c>
      <c r="B608" s="192" t="s">
        <v>1257</v>
      </c>
      <c r="C608" s="192" t="s">
        <v>88</v>
      </c>
    </row>
    <row r="609" spans="1:4" ht="21" customHeight="1">
      <c r="A609" s="192" t="s">
        <v>1258</v>
      </c>
      <c r="B609" s="198" t="s">
        <v>1259</v>
      </c>
      <c r="C609" s="199" t="s">
        <v>11</v>
      </c>
      <c r="D609" s="200"/>
    </row>
    <row r="610" spans="1:4" ht="21" customHeight="1">
      <c r="A610" s="78" t="s">
        <v>1260</v>
      </c>
      <c r="B610" s="78" t="s">
        <v>1261</v>
      </c>
      <c r="C610" s="207" t="s">
        <v>73</v>
      </c>
      <c r="D610" s="206"/>
    </row>
    <row r="611" spans="1:4" ht="21" customHeight="1">
      <c r="A611" s="202" t="s">
        <v>1262</v>
      </c>
      <c r="B611" s="78" t="s">
        <v>1263</v>
      </c>
      <c r="C611" s="203" t="s">
        <v>40</v>
      </c>
      <c r="D611" s="200"/>
    </row>
    <row r="612" spans="1:4" ht="21" customHeight="1">
      <c r="A612" s="192" t="s">
        <v>1264</v>
      </c>
      <c r="B612" s="192" t="s">
        <v>1265</v>
      </c>
      <c r="C612" s="192" t="s">
        <v>27</v>
      </c>
    </row>
    <row r="613" spans="1:4" ht="21" customHeight="1">
      <c r="A613" s="202" t="s">
        <v>1266</v>
      </c>
      <c r="B613" s="192" t="s">
        <v>1267</v>
      </c>
      <c r="C613" s="192" t="s">
        <v>1268</v>
      </c>
    </row>
    <row r="614" spans="1:4" ht="2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customHeight="1">
      <c r="A616" s="192" t="s">
        <v>1273</v>
      </c>
      <c r="B616" s="192" t="s">
        <v>1274</v>
      </c>
      <c r="C616" s="192" t="s">
        <v>123</v>
      </c>
      <c r="D616" s="200"/>
    </row>
    <row r="617" spans="1:4" ht="21" customHeight="1">
      <c r="A617" s="192" t="s">
        <v>1275</v>
      </c>
      <c r="B617" s="192" t="s">
        <v>1276</v>
      </c>
      <c r="C617" s="192" t="s">
        <v>88</v>
      </c>
    </row>
    <row r="618" spans="1:4" ht="21" customHeight="1">
      <c r="A618" s="192" t="s">
        <v>1277</v>
      </c>
      <c r="B618" s="198" t="s">
        <v>1278</v>
      </c>
      <c r="C618" s="199" t="s">
        <v>11</v>
      </c>
      <c r="D618" s="200"/>
    </row>
    <row r="619" spans="1:4" ht="21" customHeight="1">
      <c r="A619" s="192" t="s">
        <v>1279</v>
      </c>
      <c r="B619" s="198" t="s">
        <v>1280</v>
      </c>
      <c r="C619" s="199" t="s">
        <v>274</v>
      </c>
      <c r="D619" s="200"/>
    </row>
    <row r="620" spans="1:4" ht="21" customHeight="1">
      <c r="A620" s="192" t="s">
        <v>1281</v>
      </c>
      <c r="B620" s="192" t="s">
        <v>1282</v>
      </c>
      <c r="C620" s="192" t="s">
        <v>17</v>
      </c>
    </row>
    <row r="621" spans="1:4" ht="21" customHeight="1">
      <c r="A621" s="202" t="s">
        <v>1283</v>
      </c>
      <c r="B621" s="78" t="s">
        <v>1284</v>
      </c>
      <c r="C621" s="203" t="s">
        <v>27</v>
      </c>
      <c r="D621" s="200"/>
    </row>
    <row r="622" spans="1:4" ht="21" customHeight="1">
      <c r="A622" s="202" t="s">
        <v>1285</v>
      </c>
      <c r="B622" s="78" t="s">
        <v>1286</v>
      </c>
      <c r="C622" s="203" t="s">
        <v>73</v>
      </c>
      <c r="D622" s="200"/>
    </row>
    <row r="623" spans="1:4" ht="21" customHeight="1">
      <c r="A623" s="192" t="s">
        <v>1287</v>
      </c>
      <c r="B623" s="192" t="s">
        <v>1288</v>
      </c>
      <c r="C623" s="192" t="s">
        <v>116</v>
      </c>
    </row>
    <row r="624" spans="1:4" ht="21" customHeight="1">
      <c r="A624" s="192" t="s">
        <v>1289</v>
      </c>
      <c r="B624" s="198" t="s">
        <v>1290</v>
      </c>
      <c r="C624" s="199" t="s">
        <v>11</v>
      </c>
      <c r="D624" s="200"/>
    </row>
    <row r="625" spans="1:4" ht="21" customHeight="1">
      <c r="A625" s="192" t="s">
        <v>1291</v>
      </c>
      <c r="B625" s="192" t="s">
        <v>1292</v>
      </c>
      <c r="C625" s="192" t="s">
        <v>27</v>
      </c>
    </row>
    <row r="626" spans="1:4" s="191" customFormat="1" ht="21" customHeight="1">
      <c r="A626" s="202" t="s">
        <v>1293</v>
      </c>
      <c r="B626" s="78" t="s">
        <v>1294</v>
      </c>
      <c r="C626" s="203" t="s">
        <v>73</v>
      </c>
      <c r="D626" s="200"/>
    </row>
    <row r="627" spans="1:4" s="191" customFormat="1" ht="21" customHeight="1">
      <c r="A627" s="192" t="s">
        <v>1295</v>
      </c>
      <c r="B627" s="192" t="s">
        <v>1296</v>
      </c>
      <c r="C627" s="192" t="s">
        <v>27</v>
      </c>
      <c r="D627" s="193"/>
    </row>
    <row r="628" spans="1:4" s="191" customFormat="1" ht="21" customHeight="1">
      <c r="A628" s="192" t="s">
        <v>1297</v>
      </c>
      <c r="B628" s="192" t="s">
        <v>1298</v>
      </c>
      <c r="C628" s="192" t="s">
        <v>17</v>
      </c>
      <c r="D628" s="193"/>
    </row>
    <row r="629" spans="1:4" s="191" customFormat="1" ht="21" customHeight="1">
      <c r="A629" s="202" t="s">
        <v>1299</v>
      </c>
      <c r="B629" s="78" t="s">
        <v>1300</v>
      </c>
      <c r="C629" s="203" t="s">
        <v>40</v>
      </c>
      <c r="D629" s="200"/>
    </row>
    <row r="630" spans="1:4" s="191" customFormat="1" ht="21" customHeight="1">
      <c r="A630" s="192" t="s">
        <v>1301</v>
      </c>
      <c r="B630" s="198" t="s">
        <v>1302</v>
      </c>
      <c r="C630" s="199" t="s">
        <v>68</v>
      </c>
      <c r="D630" s="200"/>
    </row>
    <row r="631" spans="1:4" ht="21" customHeight="1">
      <c r="A631" s="192" t="s">
        <v>1303</v>
      </c>
      <c r="B631" s="192" t="s">
        <v>1304</v>
      </c>
      <c r="C631" s="192" t="s">
        <v>88</v>
      </c>
    </row>
    <row r="632" spans="1:4" ht="21" customHeight="1">
      <c r="A632" s="202" t="s">
        <v>1305</v>
      </c>
      <c r="B632" s="78" t="s">
        <v>1306</v>
      </c>
      <c r="C632" s="203" t="s">
        <v>17</v>
      </c>
      <c r="D632" s="200"/>
    </row>
    <row r="633" spans="1:4" ht="21" customHeight="1">
      <c r="A633" s="192" t="s">
        <v>1307</v>
      </c>
      <c r="B633" s="192" t="s">
        <v>1308</v>
      </c>
      <c r="C633" s="192" t="s">
        <v>73</v>
      </c>
      <c r="D633" s="200"/>
    </row>
    <row r="634" spans="1:4" ht="21" customHeight="1">
      <c r="A634" s="192" t="s">
        <v>1309</v>
      </c>
      <c r="B634" s="192" t="s">
        <v>1310</v>
      </c>
      <c r="C634" s="192" t="s">
        <v>274</v>
      </c>
      <c r="D634" s="200"/>
    </row>
    <row r="635" spans="1:4" ht="21" customHeight="1">
      <c r="A635" s="192" t="s">
        <v>1311</v>
      </c>
      <c r="B635" s="192" t="s">
        <v>1312</v>
      </c>
      <c r="C635" s="192" t="s">
        <v>123</v>
      </c>
      <c r="D635" s="200"/>
    </row>
    <row r="636" spans="1:4" ht="21" customHeight="1">
      <c r="A636" s="201" t="s">
        <v>1313</v>
      </c>
      <c r="B636" s="198" t="s">
        <v>1314</v>
      </c>
      <c r="C636" s="204" t="s">
        <v>157</v>
      </c>
      <c r="D636" s="200"/>
    </row>
    <row r="637" spans="1:4" ht="21" customHeight="1">
      <c r="A637" s="192" t="s">
        <v>1315</v>
      </c>
      <c r="B637" s="192" t="s">
        <v>1316</v>
      </c>
      <c r="C637" s="192" t="s">
        <v>116</v>
      </c>
      <c r="D637" s="200"/>
    </row>
    <row r="638" spans="1:4" ht="21" customHeight="1">
      <c r="A638" s="192" t="s">
        <v>1317</v>
      </c>
      <c r="B638" s="192" t="s">
        <v>1318</v>
      </c>
      <c r="C638" s="192" t="s">
        <v>30</v>
      </c>
      <c r="D638" s="200"/>
    </row>
    <row r="639" spans="1:4" ht="21" customHeight="1">
      <c r="A639" s="202" t="s">
        <v>1319</v>
      </c>
      <c r="B639" s="78" t="s">
        <v>1320</v>
      </c>
      <c r="C639" s="203" t="s">
        <v>27</v>
      </c>
      <c r="D639" s="200"/>
    </row>
    <row r="640" spans="1:4" ht="21" customHeight="1">
      <c r="A640" s="192" t="s">
        <v>1321</v>
      </c>
      <c r="B640" s="192" t="s">
        <v>1322</v>
      </c>
      <c r="C640" s="192" t="s">
        <v>27</v>
      </c>
    </row>
    <row r="641" spans="1:4" ht="21" customHeight="1">
      <c r="A641" s="192" t="s">
        <v>1323</v>
      </c>
      <c r="B641" s="192" t="s">
        <v>1324</v>
      </c>
      <c r="C641" s="192" t="s">
        <v>73</v>
      </c>
    </row>
    <row r="642" spans="1:4" ht="21" customHeight="1">
      <c r="A642" s="202" t="s">
        <v>1325</v>
      </c>
      <c r="B642" s="78" t="s">
        <v>1326</v>
      </c>
      <c r="C642" s="203" t="s">
        <v>123</v>
      </c>
      <c r="D642" s="200"/>
    </row>
    <row r="643" spans="1:4" ht="21" customHeight="1">
      <c r="A643" s="202" t="s">
        <v>1327</v>
      </c>
      <c r="B643" s="78" t="s">
        <v>1328</v>
      </c>
      <c r="C643" s="203" t="s">
        <v>17</v>
      </c>
      <c r="D643" s="200"/>
    </row>
    <row r="644" spans="1:4" ht="21" customHeight="1">
      <c r="A644" s="192" t="s">
        <v>1329</v>
      </c>
      <c r="B644" s="192" t="s">
        <v>1330</v>
      </c>
      <c r="C644" s="192" t="s">
        <v>17</v>
      </c>
      <c r="D644" s="200"/>
    </row>
    <row r="645" spans="1:4" ht="21" customHeight="1">
      <c r="A645" s="192" t="s">
        <v>1331</v>
      </c>
      <c r="B645" s="192" t="s">
        <v>1332</v>
      </c>
      <c r="C645" s="192" t="s">
        <v>27</v>
      </c>
    </row>
    <row r="646" spans="1:4" ht="21" customHeight="1">
      <c r="A646" s="192" t="s">
        <v>1333</v>
      </c>
      <c r="B646" s="192" t="s">
        <v>1334</v>
      </c>
      <c r="C646" s="192" t="s">
        <v>30</v>
      </c>
      <c r="D646" s="200"/>
    </row>
    <row r="647" spans="1:4" ht="21" customHeight="1">
      <c r="A647" s="192" t="s">
        <v>1335</v>
      </c>
      <c r="B647" s="192" t="s">
        <v>1336</v>
      </c>
      <c r="C647" s="192" t="s">
        <v>57</v>
      </c>
    </row>
    <row r="648" spans="1:4" ht="21" customHeight="1">
      <c r="A648" s="192" t="s">
        <v>1337</v>
      </c>
      <c r="B648" s="192" t="s">
        <v>1338</v>
      </c>
      <c r="C648" s="192" t="s">
        <v>27</v>
      </c>
    </row>
    <row r="649" spans="1:4" ht="21" customHeight="1">
      <c r="A649" s="192" t="s">
        <v>1339</v>
      </c>
      <c r="B649" s="198" t="s">
        <v>1340</v>
      </c>
      <c r="C649" s="199" t="s">
        <v>242</v>
      </c>
      <c r="D649" s="200"/>
    </row>
    <row r="650" spans="1:4" ht="21" customHeight="1">
      <c r="A650" s="192" t="s">
        <v>1341</v>
      </c>
      <c r="B650" s="192" t="s">
        <v>1342</v>
      </c>
      <c r="C650" s="192" t="s">
        <v>73</v>
      </c>
    </row>
    <row r="651" spans="1:4" ht="21" customHeight="1">
      <c r="A651" s="202" t="s">
        <v>1343</v>
      </c>
      <c r="B651" s="78" t="s">
        <v>1344</v>
      </c>
      <c r="C651" s="203" t="s">
        <v>27</v>
      </c>
      <c r="D651" s="200"/>
    </row>
    <row r="652" spans="1:4" ht="21" customHeight="1">
      <c r="A652" s="192" t="s">
        <v>1345</v>
      </c>
      <c r="B652" s="198" t="s">
        <v>1344</v>
      </c>
      <c r="C652" s="199" t="s">
        <v>62</v>
      </c>
      <c r="D652" s="200"/>
    </row>
    <row r="653" spans="1:4" ht="21" customHeight="1">
      <c r="A653" s="202" t="s">
        <v>1346</v>
      </c>
      <c r="B653" s="78" t="s">
        <v>1347</v>
      </c>
      <c r="C653" s="203" t="s">
        <v>17</v>
      </c>
      <c r="D653" s="200"/>
    </row>
    <row r="654" spans="1:4" ht="21" customHeight="1">
      <c r="A654" s="192" t="s">
        <v>1348</v>
      </c>
      <c r="B654" s="192" t="s">
        <v>1349</v>
      </c>
      <c r="C654" s="192" t="s">
        <v>30</v>
      </c>
      <c r="D654" s="200"/>
    </row>
    <row r="655" spans="1:4" ht="21" customHeight="1">
      <c r="A655" s="201" t="s">
        <v>1350</v>
      </c>
      <c r="B655" s="198" t="s">
        <v>1351</v>
      </c>
      <c r="C655" s="199" t="s">
        <v>68</v>
      </c>
      <c r="D655" s="200"/>
    </row>
    <row r="656" spans="1:4" ht="21" customHeight="1">
      <c r="A656" s="192" t="s">
        <v>1352</v>
      </c>
      <c r="B656" s="192" t="s">
        <v>1353</v>
      </c>
      <c r="C656" s="192" t="s">
        <v>123</v>
      </c>
    </row>
    <row r="657" spans="1:4" ht="21" customHeight="1">
      <c r="A657" s="202" t="s">
        <v>1354</v>
      </c>
      <c r="B657" s="78" t="s">
        <v>1355</v>
      </c>
      <c r="C657" s="203" t="s">
        <v>30</v>
      </c>
      <c r="D657" s="200"/>
    </row>
    <row r="658" spans="1:4" ht="21" customHeight="1">
      <c r="A658" s="202" t="s">
        <v>1356</v>
      </c>
      <c r="B658" s="78" t="s">
        <v>1357</v>
      </c>
      <c r="C658" s="203" t="s">
        <v>27</v>
      </c>
      <c r="D658" s="200"/>
    </row>
    <row r="659" spans="1:4" ht="21" customHeight="1">
      <c r="A659" s="202" t="s">
        <v>1358</v>
      </c>
      <c r="B659" s="78" t="s">
        <v>1359</v>
      </c>
      <c r="C659" s="203" t="s">
        <v>30</v>
      </c>
      <c r="D659" s="200"/>
    </row>
    <row r="660" spans="1:4" ht="21" customHeight="1">
      <c r="A660" s="192" t="s">
        <v>1360</v>
      </c>
      <c r="B660" s="192" t="s">
        <v>1361</v>
      </c>
      <c r="C660" s="192" t="s">
        <v>231</v>
      </c>
    </row>
    <row r="661" spans="1:4" ht="21" customHeight="1">
      <c r="A661" s="192" t="s">
        <v>1362</v>
      </c>
      <c r="B661" s="192" t="s">
        <v>1363</v>
      </c>
      <c r="C661" s="192" t="s">
        <v>689</v>
      </c>
      <c r="D661" s="200"/>
    </row>
    <row r="662" spans="1:4" ht="21" customHeight="1">
      <c r="A662" s="202" t="s">
        <v>1364</v>
      </c>
      <c r="B662" s="78" t="s">
        <v>1365</v>
      </c>
      <c r="C662" s="203" t="s">
        <v>40</v>
      </c>
      <c r="D662" s="200"/>
    </row>
    <row r="663" spans="1:4" ht="21" customHeight="1">
      <c r="A663" s="192" t="s">
        <v>1366</v>
      </c>
      <c r="B663" s="192" t="s">
        <v>1367</v>
      </c>
      <c r="C663" s="192" t="s">
        <v>17</v>
      </c>
    </row>
    <row r="664" spans="1:4" ht="21" customHeight="1">
      <c r="A664" s="192" t="s">
        <v>1368</v>
      </c>
      <c r="B664" s="198" t="s">
        <v>1369</v>
      </c>
      <c r="C664" s="199" t="s">
        <v>24</v>
      </c>
      <c r="D664" s="200"/>
    </row>
    <row r="665" spans="1:4" ht="21" customHeight="1">
      <c r="A665" s="192" t="s">
        <v>1370</v>
      </c>
      <c r="B665" s="192" t="s">
        <v>1371</v>
      </c>
      <c r="C665" s="192" t="s">
        <v>27</v>
      </c>
    </row>
    <row r="666" spans="1:4" ht="21" customHeight="1">
      <c r="A666" s="202" t="s">
        <v>1372</v>
      </c>
      <c r="B666" s="78" t="s">
        <v>1373</v>
      </c>
      <c r="C666" s="203" t="s">
        <v>73</v>
      </c>
      <c r="D666" s="200"/>
    </row>
    <row r="667" spans="1:4" s="191" customFormat="1" ht="21" customHeight="1">
      <c r="A667" s="201" t="s">
        <v>1374</v>
      </c>
      <c r="B667" s="198" t="s">
        <v>1375</v>
      </c>
      <c r="C667" s="199" t="s">
        <v>24</v>
      </c>
      <c r="D667" s="200"/>
    </row>
    <row r="668" spans="1:4" s="191" customFormat="1" ht="21" customHeight="1">
      <c r="A668" s="201" t="s">
        <v>1376</v>
      </c>
      <c r="B668" s="198" t="s">
        <v>1377</v>
      </c>
      <c r="C668" s="204" t="s">
        <v>242</v>
      </c>
      <c r="D668" s="200"/>
    </row>
    <row r="669" spans="1:4" s="191" customFormat="1" ht="21" customHeight="1">
      <c r="A669" s="192" t="s">
        <v>1378</v>
      </c>
      <c r="B669" s="192" t="s">
        <v>1379</v>
      </c>
      <c r="C669" s="192" t="s">
        <v>111</v>
      </c>
      <c r="D669" s="193"/>
    </row>
    <row r="670" spans="1:4" s="191" customFormat="1" ht="21" customHeight="1">
      <c r="A670" s="209" t="s">
        <v>1380</v>
      </c>
      <c r="B670" s="209" t="s">
        <v>1381</v>
      </c>
      <c r="C670" s="192" t="s">
        <v>289</v>
      </c>
      <c r="D670" s="193"/>
    </row>
    <row r="671" spans="1:4" s="191" customFormat="1" ht="21" customHeight="1">
      <c r="A671" s="201" t="s">
        <v>1382</v>
      </c>
      <c r="B671" s="198" t="s">
        <v>1383</v>
      </c>
      <c r="C671" s="204" t="s">
        <v>157</v>
      </c>
      <c r="D671" s="200"/>
    </row>
    <row r="672" spans="1:4" ht="21" customHeight="1">
      <c r="A672" s="192" t="s">
        <v>1384</v>
      </c>
      <c r="B672" s="192" t="s">
        <v>1385</v>
      </c>
      <c r="C672" s="192" t="s">
        <v>37</v>
      </c>
    </row>
    <row r="673" spans="1:4" ht="21" customHeight="1">
      <c r="A673" s="192" t="s">
        <v>1386</v>
      </c>
      <c r="B673" s="198" t="s">
        <v>1387</v>
      </c>
      <c r="C673" s="199" t="s">
        <v>62</v>
      </c>
      <c r="D673" s="200"/>
    </row>
    <row r="674" spans="1:4" ht="21" customHeight="1">
      <c r="A674" s="202" t="s">
        <v>1388</v>
      </c>
      <c r="B674" s="78" t="s">
        <v>1389</v>
      </c>
      <c r="C674" s="203" t="s">
        <v>30</v>
      </c>
      <c r="D674" s="200"/>
    </row>
    <row r="675" spans="1:4" ht="21" customHeight="1">
      <c r="A675" s="202" t="s">
        <v>1390</v>
      </c>
      <c r="B675" s="78" t="s">
        <v>1391</v>
      </c>
      <c r="C675" s="203" t="s">
        <v>73</v>
      </c>
      <c r="D675" s="200"/>
    </row>
    <row r="676" spans="1:4" ht="21" customHeight="1">
      <c r="A676" s="192" t="s">
        <v>1392</v>
      </c>
      <c r="B676" s="198" t="s">
        <v>1393</v>
      </c>
      <c r="C676" s="199" t="s">
        <v>11</v>
      </c>
      <c r="D676" s="200"/>
    </row>
    <row r="677" spans="1:4" ht="21" customHeight="1">
      <c r="A677" s="192" t="s">
        <v>1394</v>
      </c>
      <c r="B677" s="192" t="s">
        <v>1395</v>
      </c>
      <c r="C677" s="192" t="s">
        <v>31</v>
      </c>
    </row>
    <row r="678" spans="1:4" ht="21" customHeight="1">
      <c r="A678" s="192" t="s">
        <v>1396</v>
      </c>
      <c r="B678" s="192" t="s">
        <v>1397</v>
      </c>
      <c r="C678" s="192" t="s">
        <v>1398</v>
      </c>
    </row>
    <row r="679" spans="1:4" ht="21" customHeight="1">
      <c r="A679" s="202" t="s">
        <v>1399</v>
      </c>
      <c r="B679" s="78" t="s">
        <v>1400</v>
      </c>
      <c r="C679" s="203" t="s">
        <v>27</v>
      </c>
      <c r="D679" s="200"/>
    </row>
    <row r="680" spans="1:4" ht="21" customHeight="1">
      <c r="A680" s="202" t="s">
        <v>1401</v>
      </c>
      <c r="B680" s="78" t="s">
        <v>1402</v>
      </c>
      <c r="C680" s="203" t="s">
        <v>30</v>
      </c>
      <c r="D680" s="200"/>
    </row>
    <row r="681" spans="1:4" ht="21" customHeight="1">
      <c r="A681" s="202" t="s">
        <v>1403</v>
      </c>
      <c r="B681" s="78" t="s">
        <v>1404</v>
      </c>
      <c r="C681" s="203" t="s">
        <v>123</v>
      </c>
      <c r="D681" s="200"/>
    </row>
    <row r="682" spans="1:4" ht="21" customHeight="1">
      <c r="A682" s="192" t="s">
        <v>1405</v>
      </c>
      <c r="B682" s="192" t="s">
        <v>1406</v>
      </c>
      <c r="C682" s="192" t="s">
        <v>405</v>
      </c>
    </row>
    <row r="683" spans="1:4" ht="21" customHeight="1">
      <c r="A683" s="201" t="s">
        <v>1407</v>
      </c>
      <c r="B683" s="198" t="s">
        <v>1408</v>
      </c>
      <c r="C683" s="199" t="s">
        <v>68</v>
      </c>
      <c r="D683" s="200"/>
    </row>
    <row r="684" spans="1:4" ht="21" customHeight="1">
      <c r="A684" s="201" t="s">
        <v>1409</v>
      </c>
      <c r="B684" s="198" t="s">
        <v>1410</v>
      </c>
      <c r="C684" s="204" t="s">
        <v>45</v>
      </c>
      <c r="D684" s="200"/>
    </row>
    <row r="685" spans="1:4" ht="21" customHeight="1">
      <c r="A685" s="192" t="s">
        <v>1411</v>
      </c>
      <c r="B685" s="192" t="s">
        <v>1412</v>
      </c>
      <c r="C685" s="192" t="s">
        <v>1066</v>
      </c>
    </row>
    <row r="686" spans="1:4" ht="21" customHeight="1">
      <c r="A686" s="202" t="s">
        <v>1413</v>
      </c>
      <c r="B686" s="78" t="s">
        <v>1414</v>
      </c>
      <c r="C686" s="203" t="s">
        <v>123</v>
      </c>
      <c r="D686" s="200"/>
    </row>
    <row r="687" spans="1:4" ht="21" customHeight="1">
      <c r="A687" s="192" t="s">
        <v>1415</v>
      </c>
      <c r="B687" s="198" t="s">
        <v>1416</v>
      </c>
      <c r="C687" s="199" t="s">
        <v>24</v>
      </c>
      <c r="D687" s="200"/>
    </row>
    <row r="688" spans="1:4" ht="21" customHeight="1">
      <c r="A688" s="201" t="s">
        <v>1417</v>
      </c>
      <c r="B688" s="198" t="s">
        <v>1418</v>
      </c>
      <c r="C688" s="204" t="s">
        <v>103</v>
      </c>
      <c r="D688" s="200"/>
    </row>
    <row r="689" spans="1:4" ht="21" customHeight="1">
      <c r="A689" s="192" t="s">
        <v>1419</v>
      </c>
      <c r="B689" s="198" t="s">
        <v>1420</v>
      </c>
      <c r="C689" s="199" t="s">
        <v>899</v>
      </c>
      <c r="D689" s="200"/>
    </row>
    <row r="690" spans="1:4" ht="21" customHeight="1">
      <c r="A690" s="192" t="s">
        <v>1421</v>
      </c>
      <c r="B690" s="192" t="s">
        <v>1422</v>
      </c>
      <c r="C690" s="192" t="s">
        <v>30</v>
      </c>
    </row>
    <row r="691" spans="1:4" ht="21" customHeight="1">
      <c r="A691" s="202" t="s">
        <v>1423</v>
      </c>
      <c r="B691" s="78" t="s">
        <v>1424</v>
      </c>
      <c r="C691" s="203" t="s">
        <v>30</v>
      </c>
      <c r="D691" s="200"/>
    </row>
    <row r="692" spans="1:4" ht="21" customHeight="1">
      <c r="A692" s="202" t="s">
        <v>1425</v>
      </c>
      <c r="B692" s="78" t="s">
        <v>1426</v>
      </c>
      <c r="C692" s="203" t="s">
        <v>40</v>
      </c>
      <c r="D692" s="200"/>
    </row>
    <row r="693" spans="1:4" ht="21" customHeight="1">
      <c r="A693" s="192" t="s">
        <v>1427</v>
      </c>
      <c r="B693" s="192" t="s">
        <v>1428</v>
      </c>
      <c r="C693" s="192" t="s">
        <v>27</v>
      </c>
    </row>
    <row r="694" spans="1:4" ht="21" customHeight="1">
      <c r="A694" s="201" t="s">
        <v>1429</v>
      </c>
      <c r="B694" s="198" t="s">
        <v>1430</v>
      </c>
      <c r="C694" s="204" t="s">
        <v>157</v>
      </c>
      <c r="D694" s="200"/>
    </row>
    <row r="695" spans="1:4" ht="21" customHeight="1">
      <c r="A695" s="192" t="s">
        <v>1431</v>
      </c>
      <c r="B695" s="192" t="s">
        <v>1432</v>
      </c>
      <c r="C695" s="192" t="s">
        <v>73</v>
      </c>
      <c r="D695" s="200"/>
    </row>
    <row r="696" spans="1:4" ht="21" customHeight="1">
      <c r="A696" s="192" t="s">
        <v>1433</v>
      </c>
      <c r="B696" s="192" t="s">
        <v>1434</v>
      </c>
      <c r="C696" s="192" t="s">
        <v>123</v>
      </c>
    </row>
    <row r="697" spans="1:4" ht="21" customHeight="1">
      <c r="A697" s="202" t="s">
        <v>1435</v>
      </c>
      <c r="B697" s="78" t="s">
        <v>1436</v>
      </c>
      <c r="C697" s="203" t="s">
        <v>30</v>
      </c>
      <c r="D697" s="200"/>
    </row>
    <row r="698" spans="1:4" ht="21" customHeight="1">
      <c r="A698" s="192" t="s">
        <v>1437</v>
      </c>
      <c r="B698" s="192" t="s">
        <v>1438</v>
      </c>
      <c r="C698" s="192" t="s">
        <v>31</v>
      </c>
      <c r="D698" s="200"/>
    </row>
    <row r="699" spans="1:4" ht="21" customHeight="1">
      <c r="A699" s="192" t="s">
        <v>1439</v>
      </c>
      <c r="B699" s="192" t="s">
        <v>1440</v>
      </c>
      <c r="C699" s="192" t="s">
        <v>175</v>
      </c>
      <c r="D699" s="200"/>
    </row>
    <row r="700" spans="1:4" ht="21" customHeight="1">
      <c r="A700" s="202" t="s">
        <v>1441</v>
      </c>
      <c r="B700" s="78" t="s">
        <v>1442</v>
      </c>
      <c r="C700" s="203" t="s">
        <v>123</v>
      </c>
      <c r="D700" s="200"/>
    </row>
    <row r="701" spans="1:4" ht="21" customHeight="1">
      <c r="A701" s="202" t="s">
        <v>1443</v>
      </c>
      <c r="B701" s="78" t="s">
        <v>1444</v>
      </c>
      <c r="C701" s="203" t="s">
        <v>123</v>
      </c>
      <c r="D701" s="200"/>
    </row>
    <row r="702" spans="1:4" ht="21" customHeight="1">
      <c r="A702" s="202" t="s">
        <v>1445</v>
      </c>
      <c r="B702" s="78" t="s">
        <v>1446</v>
      </c>
      <c r="C702" s="203" t="s">
        <v>123</v>
      </c>
      <c r="D702" s="200"/>
    </row>
    <row r="703" spans="1:4" ht="21" customHeight="1">
      <c r="A703" s="192" t="s">
        <v>1447</v>
      </c>
      <c r="B703" s="192" t="s">
        <v>1448</v>
      </c>
      <c r="C703" s="192" t="s">
        <v>689</v>
      </c>
      <c r="D703" s="200"/>
    </row>
    <row r="704" spans="1:4" ht="21" customHeight="1">
      <c r="A704" s="192" t="s">
        <v>1449</v>
      </c>
      <c r="B704" s="192" t="s">
        <v>1450</v>
      </c>
      <c r="C704" s="192" t="s">
        <v>31</v>
      </c>
      <c r="D704" s="200"/>
    </row>
    <row r="705" spans="1:4" ht="21" customHeight="1">
      <c r="A705" s="202" t="s">
        <v>1451</v>
      </c>
      <c r="B705" s="78" t="s">
        <v>1452</v>
      </c>
      <c r="C705" s="203" t="s">
        <v>40</v>
      </c>
      <c r="D705" s="200"/>
    </row>
    <row r="706" spans="1:4" ht="21" customHeight="1">
      <c r="A706" s="192" t="s">
        <v>1453</v>
      </c>
      <c r="B706" s="192" t="s">
        <v>1454</v>
      </c>
      <c r="C706" s="192" t="s">
        <v>37</v>
      </c>
    </row>
    <row r="707" spans="1:4" ht="21" customHeight="1">
      <c r="A707" s="192" t="s">
        <v>1455</v>
      </c>
      <c r="B707" s="192" t="s">
        <v>1456</v>
      </c>
      <c r="C707" s="192" t="s">
        <v>116</v>
      </c>
    </row>
    <row r="708" spans="1:4" ht="21" customHeight="1">
      <c r="A708" s="202" t="s">
        <v>1457</v>
      </c>
      <c r="B708" s="78" t="s">
        <v>1458</v>
      </c>
      <c r="C708" s="203" t="s">
        <v>123</v>
      </c>
      <c r="D708" s="200"/>
    </row>
    <row r="709" spans="1:4" ht="21" customHeight="1">
      <c r="A709" s="192" t="s">
        <v>1459</v>
      </c>
      <c r="B709" s="192" t="s">
        <v>1460</v>
      </c>
      <c r="C709" s="192" t="s">
        <v>27</v>
      </c>
    </row>
    <row r="710" spans="1:4" ht="21" customHeight="1">
      <c r="A710" s="192" t="s">
        <v>1461</v>
      </c>
      <c r="B710" s="192" t="s">
        <v>1462</v>
      </c>
      <c r="C710" s="192" t="s">
        <v>116</v>
      </c>
      <c r="D710" s="200"/>
    </row>
    <row r="711" spans="1:4" ht="21" customHeight="1">
      <c r="A711" s="192" t="s">
        <v>1463</v>
      </c>
      <c r="B711" s="192" t="s">
        <v>1464</v>
      </c>
      <c r="C711" s="192" t="s">
        <v>175</v>
      </c>
      <c r="D711" s="200"/>
    </row>
    <row r="712" spans="1:4" ht="21" customHeight="1">
      <c r="A712" s="202" t="s">
        <v>1465</v>
      </c>
      <c r="B712" s="78" t="s">
        <v>1466</v>
      </c>
      <c r="C712" s="203" t="s">
        <v>27</v>
      </c>
      <c r="D712" s="200"/>
    </row>
    <row r="713" spans="1:4" ht="21" customHeight="1">
      <c r="A713" s="192" t="s">
        <v>1467</v>
      </c>
      <c r="B713" s="192" t="s">
        <v>1468</v>
      </c>
      <c r="C713" s="192" t="s">
        <v>27</v>
      </c>
    </row>
    <row r="714" spans="1:4" ht="21" customHeight="1">
      <c r="A714" s="192" t="s">
        <v>1469</v>
      </c>
      <c r="B714" s="192" t="s">
        <v>1470</v>
      </c>
      <c r="C714" s="192" t="s">
        <v>57</v>
      </c>
    </row>
    <row r="715" spans="1:4" ht="21" customHeight="1">
      <c r="A715" s="192" t="s">
        <v>1471</v>
      </c>
      <c r="B715" s="192" t="s">
        <v>1472</v>
      </c>
      <c r="C715" s="192" t="s">
        <v>782</v>
      </c>
    </row>
    <row r="716" spans="1:4" ht="21" customHeight="1">
      <c r="A716" s="202" t="s">
        <v>1473</v>
      </c>
      <c r="B716" s="78" t="s">
        <v>1474</v>
      </c>
      <c r="C716" s="203" t="s">
        <v>30</v>
      </c>
      <c r="D716" s="200"/>
    </row>
    <row r="717" spans="1:4" ht="21" customHeight="1">
      <c r="A717" s="202" t="s">
        <v>1475</v>
      </c>
      <c r="B717" s="78" t="s">
        <v>1476</v>
      </c>
      <c r="C717" s="203" t="s">
        <v>30</v>
      </c>
      <c r="D717" s="200"/>
    </row>
    <row r="718" spans="1:4" ht="21" customHeight="1">
      <c r="A718" s="192" t="s">
        <v>1477</v>
      </c>
      <c r="B718" s="192" t="s">
        <v>1478</v>
      </c>
      <c r="C718" s="192" t="s">
        <v>111</v>
      </c>
    </row>
    <row r="719" spans="1:4" ht="21" customHeight="1">
      <c r="A719" s="192" t="s">
        <v>1479</v>
      </c>
      <c r="B719" s="192" t="s">
        <v>1480</v>
      </c>
      <c r="C719" s="203" t="s">
        <v>27</v>
      </c>
      <c r="D719" s="200"/>
    </row>
    <row r="720" spans="1:4" ht="21" customHeight="1">
      <c r="A720" s="192" t="s">
        <v>1481</v>
      </c>
      <c r="B720" s="198" t="s">
        <v>1482</v>
      </c>
      <c r="C720" s="199" t="s">
        <v>11</v>
      </c>
      <c r="D720" s="200"/>
    </row>
    <row r="721" spans="1:4" ht="21" customHeight="1">
      <c r="A721" s="192" t="s">
        <v>1483</v>
      </c>
      <c r="B721" s="192" t="s">
        <v>1484</v>
      </c>
      <c r="C721" s="192" t="s">
        <v>123</v>
      </c>
    </row>
    <row r="722" spans="1:4" ht="21" customHeight="1">
      <c r="A722" s="202" t="s">
        <v>1485</v>
      </c>
      <c r="B722" s="78" t="s">
        <v>1486</v>
      </c>
      <c r="C722" s="203" t="s">
        <v>40</v>
      </c>
      <c r="D722" s="200"/>
    </row>
    <row r="723" spans="1:4" ht="21" customHeight="1">
      <c r="A723" s="192" t="s">
        <v>1487</v>
      </c>
      <c r="B723" s="192" t="s">
        <v>1488</v>
      </c>
      <c r="C723" s="192" t="s">
        <v>57</v>
      </c>
    </row>
    <row r="724" spans="1:4" ht="21" customHeight="1">
      <c r="A724" s="192" t="s">
        <v>1489</v>
      </c>
      <c r="B724" s="192" t="s">
        <v>1490</v>
      </c>
      <c r="C724" s="192" t="s">
        <v>689</v>
      </c>
      <c r="D724" s="200"/>
    </row>
    <row r="725" spans="1:4" ht="21" customHeight="1">
      <c r="A725" s="202" t="s">
        <v>1491</v>
      </c>
      <c r="B725" s="78" t="s">
        <v>1492</v>
      </c>
      <c r="C725" s="203" t="s">
        <v>27</v>
      </c>
      <c r="D725" s="200"/>
    </row>
    <row r="726" spans="1:4" ht="21" customHeight="1">
      <c r="A726" s="202" t="s">
        <v>1493</v>
      </c>
      <c r="B726" s="78" t="s">
        <v>1494</v>
      </c>
      <c r="C726" s="203" t="s">
        <v>30</v>
      </c>
      <c r="D726" s="200"/>
    </row>
    <row r="727" spans="1:4" ht="21" customHeight="1">
      <c r="A727" s="202" t="s">
        <v>1495</v>
      </c>
      <c r="B727" s="78" t="s">
        <v>1496</v>
      </c>
      <c r="C727" s="203" t="s">
        <v>123</v>
      </c>
      <c r="D727" s="200"/>
    </row>
    <row r="728" spans="1:4" ht="21" customHeight="1">
      <c r="A728" s="192" t="s">
        <v>1497</v>
      </c>
      <c r="B728" s="192" t="s">
        <v>1498</v>
      </c>
      <c r="C728" s="192" t="s">
        <v>116</v>
      </c>
    </row>
    <row r="729" spans="1:4" ht="21" customHeight="1">
      <c r="A729" s="192" t="s">
        <v>1499</v>
      </c>
      <c r="B729" s="192" t="s">
        <v>1500</v>
      </c>
      <c r="C729" s="192" t="s">
        <v>116</v>
      </c>
      <c r="D729" s="200"/>
    </row>
    <row r="730" spans="1:4" ht="21" customHeight="1">
      <c r="A730" s="192" t="s">
        <v>1501</v>
      </c>
      <c r="B730" s="192" t="s">
        <v>1502</v>
      </c>
      <c r="C730" s="192" t="s">
        <v>689</v>
      </c>
      <c r="D730" s="200"/>
    </row>
    <row r="731" spans="1:4" ht="21" customHeight="1">
      <c r="A731" s="192" t="s">
        <v>1503</v>
      </c>
      <c r="B731" s="192" t="s">
        <v>1504</v>
      </c>
      <c r="C731" s="192" t="s">
        <v>123</v>
      </c>
      <c r="D731" s="200"/>
    </row>
    <row r="732" spans="1:4" ht="21" customHeight="1">
      <c r="A732" s="202" t="s">
        <v>1505</v>
      </c>
      <c r="B732" s="78" t="s">
        <v>1506</v>
      </c>
      <c r="C732" s="203" t="s">
        <v>27</v>
      </c>
      <c r="D732" s="200"/>
    </row>
    <row r="733" spans="1:4" ht="21" customHeight="1">
      <c r="A733" s="192" t="s">
        <v>1507</v>
      </c>
      <c r="B733" s="198" t="s">
        <v>1508</v>
      </c>
      <c r="C733" s="199" t="s">
        <v>24</v>
      </c>
      <c r="D733" s="200"/>
    </row>
    <row r="734" spans="1:4" ht="21" customHeight="1">
      <c r="A734" s="192" t="s">
        <v>1509</v>
      </c>
      <c r="B734" s="192" t="s">
        <v>1510</v>
      </c>
      <c r="C734" s="192" t="s">
        <v>689</v>
      </c>
      <c r="D734" s="200"/>
    </row>
    <row r="735" spans="1:4" ht="21" customHeight="1">
      <c r="A735" s="192" t="s">
        <v>1511</v>
      </c>
      <c r="B735" s="198" t="s">
        <v>1512</v>
      </c>
      <c r="C735" s="199" t="s">
        <v>11</v>
      </c>
      <c r="D735" s="200"/>
    </row>
    <row r="736" spans="1:4" ht="21" customHeight="1">
      <c r="A736" s="202" t="s">
        <v>1513</v>
      </c>
      <c r="B736" s="78" t="s">
        <v>1514</v>
      </c>
      <c r="C736" s="203" t="s">
        <v>73</v>
      </c>
      <c r="D736" s="200"/>
    </row>
    <row r="737" spans="1:4" ht="21" customHeight="1">
      <c r="A737" s="192" t="s">
        <v>1515</v>
      </c>
      <c r="B737" s="198" t="s">
        <v>1516</v>
      </c>
      <c r="C737" s="199" t="s">
        <v>11</v>
      </c>
      <c r="D737" s="200"/>
    </row>
    <row r="738" spans="1:4" ht="21" customHeight="1">
      <c r="A738" s="192" t="s">
        <v>1517</v>
      </c>
      <c r="B738" s="198" t="s">
        <v>1518</v>
      </c>
      <c r="C738" s="199" t="s">
        <v>11</v>
      </c>
      <c r="D738" s="200"/>
    </row>
    <row r="739" spans="1:4" ht="21" customHeight="1">
      <c r="A739" s="192" t="s">
        <v>1519</v>
      </c>
      <c r="B739" s="192" t="s">
        <v>1520</v>
      </c>
      <c r="C739" s="192" t="s">
        <v>30</v>
      </c>
      <c r="D739" s="200"/>
    </row>
    <row r="740" spans="1:4" ht="21" customHeight="1">
      <c r="A740" s="202" t="s">
        <v>1521</v>
      </c>
      <c r="B740" s="78" t="s">
        <v>1522</v>
      </c>
      <c r="C740" s="203" t="s">
        <v>40</v>
      </c>
      <c r="D740" s="200"/>
    </row>
    <row r="741" spans="1:4" ht="21" customHeight="1">
      <c r="A741" s="201" t="s">
        <v>1523</v>
      </c>
      <c r="B741" s="201" t="s">
        <v>1524</v>
      </c>
      <c r="C741" s="204" t="s">
        <v>157</v>
      </c>
      <c r="D741" s="200"/>
    </row>
    <row r="742" spans="1:4" ht="21" customHeight="1">
      <c r="A742" s="201" t="s">
        <v>1525</v>
      </c>
      <c r="B742" s="198" t="s">
        <v>1526</v>
      </c>
      <c r="C742" s="199" t="s">
        <v>242</v>
      </c>
      <c r="D742" s="200"/>
    </row>
    <row r="743" spans="1:4" ht="21" customHeight="1">
      <c r="A743" s="192" t="s">
        <v>1527</v>
      </c>
      <c r="B743" s="198" t="s">
        <v>1528</v>
      </c>
      <c r="C743" s="199" t="s">
        <v>274</v>
      </c>
      <c r="D743" s="200"/>
    </row>
    <row r="744" spans="1:4" ht="21" customHeight="1">
      <c r="A744" s="202" t="s">
        <v>1529</v>
      </c>
      <c r="B744" s="78" t="s">
        <v>1530</v>
      </c>
      <c r="C744" s="203" t="s">
        <v>123</v>
      </c>
      <c r="D744" s="200"/>
    </row>
    <row r="745" spans="1:4" ht="21" customHeight="1">
      <c r="A745" s="192" t="s">
        <v>1531</v>
      </c>
      <c r="B745" s="192" t="s">
        <v>1532</v>
      </c>
      <c r="C745" s="192" t="s">
        <v>123</v>
      </c>
    </row>
    <row r="746" spans="1:4" ht="21" customHeight="1">
      <c r="A746" s="192" t="s">
        <v>1533</v>
      </c>
      <c r="B746" s="192" t="s">
        <v>1534</v>
      </c>
      <c r="C746" s="192" t="s">
        <v>30</v>
      </c>
      <c r="D746" s="200"/>
    </row>
    <row r="747" spans="1:4" ht="21" customHeight="1">
      <c r="A747" s="192" t="s">
        <v>1535</v>
      </c>
      <c r="B747" s="192" t="s">
        <v>1536</v>
      </c>
      <c r="C747" s="192" t="s">
        <v>405</v>
      </c>
    </row>
    <row r="748" spans="1:4" ht="21" customHeight="1">
      <c r="A748" s="202" t="s">
        <v>1537</v>
      </c>
      <c r="B748" s="78" t="s">
        <v>1538</v>
      </c>
      <c r="C748" s="203" t="s">
        <v>30</v>
      </c>
      <c r="D748" s="200"/>
    </row>
    <row r="749" spans="1:4" ht="21" customHeight="1">
      <c r="A749" s="192" t="s">
        <v>1539</v>
      </c>
      <c r="B749" s="192" t="s">
        <v>1540</v>
      </c>
      <c r="C749" s="192" t="s">
        <v>30</v>
      </c>
    </row>
    <row r="750" spans="1:4" ht="21" customHeight="1">
      <c r="A750" s="201" t="s">
        <v>1541</v>
      </c>
      <c r="B750" s="198" t="s">
        <v>1542</v>
      </c>
      <c r="C750" s="204" t="s">
        <v>157</v>
      </c>
      <c r="D750" s="200"/>
    </row>
    <row r="751" spans="1:4" ht="21" customHeight="1">
      <c r="A751" s="201" t="s">
        <v>1543</v>
      </c>
      <c r="B751" s="198" t="s">
        <v>1544</v>
      </c>
      <c r="C751" s="204" t="s">
        <v>157</v>
      </c>
      <c r="D751" s="200"/>
    </row>
    <row r="752" spans="1:4" ht="21" customHeight="1">
      <c r="A752" s="201" t="s">
        <v>1545</v>
      </c>
      <c r="B752" s="201" t="s">
        <v>1546</v>
      </c>
      <c r="C752" s="204" t="s">
        <v>157</v>
      </c>
      <c r="D752" s="200"/>
    </row>
    <row r="753" spans="1:4" ht="21" customHeight="1">
      <c r="A753" s="202" t="s">
        <v>1547</v>
      </c>
      <c r="B753" s="78" t="s">
        <v>1548</v>
      </c>
      <c r="C753" s="203" t="s">
        <v>17</v>
      </c>
      <c r="D753" s="200"/>
    </row>
    <row r="754" spans="1:4" ht="21" customHeight="1">
      <c r="A754" s="192" t="s">
        <v>1549</v>
      </c>
      <c r="B754" s="192" t="s">
        <v>1550</v>
      </c>
      <c r="C754" s="192" t="s">
        <v>123</v>
      </c>
    </row>
    <row r="755" spans="1:4" ht="21" customHeight="1">
      <c r="A755" s="201" t="s">
        <v>1551</v>
      </c>
      <c r="B755" s="198" t="s">
        <v>1552</v>
      </c>
      <c r="C755" s="204" t="s">
        <v>157</v>
      </c>
      <c r="D755" s="200"/>
    </row>
    <row r="756" spans="1:4" ht="21" customHeight="1">
      <c r="A756" s="192" t="s">
        <v>1553</v>
      </c>
      <c r="B756" s="198" t="s">
        <v>1554</v>
      </c>
      <c r="C756" s="199" t="s">
        <v>274</v>
      </c>
      <c r="D756" s="200"/>
    </row>
    <row r="757" spans="1:4" ht="21" customHeight="1">
      <c r="A757" s="201" t="s">
        <v>1555</v>
      </c>
      <c r="B757" s="201" t="s">
        <v>1556</v>
      </c>
      <c r="C757" s="204" t="s">
        <v>157</v>
      </c>
      <c r="D757" s="200"/>
    </row>
    <row r="758" spans="1:4" ht="21" customHeight="1">
      <c r="A758" s="192" t="s">
        <v>1557</v>
      </c>
      <c r="B758" s="192" t="s">
        <v>1558</v>
      </c>
      <c r="C758" s="192" t="s">
        <v>689</v>
      </c>
      <c r="D758" s="200"/>
    </row>
    <row r="759" spans="1:4" ht="21" customHeight="1">
      <c r="A759" s="192" t="s">
        <v>1559</v>
      </c>
      <c r="B759" s="192" t="s">
        <v>1560</v>
      </c>
      <c r="C759" s="192" t="s">
        <v>160</v>
      </c>
    </row>
    <row r="760" spans="1:4" ht="21" customHeight="1">
      <c r="A760" s="201" t="s">
        <v>1561</v>
      </c>
      <c r="B760" s="198" t="s">
        <v>1562</v>
      </c>
      <c r="C760" s="204" t="s">
        <v>157</v>
      </c>
      <c r="D760" s="200"/>
    </row>
    <row r="761" spans="1:4" ht="21" customHeight="1">
      <c r="A761" s="202" t="s">
        <v>1563</v>
      </c>
      <c r="B761" s="78" t="s">
        <v>1564</v>
      </c>
      <c r="C761" s="203" t="s">
        <v>27</v>
      </c>
      <c r="D761" s="200"/>
    </row>
    <row r="762" spans="1:4" ht="21" customHeight="1">
      <c r="A762" s="201" t="s">
        <v>1565</v>
      </c>
      <c r="B762" s="198" t="s">
        <v>1566</v>
      </c>
      <c r="C762" s="199" t="s">
        <v>274</v>
      </c>
      <c r="D762" s="200"/>
    </row>
    <row r="763" spans="1:4" ht="21" customHeight="1">
      <c r="A763" s="192" t="s">
        <v>1567</v>
      </c>
      <c r="B763" s="192" t="s">
        <v>1568</v>
      </c>
      <c r="C763" s="192" t="s">
        <v>405</v>
      </c>
    </row>
    <row r="764" spans="1:4" ht="21" customHeight="1">
      <c r="A764" s="192" t="s">
        <v>1569</v>
      </c>
      <c r="B764" s="192" t="s">
        <v>1570</v>
      </c>
      <c r="C764" s="192" t="s">
        <v>405</v>
      </c>
    </row>
    <row r="765" spans="1:4" ht="21" customHeight="1">
      <c r="A765" s="192" t="s">
        <v>1571</v>
      </c>
      <c r="B765" s="192" t="s">
        <v>1572</v>
      </c>
      <c r="C765" s="192" t="s">
        <v>405</v>
      </c>
    </row>
    <row r="766" spans="1:4" ht="21" customHeight="1">
      <c r="A766" s="192" t="s">
        <v>1573</v>
      </c>
      <c r="B766" s="192" t="s">
        <v>1574</v>
      </c>
      <c r="C766" s="192" t="s">
        <v>405</v>
      </c>
    </row>
    <row r="767" spans="1:4" ht="21" customHeight="1">
      <c r="A767" s="192" t="s">
        <v>1575</v>
      </c>
      <c r="B767" s="192" t="s">
        <v>1576</v>
      </c>
      <c r="C767" s="192" t="s">
        <v>405</v>
      </c>
    </row>
    <row r="768" spans="1:4" ht="21" customHeight="1">
      <c r="A768" s="192" t="s">
        <v>1577</v>
      </c>
      <c r="B768" s="192" t="s">
        <v>1578</v>
      </c>
      <c r="C768" s="192" t="s">
        <v>405</v>
      </c>
    </row>
    <row r="769" spans="1:3" ht="21" customHeight="1">
      <c r="A769" s="192" t="s">
        <v>1579</v>
      </c>
      <c r="B769" s="192" t="s">
        <v>1580</v>
      </c>
      <c r="C769" s="192" t="s">
        <v>405</v>
      </c>
    </row>
    <row r="770" spans="1:3" ht="21" customHeight="1">
      <c r="A770" s="192" t="s">
        <v>1581</v>
      </c>
      <c r="B770" s="192" t="s">
        <v>1582</v>
      </c>
      <c r="C770" s="192" t="s">
        <v>1583</v>
      </c>
    </row>
    <row r="771" spans="1:3" ht="21" customHeight="1">
      <c r="A771" s="192" t="s">
        <v>1584</v>
      </c>
      <c r="B771" s="192" t="s">
        <v>1585</v>
      </c>
      <c r="C771" s="192" t="s">
        <v>405</v>
      </c>
    </row>
    <row r="772" spans="1:3" ht="21" customHeight="1">
      <c r="A772" s="192" t="s">
        <v>1586</v>
      </c>
      <c r="B772" s="192" t="s">
        <v>1587</v>
      </c>
      <c r="C772" s="192" t="s">
        <v>405</v>
      </c>
    </row>
    <row r="773" spans="1:3" ht="21" customHeight="1">
      <c r="A773" s="192" t="s">
        <v>1588</v>
      </c>
      <c r="B773" s="192" t="s">
        <v>1589</v>
      </c>
      <c r="C773" s="192" t="s">
        <v>405</v>
      </c>
    </row>
    <row r="774" spans="1:3" ht="21" customHeight="1">
      <c r="A774" s="192" t="s">
        <v>1590</v>
      </c>
      <c r="B774" s="192" t="s">
        <v>1591</v>
      </c>
      <c r="C774" s="192" t="s">
        <v>405</v>
      </c>
    </row>
    <row r="775" spans="1:3" ht="21" customHeight="1">
      <c r="A775" s="192" t="s">
        <v>1592</v>
      </c>
      <c r="B775" s="192" t="s">
        <v>1593</v>
      </c>
      <c r="C775" s="192" t="s">
        <v>405</v>
      </c>
    </row>
    <row r="776" spans="1:3" ht="21" customHeight="1">
      <c r="A776" s="192" t="s">
        <v>1594</v>
      </c>
      <c r="B776" s="192" t="s">
        <v>1595</v>
      </c>
      <c r="C776" s="192" t="s">
        <v>405</v>
      </c>
    </row>
    <row r="777" spans="1:3" ht="21" customHeight="1">
      <c r="A777" s="192" t="s">
        <v>1596</v>
      </c>
      <c r="B777" s="192" t="s">
        <v>1597</v>
      </c>
      <c r="C777" s="192" t="s">
        <v>405</v>
      </c>
    </row>
    <row r="778" spans="1:3" ht="21" customHeight="1">
      <c r="A778" s="192" t="s">
        <v>1598</v>
      </c>
      <c r="B778" s="192" t="s">
        <v>1599</v>
      </c>
      <c r="C778" s="192" t="s">
        <v>405</v>
      </c>
    </row>
    <row r="779" spans="1:3" ht="21" customHeight="1">
      <c r="A779" s="192" t="s">
        <v>1600</v>
      </c>
      <c r="B779" s="192" t="s">
        <v>1601</v>
      </c>
      <c r="C779" s="192" t="s">
        <v>1583</v>
      </c>
    </row>
    <row r="780" spans="1:3" ht="21" customHeight="1">
      <c r="A780" s="192" t="s">
        <v>1602</v>
      </c>
      <c r="B780" s="192" t="s">
        <v>1603</v>
      </c>
      <c r="C780" s="192" t="s">
        <v>405</v>
      </c>
    </row>
    <row r="781" spans="1:3" ht="21" customHeight="1">
      <c r="A781" s="192" t="s">
        <v>1604</v>
      </c>
      <c r="B781" s="192" t="s">
        <v>1605</v>
      </c>
      <c r="C781" s="192" t="s">
        <v>405</v>
      </c>
    </row>
    <row r="782" spans="1:3" ht="21" customHeight="1">
      <c r="A782" s="192" t="s">
        <v>1606</v>
      </c>
      <c r="B782" s="192" t="s">
        <v>1607</v>
      </c>
      <c r="C782" s="192" t="s">
        <v>1583</v>
      </c>
    </row>
    <row r="783" spans="1:3" ht="21" customHeight="1">
      <c r="A783" s="192" t="s">
        <v>1608</v>
      </c>
      <c r="B783" s="192" t="s">
        <v>1609</v>
      </c>
      <c r="C783" s="192" t="s">
        <v>405</v>
      </c>
    </row>
    <row r="784" spans="1:3" ht="21" customHeight="1">
      <c r="A784" s="192" t="s">
        <v>1610</v>
      </c>
      <c r="B784" s="192" t="s">
        <v>1611</v>
      </c>
      <c r="C784" s="192" t="s">
        <v>1583</v>
      </c>
    </row>
    <row r="785" spans="1:3" ht="21" customHeight="1">
      <c r="A785" s="192" t="s">
        <v>1612</v>
      </c>
      <c r="B785" s="192" t="s">
        <v>1613</v>
      </c>
      <c r="C785" s="192" t="s">
        <v>1583</v>
      </c>
    </row>
    <row r="786" spans="1:3" ht="21" customHeight="1">
      <c r="A786" s="192" t="s">
        <v>1614</v>
      </c>
      <c r="B786" s="192" t="s">
        <v>1615</v>
      </c>
      <c r="C786" s="192" t="s">
        <v>405</v>
      </c>
    </row>
    <row r="787" spans="1:3" ht="21" customHeight="1">
      <c r="A787" s="192" t="s">
        <v>1616</v>
      </c>
      <c r="B787" s="192" t="s">
        <v>1617</v>
      </c>
      <c r="C787" s="192" t="s">
        <v>405</v>
      </c>
    </row>
    <row r="788" spans="1:3" ht="21" customHeight="1">
      <c r="A788" s="192" t="s">
        <v>1618</v>
      </c>
      <c r="B788" s="192" t="s">
        <v>1619</v>
      </c>
      <c r="C788" s="192" t="s">
        <v>1583</v>
      </c>
    </row>
    <row r="789" spans="1:3" ht="21" customHeight="1">
      <c r="A789" s="192" t="s">
        <v>1620</v>
      </c>
      <c r="B789" s="192" t="s">
        <v>1621</v>
      </c>
      <c r="C789" s="192" t="s">
        <v>1583</v>
      </c>
    </row>
    <row r="790" spans="1:3" ht="21" customHeight="1">
      <c r="A790" s="192" t="s">
        <v>1622</v>
      </c>
      <c r="B790" s="192" t="s">
        <v>1623</v>
      </c>
      <c r="C790" s="192" t="s">
        <v>1583</v>
      </c>
    </row>
    <row r="791" spans="1:3" ht="21" customHeight="1">
      <c r="A791" s="192" t="s">
        <v>1624</v>
      </c>
      <c r="B791" s="192" t="s">
        <v>1625</v>
      </c>
      <c r="C791" s="192" t="s">
        <v>405</v>
      </c>
    </row>
    <row r="792" spans="1:3" ht="21" customHeight="1">
      <c r="A792" s="192" t="s">
        <v>1626</v>
      </c>
      <c r="B792" s="192" t="s">
        <v>1627</v>
      </c>
      <c r="C792" s="192" t="s">
        <v>1583</v>
      </c>
    </row>
    <row r="793" spans="1:3" ht="21" customHeight="1">
      <c r="A793" s="192" t="s">
        <v>1628</v>
      </c>
      <c r="B793" s="192" t="s">
        <v>1629</v>
      </c>
      <c r="C793" s="192" t="s">
        <v>1583</v>
      </c>
    </row>
    <row r="794" spans="1:3" ht="21" customHeight="1">
      <c r="A794" s="192" t="s">
        <v>1630</v>
      </c>
      <c r="B794" s="192" t="s">
        <v>1631</v>
      </c>
      <c r="C794" s="192" t="s">
        <v>1583</v>
      </c>
    </row>
    <row r="795" spans="1:3" ht="21" customHeight="1">
      <c r="A795" s="192" t="s">
        <v>1632</v>
      </c>
      <c r="B795" s="192" t="s">
        <v>1633</v>
      </c>
      <c r="C795" s="192" t="s">
        <v>405</v>
      </c>
    </row>
    <row r="796" spans="1:3" ht="21" customHeight="1">
      <c r="A796" s="192" t="s">
        <v>1634</v>
      </c>
      <c r="B796" s="192" t="s">
        <v>1635</v>
      </c>
      <c r="C796" s="192" t="s">
        <v>405</v>
      </c>
    </row>
    <row r="797" spans="1:3" ht="21" customHeight="1">
      <c r="A797" s="192" t="s">
        <v>1636</v>
      </c>
      <c r="B797" s="192" t="s">
        <v>1637</v>
      </c>
      <c r="C797" s="192" t="s">
        <v>405</v>
      </c>
    </row>
    <row r="798" spans="1:3" ht="21" customHeight="1">
      <c r="A798" s="192" t="s">
        <v>1638</v>
      </c>
      <c r="B798" s="192" t="s">
        <v>1639</v>
      </c>
      <c r="C798" s="192" t="s">
        <v>1583</v>
      </c>
    </row>
    <row r="799" spans="1:3" ht="21" customHeight="1">
      <c r="A799" s="192" t="s">
        <v>1640</v>
      </c>
      <c r="B799" s="192" t="s">
        <v>1641</v>
      </c>
      <c r="C799" s="192" t="s">
        <v>405</v>
      </c>
    </row>
    <row r="800" spans="1:3" ht="21" customHeight="1">
      <c r="A800" s="192" t="s">
        <v>1642</v>
      </c>
      <c r="B800" s="192" t="s">
        <v>1643</v>
      </c>
      <c r="C800" s="192" t="s">
        <v>1583</v>
      </c>
    </row>
    <row r="801" spans="1:4" ht="21" customHeight="1">
      <c r="A801" s="192" t="s">
        <v>1644</v>
      </c>
      <c r="B801" s="192" t="s">
        <v>1645</v>
      </c>
      <c r="C801" s="192" t="s">
        <v>405</v>
      </c>
    </row>
    <row r="802" spans="1:4" ht="21" customHeight="1">
      <c r="A802" s="192" t="s">
        <v>1646</v>
      </c>
      <c r="B802" s="192" t="s">
        <v>1647</v>
      </c>
      <c r="C802" s="192" t="s">
        <v>405</v>
      </c>
    </row>
    <row r="803" spans="1:4" ht="21" customHeight="1">
      <c r="A803" s="202" t="s">
        <v>1648</v>
      </c>
      <c r="B803" s="78" t="s">
        <v>1649</v>
      </c>
      <c r="C803" s="203" t="s">
        <v>30</v>
      </c>
      <c r="D803" s="200"/>
    </row>
    <row r="804" spans="1:4" ht="21" customHeight="1">
      <c r="A804" s="192" t="s">
        <v>1650</v>
      </c>
      <c r="B804" s="192" t="s">
        <v>1651</v>
      </c>
      <c r="C804" s="192" t="s">
        <v>992</v>
      </c>
    </row>
    <row r="805" spans="1:4" ht="21" customHeight="1">
      <c r="A805" s="192" t="s">
        <v>1652</v>
      </c>
      <c r="B805" s="192" t="s">
        <v>1653</v>
      </c>
    </row>
    <row r="806" spans="1:4" ht="21" customHeight="1">
      <c r="A806" s="192" t="s">
        <v>1654</v>
      </c>
      <c r="B806" s="198" t="s">
        <v>1655</v>
      </c>
      <c r="C806" s="199" t="s">
        <v>899</v>
      </c>
      <c r="D806" s="200"/>
    </row>
    <row r="807" spans="1:4" ht="21" customHeight="1">
      <c r="A807" s="202" t="s">
        <v>1656</v>
      </c>
      <c r="B807" s="78" t="s">
        <v>1657</v>
      </c>
      <c r="C807" s="203" t="s">
        <v>30</v>
      </c>
      <c r="D807" s="200"/>
    </row>
    <row r="808" spans="1:4" ht="21" customHeight="1">
      <c r="A808" s="192" t="s">
        <v>1658</v>
      </c>
      <c r="B808" s="192" t="s">
        <v>1659</v>
      </c>
      <c r="C808" s="192" t="s">
        <v>14</v>
      </c>
      <c r="D808" s="200"/>
    </row>
    <row r="809" spans="1:4" ht="21" customHeight="1">
      <c r="A809" s="202" t="s">
        <v>1660</v>
      </c>
      <c r="B809" s="78" t="s">
        <v>1661</v>
      </c>
      <c r="C809" s="203" t="s">
        <v>40</v>
      </c>
      <c r="D809" s="200"/>
    </row>
    <row r="810" spans="1:4" ht="21" customHeight="1">
      <c r="A810" s="202" t="s">
        <v>1662</v>
      </c>
      <c r="B810" s="78" t="s">
        <v>1663</v>
      </c>
      <c r="C810" s="203" t="s">
        <v>73</v>
      </c>
      <c r="D810" s="200"/>
    </row>
    <row r="811" spans="1:4" ht="21" customHeight="1">
      <c r="A811" s="202" t="s">
        <v>1664</v>
      </c>
      <c r="B811" s="78" t="s">
        <v>1665</v>
      </c>
      <c r="C811" s="203" t="s">
        <v>17</v>
      </c>
      <c r="D811" s="200"/>
    </row>
    <row r="812" spans="1:4" ht="21" customHeight="1">
      <c r="A812" s="192" t="s">
        <v>1666</v>
      </c>
      <c r="B812" s="192" t="s">
        <v>1667</v>
      </c>
      <c r="C812" s="192" t="s">
        <v>1668</v>
      </c>
    </row>
    <row r="813" spans="1:4" ht="21" customHeight="1">
      <c r="A813" s="192" t="s">
        <v>1669</v>
      </c>
      <c r="B813" s="192" t="s">
        <v>1670</v>
      </c>
      <c r="C813" s="192" t="s">
        <v>782</v>
      </c>
    </row>
    <row r="814" spans="1:4" ht="21" customHeight="1">
      <c r="A814" s="192" t="s">
        <v>1671</v>
      </c>
      <c r="B814" s="192" t="s">
        <v>1672</v>
      </c>
      <c r="C814" s="192" t="s">
        <v>76</v>
      </c>
    </row>
    <row r="815" spans="1:4" ht="21" customHeight="1">
      <c r="A815" s="192" t="s">
        <v>1673</v>
      </c>
      <c r="B815" s="192" t="s">
        <v>1674</v>
      </c>
      <c r="C815" s="192" t="s">
        <v>30</v>
      </c>
      <c r="D815" s="200"/>
    </row>
    <row r="816" spans="1:4" ht="21" customHeight="1">
      <c r="A816" s="192" t="s">
        <v>1675</v>
      </c>
      <c r="B816" s="192" t="s">
        <v>1676</v>
      </c>
      <c r="C816" s="192" t="s">
        <v>1248</v>
      </c>
    </row>
    <row r="817" spans="1:4" ht="21" customHeight="1">
      <c r="A817" s="192" t="s">
        <v>1677</v>
      </c>
      <c r="B817" s="192" t="s">
        <v>1678</v>
      </c>
      <c r="C817" s="192" t="s">
        <v>57</v>
      </c>
    </row>
    <row r="818" spans="1:4" ht="21" customHeight="1">
      <c r="A818" s="192" t="s">
        <v>1679</v>
      </c>
      <c r="B818" s="192" t="s">
        <v>1680</v>
      </c>
      <c r="C818" s="192" t="s">
        <v>160</v>
      </c>
    </row>
    <row r="819" spans="1:4" ht="21" customHeight="1">
      <c r="A819" s="192" t="s">
        <v>1681</v>
      </c>
      <c r="B819" s="192" t="s">
        <v>1682</v>
      </c>
      <c r="C819" s="192" t="s">
        <v>1683</v>
      </c>
    </row>
    <row r="820" spans="1:4" ht="21" customHeight="1">
      <c r="A820" s="192" t="s">
        <v>1684</v>
      </c>
      <c r="B820" s="192" t="s">
        <v>1685</v>
      </c>
    </row>
    <row r="821" spans="1:4" ht="21" customHeight="1">
      <c r="A821" s="192" t="s">
        <v>1686</v>
      </c>
      <c r="B821" s="192" t="s">
        <v>1687</v>
      </c>
      <c r="C821" s="192" t="s">
        <v>30</v>
      </c>
    </row>
    <row r="822" spans="1:4" ht="21" customHeight="1">
      <c r="A822" s="201" t="s">
        <v>1688</v>
      </c>
      <c r="B822" s="198" t="s">
        <v>1689</v>
      </c>
      <c r="C822" s="204" t="s">
        <v>242</v>
      </c>
      <c r="D822" s="200"/>
    </row>
    <row r="823" spans="1:4" ht="21" customHeight="1">
      <c r="A823" s="192" t="s">
        <v>1652</v>
      </c>
      <c r="B823" s="192" t="s">
        <v>1690</v>
      </c>
      <c r="C823" s="192" t="s">
        <v>752</v>
      </c>
    </row>
    <row r="824" spans="1:4" ht="21" customHeight="1">
      <c r="A824" s="202" t="s">
        <v>1691</v>
      </c>
      <c r="B824" s="78" t="s">
        <v>1692</v>
      </c>
      <c r="C824" s="203" t="s">
        <v>17</v>
      </c>
      <c r="D824" s="200"/>
    </row>
    <row r="825" spans="1:4" ht="21" customHeight="1">
      <c r="A825" s="192" t="s">
        <v>1693</v>
      </c>
      <c r="B825" s="192" t="s">
        <v>1694</v>
      </c>
      <c r="C825" s="192" t="s">
        <v>27</v>
      </c>
    </row>
    <row r="826" spans="1:4" ht="21" customHeight="1">
      <c r="A826" s="192" t="s">
        <v>1695</v>
      </c>
      <c r="B826" s="192" t="s">
        <v>1696</v>
      </c>
      <c r="C826" s="192" t="s">
        <v>1066</v>
      </c>
    </row>
    <row r="827" spans="1:4" ht="21" customHeight="1">
      <c r="A827" s="192" t="s">
        <v>1697</v>
      </c>
      <c r="B827" s="192" t="s">
        <v>1698</v>
      </c>
      <c r="C827" s="192" t="s">
        <v>27</v>
      </c>
    </row>
    <row r="828" spans="1:4" ht="21" customHeight="1">
      <c r="A828" s="192" t="s">
        <v>1699</v>
      </c>
      <c r="B828" s="192" t="s">
        <v>1700</v>
      </c>
      <c r="C828" s="192" t="s">
        <v>37</v>
      </c>
    </row>
    <row r="829" spans="1:4" ht="21" customHeight="1">
      <c r="A829" s="192" t="s">
        <v>1701</v>
      </c>
      <c r="B829" s="192" t="s">
        <v>1702</v>
      </c>
      <c r="C829" s="192" t="s">
        <v>30</v>
      </c>
      <c r="D829" s="200"/>
    </row>
    <row r="830" spans="1:4" ht="21" customHeight="1">
      <c r="A830" s="201" t="s">
        <v>1703</v>
      </c>
      <c r="B830" s="198" t="s">
        <v>1704</v>
      </c>
      <c r="C830" s="199" t="s">
        <v>62</v>
      </c>
      <c r="D830" s="200"/>
    </row>
    <row r="831" spans="1:4" ht="21" customHeight="1">
      <c r="A831" s="192" t="s">
        <v>1705</v>
      </c>
      <c r="B831" s="192" t="s">
        <v>1706</v>
      </c>
      <c r="C831" s="192" t="s">
        <v>123</v>
      </c>
      <c r="D831" s="200"/>
    </row>
    <row r="832" spans="1:4" ht="21" customHeight="1">
      <c r="A832" s="201" t="s">
        <v>1707</v>
      </c>
      <c r="B832" s="198" t="s">
        <v>1708</v>
      </c>
      <c r="C832" s="199" t="s">
        <v>24</v>
      </c>
      <c r="D832" s="200"/>
    </row>
    <row r="833" spans="1:4" ht="21" customHeight="1">
      <c r="A833" s="192" t="s">
        <v>1709</v>
      </c>
      <c r="B833" s="192" t="s">
        <v>1710</v>
      </c>
      <c r="C833" s="192" t="s">
        <v>14</v>
      </c>
      <c r="D833" s="200"/>
    </row>
    <row r="834" spans="1:4" ht="21" customHeight="1">
      <c r="A834" s="192" t="s">
        <v>1711</v>
      </c>
      <c r="B834" s="198" t="s">
        <v>1712</v>
      </c>
      <c r="C834" s="199" t="s">
        <v>11</v>
      </c>
      <c r="D834" s="200"/>
    </row>
    <row r="835" spans="1:4" ht="21" customHeight="1">
      <c r="A835" s="192" t="s">
        <v>1713</v>
      </c>
      <c r="B835" s="198" t="s">
        <v>1714</v>
      </c>
      <c r="C835" s="199" t="s">
        <v>24</v>
      </c>
      <c r="D835" s="200"/>
    </row>
    <row r="836" spans="1:4" ht="21" customHeight="1">
      <c r="A836" s="202" t="s">
        <v>1715</v>
      </c>
      <c r="B836" s="78" t="s">
        <v>1716</v>
      </c>
      <c r="C836" s="203" t="s">
        <v>30</v>
      </c>
      <c r="D836" s="200"/>
    </row>
    <row r="837" spans="1:4" ht="21" customHeight="1">
      <c r="A837" s="201" t="s">
        <v>1717</v>
      </c>
      <c r="B837" s="198" t="s">
        <v>1718</v>
      </c>
      <c r="C837" s="204" t="s">
        <v>45</v>
      </c>
      <c r="D837" s="200"/>
    </row>
    <row r="838" spans="1:4" ht="21" customHeight="1">
      <c r="A838" s="202" t="s">
        <v>1719</v>
      </c>
      <c r="B838" s="78" t="s">
        <v>1720</v>
      </c>
      <c r="C838" s="203" t="s">
        <v>30</v>
      </c>
      <c r="D838" s="200"/>
    </row>
    <row r="839" spans="1:4" ht="21" customHeight="1">
      <c r="A839" s="192" t="s">
        <v>1721</v>
      </c>
      <c r="B839" s="192" t="s">
        <v>1722</v>
      </c>
      <c r="C839" s="192" t="s">
        <v>30</v>
      </c>
    </row>
    <row r="840" spans="1:4" ht="21" customHeight="1">
      <c r="A840" s="192" t="s">
        <v>1723</v>
      </c>
      <c r="B840" s="192" t="s">
        <v>1724</v>
      </c>
      <c r="C840" s="192" t="s">
        <v>30</v>
      </c>
      <c r="D840" s="200"/>
    </row>
    <row r="841" spans="1:4" ht="21" customHeight="1">
      <c r="A841" s="192" t="s">
        <v>1725</v>
      </c>
      <c r="B841" s="192" t="s">
        <v>1726</v>
      </c>
      <c r="C841" s="192" t="s">
        <v>30</v>
      </c>
      <c r="D841" s="200"/>
    </row>
    <row r="842" spans="1:4" ht="21" customHeight="1">
      <c r="A842" s="192" t="s">
        <v>1727</v>
      </c>
      <c r="B842" s="192" t="s">
        <v>1728</v>
      </c>
      <c r="C842" s="192" t="s">
        <v>30</v>
      </c>
      <c r="D842" s="200"/>
    </row>
    <row r="843" spans="1:4" ht="21" customHeight="1">
      <c r="A843" s="192" t="s">
        <v>1729</v>
      </c>
      <c r="B843" s="192" t="s">
        <v>1730</v>
      </c>
      <c r="C843" s="192" t="s">
        <v>30</v>
      </c>
      <c r="D843" s="200"/>
    </row>
    <row r="844" spans="1:4" ht="21" customHeight="1">
      <c r="A844" s="192" t="s">
        <v>1731</v>
      </c>
      <c r="B844" s="192" t="s">
        <v>1732</v>
      </c>
      <c r="C844" s="192" t="s">
        <v>30</v>
      </c>
    </row>
    <row r="845" spans="1:4" ht="21" customHeight="1">
      <c r="A845" s="192" t="s">
        <v>1733</v>
      </c>
      <c r="B845" s="192" t="s">
        <v>1732</v>
      </c>
    </row>
    <row r="846" spans="1:4" ht="21" customHeight="1">
      <c r="A846" s="192" t="s">
        <v>1734</v>
      </c>
      <c r="B846" s="192" t="s">
        <v>1735</v>
      </c>
    </row>
    <row r="847" spans="1:4" ht="21" customHeight="1">
      <c r="A847" s="192" t="s">
        <v>1736</v>
      </c>
      <c r="B847" s="192" t="s">
        <v>1737</v>
      </c>
      <c r="C847" s="192" t="s">
        <v>30</v>
      </c>
    </row>
    <row r="848" spans="1:4" ht="21" customHeight="1">
      <c r="A848" s="192" t="s">
        <v>1738</v>
      </c>
      <c r="B848" s="192" t="s">
        <v>1739</v>
      </c>
      <c r="C848" s="192" t="s">
        <v>27</v>
      </c>
    </row>
    <row r="849" spans="1:4" ht="21" customHeight="1">
      <c r="A849" s="192" t="s">
        <v>1740</v>
      </c>
      <c r="B849" s="192" t="s">
        <v>1741</v>
      </c>
      <c r="C849" s="192" t="s">
        <v>30</v>
      </c>
      <c r="D849" s="200"/>
    </row>
    <row r="850" spans="1:4" ht="21" customHeight="1">
      <c r="A850" s="192" t="s">
        <v>1742</v>
      </c>
      <c r="B850" s="192" t="s">
        <v>1743</v>
      </c>
      <c r="C850" s="192" t="s">
        <v>30</v>
      </c>
    </row>
    <row r="851" spans="1:4" ht="21" customHeight="1">
      <c r="A851" s="202" t="s">
        <v>1744</v>
      </c>
      <c r="B851" s="78" t="s">
        <v>1745</v>
      </c>
      <c r="C851" s="203" t="s">
        <v>27</v>
      </c>
      <c r="D851" s="200"/>
    </row>
    <row r="852" spans="1:4" ht="21" customHeight="1">
      <c r="A852" s="202">
        <v>0</v>
      </c>
      <c r="B852" s="78" t="s">
        <v>1746</v>
      </c>
      <c r="C852" s="203" t="s">
        <v>30</v>
      </c>
      <c r="D852" s="200"/>
    </row>
    <row r="853" spans="1:4" ht="21" customHeight="1">
      <c r="A853" s="192" t="s">
        <v>1747</v>
      </c>
      <c r="B853" s="192" t="s">
        <v>1746</v>
      </c>
    </row>
    <row r="854" spans="1:4" ht="21" customHeight="1">
      <c r="A854" s="192" t="s">
        <v>1748</v>
      </c>
      <c r="B854" s="192" t="s">
        <v>1749</v>
      </c>
      <c r="C854" s="192" t="s">
        <v>30</v>
      </c>
    </row>
    <row r="855" spans="1:4" ht="21" customHeight="1">
      <c r="A855" s="192" t="s">
        <v>1750</v>
      </c>
      <c r="B855" s="192" t="s">
        <v>1750</v>
      </c>
    </row>
    <row r="856" spans="1:4" ht="21" customHeight="1">
      <c r="A856" s="202" t="s">
        <v>1751</v>
      </c>
      <c r="B856" s="78" t="s">
        <v>1752</v>
      </c>
      <c r="C856" s="203" t="s">
        <v>30</v>
      </c>
      <c r="D856" s="200"/>
    </row>
    <row r="857" spans="1:4" ht="21" customHeight="1">
      <c r="A857" s="192" t="s">
        <v>1753</v>
      </c>
      <c r="B857" s="198" t="s">
        <v>1754</v>
      </c>
      <c r="C857" s="199" t="s">
        <v>62</v>
      </c>
      <c r="D857" s="200"/>
    </row>
    <row r="858" spans="1:4" ht="21" customHeight="1">
      <c r="A858" s="210" t="s">
        <v>1755</v>
      </c>
      <c r="B858" s="210" t="s">
        <v>1756</v>
      </c>
      <c r="C858" s="192" t="s">
        <v>76</v>
      </c>
    </row>
    <row r="859" spans="1:4" ht="21" customHeight="1">
      <c r="A859" s="201" t="s">
        <v>1757</v>
      </c>
      <c r="B859" s="198" t="s">
        <v>1758</v>
      </c>
      <c r="C859" s="199" t="s">
        <v>274</v>
      </c>
      <c r="D859" s="200"/>
    </row>
    <row r="860" spans="1:4" ht="21" customHeight="1">
      <c r="A860" s="192" t="s">
        <v>1759</v>
      </c>
      <c r="B860" s="198" t="s">
        <v>1760</v>
      </c>
      <c r="C860" s="199" t="s">
        <v>274</v>
      </c>
      <c r="D860" s="200"/>
    </row>
    <row r="861" spans="1:4" ht="21" customHeight="1">
      <c r="A861" s="201" t="s">
        <v>1761</v>
      </c>
      <c r="B861" s="198" t="s">
        <v>1762</v>
      </c>
      <c r="C861" s="204" t="s">
        <v>45</v>
      </c>
      <c r="D861" s="200"/>
    </row>
    <row r="862" spans="1:4" ht="21" customHeight="1">
      <c r="A862" s="192" t="s">
        <v>1763</v>
      </c>
      <c r="B862" s="192" t="s">
        <v>1764</v>
      </c>
      <c r="C862" s="192" t="s">
        <v>37</v>
      </c>
    </row>
    <row r="863" spans="1:4" ht="21" customHeight="1">
      <c r="A863" s="192" t="s">
        <v>1765</v>
      </c>
      <c r="B863" s="192" t="s">
        <v>1766</v>
      </c>
      <c r="C863" s="192" t="s">
        <v>14</v>
      </c>
    </row>
    <row r="864" spans="1:4" ht="21" customHeight="1">
      <c r="A864" s="202" t="s">
        <v>1767</v>
      </c>
      <c r="B864" s="78" t="s">
        <v>1768</v>
      </c>
      <c r="C864" s="203" t="s">
        <v>27</v>
      </c>
      <c r="D864" s="200"/>
    </row>
    <row r="865" spans="1:4" ht="21" customHeight="1">
      <c r="A865" s="202" t="s">
        <v>1769</v>
      </c>
      <c r="B865" s="78" t="s">
        <v>1770</v>
      </c>
      <c r="C865" s="203" t="s">
        <v>73</v>
      </c>
      <c r="D865" s="200"/>
    </row>
    <row r="866" spans="1:4" ht="21" customHeight="1">
      <c r="A866" s="202" t="s">
        <v>1771</v>
      </c>
      <c r="B866" s="78" t="s">
        <v>1772</v>
      </c>
      <c r="C866" s="203" t="s">
        <v>17</v>
      </c>
      <c r="D866" s="200"/>
    </row>
    <row r="867" spans="1:4" ht="21" customHeight="1">
      <c r="A867" s="201" t="s">
        <v>1773</v>
      </c>
      <c r="B867" s="198" t="s">
        <v>1774</v>
      </c>
      <c r="C867" s="204" t="s">
        <v>45</v>
      </c>
      <c r="D867" s="200"/>
    </row>
    <row r="868" spans="1:4" ht="21" customHeight="1">
      <c r="A868" s="192" t="s">
        <v>1775</v>
      </c>
      <c r="B868" s="192" t="s">
        <v>1776</v>
      </c>
      <c r="C868" s="192" t="s">
        <v>175</v>
      </c>
      <c r="D868" s="200"/>
    </row>
    <row r="869" spans="1:4" ht="21" customHeight="1">
      <c r="A869" s="192" t="s">
        <v>1777</v>
      </c>
      <c r="B869" s="192" t="s">
        <v>1778</v>
      </c>
      <c r="C869" s="192" t="s">
        <v>17</v>
      </c>
      <c r="D869" s="200"/>
    </row>
    <row r="870" spans="1:4" ht="21" customHeight="1">
      <c r="A870" s="192" t="s">
        <v>1779</v>
      </c>
      <c r="B870" s="192" t="s">
        <v>1780</v>
      </c>
      <c r="C870" s="192" t="s">
        <v>689</v>
      </c>
      <c r="D870" s="200"/>
    </row>
    <row r="871" spans="1:4" ht="21" customHeight="1">
      <c r="A871" s="192" t="s">
        <v>1781</v>
      </c>
      <c r="B871" s="198" t="s">
        <v>1782</v>
      </c>
      <c r="C871" s="199" t="s">
        <v>24</v>
      </c>
      <c r="D871" s="200"/>
    </row>
    <row r="872" spans="1:4" ht="21" customHeight="1">
      <c r="A872" s="201" t="s">
        <v>1783</v>
      </c>
      <c r="B872" s="198" t="s">
        <v>1784</v>
      </c>
      <c r="C872" s="204" t="s">
        <v>157</v>
      </c>
      <c r="D872" s="200"/>
    </row>
    <row r="873" spans="1:4" ht="21" customHeight="1">
      <c r="A873" s="201" t="s">
        <v>1785</v>
      </c>
      <c r="B873" s="201" t="s">
        <v>1786</v>
      </c>
      <c r="C873" s="204" t="s">
        <v>157</v>
      </c>
      <c r="D873" s="200"/>
    </row>
    <row r="874" spans="1:4" ht="21" customHeight="1">
      <c r="A874" s="201" t="s">
        <v>1787</v>
      </c>
      <c r="B874" s="198" t="s">
        <v>1788</v>
      </c>
      <c r="C874" s="204" t="s">
        <v>157</v>
      </c>
      <c r="D874" s="200"/>
    </row>
    <row r="875" spans="1:4" ht="21" customHeight="1">
      <c r="A875" s="192" t="s">
        <v>1789</v>
      </c>
      <c r="B875" s="198" t="s">
        <v>1790</v>
      </c>
      <c r="C875" s="199" t="s">
        <v>68</v>
      </c>
      <c r="D875" s="200"/>
    </row>
    <row r="876" spans="1:4" ht="21" customHeight="1">
      <c r="A876" s="201" t="s">
        <v>1791</v>
      </c>
      <c r="B876" s="198" t="s">
        <v>1792</v>
      </c>
      <c r="C876" s="199" t="s">
        <v>24</v>
      </c>
      <c r="D876" s="200"/>
    </row>
    <row r="877" spans="1:4" ht="21" customHeight="1">
      <c r="A877" s="192" t="s">
        <v>1793</v>
      </c>
      <c r="B877" s="198" t="s">
        <v>1794</v>
      </c>
      <c r="C877" s="199" t="s">
        <v>68</v>
      </c>
      <c r="D877" s="200"/>
    </row>
    <row r="878" spans="1:4" ht="21" customHeight="1">
      <c r="A878" s="192" t="s">
        <v>1795</v>
      </c>
      <c r="B878" s="192" t="s">
        <v>1796</v>
      </c>
      <c r="C878" s="192" t="s">
        <v>57</v>
      </c>
    </row>
    <row r="879" spans="1:4" ht="21" customHeight="1">
      <c r="A879" s="201" t="s">
        <v>1797</v>
      </c>
      <c r="B879" s="198" t="s">
        <v>1798</v>
      </c>
      <c r="C879" s="199" t="s">
        <v>689</v>
      </c>
      <c r="D879" s="200"/>
    </row>
    <row r="880" spans="1:4" ht="21" customHeight="1">
      <c r="A880" s="202" t="s">
        <v>1799</v>
      </c>
      <c r="B880" s="78" t="s">
        <v>1800</v>
      </c>
      <c r="C880" s="203" t="s">
        <v>30</v>
      </c>
      <c r="D880" s="200"/>
    </row>
    <row r="881" spans="1:4" ht="21" customHeight="1">
      <c r="A881" s="192" t="s">
        <v>1801</v>
      </c>
      <c r="B881" s="192" t="s">
        <v>1802</v>
      </c>
      <c r="C881" s="192" t="s">
        <v>17</v>
      </c>
    </row>
    <row r="882" spans="1:4" ht="21" customHeight="1">
      <c r="A882" s="202" t="s">
        <v>1803</v>
      </c>
      <c r="B882" s="78" t="s">
        <v>1804</v>
      </c>
      <c r="C882" s="203" t="s">
        <v>30</v>
      </c>
      <c r="D882" s="200"/>
    </row>
    <row r="883" spans="1:4" ht="21" customHeight="1">
      <c r="A883" s="202" t="s">
        <v>1805</v>
      </c>
      <c r="B883" s="78" t="s">
        <v>1806</v>
      </c>
      <c r="C883" s="203" t="s">
        <v>17</v>
      </c>
      <c r="D883" s="200"/>
    </row>
    <row r="884" spans="1:4" ht="21" customHeight="1">
      <c r="A884" s="192" t="s">
        <v>1807</v>
      </c>
      <c r="B884" s="192" t="s">
        <v>1808</v>
      </c>
      <c r="C884" s="192" t="s">
        <v>27</v>
      </c>
    </row>
    <row r="885" spans="1:4" ht="21" customHeight="1">
      <c r="A885" s="202" t="s">
        <v>1809</v>
      </c>
      <c r="B885" s="78" t="s">
        <v>1810</v>
      </c>
      <c r="C885" s="203" t="s">
        <v>27</v>
      </c>
      <c r="D885" s="200"/>
    </row>
    <row r="886" spans="1:4" ht="21" customHeight="1">
      <c r="A886" s="202" t="s">
        <v>1811</v>
      </c>
      <c r="B886" s="78" t="s">
        <v>1812</v>
      </c>
      <c r="C886" s="203" t="s">
        <v>73</v>
      </c>
      <c r="D886" s="200"/>
    </row>
    <row r="887" spans="1:4" ht="21" customHeight="1">
      <c r="A887" s="192" t="s">
        <v>1813</v>
      </c>
      <c r="B887" s="198" t="s">
        <v>1814</v>
      </c>
      <c r="C887" s="199" t="s">
        <v>274</v>
      </c>
      <c r="D887" s="200"/>
    </row>
    <row r="888" spans="1:4" ht="21" customHeight="1">
      <c r="A888" s="192" t="s">
        <v>1815</v>
      </c>
      <c r="B888" s="192" t="s">
        <v>1816</v>
      </c>
      <c r="C888" s="192" t="s">
        <v>123</v>
      </c>
      <c r="D888" s="200"/>
    </row>
    <row r="889" spans="1:4" ht="21" customHeight="1">
      <c r="A889" s="78" t="s">
        <v>1817</v>
      </c>
      <c r="B889" s="78" t="s">
        <v>1818</v>
      </c>
      <c r="C889" s="203" t="s">
        <v>30</v>
      </c>
      <c r="D889" s="200"/>
    </row>
    <row r="890" spans="1:4" ht="21" customHeight="1">
      <c r="A890" s="201" t="s">
        <v>1819</v>
      </c>
      <c r="B890" s="198" t="s">
        <v>1820</v>
      </c>
      <c r="C890" s="204" t="s">
        <v>157</v>
      </c>
      <c r="D890" s="200"/>
    </row>
    <row r="891" spans="1:4" ht="21" customHeight="1">
      <c r="A891" s="202" t="s">
        <v>1821</v>
      </c>
      <c r="B891" s="78" t="s">
        <v>1822</v>
      </c>
      <c r="C891" s="203" t="s">
        <v>17</v>
      </c>
      <c r="D891" s="200"/>
    </row>
    <row r="892" spans="1:4" ht="21" customHeight="1">
      <c r="A892" s="192" t="s">
        <v>1823</v>
      </c>
      <c r="B892" s="192" t="s">
        <v>1824</v>
      </c>
      <c r="C892" s="192" t="s">
        <v>1825</v>
      </c>
    </row>
    <row r="893" spans="1:4" ht="21" customHeight="1">
      <c r="A893" s="192" t="s">
        <v>1826</v>
      </c>
      <c r="B893" s="198" t="s">
        <v>1827</v>
      </c>
      <c r="C893" s="199" t="s">
        <v>68</v>
      </c>
      <c r="D893" s="200"/>
    </row>
    <row r="894" spans="1:4" ht="21" customHeight="1">
      <c r="A894" s="192" t="s">
        <v>1828</v>
      </c>
      <c r="B894" s="198" t="s">
        <v>1829</v>
      </c>
      <c r="C894" s="199" t="s">
        <v>85</v>
      </c>
      <c r="D894" s="200"/>
    </row>
    <row r="895" spans="1:4" ht="21" customHeight="1">
      <c r="A895" s="192" t="s">
        <v>1830</v>
      </c>
      <c r="B895" s="192" t="s">
        <v>1831</v>
      </c>
      <c r="C895" s="192" t="s">
        <v>135</v>
      </c>
    </row>
    <row r="896" spans="1:4" ht="21" customHeight="1">
      <c r="A896" s="192" t="s">
        <v>1832</v>
      </c>
      <c r="B896" s="192" t="s">
        <v>1833</v>
      </c>
      <c r="C896" s="192" t="s">
        <v>1066</v>
      </c>
    </row>
    <row r="897" spans="1:4" ht="21" customHeight="1">
      <c r="A897" s="192" t="s">
        <v>1834</v>
      </c>
      <c r="B897" s="192" t="s">
        <v>1835</v>
      </c>
      <c r="C897" s="192" t="s">
        <v>37</v>
      </c>
    </row>
    <row r="898" spans="1:4" ht="21" customHeight="1">
      <c r="A898" s="202" t="s">
        <v>1836</v>
      </c>
      <c r="B898" s="78" t="s">
        <v>1837</v>
      </c>
      <c r="C898" s="203" t="s">
        <v>27</v>
      </c>
      <c r="D898" s="200"/>
    </row>
    <row r="899" spans="1:4" ht="21" customHeight="1">
      <c r="A899" s="202" t="s">
        <v>1838</v>
      </c>
      <c r="B899" s="78" t="s">
        <v>1839</v>
      </c>
      <c r="C899" s="203" t="s">
        <v>123</v>
      </c>
      <c r="D899" s="200"/>
    </row>
    <row r="900" spans="1:4" ht="21" customHeight="1">
      <c r="A900" s="192" t="s">
        <v>1840</v>
      </c>
      <c r="B900" s="192" t="s">
        <v>1841</v>
      </c>
      <c r="C900" s="192" t="s">
        <v>73</v>
      </c>
      <c r="D900" s="200"/>
    </row>
    <row r="901" spans="1:4" ht="21" customHeight="1">
      <c r="A901" s="202" t="s">
        <v>1842</v>
      </c>
      <c r="B901" s="78" t="s">
        <v>1843</v>
      </c>
      <c r="C901" s="203" t="s">
        <v>27</v>
      </c>
      <c r="D901" s="200"/>
    </row>
    <row r="902" spans="1:4" ht="21" customHeight="1">
      <c r="A902" s="202" t="s">
        <v>1844</v>
      </c>
      <c r="B902" s="78" t="s">
        <v>1845</v>
      </c>
      <c r="C902" s="203" t="s">
        <v>27</v>
      </c>
      <c r="D902" s="200"/>
    </row>
    <row r="903" spans="1:4" ht="21" customHeight="1">
      <c r="A903" s="192" t="s">
        <v>1846</v>
      </c>
      <c r="B903" s="192" t="s">
        <v>1847</v>
      </c>
      <c r="C903" s="192" t="s">
        <v>175</v>
      </c>
      <c r="D903" s="200"/>
    </row>
    <row r="904" spans="1:4" ht="21" customHeight="1">
      <c r="A904" s="201" t="s">
        <v>1848</v>
      </c>
      <c r="B904" s="198" t="s">
        <v>1849</v>
      </c>
      <c r="C904" s="204" t="s">
        <v>188</v>
      </c>
      <c r="D904" s="200"/>
    </row>
    <row r="905" spans="1:4" ht="21" customHeight="1">
      <c r="A905" s="192" t="s">
        <v>1850</v>
      </c>
      <c r="B905" s="198" t="s">
        <v>1851</v>
      </c>
      <c r="C905" s="199" t="s">
        <v>62</v>
      </c>
      <c r="D905" s="200"/>
    </row>
    <row r="906" spans="1:4" ht="21" customHeight="1">
      <c r="A906" s="202" t="s">
        <v>1852</v>
      </c>
      <c r="B906" s="78" t="s">
        <v>1853</v>
      </c>
      <c r="C906" s="203" t="s">
        <v>17</v>
      </c>
      <c r="D906" s="200"/>
    </row>
    <row r="907" spans="1:4" ht="21" customHeight="1">
      <c r="A907" s="202" t="s">
        <v>1854</v>
      </c>
      <c r="B907" s="78" t="s">
        <v>1855</v>
      </c>
      <c r="C907" s="203" t="s">
        <v>17</v>
      </c>
      <c r="D907" s="200"/>
    </row>
    <row r="908" spans="1:4" ht="21" customHeight="1">
      <c r="A908" s="202" t="s">
        <v>1856</v>
      </c>
      <c r="B908" s="78" t="s">
        <v>1857</v>
      </c>
      <c r="C908" s="203" t="s">
        <v>40</v>
      </c>
      <c r="D908" s="200"/>
    </row>
    <row r="909" spans="1:4" ht="21" customHeight="1">
      <c r="A909" s="211" t="s">
        <v>1858</v>
      </c>
      <c r="B909" s="192" t="s">
        <v>1859</v>
      </c>
    </row>
    <row r="910" spans="1:4" ht="21" customHeight="1">
      <c r="A910" s="192" t="s">
        <v>1860</v>
      </c>
      <c r="B910" s="192" t="s">
        <v>1861</v>
      </c>
      <c r="C910" s="192" t="s">
        <v>1862</v>
      </c>
    </row>
    <row r="911" spans="1:4" ht="21" customHeight="1">
      <c r="A911" s="202" t="s">
        <v>1863</v>
      </c>
      <c r="B911" s="78" t="s">
        <v>1864</v>
      </c>
      <c r="C911" s="203" t="s">
        <v>40</v>
      </c>
      <c r="D911" s="200"/>
    </row>
    <row r="912" spans="1:4" ht="21" customHeight="1">
      <c r="A912" s="202" t="s">
        <v>1865</v>
      </c>
      <c r="B912" s="78" t="s">
        <v>1866</v>
      </c>
      <c r="C912" s="203" t="s">
        <v>27</v>
      </c>
      <c r="D912" s="200"/>
    </row>
    <row r="913" spans="1:4" ht="21" customHeight="1">
      <c r="A913" s="192" t="s">
        <v>1867</v>
      </c>
      <c r="B913" s="192" t="s">
        <v>1868</v>
      </c>
    </row>
    <row r="914" spans="1:4" ht="21" customHeight="1">
      <c r="A914" s="202" t="s">
        <v>1869</v>
      </c>
      <c r="B914" s="78" t="s">
        <v>1870</v>
      </c>
      <c r="C914" s="203" t="s">
        <v>30</v>
      </c>
      <c r="D914" s="200"/>
    </row>
    <row r="915" spans="1:4" ht="21" customHeight="1">
      <c r="A915" s="202" t="s">
        <v>1871</v>
      </c>
      <c r="B915" s="78" t="s">
        <v>1872</v>
      </c>
      <c r="C915" s="203" t="s">
        <v>123</v>
      </c>
      <c r="D915" s="200"/>
    </row>
    <row r="916" spans="1:4" ht="21" customHeight="1">
      <c r="A916" s="202" t="s">
        <v>1873</v>
      </c>
      <c r="B916" s="78" t="s">
        <v>1874</v>
      </c>
      <c r="C916" s="203" t="s">
        <v>30</v>
      </c>
      <c r="D916" s="200"/>
    </row>
    <row r="917" spans="1:4" ht="21" customHeight="1">
      <c r="A917" s="192" t="s">
        <v>1875</v>
      </c>
      <c r="B917" s="192" t="s">
        <v>1876</v>
      </c>
      <c r="C917" s="192" t="s">
        <v>88</v>
      </c>
    </row>
    <row r="918" spans="1:4" ht="21" customHeight="1">
      <c r="A918" s="192" t="s">
        <v>1877</v>
      </c>
      <c r="B918" s="192" t="s">
        <v>1878</v>
      </c>
      <c r="C918" s="192" t="s">
        <v>31</v>
      </c>
      <c r="D918" s="200"/>
    </row>
    <row r="919" spans="1:4" ht="21" customHeight="1">
      <c r="A919" s="192" t="s">
        <v>1879</v>
      </c>
      <c r="B919" s="192" t="s">
        <v>1880</v>
      </c>
      <c r="C919" s="192" t="s">
        <v>73</v>
      </c>
    </row>
    <row r="920" spans="1:4" ht="21" customHeight="1">
      <c r="A920" s="192" t="s">
        <v>1881</v>
      </c>
      <c r="B920" s="192" t="s">
        <v>1882</v>
      </c>
      <c r="C920" s="192" t="s">
        <v>17</v>
      </c>
    </row>
    <row r="921" spans="1:4" ht="21" customHeight="1">
      <c r="A921" s="192" t="s">
        <v>1883</v>
      </c>
      <c r="B921" s="192" t="s">
        <v>1884</v>
      </c>
      <c r="C921" s="192" t="s">
        <v>123</v>
      </c>
    </row>
    <row r="922" spans="1:4" ht="21" customHeight="1">
      <c r="A922" s="201" t="s">
        <v>1885</v>
      </c>
      <c r="B922" s="198" t="s">
        <v>1886</v>
      </c>
      <c r="C922" s="204" t="s">
        <v>157</v>
      </c>
      <c r="D922" s="200"/>
    </row>
    <row r="923" spans="1:4" ht="21" customHeight="1">
      <c r="A923" s="192" t="s">
        <v>1887</v>
      </c>
      <c r="B923" s="192" t="s">
        <v>1888</v>
      </c>
      <c r="C923" s="192" t="s">
        <v>1889</v>
      </c>
    </row>
    <row r="924" spans="1:4" ht="21" customHeight="1">
      <c r="A924" s="192" t="s">
        <v>1890</v>
      </c>
      <c r="B924" s="192" t="s">
        <v>1891</v>
      </c>
      <c r="C924" s="192" t="s">
        <v>138</v>
      </c>
    </row>
    <row r="925" spans="1:4" ht="21" customHeight="1">
      <c r="A925" s="192" t="s">
        <v>1892</v>
      </c>
      <c r="B925" s="192" t="s">
        <v>1893</v>
      </c>
      <c r="C925" s="192" t="s">
        <v>231</v>
      </c>
    </row>
    <row r="926" spans="1:4" ht="21" customHeight="1">
      <c r="A926" s="201" t="s">
        <v>1894</v>
      </c>
      <c r="B926" s="198" t="s">
        <v>1895</v>
      </c>
      <c r="C926" s="204" t="s">
        <v>157</v>
      </c>
      <c r="D926" s="200"/>
    </row>
    <row r="927" spans="1:4" ht="21" customHeight="1">
      <c r="A927" s="201" t="s">
        <v>1896</v>
      </c>
      <c r="B927" s="198" t="s">
        <v>1897</v>
      </c>
      <c r="C927" s="204" t="s">
        <v>45</v>
      </c>
      <c r="D927" s="200"/>
    </row>
    <row r="928" spans="1:4" ht="21" customHeight="1">
      <c r="A928" s="201" t="s">
        <v>1898</v>
      </c>
      <c r="B928" s="201" t="s">
        <v>1899</v>
      </c>
      <c r="C928" s="204" t="s">
        <v>157</v>
      </c>
      <c r="D928" s="200"/>
    </row>
    <row r="929" spans="1:4" ht="21" customHeight="1">
      <c r="A929" s="192" t="s">
        <v>1900</v>
      </c>
      <c r="B929" s="192" t="s">
        <v>1901</v>
      </c>
      <c r="C929" s="192" t="s">
        <v>188</v>
      </c>
      <c r="D929" s="200"/>
    </row>
    <row r="930" spans="1:4" ht="21" customHeight="1">
      <c r="A930" s="192" t="s">
        <v>1902</v>
      </c>
      <c r="B930" s="198" t="s">
        <v>1903</v>
      </c>
      <c r="C930" s="199" t="s">
        <v>11</v>
      </c>
      <c r="D930" s="200"/>
    </row>
    <row r="931" spans="1:4" ht="21" customHeight="1">
      <c r="A931" s="202" t="s">
        <v>1904</v>
      </c>
      <c r="B931" s="78" t="s">
        <v>1905</v>
      </c>
      <c r="C931" s="203" t="s">
        <v>73</v>
      </c>
      <c r="D931" s="200"/>
    </row>
    <row r="932" spans="1:4" ht="21" customHeight="1">
      <c r="A932" s="202" t="s">
        <v>1906</v>
      </c>
      <c r="B932" s="78" t="s">
        <v>1907</v>
      </c>
      <c r="C932" s="203" t="s">
        <v>17</v>
      </c>
      <c r="D932" s="200"/>
    </row>
    <row r="933" spans="1:4" ht="21" customHeight="1">
      <c r="A933" s="201" t="s">
        <v>1908</v>
      </c>
      <c r="B933" s="198" t="s">
        <v>1909</v>
      </c>
      <c r="C933" s="199" t="s">
        <v>274</v>
      </c>
      <c r="D933" s="200"/>
    </row>
    <row r="934" spans="1:4" ht="21" customHeight="1">
      <c r="A934" s="201" t="s">
        <v>1910</v>
      </c>
      <c r="B934" s="198" t="s">
        <v>1911</v>
      </c>
      <c r="C934" s="199" t="s">
        <v>274</v>
      </c>
      <c r="D934" s="200"/>
    </row>
    <row r="935" spans="1:4" ht="21" customHeight="1">
      <c r="A935" s="192" t="s">
        <v>1912</v>
      </c>
      <c r="B935" s="192" t="s">
        <v>1913</v>
      </c>
      <c r="C935" s="192" t="s">
        <v>123</v>
      </c>
    </row>
    <row r="936" spans="1:4" ht="21" customHeight="1">
      <c r="A936" s="192" t="s">
        <v>1914</v>
      </c>
      <c r="B936" s="192" t="s">
        <v>1915</v>
      </c>
    </row>
    <row r="937" spans="1:4" ht="21" customHeight="1">
      <c r="A937" s="201" t="s">
        <v>1916</v>
      </c>
      <c r="B937" s="198" t="s">
        <v>1917</v>
      </c>
      <c r="C937" s="204" t="s">
        <v>157</v>
      </c>
      <c r="D937" s="200"/>
    </row>
    <row r="938" spans="1:4" ht="21" customHeight="1">
      <c r="A938" s="192" t="s">
        <v>1918</v>
      </c>
      <c r="B938" s="192" t="s">
        <v>1919</v>
      </c>
      <c r="C938" s="192" t="s">
        <v>57</v>
      </c>
    </row>
    <row r="939" spans="1:4" ht="21" customHeight="1">
      <c r="A939" s="202" t="s">
        <v>1920</v>
      </c>
      <c r="B939" s="78" t="s">
        <v>1921</v>
      </c>
      <c r="C939" s="203" t="s">
        <v>17</v>
      </c>
      <c r="D939" s="200"/>
    </row>
    <row r="940" spans="1:4" ht="21" customHeight="1">
      <c r="A940" s="202" t="s">
        <v>1922</v>
      </c>
      <c r="B940" s="78" t="s">
        <v>1923</v>
      </c>
      <c r="C940" s="203" t="s">
        <v>73</v>
      </c>
      <c r="D940" s="200"/>
    </row>
    <row r="941" spans="1:4" ht="21" customHeight="1">
      <c r="A941" s="192" t="s">
        <v>1924</v>
      </c>
      <c r="B941" s="192" t="s">
        <v>1925</v>
      </c>
      <c r="C941" s="192" t="s">
        <v>30</v>
      </c>
      <c r="D941" s="200"/>
    </row>
    <row r="942" spans="1:4" ht="21" customHeight="1">
      <c r="A942" s="192" t="s">
        <v>1926</v>
      </c>
      <c r="B942" s="192" t="s">
        <v>1927</v>
      </c>
      <c r="C942" s="192" t="s">
        <v>116</v>
      </c>
      <c r="D942" s="200"/>
    </row>
    <row r="943" spans="1:4" ht="21" customHeight="1">
      <c r="A943" s="192" t="s">
        <v>1928</v>
      </c>
      <c r="B943" s="192" t="s">
        <v>1929</v>
      </c>
      <c r="C943" s="192" t="s">
        <v>123</v>
      </c>
      <c r="D943" s="200"/>
    </row>
    <row r="944" spans="1:4" ht="21" customHeight="1">
      <c r="A944" s="201" t="s">
        <v>1930</v>
      </c>
      <c r="B944" s="198" t="s">
        <v>1931</v>
      </c>
      <c r="C944" s="204" t="s">
        <v>45</v>
      </c>
      <c r="D944" s="200"/>
    </row>
    <row r="945" spans="1:4" ht="21" customHeight="1">
      <c r="A945" s="192" t="s">
        <v>1932</v>
      </c>
      <c r="B945" s="192" t="s">
        <v>1933</v>
      </c>
      <c r="C945" s="192" t="s">
        <v>73</v>
      </c>
    </row>
    <row r="946" spans="1:4" ht="21" customHeight="1">
      <c r="A946" s="192" t="s">
        <v>1934</v>
      </c>
      <c r="B946" s="198" t="s">
        <v>1935</v>
      </c>
      <c r="C946" s="199" t="s">
        <v>11</v>
      </c>
      <c r="D946" s="200"/>
    </row>
    <row r="947" spans="1:4" ht="21" customHeight="1">
      <c r="A947" s="201" t="s">
        <v>1936</v>
      </c>
      <c r="B947" s="198" t="s">
        <v>1937</v>
      </c>
      <c r="C947" s="204" t="s">
        <v>45</v>
      </c>
      <c r="D947" s="200"/>
    </row>
    <row r="948" spans="1:4" ht="21" customHeight="1">
      <c r="A948" s="192" t="s">
        <v>1938</v>
      </c>
      <c r="B948" s="192" t="s">
        <v>1939</v>
      </c>
      <c r="C948" s="192" t="s">
        <v>123</v>
      </c>
    </row>
    <row r="949" spans="1:4" ht="21" customHeight="1">
      <c r="A949" s="202" t="s">
        <v>1940</v>
      </c>
      <c r="B949" s="78" t="s">
        <v>1941</v>
      </c>
      <c r="C949" s="203" t="s">
        <v>30</v>
      </c>
      <c r="D949" s="200"/>
    </row>
    <row r="950" spans="1:4" ht="21" customHeight="1">
      <c r="A950" s="192" t="s">
        <v>1942</v>
      </c>
      <c r="B950" s="192" t="s">
        <v>1943</v>
      </c>
      <c r="C950" s="192" t="s">
        <v>27</v>
      </c>
    </row>
    <row r="951" spans="1:4" ht="21" customHeight="1">
      <c r="A951" s="192" t="s">
        <v>1944</v>
      </c>
      <c r="B951" s="192" t="s">
        <v>1945</v>
      </c>
      <c r="C951" s="192" t="s">
        <v>27</v>
      </c>
    </row>
    <row r="952" spans="1:4" ht="21" customHeight="1">
      <c r="A952" s="192" t="s">
        <v>1946</v>
      </c>
      <c r="B952" s="192" t="s">
        <v>1947</v>
      </c>
      <c r="C952" s="192" t="s">
        <v>57</v>
      </c>
    </row>
    <row r="953" spans="1:4" ht="21" customHeight="1">
      <c r="A953" s="192" t="s">
        <v>1948</v>
      </c>
      <c r="B953" s="192" t="s">
        <v>1949</v>
      </c>
      <c r="C953" s="192" t="s">
        <v>27</v>
      </c>
    </row>
    <row r="954" spans="1:4" ht="21" customHeight="1">
      <c r="A954" s="201" t="s">
        <v>1950</v>
      </c>
      <c r="B954" s="198" t="s">
        <v>1951</v>
      </c>
      <c r="C954" s="204" t="s">
        <v>45</v>
      </c>
      <c r="D954" s="200"/>
    </row>
    <row r="955" spans="1:4" ht="21" customHeight="1">
      <c r="A955" s="192" t="s">
        <v>1952</v>
      </c>
      <c r="B955" s="198" t="s">
        <v>1953</v>
      </c>
      <c r="C955" s="199" t="s">
        <v>274</v>
      </c>
      <c r="D955" s="200"/>
    </row>
    <row r="956" spans="1:4" ht="21" customHeight="1">
      <c r="A956" s="202" t="s">
        <v>1954</v>
      </c>
      <c r="B956" s="78" t="s">
        <v>1955</v>
      </c>
      <c r="C956" s="203" t="s">
        <v>40</v>
      </c>
      <c r="D956" s="200"/>
    </row>
    <row r="957" spans="1:4" ht="21" customHeight="1">
      <c r="A957" s="202" t="s">
        <v>1956</v>
      </c>
      <c r="B957" s="78" t="s">
        <v>1957</v>
      </c>
      <c r="C957" s="203" t="s">
        <v>17</v>
      </c>
      <c r="D957" s="200"/>
    </row>
    <row r="958" spans="1:4" ht="21" customHeight="1">
      <c r="A958" s="192" t="s">
        <v>1958</v>
      </c>
      <c r="B958" s="192" t="s">
        <v>1959</v>
      </c>
      <c r="C958" s="192" t="s">
        <v>992</v>
      </c>
    </row>
    <row r="959" spans="1:4" ht="21" customHeight="1">
      <c r="A959" s="212" t="s">
        <v>1960</v>
      </c>
      <c r="B959" s="212" t="s">
        <v>1961</v>
      </c>
    </row>
    <row r="960" spans="1:4" ht="21" customHeight="1">
      <c r="A960" s="192" t="s">
        <v>1962</v>
      </c>
      <c r="B960" s="192" t="s">
        <v>1963</v>
      </c>
      <c r="C960" s="192" t="s">
        <v>27</v>
      </c>
    </row>
    <row r="961" spans="1:4" ht="21" customHeight="1">
      <c r="A961" s="202" t="s">
        <v>1964</v>
      </c>
      <c r="B961" s="78" t="s">
        <v>1965</v>
      </c>
      <c r="C961" s="203" t="s">
        <v>30</v>
      </c>
      <c r="D961" s="200"/>
    </row>
    <row r="962" spans="1:4" ht="21" customHeight="1">
      <c r="A962" s="192" t="s">
        <v>1966</v>
      </c>
      <c r="B962" s="192" t="s">
        <v>1967</v>
      </c>
      <c r="C962" s="192" t="s">
        <v>57</v>
      </c>
    </row>
    <row r="963" spans="1:4" ht="21" customHeight="1">
      <c r="A963" s="192" t="s">
        <v>1968</v>
      </c>
      <c r="B963" s="198" t="s">
        <v>1969</v>
      </c>
      <c r="C963" s="199" t="s">
        <v>274</v>
      </c>
      <c r="D963" s="200"/>
    </row>
    <row r="964" spans="1:4" ht="21" customHeight="1">
      <c r="A964" s="212" t="s">
        <v>1970</v>
      </c>
      <c r="B964" s="212" t="s">
        <v>1971</v>
      </c>
      <c r="C964" s="212" t="s">
        <v>782</v>
      </c>
    </row>
    <row r="965" spans="1:4" ht="21" customHeight="1">
      <c r="A965" s="201" t="s">
        <v>1972</v>
      </c>
      <c r="B965" s="198" t="s">
        <v>1973</v>
      </c>
      <c r="C965" s="204" t="s">
        <v>103</v>
      </c>
      <c r="D965" s="200"/>
    </row>
    <row r="966" spans="1:4" ht="21" customHeight="1">
      <c r="A966" s="192" t="s">
        <v>1974</v>
      </c>
      <c r="B966" s="192" t="s">
        <v>1975</v>
      </c>
      <c r="C966" s="192" t="s">
        <v>88</v>
      </c>
    </row>
    <row r="967" spans="1:4" ht="21" customHeight="1">
      <c r="A967" s="201" t="s">
        <v>1976</v>
      </c>
      <c r="B967" s="198" t="s">
        <v>1977</v>
      </c>
      <c r="C967" s="204" t="s">
        <v>157</v>
      </c>
      <c r="D967" s="200"/>
    </row>
    <row r="968" spans="1:4" ht="21" customHeight="1">
      <c r="A968" s="192" t="s">
        <v>1978</v>
      </c>
      <c r="B968" s="198" t="s">
        <v>1979</v>
      </c>
      <c r="C968" s="199" t="s">
        <v>24</v>
      </c>
      <c r="D968" s="200"/>
    </row>
    <row r="969" spans="1:4" ht="21" customHeight="1">
      <c r="A969" s="192" t="s">
        <v>1980</v>
      </c>
      <c r="B969" s="198" t="s">
        <v>1981</v>
      </c>
      <c r="C969" s="199" t="s">
        <v>6</v>
      </c>
      <c r="D969" s="200"/>
    </row>
    <row r="970" spans="1:4" ht="21" customHeight="1">
      <c r="A970" s="192" t="s">
        <v>1982</v>
      </c>
      <c r="B970" s="192" t="s">
        <v>1983</v>
      </c>
      <c r="C970" s="192" t="s">
        <v>73</v>
      </c>
      <c r="D970" s="200"/>
    </row>
    <row r="971" spans="1:4" ht="21" customHeight="1">
      <c r="A971" s="201" t="s">
        <v>1984</v>
      </c>
      <c r="B971" s="198" t="s">
        <v>1985</v>
      </c>
      <c r="C971" s="204" t="s">
        <v>188</v>
      </c>
      <c r="D971" s="200"/>
    </row>
    <row r="972" spans="1:4" ht="21" customHeight="1">
      <c r="A972" s="201" t="s">
        <v>1986</v>
      </c>
      <c r="B972" s="198" t="s">
        <v>1987</v>
      </c>
      <c r="C972" s="204" t="s">
        <v>242</v>
      </c>
      <c r="D972" s="200"/>
    </row>
    <row r="973" spans="1:4" ht="21" customHeight="1">
      <c r="A973" s="192" t="s">
        <v>1988</v>
      </c>
      <c r="B973" s="192" t="s">
        <v>1989</v>
      </c>
      <c r="C973" s="192" t="s">
        <v>30</v>
      </c>
    </row>
    <row r="974" spans="1:4" ht="21" customHeight="1">
      <c r="A974" s="202" t="s">
        <v>1990</v>
      </c>
      <c r="B974" s="78" t="s">
        <v>1991</v>
      </c>
      <c r="C974" s="203" t="s">
        <v>73</v>
      </c>
      <c r="D974" s="200"/>
    </row>
    <row r="975" spans="1:4" ht="21" customHeight="1">
      <c r="A975" s="192" t="s">
        <v>1992</v>
      </c>
      <c r="B975" s="198" t="s">
        <v>1993</v>
      </c>
      <c r="C975" s="199" t="s">
        <v>85</v>
      </c>
      <c r="D975" s="200"/>
    </row>
    <row r="976" spans="1:4" ht="21" customHeight="1">
      <c r="A976" s="202" t="s">
        <v>1994</v>
      </c>
      <c r="B976" s="78" t="s">
        <v>1995</v>
      </c>
      <c r="C976" s="203" t="s">
        <v>123</v>
      </c>
      <c r="D976" s="200"/>
    </row>
    <row r="977" spans="1:4" ht="21" customHeight="1">
      <c r="A977" s="202" t="s">
        <v>1996</v>
      </c>
      <c r="B977" s="78" t="s">
        <v>1997</v>
      </c>
      <c r="C977" s="203" t="s">
        <v>40</v>
      </c>
      <c r="D977" s="200"/>
    </row>
    <row r="978" spans="1:4" ht="21" customHeight="1">
      <c r="A978" s="192" t="s">
        <v>1998</v>
      </c>
      <c r="B978" s="192" t="s">
        <v>1999</v>
      </c>
      <c r="C978" s="192" t="s">
        <v>752</v>
      </c>
    </row>
    <row r="979" spans="1:4" ht="21" customHeight="1">
      <c r="A979" s="192" t="s">
        <v>2000</v>
      </c>
      <c r="B979" s="192" t="s">
        <v>2001</v>
      </c>
      <c r="C979" s="192" t="s">
        <v>2002</v>
      </c>
    </row>
    <row r="980" spans="1:4" ht="21" customHeight="1">
      <c r="A980" s="192" t="s">
        <v>2003</v>
      </c>
      <c r="B980" s="192" t="s">
        <v>2004</v>
      </c>
      <c r="C980" s="192" t="s">
        <v>752</v>
      </c>
    </row>
    <row r="981" spans="1:4" ht="21" customHeight="1">
      <c r="A981" s="192" t="s">
        <v>2005</v>
      </c>
      <c r="B981" s="198" t="s">
        <v>2006</v>
      </c>
      <c r="C981" s="199" t="s">
        <v>11</v>
      </c>
      <c r="D981" s="200"/>
    </row>
    <row r="982" spans="1:4" ht="21" customHeight="1">
      <c r="A982" s="202" t="s">
        <v>2007</v>
      </c>
      <c r="B982" s="78" t="s">
        <v>2008</v>
      </c>
      <c r="C982" s="203" t="s">
        <v>123</v>
      </c>
      <c r="D982" s="200"/>
    </row>
    <row r="983" spans="1:4" ht="21" customHeight="1">
      <c r="A983" s="192" t="s">
        <v>2009</v>
      </c>
      <c r="B983" s="198" t="s">
        <v>2010</v>
      </c>
      <c r="C983" s="199" t="s">
        <v>11</v>
      </c>
      <c r="D983" s="200"/>
    </row>
    <row r="984" spans="1:4" ht="21" customHeight="1">
      <c r="A984" s="192" t="s">
        <v>2011</v>
      </c>
      <c r="B984" s="192" t="s">
        <v>2012</v>
      </c>
      <c r="C984" s="192" t="s">
        <v>116</v>
      </c>
    </row>
    <row r="985" spans="1:4" ht="21" customHeight="1">
      <c r="A985" s="192" t="s">
        <v>2013</v>
      </c>
      <c r="B985" s="192" t="s">
        <v>2014</v>
      </c>
      <c r="C985" s="192" t="s">
        <v>752</v>
      </c>
    </row>
    <row r="986" spans="1:4" ht="21" customHeight="1">
      <c r="A986" s="202" t="s">
        <v>2015</v>
      </c>
      <c r="B986" s="78" t="s">
        <v>2016</v>
      </c>
      <c r="C986" s="203" t="s">
        <v>17</v>
      </c>
      <c r="D986" s="200"/>
    </row>
    <row r="987" spans="1:4" ht="21" customHeight="1">
      <c r="A987" s="192" t="s">
        <v>2017</v>
      </c>
      <c r="B987" s="192" t="s">
        <v>2018</v>
      </c>
      <c r="C987" s="192" t="s">
        <v>88</v>
      </c>
    </row>
    <row r="988" spans="1:4" ht="21" customHeight="1">
      <c r="A988" s="201" t="s">
        <v>2019</v>
      </c>
      <c r="B988" s="198" t="s">
        <v>2020</v>
      </c>
      <c r="C988" s="204" t="s">
        <v>45</v>
      </c>
      <c r="D988" s="200"/>
    </row>
    <row r="989" spans="1:4" ht="21" customHeight="1">
      <c r="A989" s="202" t="s">
        <v>2021</v>
      </c>
      <c r="B989" s="78" t="s">
        <v>2022</v>
      </c>
      <c r="C989" s="203" t="s">
        <v>40</v>
      </c>
      <c r="D989" s="200"/>
    </row>
    <row r="990" spans="1:4" ht="21" customHeight="1">
      <c r="A990" s="192" t="s">
        <v>2023</v>
      </c>
      <c r="B990" s="192" t="s">
        <v>2024</v>
      </c>
      <c r="C990" s="192" t="s">
        <v>88</v>
      </c>
    </row>
    <row r="991" spans="1:4" ht="21" customHeight="1">
      <c r="A991" s="202" t="s">
        <v>2025</v>
      </c>
      <c r="B991" s="78" t="s">
        <v>2026</v>
      </c>
      <c r="C991" s="203" t="s">
        <v>123</v>
      </c>
      <c r="D991" s="200"/>
    </row>
    <row r="992" spans="1:4" ht="21" customHeight="1">
      <c r="A992" s="201" t="s">
        <v>2027</v>
      </c>
      <c r="B992" s="198" t="s">
        <v>2028</v>
      </c>
      <c r="C992" s="204" t="s">
        <v>157</v>
      </c>
      <c r="D992" s="200"/>
    </row>
    <row r="993" spans="1:4" ht="21" customHeight="1">
      <c r="A993" s="201" t="s">
        <v>2029</v>
      </c>
      <c r="B993" s="198" t="s">
        <v>2030</v>
      </c>
      <c r="C993" s="204" t="s">
        <v>157</v>
      </c>
      <c r="D993" s="200"/>
    </row>
    <row r="994" spans="1:4" ht="21" customHeight="1">
      <c r="A994" s="192" t="s">
        <v>2031</v>
      </c>
      <c r="B994" s="198" t="s">
        <v>2032</v>
      </c>
      <c r="C994" s="199" t="s">
        <v>68</v>
      </c>
      <c r="D994" s="200"/>
    </row>
    <row r="995" spans="1:4" ht="21" customHeight="1">
      <c r="A995" s="192" t="s">
        <v>2033</v>
      </c>
      <c r="B995" s="192" t="s">
        <v>2034</v>
      </c>
      <c r="C995" s="192" t="s">
        <v>31</v>
      </c>
      <c r="D995" s="200"/>
    </row>
    <row r="996" spans="1:4" ht="21" customHeight="1">
      <c r="A996" s="192" t="s">
        <v>2035</v>
      </c>
      <c r="B996" s="192" t="s">
        <v>2036</v>
      </c>
      <c r="C996" s="192" t="s">
        <v>27</v>
      </c>
    </row>
    <row r="997" spans="1:4" ht="21" customHeight="1">
      <c r="A997" s="192" t="s">
        <v>2037</v>
      </c>
      <c r="B997" s="192" t="s">
        <v>2038</v>
      </c>
      <c r="C997" s="192" t="s">
        <v>765</v>
      </c>
      <c r="D997" s="200"/>
    </row>
    <row r="998" spans="1:4" ht="21" customHeight="1">
      <c r="A998" s="202" t="s">
        <v>2039</v>
      </c>
      <c r="B998" s="78" t="s">
        <v>2040</v>
      </c>
      <c r="C998" s="203" t="s">
        <v>73</v>
      </c>
      <c r="D998" s="200"/>
    </row>
    <row r="999" spans="1:4" ht="21" customHeight="1">
      <c r="A999" s="192" t="s">
        <v>2041</v>
      </c>
      <c r="B999" s="192" t="s">
        <v>2042</v>
      </c>
      <c r="C999" s="192" t="s">
        <v>116</v>
      </c>
    </row>
    <row r="1000" spans="1:4" ht="21" customHeight="1">
      <c r="A1000" s="192" t="s">
        <v>2043</v>
      </c>
      <c r="B1000" s="192" t="s">
        <v>2044</v>
      </c>
      <c r="C1000" s="192" t="s">
        <v>135</v>
      </c>
    </row>
    <row r="1001" spans="1:4" ht="21" customHeight="1">
      <c r="A1001" s="192" t="s">
        <v>2045</v>
      </c>
      <c r="B1001" s="198" t="s">
        <v>2046</v>
      </c>
      <c r="C1001" s="199" t="s">
        <v>11</v>
      </c>
      <c r="D1001" s="200"/>
    </row>
    <row r="1002" spans="1:4" ht="21" customHeight="1">
      <c r="A1002" s="192" t="s">
        <v>2047</v>
      </c>
      <c r="B1002" s="192" t="s">
        <v>2048</v>
      </c>
      <c r="C1002" s="192" t="s">
        <v>27</v>
      </c>
    </row>
    <row r="1003" spans="1:4" ht="21" customHeight="1">
      <c r="A1003" s="202" t="s">
        <v>2049</v>
      </c>
      <c r="B1003" s="78" t="s">
        <v>2050</v>
      </c>
      <c r="C1003" s="203" t="s">
        <v>27</v>
      </c>
      <c r="D1003" s="200"/>
    </row>
    <row r="1004" spans="1:4" ht="21" customHeight="1">
      <c r="A1004" s="201" t="s">
        <v>2051</v>
      </c>
      <c r="B1004" s="198" t="s">
        <v>2052</v>
      </c>
      <c r="C1004" s="204" t="s">
        <v>157</v>
      </c>
      <c r="D1004" s="200"/>
    </row>
    <row r="1005" spans="1:4" ht="21" customHeight="1">
      <c r="A1005" s="192" t="s">
        <v>2053</v>
      </c>
      <c r="B1005" s="192" t="s">
        <v>2054</v>
      </c>
      <c r="C1005" s="192" t="s">
        <v>17</v>
      </c>
      <c r="D1005" s="200"/>
    </row>
    <row r="1006" spans="1:4" ht="21" customHeight="1">
      <c r="A1006" s="192" t="s">
        <v>2055</v>
      </c>
      <c r="B1006" s="198" t="s">
        <v>2056</v>
      </c>
      <c r="C1006" s="199" t="s">
        <v>11</v>
      </c>
      <c r="D1006" s="200"/>
    </row>
    <row r="1007" spans="1:4" ht="21" customHeight="1">
      <c r="A1007" s="192" t="s">
        <v>2057</v>
      </c>
      <c r="B1007" s="192" t="s">
        <v>2058</v>
      </c>
      <c r="C1007" s="192" t="s">
        <v>231</v>
      </c>
    </row>
    <row r="1008" spans="1:4" ht="21" customHeight="1">
      <c r="A1008" s="201" t="s">
        <v>2059</v>
      </c>
      <c r="B1008" s="198" t="s">
        <v>2060</v>
      </c>
      <c r="C1008" s="199" t="s">
        <v>24</v>
      </c>
      <c r="D1008" s="200"/>
    </row>
    <row r="1009" spans="1:4" ht="21" customHeight="1">
      <c r="A1009" s="192" t="s">
        <v>2061</v>
      </c>
      <c r="B1009" s="198" t="s">
        <v>2062</v>
      </c>
      <c r="C1009" s="199" t="s">
        <v>62</v>
      </c>
      <c r="D1009" s="200"/>
    </row>
    <row r="1010" spans="1:4" ht="21" customHeight="1">
      <c r="A1010" s="192" t="s">
        <v>2063</v>
      </c>
      <c r="B1010" s="192" t="s">
        <v>2064</v>
      </c>
      <c r="C1010" s="192" t="s">
        <v>30</v>
      </c>
    </row>
    <row r="1011" spans="1:4" ht="21" customHeight="1">
      <c r="A1011" s="202" t="s">
        <v>2065</v>
      </c>
      <c r="B1011" s="78" t="s">
        <v>2066</v>
      </c>
      <c r="C1011" s="203" t="s">
        <v>30</v>
      </c>
      <c r="D1011" s="200"/>
    </row>
    <row r="1012" spans="1:4" ht="21" customHeight="1">
      <c r="A1012" s="192" t="s">
        <v>2067</v>
      </c>
      <c r="B1012" s="192" t="s">
        <v>2068</v>
      </c>
      <c r="C1012" s="192" t="s">
        <v>73</v>
      </c>
      <c r="D1012" s="200"/>
    </row>
    <row r="1013" spans="1:4" ht="21" customHeight="1">
      <c r="A1013" s="192" t="s">
        <v>2069</v>
      </c>
      <c r="B1013" s="192" t="s">
        <v>2070</v>
      </c>
      <c r="C1013" s="192" t="s">
        <v>922</v>
      </c>
    </row>
    <row r="1014" spans="1:4" ht="21" customHeight="1">
      <c r="A1014" s="192" t="s">
        <v>2071</v>
      </c>
      <c r="B1014" s="192" t="s">
        <v>2072</v>
      </c>
      <c r="C1014" s="192" t="s">
        <v>30</v>
      </c>
      <c r="D1014" s="200"/>
    </row>
    <row r="1015" spans="1:4" ht="21" customHeight="1">
      <c r="A1015" s="192" t="s">
        <v>2073</v>
      </c>
      <c r="B1015" s="192" t="s">
        <v>2074</v>
      </c>
      <c r="C1015" s="192" t="s">
        <v>27</v>
      </c>
    </row>
    <row r="1016" spans="1:4" ht="21" customHeight="1">
      <c r="A1016" s="202" t="s">
        <v>2075</v>
      </c>
      <c r="B1016" s="78" t="s">
        <v>2076</v>
      </c>
      <c r="C1016" s="203" t="s">
        <v>40</v>
      </c>
      <c r="D1016" s="200"/>
    </row>
    <row r="1017" spans="1:4" ht="21" customHeight="1">
      <c r="A1017" s="192" t="s">
        <v>2077</v>
      </c>
      <c r="B1017" s="198" t="s">
        <v>2078</v>
      </c>
      <c r="C1017" s="199" t="s">
        <v>274</v>
      </c>
      <c r="D1017" s="200"/>
    </row>
    <row r="1018" spans="1:4" ht="21" customHeight="1">
      <c r="A1018" s="202" t="s">
        <v>2079</v>
      </c>
      <c r="B1018" s="78" t="s">
        <v>2080</v>
      </c>
      <c r="C1018" s="203" t="s">
        <v>73</v>
      </c>
      <c r="D1018" s="200"/>
    </row>
    <row r="1019" spans="1:4" ht="21" customHeight="1">
      <c r="A1019" s="192" t="s">
        <v>2081</v>
      </c>
      <c r="B1019" s="192" t="s">
        <v>2082</v>
      </c>
      <c r="C1019" s="192" t="s">
        <v>27</v>
      </c>
    </row>
    <row r="1020" spans="1:4" ht="21" customHeight="1">
      <c r="A1020" s="192" t="s">
        <v>2083</v>
      </c>
      <c r="B1020" s="198" t="s">
        <v>2084</v>
      </c>
      <c r="C1020" s="199" t="s">
        <v>24</v>
      </c>
      <c r="D1020" s="200"/>
    </row>
    <row r="1021" spans="1:4" ht="21" customHeight="1">
      <c r="A1021" s="192" t="s">
        <v>2085</v>
      </c>
      <c r="B1021" s="192" t="s">
        <v>2086</v>
      </c>
      <c r="C1021" s="192" t="s">
        <v>14</v>
      </c>
      <c r="D1021" s="200"/>
    </row>
    <row r="1022" spans="1:4" ht="21" customHeight="1">
      <c r="A1022" s="201" t="s">
        <v>2087</v>
      </c>
      <c r="B1022" s="198" t="s">
        <v>2088</v>
      </c>
      <c r="C1022" s="204" t="s">
        <v>188</v>
      </c>
      <c r="D1022" s="200"/>
    </row>
    <row r="1023" spans="1:4" ht="21" customHeight="1">
      <c r="A1023" s="192" t="s">
        <v>2089</v>
      </c>
      <c r="B1023" s="192" t="s">
        <v>2090</v>
      </c>
      <c r="C1023" s="192" t="s">
        <v>2002</v>
      </c>
    </row>
    <row r="1024" spans="1:4" ht="21" customHeight="1">
      <c r="A1024" s="192" t="s">
        <v>2091</v>
      </c>
      <c r="B1024" s="198" t="s">
        <v>2092</v>
      </c>
      <c r="C1024" s="199" t="s">
        <v>11</v>
      </c>
      <c r="D1024" s="200"/>
    </row>
    <row r="1025" spans="1:4" ht="21" customHeight="1">
      <c r="A1025" s="202" t="s">
        <v>2093</v>
      </c>
      <c r="B1025" s="78" t="s">
        <v>2094</v>
      </c>
      <c r="C1025" s="203" t="s">
        <v>27</v>
      </c>
      <c r="D1025" s="200"/>
    </row>
    <row r="1026" spans="1:4" ht="21" customHeight="1">
      <c r="A1026" s="192" t="s">
        <v>2095</v>
      </c>
      <c r="B1026" s="192" t="s">
        <v>2096</v>
      </c>
      <c r="C1026" s="192" t="s">
        <v>27</v>
      </c>
    </row>
    <row r="1027" spans="1:4" ht="21" customHeight="1">
      <c r="A1027" s="192" t="s">
        <v>2097</v>
      </c>
      <c r="B1027" s="198" t="s">
        <v>2098</v>
      </c>
      <c r="C1027" s="199" t="s">
        <v>68</v>
      </c>
      <c r="D1027" s="200"/>
    </row>
    <row r="1028" spans="1:4" ht="21" customHeight="1">
      <c r="A1028" s="192" t="s">
        <v>2099</v>
      </c>
      <c r="B1028" s="192" t="s">
        <v>2100</v>
      </c>
      <c r="C1028" s="192" t="s">
        <v>73</v>
      </c>
    </row>
    <row r="1029" spans="1:4" ht="21" customHeight="1">
      <c r="A1029" s="192" t="s">
        <v>2101</v>
      </c>
      <c r="B1029" s="192" t="s">
        <v>2102</v>
      </c>
    </row>
    <row r="1030" spans="1:4" ht="21" customHeight="1">
      <c r="A1030" s="201" t="s">
        <v>2103</v>
      </c>
      <c r="B1030" s="198" t="s">
        <v>2104</v>
      </c>
      <c r="C1030" s="204" t="s">
        <v>157</v>
      </c>
      <c r="D1030" s="200"/>
    </row>
    <row r="1031" spans="1:4" ht="21" customHeight="1">
      <c r="A1031" s="192" t="s">
        <v>2105</v>
      </c>
      <c r="B1031" s="198" t="s">
        <v>2106</v>
      </c>
      <c r="C1031" s="199" t="s">
        <v>68</v>
      </c>
      <c r="D1031" s="200"/>
    </row>
    <row r="1032" spans="1:4" ht="21" customHeight="1">
      <c r="A1032" s="192" t="s">
        <v>2107</v>
      </c>
      <c r="B1032" s="192" t="s">
        <v>2108</v>
      </c>
      <c r="C1032" s="192" t="s">
        <v>116</v>
      </c>
    </row>
    <row r="1033" spans="1:4" ht="21" customHeight="1">
      <c r="A1033" s="213" t="s">
        <v>2109</v>
      </c>
      <c r="B1033" s="213" t="s">
        <v>2110</v>
      </c>
      <c r="C1033" s="213" t="s">
        <v>31</v>
      </c>
      <c r="D1033" s="200"/>
    </row>
    <row r="1034" spans="1:4" ht="21" customHeight="1">
      <c r="A1034" s="202" t="s">
        <v>2111</v>
      </c>
      <c r="B1034" s="78" t="s">
        <v>2112</v>
      </c>
      <c r="C1034" s="203" t="s">
        <v>30</v>
      </c>
      <c r="D1034" s="200"/>
    </row>
    <row r="1035" spans="1:4" ht="21" customHeight="1">
      <c r="A1035" s="192" t="s">
        <v>2113</v>
      </c>
      <c r="B1035" s="192" t="s">
        <v>2114</v>
      </c>
      <c r="C1035" s="192" t="s">
        <v>27</v>
      </c>
    </row>
    <row r="1036" spans="1:4" ht="21" customHeight="1">
      <c r="A1036" s="202" t="s">
        <v>2115</v>
      </c>
      <c r="B1036" s="78" t="s">
        <v>2116</v>
      </c>
      <c r="C1036" s="203" t="s">
        <v>30</v>
      </c>
      <c r="D1036" s="200"/>
    </row>
    <row r="1037" spans="1:4" ht="21" customHeight="1">
      <c r="A1037" s="192" t="s">
        <v>2117</v>
      </c>
      <c r="B1037" s="192" t="s">
        <v>2118</v>
      </c>
      <c r="C1037" s="192" t="s">
        <v>88</v>
      </c>
    </row>
    <row r="1038" spans="1:4" ht="21" customHeight="1">
      <c r="A1038" s="192" t="s">
        <v>2119</v>
      </c>
      <c r="B1038" s="192" t="s">
        <v>2120</v>
      </c>
      <c r="C1038" s="192" t="s">
        <v>57</v>
      </c>
    </row>
    <row r="1039" spans="1:4" ht="21" customHeight="1">
      <c r="A1039" s="192" t="s">
        <v>2121</v>
      </c>
      <c r="B1039" s="198" t="s">
        <v>2122</v>
      </c>
      <c r="C1039" s="199" t="s">
        <v>68</v>
      </c>
      <c r="D1039" s="200"/>
    </row>
    <row r="1040" spans="1:4" ht="21" customHeight="1">
      <c r="A1040" s="192" t="s">
        <v>2123</v>
      </c>
      <c r="B1040" s="192" t="s">
        <v>2124</v>
      </c>
      <c r="C1040" s="192" t="s">
        <v>30</v>
      </c>
      <c r="D1040" s="200"/>
    </row>
    <row r="1041" spans="1:4" ht="21" customHeight="1">
      <c r="A1041" s="202" t="s">
        <v>2125</v>
      </c>
      <c r="B1041" s="78" t="s">
        <v>2126</v>
      </c>
      <c r="C1041" s="203" t="s">
        <v>27</v>
      </c>
      <c r="D1041" s="200"/>
    </row>
    <row r="1042" spans="1:4" ht="21" customHeight="1">
      <c r="A1042" s="192" t="s">
        <v>2127</v>
      </c>
      <c r="B1042" s="192" t="s">
        <v>2128</v>
      </c>
      <c r="C1042" s="192" t="s">
        <v>31</v>
      </c>
      <c r="D1042" s="200"/>
    </row>
    <row r="1043" spans="1:4" ht="21" customHeight="1">
      <c r="A1043" s="202" t="s">
        <v>2129</v>
      </c>
      <c r="B1043" s="78" t="s">
        <v>2130</v>
      </c>
      <c r="C1043" s="203" t="s">
        <v>73</v>
      </c>
      <c r="D1043" s="200"/>
    </row>
    <row r="1044" spans="1:4" ht="21" customHeight="1">
      <c r="A1044" s="192" t="s">
        <v>2131</v>
      </c>
      <c r="B1044" s="192" t="s">
        <v>2132</v>
      </c>
      <c r="C1044" s="192" t="s">
        <v>175</v>
      </c>
      <c r="D1044" s="200"/>
    </row>
    <row r="1045" spans="1:4" ht="21" customHeight="1">
      <c r="A1045" s="201" t="s">
        <v>2133</v>
      </c>
      <c r="B1045" s="198" t="s">
        <v>2134</v>
      </c>
      <c r="C1045" s="204" t="s">
        <v>157</v>
      </c>
      <c r="D1045" s="200"/>
    </row>
    <row r="1046" spans="1:4" ht="21" customHeight="1">
      <c r="A1046" s="192" t="s">
        <v>2135</v>
      </c>
      <c r="B1046" s="198" t="s">
        <v>2136</v>
      </c>
      <c r="C1046" s="199" t="s">
        <v>68</v>
      </c>
      <c r="D1046" s="200"/>
    </row>
    <row r="1047" spans="1:4" ht="21" customHeight="1">
      <c r="A1047" s="214" t="s">
        <v>2137</v>
      </c>
      <c r="B1047" s="214" t="s">
        <v>2138</v>
      </c>
      <c r="C1047" s="214" t="s">
        <v>992</v>
      </c>
    </row>
    <row r="1048" spans="1:4" ht="21" customHeight="1">
      <c r="A1048" s="192" t="s">
        <v>2137</v>
      </c>
      <c r="B1048" s="192" t="s">
        <v>2138</v>
      </c>
      <c r="C1048" s="192" t="s">
        <v>992</v>
      </c>
    </row>
    <row r="1049" spans="1:4" ht="21" customHeight="1">
      <c r="A1049" s="192" t="s">
        <v>2139</v>
      </c>
      <c r="B1049" s="192" t="s">
        <v>2140</v>
      </c>
      <c r="C1049" s="192" t="s">
        <v>30</v>
      </c>
    </row>
    <row r="1050" spans="1:4" ht="21" customHeight="1">
      <c r="A1050" s="202" t="s">
        <v>2141</v>
      </c>
      <c r="B1050" s="78" t="s">
        <v>2142</v>
      </c>
      <c r="C1050" s="203" t="s">
        <v>123</v>
      </c>
      <c r="D1050" s="200"/>
    </row>
    <row r="1051" spans="1:4" ht="21" customHeight="1">
      <c r="A1051" s="192" t="s">
        <v>2143</v>
      </c>
      <c r="B1051" s="192" t="s">
        <v>2144</v>
      </c>
      <c r="C1051" s="192" t="s">
        <v>27</v>
      </c>
    </row>
    <row r="1052" spans="1:4" ht="21" customHeight="1">
      <c r="A1052" s="192" t="s">
        <v>2145</v>
      </c>
      <c r="B1052" s="192" t="s">
        <v>2146</v>
      </c>
      <c r="C1052" s="192" t="s">
        <v>992</v>
      </c>
    </row>
    <row r="1053" spans="1:4" ht="21" customHeight="1">
      <c r="A1053" s="192" t="s">
        <v>2147</v>
      </c>
      <c r="B1053" s="198" t="s">
        <v>2148</v>
      </c>
      <c r="C1053" s="199" t="s">
        <v>11</v>
      </c>
      <c r="D1053" s="200"/>
    </row>
    <row r="1054" spans="1:4" ht="21" customHeight="1">
      <c r="A1054" s="201" t="s">
        <v>2149</v>
      </c>
      <c r="B1054" s="198" t="s">
        <v>2150</v>
      </c>
      <c r="C1054" s="204" t="s">
        <v>45</v>
      </c>
      <c r="D1054" s="200"/>
    </row>
    <row r="1055" spans="1:4" ht="21" customHeight="1">
      <c r="A1055" s="192" t="s">
        <v>2151</v>
      </c>
      <c r="B1055" s="198" t="s">
        <v>2152</v>
      </c>
      <c r="C1055" s="199" t="s">
        <v>11</v>
      </c>
      <c r="D1055" s="200"/>
    </row>
    <row r="1056" spans="1:4" ht="21" customHeight="1">
      <c r="A1056" s="192" t="s">
        <v>2153</v>
      </c>
      <c r="B1056" s="192" t="s">
        <v>2154</v>
      </c>
      <c r="C1056" s="192" t="s">
        <v>37</v>
      </c>
    </row>
    <row r="1057" spans="1:4" ht="21" customHeight="1">
      <c r="A1057" s="201" t="s">
        <v>2155</v>
      </c>
      <c r="B1057" s="198" t="s">
        <v>2156</v>
      </c>
      <c r="C1057" s="204" t="s">
        <v>157</v>
      </c>
      <c r="D1057" s="200"/>
    </row>
    <row r="1058" spans="1:4" ht="21" customHeight="1">
      <c r="A1058" s="192" t="s">
        <v>2157</v>
      </c>
      <c r="B1058" s="192" t="s">
        <v>2158</v>
      </c>
      <c r="C1058" s="192" t="s">
        <v>73</v>
      </c>
      <c r="D1058" s="200"/>
    </row>
    <row r="1059" spans="1:4" ht="21" customHeight="1">
      <c r="A1059" s="192" t="s">
        <v>2159</v>
      </c>
      <c r="B1059" s="192" t="s">
        <v>2160</v>
      </c>
      <c r="C1059" s="192" t="s">
        <v>88</v>
      </c>
    </row>
    <row r="1060" spans="1:4" ht="21" customHeight="1">
      <c r="A1060" s="192" t="s">
        <v>2161</v>
      </c>
      <c r="B1060" s="192" t="s">
        <v>2162</v>
      </c>
      <c r="C1060" s="192" t="s">
        <v>88</v>
      </c>
    </row>
    <row r="1061" spans="1:4" ht="21" customHeight="1">
      <c r="A1061" s="192" t="s">
        <v>2163</v>
      </c>
      <c r="B1061" s="198" t="s">
        <v>2164</v>
      </c>
      <c r="C1061" s="199" t="s">
        <v>11</v>
      </c>
      <c r="D1061" s="200"/>
    </row>
    <row r="1062" spans="1:4" ht="21" customHeight="1">
      <c r="A1062" s="202" t="s">
        <v>2165</v>
      </c>
      <c r="B1062" s="78" t="s">
        <v>2166</v>
      </c>
      <c r="C1062" s="203" t="s">
        <v>17</v>
      </c>
      <c r="D1062" s="200"/>
    </row>
    <row r="1063" spans="1:4" ht="21" customHeight="1">
      <c r="A1063" s="202" t="s">
        <v>2167</v>
      </c>
      <c r="B1063" s="78" t="s">
        <v>2168</v>
      </c>
      <c r="C1063" s="203" t="s">
        <v>123</v>
      </c>
      <c r="D1063" s="200"/>
    </row>
    <row r="1064" spans="1:4" ht="21" customHeight="1">
      <c r="A1064" s="192" t="s">
        <v>2169</v>
      </c>
      <c r="B1064" s="198" t="s">
        <v>2170</v>
      </c>
      <c r="C1064" s="199" t="s">
        <v>6</v>
      </c>
      <c r="D1064" s="200"/>
    </row>
    <row r="1065" spans="1:4" ht="21" customHeight="1">
      <c r="A1065" s="201" t="s">
        <v>2171</v>
      </c>
      <c r="B1065" s="198" t="s">
        <v>2172</v>
      </c>
      <c r="C1065" s="204" t="s">
        <v>157</v>
      </c>
      <c r="D1065" s="200"/>
    </row>
    <row r="1066" spans="1:4" ht="21" customHeight="1">
      <c r="A1066" s="192" t="s">
        <v>2173</v>
      </c>
      <c r="B1066" s="192" t="s">
        <v>2174</v>
      </c>
      <c r="C1066" s="192" t="s">
        <v>17</v>
      </c>
    </row>
    <row r="1067" spans="1:4" ht="21" customHeight="1">
      <c r="A1067" s="192" t="s">
        <v>2175</v>
      </c>
      <c r="B1067" s="198" t="s">
        <v>2176</v>
      </c>
      <c r="C1067" s="199" t="s">
        <v>6</v>
      </c>
      <c r="D1067" s="200"/>
    </row>
    <row r="1068" spans="1:4" ht="21" customHeight="1">
      <c r="A1068" s="202" t="s">
        <v>2177</v>
      </c>
      <c r="B1068" s="78" t="s">
        <v>2178</v>
      </c>
      <c r="C1068" s="203" t="s">
        <v>30</v>
      </c>
      <c r="D1068" s="200"/>
    </row>
    <row r="1069" spans="1:4" ht="21" customHeight="1">
      <c r="A1069" s="192" t="s">
        <v>2179</v>
      </c>
      <c r="B1069" s="192" t="s">
        <v>2180</v>
      </c>
      <c r="C1069" s="192" t="s">
        <v>752</v>
      </c>
    </row>
    <row r="1070" spans="1:4" ht="21" customHeight="1">
      <c r="A1070" s="192" t="s">
        <v>2181</v>
      </c>
      <c r="B1070" s="192" t="s">
        <v>2182</v>
      </c>
      <c r="C1070" s="192" t="s">
        <v>440</v>
      </c>
    </row>
    <row r="1071" spans="1:4" ht="21" customHeight="1">
      <c r="A1071" s="192" t="s">
        <v>2183</v>
      </c>
      <c r="B1071" s="192" t="s">
        <v>2184</v>
      </c>
      <c r="C1071" s="203" t="s">
        <v>123</v>
      </c>
    </row>
    <row r="1072" spans="1:4" ht="21" customHeight="1">
      <c r="A1072" s="192" t="s">
        <v>2185</v>
      </c>
      <c r="B1072" s="192" t="s">
        <v>2186</v>
      </c>
      <c r="C1072" s="192" t="s">
        <v>689</v>
      </c>
      <c r="D1072" s="200"/>
    </row>
    <row r="1073" spans="1:4" ht="21" customHeight="1">
      <c r="A1073" s="202" t="s">
        <v>2187</v>
      </c>
      <c r="B1073" s="78" t="s">
        <v>2188</v>
      </c>
      <c r="C1073" s="203" t="s">
        <v>73</v>
      </c>
      <c r="D1073" s="200"/>
    </row>
    <row r="1074" spans="1:4" ht="21" customHeight="1">
      <c r="A1074" s="192" t="s">
        <v>2189</v>
      </c>
      <c r="B1074" s="192" t="s">
        <v>2190</v>
      </c>
      <c r="C1074" s="192" t="s">
        <v>73</v>
      </c>
    </row>
    <row r="1075" spans="1:4" ht="21" customHeight="1">
      <c r="A1075" s="192" t="s">
        <v>2191</v>
      </c>
      <c r="B1075" s="192" t="s">
        <v>2192</v>
      </c>
      <c r="C1075" s="192" t="s">
        <v>27</v>
      </c>
    </row>
    <row r="1076" spans="1:4" ht="21" customHeight="1">
      <c r="A1076" s="192" t="s">
        <v>2193</v>
      </c>
      <c r="B1076" s="192" t="s">
        <v>2194</v>
      </c>
      <c r="C1076" s="192" t="s">
        <v>73</v>
      </c>
      <c r="D1076" s="200"/>
    </row>
    <row r="1077" spans="1:4" ht="21" customHeight="1">
      <c r="A1077" s="192" t="s">
        <v>2195</v>
      </c>
      <c r="B1077" s="192" t="s">
        <v>2196</v>
      </c>
      <c r="C1077" s="192" t="s">
        <v>85</v>
      </c>
      <c r="D1077" s="200"/>
    </row>
    <row r="1078" spans="1:4" ht="21" customHeight="1">
      <c r="A1078" s="202" t="s">
        <v>2197</v>
      </c>
      <c r="B1078" s="78" t="s">
        <v>2198</v>
      </c>
      <c r="C1078" s="203" t="s">
        <v>27</v>
      </c>
      <c r="D1078" s="200"/>
    </row>
    <row r="1079" spans="1:4" ht="21" customHeight="1">
      <c r="A1079" s="201" t="s">
        <v>2199</v>
      </c>
      <c r="B1079" s="198" t="s">
        <v>2200</v>
      </c>
      <c r="C1079" s="204" t="s">
        <v>157</v>
      </c>
      <c r="D1079" s="200"/>
    </row>
    <row r="1080" spans="1:4" ht="21" customHeight="1">
      <c r="A1080" s="192" t="s">
        <v>2201</v>
      </c>
      <c r="B1080" s="192" t="s">
        <v>2202</v>
      </c>
      <c r="C1080" s="192" t="s">
        <v>899</v>
      </c>
    </row>
    <row r="1081" spans="1:4" ht="21" customHeight="1">
      <c r="A1081" s="192" t="s">
        <v>2203</v>
      </c>
      <c r="B1081" s="198" t="s">
        <v>2204</v>
      </c>
      <c r="C1081" s="199" t="s">
        <v>68</v>
      </c>
      <c r="D1081" s="200"/>
    </row>
    <row r="1082" spans="1:4" ht="21" customHeight="1">
      <c r="A1082" s="202" t="s">
        <v>2205</v>
      </c>
      <c r="B1082" s="78" t="s">
        <v>2206</v>
      </c>
      <c r="C1082" s="203" t="s">
        <v>17</v>
      </c>
      <c r="D1082" s="200"/>
    </row>
    <row r="1083" spans="1:4" ht="21" customHeight="1">
      <c r="A1083" s="202" t="s">
        <v>2207</v>
      </c>
      <c r="B1083" s="78" t="s">
        <v>2208</v>
      </c>
      <c r="C1083" s="203" t="s">
        <v>17</v>
      </c>
      <c r="D1083" s="200"/>
    </row>
    <row r="1084" spans="1:4" ht="21" customHeight="1">
      <c r="A1084" s="192" t="s">
        <v>2209</v>
      </c>
      <c r="B1084" s="192" t="s">
        <v>2210</v>
      </c>
      <c r="C1084" s="192" t="s">
        <v>27</v>
      </c>
    </row>
    <row r="1085" spans="1:4" ht="21" customHeight="1">
      <c r="A1085" s="202" t="s">
        <v>2211</v>
      </c>
      <c r="B1085" s="78" t="s">
        <v>2212</v>
      </c>
      <c r="C1085" s="203" t="s">
        <v>27</v>
      </c>
      <c r="D1085" s="200"/>
    </row>
    <row r="1086" spans="1:4" ht="21" customHeight="1">
      <c r="A1086" s="192" t="s">
        <v>2213</v>
      </c>
      <c r="B1086" s="192" t="s">
        <v>2214</v>
      </c>
      <c r="C1086" s="192" t="s">
        <v>231</v>
      </c>
    </row>
    <row r="1087" spans="1:4" ht="21" customHeight="1">
      <c r="A1087" s="192" t="s">
        <v>2215</v>
      </c>
      <c r="B1087" s="192" t="s">
        <v>2216</v>
      </c>
      <c r="C1087" s="192" t="s">
        <v>85</v>
      </c>
    </row>
    <row r="1088" spans="1:4" ht="21" customHeight="1">
      <c r="A1088" s="192" t="s">
        <v>2217</v>
      </c>
      <c r="B1088" s="198" t="s">
        <v>2218</v>
      </c>
      <c r="C1088" s="199" t="s">
        <v>24</v>
      </c>
      <c r="D1088" s="200"/>
    </row>
    <row r="1089" spans="1:4" ht="21" customHeight="1">
      <c r="A1089" s="202" t="s">
        <v>2219</v>
      </c>
      <c r="B1089" s="78" t="s">
        <v>2220</v>
      </c>
      <c r="C1089" s="203" t="s">
        <v>30</v>
      </c>
      <c r="D1089" s="200"/>
    </row>
    <row r="1090" spans="1:4" ht="21" customHeight="1">
      <c r="A1090" s="192" t="s">
        <v>2221</v>
      </c>
      <c r="B1090" s="192" t="s">
        <v>2222</v>
      </c>
      <c r="C1090" s="192" t="s">
        <v>765</v>
      </c>
      <c r="D1090" s="200"/>
    </row>
    <row r="1091" spans="1:4" ht="21" customHeight="1">
      <c r="A1091" s="192" t="s">
        <v>2223</v>
      </c>
      <c r="B1091" s="198" t="s">
        <v>2224</v>
      </c>
      <c r="C1091" s="199" t="s">
        <v>85</v>
      </c>
      <c r="D1091" s="200"/>
    </row>
    <row r="1092" spans="1:4" ht="21" customHeight="1">
      <c r="A1092" s="192" t="s">
        <v>2225</v>
      </c>
      <c r="B1092" s="192" t="s">
        <v>2226</v>
      </c>
      <c r="C1092" s="192" t="s">
        <v>116</v>
      </c>
    </row>
    <row r="1093" spans="1:4" ht="21" customHeight="1">
      <c r="A1093" s="201" t="s">
        <v>2227</v>
      </c>
      <c r="B1093" s="198" t="s">
        <v>2228</v>
      </c>
      <c r="C1093" s="204" t="s">
        <v>45</v>
      </c>
      <c r="D1093" s="200"/>
    </row>
    <row r="1094" spans="1:4" ht="21" customHeight="1">
      <c r="A1094" s="202" t="s">
        <v>2229</v>
      </c>
      <c r="B1094" s="78" t="s">
        <v>2230</v>
      </c>
      <c r="C1094" s="203" t="s">
        <v>40</v>
      </c>
      <c r="D1094" s="200"/>
    </row>
    <row r="1095" spans="1:4" ht="21" customHeight="1">
      <c r="A1095" s="192" t="s">
        <v>31</v>
      </c>
      <c r="B1095" s="192" t="s">
        <v>2231</v>
      </c>
      <c r="C1095" s="192" t="s">
        <v>30</v>
      </c>
      <c r="D1095" s="200"/>
    </row>
    <row r="1096" spans="1:4" ht="21" customHeight="1">
      <c r="A1096" s="201" t="s">
        <v>2232</v>
      </c>
      <c r="B1096" s="198" t="s">
        <v>2233</v>
      </c>
      <c r="C1096" s="204" t="s">
        <v>188</v>
      </c>
      <c r="D1096" s="200"/>
    </row>
    <row r="1097" spans="1:4" ht="21" customHeight="1">
      <c r="A1097" s="192" t="s">
        <v>2234</v>
      </c>
      <c r="B1097" s="192" t="s">
        <v>2235</v>
      </c>
      <c r="C1097" s="192" t="s">
        <v>123</v>
      </c>
      <c r="D1097" s="200"/>
    </row>
    <row r="1098" spans="1:4" ht="21" customHeight="1">
      <c r="A1098" s="192" t="s">
        <v>2236</v>
      </c>
      <c r="B1098" s="198" t="s">
        <v>2237</v>
      </c>
      <c r="C1098" s="199" t="s">
        <v>62</v>
      </c>
      <c r="D1098" s="200"/>
    </row>
    <row r="1099" spans="1:4" ht="21" customHeight="1">
      <c r="A1099" s="192" t="s">
        <v>2238</v>
      </c>
      <c r="B1099" s="192" t="s">
        <v>2239</v>
      </c>
      <c r="C1099" s="192" t="s">
        <v>30</v>
      </c>
      <c r="D1099" s="200"/>
    </row>
    <row r="1100" spans="1:4" ht="21" customHeight="1">
      <c r="A1100" s="202" t="s">
        <v>2240</v>
      </c>
      <c r="B1100" s="78" t="s">
        <v>2241</v>
      </c>
      <c r="C1100" s="203" t="s">
        <v>30</v>
      </c>
      <c r="D1100" s="200"/>
    </row>
    <row r="1101" spans="1:4" ht="21" customHeight="1">
      <c r="A1101" s="192" t="s">
        <v>2242</v>
      </c>
      <c r="B1101" s="192" t="s">
        <v>2243</v>
      </c>
      <c r="C1101" s="192" t="s">
        <v>30</v>
      </c>
      <c r="D1101" s="200"/>
    </row>
    <row r="1102" spans="1:4" ht="21" customHeight="1">
      <c r="A1102" s="192" t="s">
        <v>2244</v>
      </c>
      <c r="B1102" s="192" t="s">
        <v>2245</v>
      </c>
      <c r="C1102" s="192" t="s">
        <v>30</v>
      </c>
      <c r="D1102" s="200"/>
    </row>
    <row r="1103" spans="1:4" ht="21" customHeight="1">
      <c r="A1103" s="192" t="s">
        <v>2246</v>
      </c>
      <c r="B1103" s="192" t="s">
        <v>2247</v>
      </c>
      <c r="C1103" s="192" t="s">
        <v>30</v>
      </c>
    </row>
    <row r="1104" spans="1:4" ht="21" customHeight="1">
      <c r="A1104" s="201" t="s">
        <v>2248</v>
      </c>
      <c r="B1104" s="198" t="s">
        <v>2249</v>
      </c>
      <c r="C1104" s="199" t="s">
        <v>85</v>
      </c>
      <c r="D1104" s="200"/>
    </row>
    <row r="1105" spans="1:4" ht="21" customHeight="1">
      <c r="A1105" s="192" t="s">
        <v>2250</v>
      </c>
      <c r="B1105" s="192" t="s">
        <v>2251</v>
      </c>
      <c r="C1105" s="192" t="s">
        <v>106</v>
      </c>
    </row>
    <row r="1106" spans="1:4" ht="21" customHeight="1">
      <c r="A1106" s="192" t="s">
        <v>2252</v>
      </c>
      <c r="B1106" s="192" t="s">
        <v>2253</v>
      </c>
      <c r="C1106" s="192" t="s">
        <v>73</v>
      </c>
    </row>
    <row r="1107" spans="1:4" ht="21" customHeight="1">
      <c r="A1107" s="192" t="s">
        <v>2254</v>
      </c>
      <c r="B1107" s="192" t="s">
        <v>2255</v>
      </c>
      <c r="C1107" s="192" t="s">
        <v>111</v>
      </c>
    </row>
    <row r="1108" spans="1:4" ht="21" customHeight="1">
      <c r="A1108" s="192" t="s">
        <v>2256</v>
      </c>
      <c r="B1108" s="192" t="s">
        <v>2257</v>
      </c>
      <c r="C1108" s="192" t="s">
        <v>188</v>
      </c>
      <c r="D1108" s="200"/>
    </row>
    <row r="1109" spans="1:4" ht="21" customHeight="1">
      <c r="A1109" s="192" t="s">
        <v>2258</v>
      </c>
      <c r="B1109" s="192" t="s">
        <v>2259</v>
      </c>
      <c r="C1109" s="192" t="s">
        <v>73</v>
      </c>
      <c r="D1109" s="200"/>
    </row>
    <row r="1110" spans="1:4" ht="21" customHeight="1">
      <c r="A1110" s="192" t="s">
        <v>2260</v>
      </c>
      <c r="B1110" s="192" t="s">
        <v>2261</v>
      </c>
      <c r="C1110" s="192" t="s">
        <v>157</v>
      </c>
      <c r="D1110" s="200"/>
    </row>
    <row r="1111" spans="1:4" ht="21" customHeight="1">
      <c r="A1111" s="201" t="s">
        <v>2262</v>
      </c>
      <c r="B1111" s="198" t="s">
        <v>2263</v>
      </c>
      <c r="C1111" s="204" t="s">
        <v>157</v>
      </c>
      <c r="D1111" s="200"/>
    </row>
    <row r="1112" spans="1:4" ht="21" customHeight="1">
      <c r="A1112" s="192" t="s">
        <v>2264</v>
      </c>
      <c r="B1112" s="192" t="s">
        <v>2265</v>
      </c>
      <c r="C1112" s="192" t="s">
        <v>73</v>
      </c>
      <c r="D1112" s="200"/>
    </row>
    <row r="1113" spans="1:4" ht="21" customHeight="1">
      <c r="A1113" s="192" t="s">
        <v>2266</v>
      </c>
      <c r="B1113" s="192" t="s">
        <v>2267</v>
      </c>
      <c r="C1113" s="192" t="s">
        <v>123</v>
      </c>
    </row>
    <row r="1114" spans="1:4" ht="21" customHeight="1">
      <c r="A1114" s="192" t="s">
        <v>2268</v>
      </c>
      <c r="B1114" s="192" t="s">
        <v>2269</v>
      </c>
      <c r="C1114" s="192" t="s">
        <v>73</v>
      </c>
      <c r="D1114" s="200"/>
    </row>
    <row r="1115" spans="1:4" ht="21" customHeight="1">
      <c r="A1115" s="202" t="s">
        <v>2270</v>
      </c>
      <c r="B1115" s="78" t="s">
        <v>2271</v>
      </c>
      <c r="C1115" s="203" t="s">
        <v>73</v>
      </c>
      <c r="D1115" s="200"/>
    </row>
    <row r="1116" spans="1:4" ht="21" customHeight="1">
      <c r="A1116" s="192" t="s">
        <v>2272</v>
      </c>
      <c r="B1116" s="192" t="s">
        <v>2273</v>
      </c>
      <c r="C1116" s="192" t="s">
        <v>116</v>
      </c>
    </row>
    <row r="1117" spans="1:4" ht="21" customHeight="1">
      <c r="A1117" s="192" t="s">
        <v>2274</v>
      </c>
      <c r="B1117" s="192" t="s">
        <v>2275</v>
      </c>
      <c r="C1117" s="192" t="s">
        <v>30</v>
      </c>
      <c r="D1117" s="200"/>
    </row>
    <row r="1118" spans="1:4" ht="21" customHeight="1">
      <c r="A1118" s="192" t="s">
        <v>2276</v>
      </c>
      <c r="B1118" s="192" t="s">
        <v>2277</v>
      </c>
      <c r="C1118" s="192" t="s">
        <v>88</v>
      </c>
    </row>
    <row r="1119" spans="1:4" ht="21" customHeight="1">
      <c r="A1119" s="192" t="s">
        <v>2278</v>
      </c>
      <c r="B1119" s="192" t="s">
        <v>2279</v>
      </c>
      <c r="C1119" s="192" t="s">
        <v>37</v>
      </c>
    </row>
    <row r="1120" spans="1:4" ht="21" customHeight="1">
      <c r="A1120" s="192" t="s">
        <v>2280</v>
      </c>
      <c r="B1120" s="192" t="s">
        <v>2281</v>
      </c>
      <c r="C1120" s="192" t="s">
        <v>123</v>
      </c>
    </row>
    <row r="1121" spans="1:4" ht="21" customHeight="1">
      <c r="A1121" s="202" t="s">
        <v>2282</v>
      </c>
      <c r="B1121" s="78" t="s">
        <v>2283</v>
      </c>
      <c r="C1121" s="203" t="s">
        <v>27</v>
      </c>
      <c r="D1121" s="200"/>
    </row>
    <row r="1122" spans="1:4" ht="21" customHeight="1">
      <c r="A1122" s="202" t="s">
        <v>2284</v>
      </c>
      <c r="B1122" s="78" t="s">
        <v>2285</v>
      </c>
      <c r="C1122" s="203" t="s">
        <v>30</v>
      </c>
      <c r="D1122" s="200"/>
    </row>
    <row r="1123" spans="1:4" ht="21" customHeight="1">
      <c r="A1123" s="201" t="s">
        <v>2286</v>
      </c>
      <c r="B1123" s="198" t="s">
        <v>2287</v>
      </c>
      <c r="C1123" s="204" t="s">
        <v>157</v>
      </c>
      <c r="D1123" s="200"/>
    </row>
    <row r="1124" spans="1:4" ht="21" customHeight="1">
      <c r="A1124" s="202" t="s">
        <v>2288</v>
      </c>
      <c r="B1124" s="78" t="s">
        <v>2289</v>
      </c>
      <c r="C1124" s="203" t="s">
        <v>40</v>
      </c>
      <c r="D1124" s="200"/>
    </row>
    <row r="1125" spans="1:4" ht="21" customHeight="1">
      <c r="A1125" s="202" t="s">
        <v>2290</v>
      </c>
      <c r="B1125" s="78" t="s">
        <v>2291</v>
      </c>
      <c r="C1125" s="203" t="s">
        <v>30</v>
      </c>
      <c r="D1125" s="200"/>
    </row>
    <row r="1126" spans="1:4" ht="21" customHeight="1">
      <c r="A1126" s="192" t="s">
        <v>2292</v>
      </c>
      <c r="B1126" s="198" t="s">
        <v>2293</v>
      </c>
      <c r="C1126" s="199" t="s">
        <v>24</v>
      </c>
      <c r="D1126" s="200"/>
    </row>
    <row r="1127" spans="1:4" ht="21" customHeight="1">
      <c r="A1127" s="192" t="s">
        <v>2294</v>
      </c>
      <c r="B1127" s="192" t="s">
        <v>2295</v>
      </c>
    </row>
    <row r="1128" spans="1:4" ht="21" customHeight="1">
      <c r="A1128" s="192" t="s">
        <v>2296</v>
      </c>
      <c r="B1128" s="192" t="s">
        <v>2297</v>
      </c>
      <c r="C1128" s="192" t="s">
        <v>31</v>
      </c>
      <c r="D1128" s="200"/>
    </row>
    <row r="1129" spans="1:4" ht="21" customHeight="1">
      <c r="A1129" s="202" t="s">
        <v>2298</v>
      </c>
      <c r="B1129" s="78" t="s">
        <v>2299</v>
      </c>
      <c r="C1129" s="203" t="s">
        <v>30</v>
      </c>
      <c r="D1129" s="200"/>
    </row>
    <row r="1130" spans="1:4" ht="21" customHeight="1">
      <c r="A1130" s="202" t="s">
        <v>2300</v>
      </c>
      <c r="B1130" s="78" t="s">
        <v>2301</v>
      </c>
      <c r="C1130" s="203" t="s">
        <v>123</v>
      </c>
      <c r="D1130" s="200"/>
    </row>
    <row r="1131" spans="1:4" ht="21" customHeight="1">
      <c r="A1131" s="201" t="s">
        <v>2300</v>
      </c>
      <c r="B1131" s="198" t="s">
        <v>2301</v>
      </c>
      <c r="C1131" s="199" t="s">
        <v>85</v>
      </c>
      <c r="D1131" s="200"/>
    </row>
    <row r="1132" spans="1:4" ht="21" customHeight="1">
      <c r="A1132" s="201" t="s">
        <v>2302</v>
      </c>
      <c r="B1132" s="201" t="s">
        <v>2303</v>
      </c>
      <c r="C1132" s="204" t="s">
        <v>157</v>
      </c>
      <c r="D1132" s="200"/>
    </row>
    <row r="1133" spans="1:4" ht="21" customHeight="1">
      <c r="A1133" s="202" t="s">
        <v>2304</v>
      </c>
      <c r="B1133" s="78" t="s">
        <v>2305</v>
      </c>
      <c r="C1133" s="203" t="s">
        <v>30</v>
      </c>
      <c r="D1133" s="200"/>
    </row>
    <row r="1134" spans="1:4" ht="21" customHeight="1">
      <c r="A1134" s="192" t="s">
        <v>2306</v>
      </c>
      <c r="B1134" s="192" t="s">
        <v>2307</v>
      </c>
      <c r="C1134" s="192" t="s">
        <v>27</v>
      </c>
    </row>
    <row r="1135" spans="1:4" ht="21" customHeight="1">
      <c r="A1135" s="202" t="s">
        <v>2308</v>
      </c>
      <c r="B1135" s="78" t="s">
        <v>2309</v>
      </c>
      <c r="C1135" s="203" t="s">
        <v>30</v>
      </c>
      <c r="D1135" s="200"/>
    </row>
    <row r="1136" spans="1:4" ht="21" customHeight="1">
      <c r="A1136" s="202" t="s">
        <v>2310</v>
      </c>
      <c r="B1136" s="78" t="s">
        <v>2311</v>
      </c>
      <c r="C1136" s="203" t="s">
        <v>40</v>
      </c>
      <c r="D1136" s="200"/>
    </row>
    <row r="1137" spans="1:4" ht="21" customHeight="1">
      <c r="A1137" s="192" t="s">
        <v>2312</v>
      </c>
      <c r="B1137" s="192" t="s">
        <v>2313</v>
      </c>
      <c r="C1137" s="192" t="s">
        <v>440</v>
      </c>
      <c r="D1137" s="200"/>
    </row>
    <row r="1138" spans="1:4" ht="21" customHeight="1">
      <c r="A1138" s="192" t="s">
        <v>2314</v>
      </c>
      <c r="B1138" s="192" t="s">
        <v>2315</v>
      </c>
      <c r="C1138" s="192" t="s">
        <v>752</v>
      </c>
    </row>
    <row r="1139" spans="1:4" ht="21" customHeight="1">
      <c r="A1139" s="202" t="s">
        <v>2316</v>
      </c>
      <c r="B1139" s="78" t="s">
        <v>2317</v>
      </c>
      <c r="C1139" s="203" t="s">
        <v>17</v>
      </c>
      <c r="D1139" s="200"/>
    </row>
    <row r="1140" spans="1:4" ht="21" customHeight="1">
      <c r="A1140" s="192" t="s">
        <v>2318</v>
      </c>
      <c r="B1140" s="192" t="s">
        <v>2318</v>
      </c>
      <c r="C1140" s="192" t="s">
        <v>30</v>
      </c>
    </row>
    <row r="1141" spans="1:4" ht="21" customHeight="1">
      <c r="A1141" s="192" t="s">
        <v>2319</v>
      </c>
      <c r="B1141" s="192" t="s">
        <v>2320</v>
      </c>
      <c r="C1141" s="192" t="s">
        <v>111</v>
      </c>
    </row>
    <row r="1142" spans="1:4" ht="21" customHeight="1">
      <c r="A1142" s="192" t="s">
        <v>2321</v>
      </c>
      <c r="B1142" s="192" t="s">
        <v>2322</v>
      </c>
      <c r="C1142" s="192" t="s">
        <v>123</v>
      </c>
    </row>
    <row r="1143" spans="1:4" ht="21" customHeight="1">
      <c r="A1143" s="192" t="s">
        <v>2323</v>
      </c>
      <c r="B1143" s="192" t="s">
        <v>2324</v>
      </c>
      <c r="C1143" s="192" t="s">
        <v>123</v>
      </c>
    </row>
    <row r="1144" spans="1:4" ht="21" customHeight="1">
      <c r="A1144" s="192" t="s">
        <v>2325</v>
      </c>
      <c r="B1144" s="198" t="s">
        <v>2326</v>
      </c>
      <c r="C1144" s="199" t="s">
        <v>24</v>
      </c>
      <c r="D1144" s="200"/>
    </row>
    <row r="1145" spans="1:4" ht="21" customHeight="1">
      <c r="A1145" s="192" t="s">
        <v>2327</v>
      </c>
      <c r="B1145" s="192" t="s">
        <v>2328</v>
      </c>
      <c r="C1145" s="192" t="s">
        <v>30</v>
      </c>
      <c r="D1145" s="200"/>
    </row>
    <row r="1146" spans="1:4" ht="21" customHeight="1">
      <c r="A1146" s="192" t="s">
        <v>2329</v>
      </c>
      <c r="B1146" s="198" t="s">
        <v>2330</v>
      </c>
      <c r="C1146" s="199" t="s">
        <v>68</v>
      </c>
      <c r="D1146" s="200"/>
    </row>
    <row r="1147" spans="1:4" ht="21" customHeight="1">
      <c r="A1147" s="201" t="s">
        <v>2331</v>
      </c>
      <c r="B1147" s="198" t="s">
        <v>2332</v>
      </c>
      <c r="C1147" s="199" t="s">
        <v>11</v>
      </c>
      <c r="D1147" s="200"/>
    </row>
    <row r="1148" spans="1:4" ht="21" customHeight="1">
      <c r="A1148" s="192" t="s">
        <v>2333</v>
      </c>
      <c r="B1148" s="198" t="s">
        <v>2334</v>
      </c>
      <c r="C1148" s="199" t="s">
        <v>11</v>
      </c>
      <c r="D1148" s="200"/>
    </row>
    <row r="1149" spans="1:4" ht="21" customHeight="1">
      <c r="A1149" s="192" t="s">
        <v>2335</v>
      </c>
      <c r="B1149" s="192" t="s">
        <v>2336</v>
      </c>
      <c r="C1149" s="192" t="s">
        <v>111</v>
      </c>
    </row>
    <row r="1150" spans="1:4" ht="21" customHeight="1">
      <c r="A1150" s="201" t="s">
        <v>2337</v>
      </c>
      <c r="B1150" s="198" t="s">
        <v>2338</v>
      </c>
      <c r="C1150" s="199" t="s">
        <v>24</v>
      </c>
      <c r="D1150" s="200"/>
    </row>
    <row r="1151" spans="1:4" ht="21" customHeight="1">
      <c r="A1151" s="201" t="s">
        <v>2339</v>
      </c>
      <c r="B1151" s="198" t="s">
        <v>2340</v>
      </c>
      <c r="C1151" s="204" t="s">
        <v>157</v>
      </c>
      <c r="D1151" s="200"/>
    </row>
    <row r="1152" spans="1:4" ht="21" customHeight="1">
      <c r="A1152" s="192" t="s">
        <v>2341</v>
      </c>
      <c r="B1152" s="192" t="s">
        <v>2342</v>
      </c>
      <c r="C1152" s="192" t="s">
        <v>123</v>
      </c>
      <c r="D1152" s="200"/>
    </row>
    <row r="1153" spans="1:4" ht="21" customHeight="1">
      <c r="A1153" s="202" t="s">
        <v>2343</v>
      </c>
      <c r="B1153" s="78" t="s">
        <v>2344</v>
      </c>
      <c r="C1153" s="203" t="s">
        <v>30</v>
      </c>
      <c r="D1153" s="200"/>
    </row>
    <row r="1154" spans="1:4" ht="21" customHeight="1">
      <c r="A1154" s="202" t="s">
        <v>2345</v>
      </c>
      <c r="B1154" s="78" t="s">
        <v>2346</v>
      </c>
      <c r="C1154" s="203" t="s">
        <v>27</v>
      </c>
      <c r="D1154" s="200"/>
    </row>
    <row r="1155" spans="1:4" ht="21" customHeight="1">
      <c r="A1155" s="202" t="s">
        <v>2347</v>
      </c>
      <c r="B1155" s="78" t="s">
        <v>2348</v>
      </c>
      <c r="C1155" s="203" t="s">
        <v>27</v>
      </c>
      <c r="D1155" s="200"/>
    </row>
    <row r="1156" spans="1:4" ht="21" customHeight="1">
      <c r="A1156" s="192" t="s">
        <v>2349</v>
      </c>
      <c r="B1156" s="192" t="s">
        <v>2350</v>
      </c>
      <c r="C1156" s="192" t="s">
        <v>73</v>
      </c>
      <c r="D1156" s="200"/>
    </row>
    <row r="1157" spans="1:4" ht="21" customHeight="1">
      <c r="A1157" s="192" t="s">
        <v>2351</v>
      </c>
      <c r="B1157" s="192" t="s">
        <v>2352</v>
      </c>
      <c r="C1157" s="192" t="s">
        <v>57</v>
      </c>
    </row>
    <row r="1158" spans="1:4" ht="21" customHeight="1">
      <c r="A1158" s="202" t="s">
        <v>2353</v>
      </c>
      <c r="B1158" s="78" t="s">
        <v>2354</v>
      </c>
      <c r="C1158" s="203" t="s">
        <v>30</v>
      </c>
      <c r="D1158" s="200"/>
    </row>
    <row r="1159" spans="1:4" ht="21" customHeight="1">
      <c r="A1159" s="192" t="s">
        <v>2355</v>
      </c>
      <c r="B1159" s="192" t="s">
        <v>2356</v>
      </c>
      <c r="C1159" s="192" t="s">
        <v>88</v>
      </c>
    </row>
    <row r="1160" spans="1:4" ht="21" customHeight="1">
      <c r="A1160" s="192" t="s">
        <v>2357</v>
      </c>
      <c r="B1160" s="198" t="s">
        <v>2358</v>
      </c>
      <c r="C1160" s="199" t="s">
        <v>68</v>
      </c>
      <c r="D1160" s="200"/>
    </row>
    <row r="1161" spans="1:4" ht="21" customHeight="1">
      <c r="A1161" s="192" t="s">
        <v>2359</v>
      </c>
      <c r="B1161" s="198" t="s">
        <v>2360</v>
      </c>
      <c r="C1161" s="199" t="s">
        <v>68</v>
      </c>
      <c r="D1161" s="200"/>
    </row>
    <row r="1162" spans="1:4" ht="21" customHeight="1">
      <c r="A1162" s="202" t="s">
        <v>2361</v>
      </c>
      <c r="B1162" s="78" t="s">
        <v>2362</v>
      </c>
      <c r="C1162" s="203" t="s">
        <v>30</v>
      </c>
      <c r="D1162" s="200"/>
    </row>
    <row r="1163" spans="1:4" ht="21" customHeight="1">
      <c r="A1163" s="201" t="s">
        <v>2363</v>
      </c>
      <c r="B1163" s="198" t="s">
        <v>2364</v>
      </c>
      <c r="C1163" s="204" t="s">
        <v>157</v>
      </c>
      <c r="D1163" s="200"/>
    </row>
    <row r="1164" spans="1:4" ht="21" customHeight="1">
      <c r="A1164" s="202" t="s">
        <v>2365</v>
      </c>
      <c r="B1164" s="78" t="s">
        <v>2366</v>
      </c>
      <c r="C1164" s="203" t="s">
        <v>123</v>
      </c>
      <c r="D1164" s="200"/>
    </row>
    <row r="1165" spans="1:4" ht="21" customHeight="1">
      <c r="A1165" s="202" t="s">
        <v>2367</v>
      </c>
      <c r="B1165" s="78" t="s">
        <v>2368</v>
      </c>
      <c r="C1165" s="203" t="s">
        <v>73</v>
      </c>
      <c r="D1165" s="200"/>
    </row>
    <row r="1166" spans="1:4" ht="21" customHeight="1">
      <c r="A1166" s="201" t="s">
        <v>2369</v>
      </c>
      <c r="B1166" s="198" t="s">
        <v>2370</v>
      </c>
      <c r="C1166" s="199" t="s">
        <v>62</v>
      </c>
      <c r="D1166" s="200"/>
    </row>
    <row r="1167" spans="1:4" ht="21" customHeight="1">
      <c r="A1167" s="192" t="s">
        <v>2371</v>
      </c>
      <c r="B1167" s="192" t="s">
        <v>2372</v>
      </c>
      <c r="C1167" s="192" t="s">
        <v>440</v>
      </c>
    </row>
    <row r="1168" spans="1:4" ht="21" customHeight="1">
      <c r="A1168" s="192" t="s">
        <v>2373</v>
      </c>
      <c r="B1168" s="192" t="s">
        <v>2374</v>
      </c>
      <c r="C1168" s="192" t="s">
        <v>529</v>
      </c>
      <c r="D1168" s="200"/>
    </row>
    <row r="1169" spans="1:4" ht="21" customHeight="1">
      <c r="A1169" s="192" t="s">
        <v>2375</v>
      </c>
      <c r="B1169" s="198" t="s">
        <v>2376</v>
      </c>
      <c r="C1169" s="199" t="s">
        <v>11</v>
      </c>
      <c r="D1169" s="200"/>
    </row>
    <row r="1170" spans="1:4" ht="21" customHeight="1">
      <c r="A1170" s="202" t="s">
        <v>2377</v>
      </c>
      <c r="B1170" s="78" t="s">
        <v>2378</v>
      </c>
      <c r="C1170" s="203" t="s">
        <v>17</v>
      </c>
      <c r="D1170" s="200"/>
    </row>
    <row r="1171" spans="1:4" ht="21" customHeight="1">
      <c r="A1171" s="192" t="s">
        <v>2379</v>
      </c>
      <c r="B1171" s="192" t="s">
        <v>2380</v>
      </c>
      <c r="C1171" s="192" t="s">
        <v>30</v>
      </c>
    </row>
    <row r="1172" spans="1:4" ht="21" customHeight="1">
      <c r="A1172" s="192" t="s">
        <v>2381</v>
      </c>
      <c r="B1172" s="192" t="s">
        <v>2382</v>
      </c>
      <c r="C1172" s="192" t="s">
        <v>57</v>
      </c>
    </row>
    <row r="1173" spans="1:4" ht="21" customHeight="1">
      <c r="A1173" s="201" t="s">
        <v>2383</v>
      </c>
      <c r="B1173" s="198" t="s">
        <v>2384</v>
      </c>
      <c r="C1173" s="199" t="s">
        <v>68</v>
      </c>
      <c r="D1173" s="200"/>
    </row>
    <row r="1174" spans="1:4" ht="21" customHeight="1">
      <c r="A1174" s="192" t="s">
        <v>2385</v>
      </c>
      <c r="B1174" s="192" t="s">
        <v>2386</v>
      </c>
      <c r="C1174" s="192" t="s">
        <v>116</v>
      </c>
    </row>
    <row r="1175" spans="1:4" ht="21" customHeight="1">
      <c r="A1175" s="192" t="s">
        <v>2387</v>
      </c>
      <c r="B1175" s="192" t="s">
        <v>2388</v>
      </c>
      <c r="C1175" s="192" t="s">
        <v>782</v>
      </c>
    </row>
    <row r="1176" spans="1:4" ht="21" customHeight="1">
      <c r="A1176" s="202" t="s">
        <v>2389</v>
      </c>
      <c r="B1176" s="78" t="s">
        <v>2390</v>
      </c>
      <c r="C1176" s="203" t="s">
        <v>40</v>
      </c>
      <c r="D1176" s="200"/>
    </row>
    <row r="1177" spans="1:4" ht="21" customHeight="1">
      <c r="A1177" s="192" t="s">
        <v>2391</v>
      </c>
      <c r="B1177" s="192" t="s">
        <v>2392</v>
      </c>
      <c r="C1177" s="192" t="s">
        <v>27</v>
      </c>
    </row>
    <row r="1178" spans="1:4" ht="21" customHeight="1">
      <c r="A1178" s="192" t="s">
        <v>2393</v>
      </c>
      <c r="B1178" s="192" t="s">
        <v>2394</v>
      </c>
      <c r="C1178" s="192" t="s">
        <v>922</v>
      </c>
    </row>
    <row r="1179" spans="1:4" ht="21" customHeight="1">
      <c r="A1179" s="192" t="s">
        <v>2395</v>
      </c>
      <c r="B1179" s="192" t="s">
        <v>2396</v>
      </c>
    </row>
    <row r="1180" spans="1:4" ht="21" customHeight="1">
      <c r="A1180" s="192" t="s">
        <v>2397</v>
      </c>
      <c r="B1180" s="192" t="s">
        <v>2398</v>
      </c>
      <c r="C1180" s="192" t="s">
        <v>14</v>
      </c>
      <c r="D1180" s="200"/>
    </row>
    <row r="1181" spans="1:4" ht="21" customHeight="1">
      <c r="A1181" s="192" t="s">
        <v>2399</v>
      </c>
      <c r="B1181" s="198" t="s">
        <v>2400</v>
      </c>
      <c r="C1181" s="199" t="s">
        <v>68</v>
      </c>
      <c r="D1181" s="200"/>
    </row>
    <row r="1182" spans="1:4" ht="21" customHeight="1">
      <c r="A1182" s="192" t="s">
        <v>2401</v>
      </c>
      <c r="B1182" s="192" t="s">
        <v>2402</v>
      </c>
      <c r="C1182" s="192" t="s">
        <v>73</v>
      </c>
      <c r="D1182" s="200"/>
    </row>
    <row r="1183" spans="1:4" ht="21" customHeight="1">
      <c r="A1183" s="192" t="s">
        <v>2403</v>
      </c>
      <c r="B1183" s="192" t="s">
        <v>2404</v>
      </c>
      <c r="C1183" s="192" t="s">
        <v>27</v>
      </c>
    </row>
    <row r="1184" spans="1:4" ht="21" customHeight="1">
      <c r="A1184" s="192" t="s">
        <v>2405</v>
      </c>
      <c r="B1184" s="192" t="s">
        <v>2406</v>
      </c>
      <c r="C1184" s="192" t="s">
        <v>17</v>
      </c>
    </row>
    <row r="1185" spans="1:4" ht="21" customHeight="1">
      <c r="A1185" s="202" t="s">
        <v>2407</v>
      </c>
      <c r="B1185" s="78" t="s">
        <v>2408</v>
      </c>
      <c r="C1185" s="203" t="s">
        <v>27</v>
      </c>
      <c r="D1185" s="200"/>
    </row>
    <row r="1186" spans="1:4" ht="21" customHeight="1">
      <c r="A1186" s="192" t="s">
        <v>2409</v>
      </c>
      <c r="B1186" s="192" t="s">
        <v>2410</v>
      </c>
      <c r="C1186" s="192" t="s">
        <v>17</v>
      </c>
      <c r="D1186" s="200"/>
    </row>
    <row r="1187" spans="1:4" ht="21" customHeight="1">
      <c r="A1187" s="192" t="s">
        <v>2411</v>
      </c>
      <c r="B1187" s="192" t="s">
        <v>2412</v>
      </c>
      <c r="C1187" s="192" t="s">
        <v>40</v>
      </c>
      <c r="D1187" s="200"/>
    </row>
    <row r="1188" spans="1:4" ht="21" customHeight="1">
      <c r="A1188" s="192" t="s">
        <v>2413</v>
      </c>
      <c r="B1188" s="198" t="s">
        <v>2414</v>
      </c>
      <c r="C1188" s="199" t="s">
        <v>24</v>
      </c>
      <c r="D1188" s="200"/>
    </row>
    <row r="1189" spans="1:4" ht="21" customHeight="1">
      <c r="A1189" s="192" t="s">
        <v>2415</v>
      </c>
      <c r="B1189" s="192" t="s">
        <v>2416</v>
      </c>
      <c r="C1189" s="192" t="s">
        <v>88</v>
      </c>
    </row>
    <row r="1190" spans="1:4" ht="21" customHeight="1">
      <c r="A1190" s="201" t="s">
        <v>2417</v>
      </c>
      <c r="B1190" s="198" t="s">
        <v>2418</v>
      </c>
      <c r="C1190" s="204" t="s">
        <v>45</v>
      </c>
      <c r="D1190" s="200"/>
    </row>
    <row r="1191" spans="1:4" ht="21" customHeight="1">
      <c r="A1191" s="192" t="s">
        <v>2419</v>
      </c>
      <c r="B1191" s="192" t="s">
        <v>2420</v>
      </c>
      <c r="C1191" s="192" t="s">
        <v>88</v>
      </c>
    </row>
    <row r="1192" spans="1:4" ht="21" customHeight="1">
      <c r="A1192" s="192" t="s">
        <v>2421</v>
      </c>
      <c r="B1192" s="192" t="s">
        <v>2422</v>
      </c>
      <c r="C1192" s="192" t="s">
        <v>123</v>
      </c>
    </row>
    <row r="1193" spans="1:4" ht="21" customHeight="1">
      <c r="A1193" s="201" t="s">
        <v>2423</v>
      </c>
      <c r="B1193" s="198" t="s">
        <v>2424</v>
      </c>
      <c r="C1193" s="204" t="s">
        <v>45</v>
      </c>
      <c r="D1193" s="200"/>
    </row>
    <row r="1194" spans="1:4" ht="21" customHeight="1">
      <c r="A1194" s="192" t="s">
        <v>2425</v>
      </c>
      <c r="B1194" s="192" t="s">
        <v>2426</v>
      </c>
      <c r="C1194" s="192" t="s">
        <v>76</v>
      </c>
    </row>
    <row r="1195" spans="1:4" ht="21" customHeight="1">
      <c r="A1195" s="192" t="s">
        <v>2427</v>
      </c>
      <c r="B1195" s="192" t="s">
        <v>2428</v>
      </c>
      <c r="C1195" s="192" t="s">
        <v>17</v>
      </c>
    </row>
    <row r="1196" spans="1:4" ht="21" customHeight="1">
      <c r="A1196" s="202" t="s">
        <v>2429</v>
      </c>
      <c r="B1196" s="78" t="s">
        <v>2430</v>
      </c>
      <c r="C1196" s="203" t="s">
        <v>123</v>
      </c>
      <c r="D1196" s="200"/>
    </row>
    <row r="1197" spans="1:4" ht="21" customHeight="1">
      <c r="A1197" s="78" t="s">
        <v>2431</v>
      </c>
      <c r="B1197" s="78" t="s">
        <v>2432</v>
      </c>
      <c r="C1197" s="207" t="s">
        <v>73</v>
      </c>
      <c r="D1197" s="206"/>
    </row>
    <row r="1198" spans="1:4" ht="21" customHeight="1">
      <c r="A1198" s="201" t="s">
        <v>2433</v>
      </c>
      <c r="B1198" s="201" t="s">
        <v>2434</v>
      </c>
      <c r="C1198" s="204" t="s">
        <v>157</v>
      </c>
      <c r="D1198" s="200"/>
    </row>
    <row r="1199" spans="1:4" ht="21" customHeight="1">
      <c r="A1199" s="202" t="s">
        <v>2435</v>
      </c>
      <c r="B1199" s="78" t="s">
        <v>2436</v>
      </c>
      <c r="C1199" s="203" t="s">
        <v>73</v>
      </c>
      <c r="D1199" s="200"/>
    </row>
    <row r="1200" spans="1:4" ht="21" customHeight="1">
      <c r="A1200" s="198" t="s">
        <v>2437</v>
      </c>
      <c r="B1200" s="198" t="s">
        <v>2438</v>
      </c>
      <c r="C1200" s="199" t="s">
        <v>62</v>
      </c>
      <c r="D1200" s="200"/>
    </row>
    <row r="1201" spans="1:4" ht="21" customHeight="1">
      <c r="A1201" s="202" t="s">
        <v>2439</v>
      </c>
      <c r="B1201" s="78" t="s">
        <v>2440</v>
      </c>
      <c r="C1201" s="203" t="s">
        <v>27</v>
      </c>
      <c r="D1201" s="200"/>
    </row>
    <row r="1202" spans="1:4" ht="21" customHeight="1">
      <c r="A1202" s="201" t="s">
        <v>2441</v>
      </c>
      <c r="B1202" s="198" t="s">
        <v>2442</v>
      </c>
      <c r="C1202" s="204" t="s">
        <v>45</v>
      </c>
      <c r="D1202" s="200"/>
    </row>
    <row r="1203" spans="1:4" ht="21" customHeight="1">
      <c r="A1203" s="192" t="s">
        <v>2443</v>
      </c>
      <c r="B1203" s="198" t="s">
        <v>2444</v>
      </c>
      <c r="C1203" s="199" t="s">
        <v>11</v>
      </c>
      <c r="D1203" s="200"/>
    </row>
    <row r="1204" spans="1:4" ht="21" customHeight="1">
      <c r="A1204" s="201" t="s">
        <v>2439</v>
      </c>
      <c r="B1204" s="198" t="s">
        <v>2445</v>
      </c>
      <c r="C1204" s="199" t="s">
        <v>242</v>
      </c>
      <c r="D1204" s="200"/>
    </row>
    <row r="1205" spans="1:4" ht="21" customHeight="1">
      <c r="A1205" s="202" t="s">
        <v>2446</v>
      </c>
      <c r="B1205" s="78" t="s">
        <v>2447</v>
      </c>
      <c r="C1205" s="203" t="s">
        <v>782</v>
      </c>
      <c r="D1205" s="200"/>
    </row>
    <row r="1206" spans="1:4" ht="21" customHeight="1">
      <c r="A1206" s="201" t="s">
        <v>2448</v>
      </c>
      <c r="B1206" s="198" t="s">
        <v>2449</v>
      </c>
      <c r="C1206" s="204" t="s">
        <v>157</v>
      </c>
      <c r="D1206" s="200"/>
    </row>
    <row r="1207" spans="1:4" ht="21" customHeight="1">
      <c r="A1207" s="201" t="s">
        <v>2450</v>
      </c>
      <c r="B1207" s="198" t="s">
        <v>2451</v>
      </c>
      <c r="C1207" s="204" t="s">
        <v>242</v>
      </c>
      <c r="D1207" s="200"/>
    </row>
    <row r="1208" spans="1:4" ht="21" customHeight="1">
      <c r="A1208" s="192" t="s">
        <v>2452</v>
      </c>
      <c r="B1208" s="192" t="s">
        <v>2453</v>
      </c>
    </row>
    <row r="1209" spans="1:4" ht="21" customHeight="1">
      <c r="A1209" s="202" t="s">
        <v>2454</v>
      </c>
      <c r="B1209" s="78" t="s">
        <v>2455</v>
      </c>
      <c r="C1209" s="203" t="s">
        <v>123</v>
      </c>
      <c r="D1209" s="200"/>
    </row>
    <row r="1210" spans="1:4" ht="21" customHeight="1">
      <c r="A1210" s="192" t="s">
        <v>2456</v>
      </c>
      <c r="B1210" s="192" t="s">
        <v>2457</v>
      </c>
      <c r="C1210" s="192" t="s">
        <v>31</v>
      </c>
    </row>
    <row r="1211" spans="1:4" ht="21" customHeight="1">
      <c r="A1211" s="78" t="s">
        <v>2458</v>
      </c>
      <c r="B1211" s="78" t="s">
        <v>2459</v>
      </c>
      <c r="C1211" s="207" t="s">
        <v>73</v>
      </c>
      <c r="D1211" s="206"/>
    </row>
    <row r="1212" spans="1:4" ht="21" customHeight="1">
      <c r="A1212" s="202" t="s">
        <v>2460</v>
      </c>
      <c r="B1212" s="78" t="s">
        <v>2461</v>
      </c>
      <c r="C1212" s="203" t="s">
        <v>30</v>
      </c>
      <c r="D1212" s="200"/>
    </row>
    <row r="1213" spans="1:4" ht="21" customHeight="1">
      <c r="A1213" s="201" t="s">
        <v>2460</v>
      </c>
      <c r="B1213" s="198" t="s">
        <v>2461</v>
      </c>
      <c r="C1213" s="204" t="s">
        <v>45</v>
      </c>
      <c r="D1213" s="200"/>
    </row>
    <row r="1214" spans="1:4" ht="21" customHeight="1">
      <c r="A1214" s="192" t="s">
        <v>2462</v>
      </c>
      <c r="B1214" s="192" t="s">
        <v>2463</v>
      </c>
      <c r="C1214" s="192" t="s">
        <v>27</v>
      </c>
    </row>
    <row r="1215" spans="1:4" ht="21" customHeight="1">
      <c r="A1215" s="202" t="s">
        <v>2464</v>
      </c>
      <c r="B1215" s="78" t="s">
        <v>2465</v>
      </c>
      <c r="C1215" s="203" t="s">
        <v>27</v>
      </c>
      <c r="D1215" s="200"/>
    </row>
    <row r="1216" spans="1:4" ht="21" customHeight="1">
      <c r="A1216" s="192" t="s">
        <v>2466</v>
      </c>
      <c r="B1216" s="198" t="s">
        <v>2467</v>
      </c>
      <c r="C1216" s="199" t="s">
        <v>274</v>
      </c>
      <c r="D1216" s="200"/>
    </row>
    <row r="1217" spans="1:4" ht="21" customHeight="1">
      <c r="A1217" s="202" t="s">
        <v>2468</v>
      </c>
      <c r="B1217" s="78" t="s">
        <v>2469</v>
      </c>
      <c r="C1217" s="203" t="s">
        <v>27</v>
      </c>
      <c r="D1217" s="200"/>
    </row>
    <row r="1218" spans="1:4" ht="21" customHeight="1">
      <c r="A1218" s="201" t="s">
        <v>2470</v>
      </c>
      <c r="B1218" s="198" t="s">
        <v>2471</v>
      </c>
      <c r="C1218" s="204" t="s">
        <v>45</v>
      </c>
      <c r="D1218" s="200"/>
    </row>
    <row r="1219" spans="1:4" ht="21" customHeight="1">
      <c r="A1219" s="205" t="s">
        <v>2472</v>
      </c>
      <c r="B1219" s="198" t="s">
        <v>2473</v>
      </c>
      <c r="C1219" s="199" t="s">
        <v>68</v>
      </c>
      <c r="D1219" s="200"/>
    </row>
    <row r="1220" spans="1:4" ht="21" customHeight="1">
      <c r="A1220" s="192" t="s">
        <v>2474</v>
      </c>
      <c r="B1220" s="192" t="s">
        <v>2475</v>
      </c>
      <c r="C1220" s="192" t="s">
        <v>31</v>
      </c>
      <c r="D1220" s="200"/>
    </row>
    <row r="1221" spans="1:4" ht="21" customHeight="1">
      <c r="A1221" s="192" t="s">
        <v>2476</v>
      </c>
      <c r="B1221" s="192" t="s">
        <v>2477</v>
      </c>
      <c r="C1221" s="192" t="s">
        <v>57</v>
      </c>
    </row>
    <row r="1222" spans="1:4" ht="21" customHeight="1">
      <c r="A1222" s="192" t="s">
        <v>2478</v>
      </c>
      <c r="B1222" s="192" t="s">
        <v>2479</v>
      </c>
      <c r="C1222" s="192" t="s">
        <v>73</v>
      </c>
    </row>
    <row r="1223" spans="1:4" ht="21" customHeight="1">
      <c r="A1223" s="201" t="s">
        <v>2480</v>
      </c>
      <c r="B1223" s="198" t="s">
        <v>2481</v>
      </c>
      <c r="C1223" s="199" t="s">
        <v>11</v>
      </c>
      <c r="D1223" s="200"/>
    </row>
    <row r="1224" spans="1:4" ht="21" customHeight="1">
      <c r="A1224" s="192" t="s">
        <v>2482</v>
      </c>
      <c r="B1224" s="192" t="s">
        <v>2483</v>
      </c>
      <c r="C1224" s="192" t="s">
        <v>27</v>
      </c>
    </row>
    <row r="1225" spans="1:4" ht="21" customHeight="1">
      <c r="A1225" s="202" t="s">
        <v>2484</v>
      </c>
      <c r="B1225" s="78" t="s">
        <v>2485</v>
      </c>
      <c r="C1225" s="203" t="s">
        <v>123</v>
      </c>
      <c r="D1225" s="200"/>
    </row>
    <row r="1226" spans="1:4" ht="21" customHeight="1">
      <c r="A1226" s="192" t="s">
        <v>2486</v>
      </c>
      <c r="B1226" s="192" t="s">
        <v>2487</v>
      </c>
      <c r="C1226" s="192" t="s">
        <v>106</v>
      </c>
    </row>
    <row r="1227" spans="1:4" ht="21" customHeight="1">
      <c r="A1227" s="192" t="s">
        <v>2488</v>
      </c>
      <c r="B1227" s="192" t="s">
        <v>2489</v>
      </c>
      <c r="C1227" s="192" t="s">
        <v>31</v>
      </c>
      <c r="D1227" s="200"/>
    </row>
    <row r="1228" spans="1:4" ht="21" customHeight="1">
      <c r="A1228" s="201" t="s">
        <v>2490</v>
      </c>
      <c r="B1228" s="198" t="s">
        <v>2491</v>
      </c>
      <c r="C1228" s="204" t="s">
        <v>157</v>
      </c>
      <c r="D1228" s="200"/>
    </row>
    <row r="1229" spans="1:4" ht="21" customHeight="1">
      <c r="A1229" s="192" t="s">
        <v>2492</v>
      </c>
      <c r="B1229" s="198" t="s">
        <v>2493</v>
      </c>
      <c r="C1229" s="199" t="s">
        <v>2494</v>
      </c>
      <c r="D1229" s="200"/>
    </row>
    <row r="1230" spans="1:4" ht="21" customHeight="1">
      <c r="A1230" s="192" t="s">
        <v>2495</v>
      </c>
      <c r="B1230" s="198" t="s">
        <v>2496</v>
      </c>
      <c r="C1230" s="199" t="s">
        <v>11</v>
      </c>
      <c r="D1230" s="200"/>
    </row>
    <row r="1231" spans="1:4" ht="21" customHeight="1">
      <c r="A1231" s="201" t="s">
        <v>2497</v>
      </c>
      <c r="B1231" s="201" t="s">
        <v>2498</v>
      </c>
      <c r="C1231" s="204" t="s">
        <v>157</v>
      </c>
      <c r="D1231" s="200"/>
    </row>
    <row r="1232" spans="1:4" ht="21" customHeight="1">
      <c r="A1232" s="192" t="s">
        <v>2499</v>
      </c>
      <c r="B1232" s="192" t="s">
        <v>2500</v>
      </c>
      <c r="C1232" s="192" t="s">
        <v>116</v>
      </c>
      <c r="D1232" s="200"/>
    </row>
    <row r="1233" spans="1:4" ht="21" customHeight="1">
      <c r="A1233" s="201" t="s">
        <v>2501</v>
      </c>
      <c r="B1233" s="198" t="s">
        <v>2502</v>
      </c>
      <c r="C1233" s="199" t="s">
        <v>24</v>
      </c>
      <c r="D1233" s="200"/>
    </row>
    <row r="1234" spans="1:4" ht="21" customHeight="1">
      <c r="A1234" s="201" t="s">
        <v>2503</v>
      </c>
      <c r="B1234" s="198" t="s">
        <v>2504</v>
      </c>
      <c r="C1234" s="204" t="s">
        <v>157</v>
      </c>
      <c r="D1234" s="200"/>
    </row>
    <row r="1235" spans="1:4" ht="21" customHeight="1">
      <c r="A1235" s="201" t="s">
        <v>2505</v>
      </c>
      <c r="B1235" s="198" t="s">
        <v>2506</v>
      </c>
      <c r="C1235" s="199" t="s">
        <v>24</v>
      </c>
      <c r="D1235" s="200"/>
    </row>
    <row r="1236" spans="1:4" ht="21" customHeight="1">
      <c r="A1236" s="192" t="s">
        <v>2507</v>
      </c>
      <c r="B1236" s="198" t="s">
        <v>2508</v>
      </c>
      <c r="C1236" s="199" t="s">
        <v>68</v>
      </c>
      <c r="D1236" s="200"/>
    </row>
    <row r="1237" spans="1:4" ht="21" customHeight="1">
      <c r="A1237" s="201" t="s">
        <v>2509</v>
      </c>
      <c r="B1237" s="198" t="s">
        <v>2510</v>
      </c>
      <c r="C1237" s="204" t="s">
        <v>157</v>
      </c>
      <c r="D1237" s="200"/>
    </row>
    <row r="1238" spans="1:4" ht="21" customHeight="1">
      <c r="A1238" s="202" t="s">
        <v>2511</v>
      </c>
      <c r="B1238" s="78" t="s">
        <v>2512</v>
      </c>
      <c r="C1238" s="203" t="s">
        <v>30</v>
      </c>
      <c r="D1238" s="200"/>
    </row>
    <row r="1239" spans="1:4" ht="21" customHeight="1">
      <c r="A1239" s="192" t="s">
        <v>2513</v>
      </c>
      <c r="B1239" s="192" t="s">
        <v>2514</v>
      </c>
      <c r="C1239" s="192" t="s">
        <v>27</v>
      </c>
    </row>
    <row r="1240" spans="1:4" ht="21" customHeight="1">
      <c r="A1240" s="192" t="s">
        <v>2515</v>
      </c>
      <c r="B1240" s="198" t="s">
        <v>2516</v>
      </c>
      <c r="C1240" s="199" t="s">
        <v>68</v>
      </c>
      <c r="D1240" s="200"/>
    </row>
    <row r="1241" spans="1:4" ht="21" customHeight="1">
      <c r="A1241" s="192" t="s">
        <v>2517</v>
      </c>
      <c r="B1241" s="192" t="s">
        <v>2518</v>
      </c>
      <c r="C1241" s="192" t="s">
        <v>37</v>
      </c>
    </row>
    <row r="1242" spans="1:4" ht="21" customHeight="1">
      <c r="A1242" s="192" t="s">
        <v>2519</v>
      </c>
      <c r="B1242" s="198" t="s">
        <v>2520</v>
      </c>
      <c r="C1242" s="199" t="s">
        <v>11</v>
      </c>
      <c r="D1242" s="200"/>
    </row>
    <row r="1243" spans="1:4" ht="21" customHeight="1">
      <c r="A1243" s="192" t="s">
        <v>2521</v>
      </c>
      <c r="B1243" s="198" t="s">
        <v>2522</v>
      </c>
      <c r="C1243" s="199" t="s">
        <v>274</v>
      </c>
      <c r="D1243" s="200"/>
    </row>
    <row r="1244" spans="1:4" ht="21" customHeight="1">
      <c r="A1244" s="201" t="s">
        <v>2523</v>
      </c>
      <c r="B1244" s="201" t="s">
        <v>2524</v>
      </c>
      <c r="C1244" s="204" t="s">
        <v>157</v>
      </c>
      <c r="D1244" s="200"/>
    </row>
    <row r="1245" spans="1:4" ht="21" customHeight="1">
      <c r="A1245" s="201" t="s">
        <v>2525</v>
      </c>
      <c r="B1245" s="198" t="s">
        <v>2526</v>
      </c>
      <c r="C1245" s="204" t="s">
        <v>45</v>
      </c>
      <c r="D1245" s="200"/>
    </row>
    <row r="1246" spans="1:4" ht="21" customHeight="1">
      <c r="A1246" s="192" t="s">
        <v>2527</v>
      </c>
      <c r="B1246" s="192" t="s">
        <v>2528</v>
      </c>
      <c r="C1246" s="192" t="s">
        <v>88</v>
      </c>
    </row>
    <row r="1247" spans="1:4" ht="21" customHeight="1">
      <c r="A1247" s="202" t="s">
        <v>2529</v>
      </c>
      <c r="B1247" s="78" t="s">
        <v>2530</v>
      </c>
      <c r="C1247" s="203" t="s">
        <v>123</v>
      </c>
      <c r="D1247" s="200"/>
    </row>
    <row r="1248" spans="1:4" ht="21" customHeight="1">
      <c r="A1248" s="202" t="s">
        <v>2531</v>
      </c>
      <c r="B1248" s="78" t="s">
        <v>2532</v>
      </c>
      <c r="C1248" s="203" t="s">
        <v>73</v>
      </c>
      <c r="D1248" s="200"/>
    </row>
    <row r="1249" spans="1:4" ht="21" customHeight="1">
      <c r="A1249" s="202" t="s">
        <v>2533</v>
      </c>
      <c r="B1249" s="78" t="s">
        <v>2534</v>
      </c>
      <c r="C1249" s="203" t="s">
        <v>17</v>
      </c>
      <c r="D1249" s="200"/>
    </row>
    <row r="1250" spans="1:4" ht="21" customHeight="1">
      <c r="A1250" s="201" t="s">
        <v>2535</v>
      </c>
      <c r="B1250" s="198" t="s">
        <v>2536</v>
      </c>
      <c r="C1250" s="204" t="s">
        <v>188</v>
      </c>
      <c r="D1250" s="200"/>
    </row>
    <row r="1251" spans="1:4" ht="21" customHeight="1">
      <c r="A1251" s="202" t="s">
        <v>2537</v>
      </c>
      <c r="B1251" s="78" t="s">
        <v>2538</v>
      </c>
      <c r="C1251" s="203" t="s">
        <v>27</v>
      </c>
      <c r="D1251" s="200"/>
    </row>
    <row r="1252" spans="1:4" ht="21" customHeight="1">
      <c r="A1252" s="201" t="s">
        <v>2539</v>
      </c>
      <c r="B1252" s="198" t="s">
        <v>2540</v>
      </c>
      <c r="C1252" s="199" t="s">
        <v>24</v>
      </c>
      <c r="D1252" s="200"/>
    </row>
    <row r="1253" spans="1:4" ht="21" customHeight="1">
      <c r="A1253" s="192" t="s">
        <v>2541</v>
      </c>
      <c r="B1253" s="192" t="s">
        <v>2542</v>
      </c>
      <c r="C1253" s="192" t="s">
        <v>65</v>
      </c>
    </row>
    <row r="1254" spans="1:4" ht="21" customHeight="1">
      <c r="A1254" s="201" t="s">
        <v>2543</v>
      </c>
      <c r="B1254" s="198" t="s">
        <v>2544</v>
      </c>
      <c r="C1254" s="199" t="s">
        <v>68</v>
      </c>
      <c r="D1254" s="200"/>
    </row>
    <row r="1255" spans="1:4" ht="21" customHeight="1">
      <c r="A1255" s="192" t="s">
        <v>2545</v>
      </c>
      <c r="B1255" s="192" t="s">
        <v>2546</v>
      </c>
      <c r="C1255" s="192" t="s">
        <v>27</v>
      </c>
    </row>
    <row r="1256" spans="1:4" ht="21" customHeight="1">
      <c r="A1256" s="192" t="s">
        <v>2547</v>
      </c>
      <c r="B1256" s="192" t="s">
        <v>2548</v>
      </c>
      <c r="C1256" s="192" t="s">
        <v>27</v>
      </c>
    </row>
    <row r="1257" spans="1:4" ht="21" customHeight="1">
      <c r="A1257" s="192" t="s">
        <v>2549</v>
      </c>
      <c r="B1257" s="192" t="s">
        <v>2550</v>
      </c>
      <c r="C1257" s="192" t="s">
        <v>30</v>
      </c>
      <c r="D1257" s="200"/>
    </row>
    <row r="1258" spans="1:4" ht="21" customHeight="1">
      <c r="A1258" s="192" t="s">
        <v>2551</v>
      </c>
      <c r="B1258" s="192" t="s">
        <v>2552</v>
      </c>
      <c r="C1258" s="192" t="s">
        <v>27</v>
      </c>
    </row>
    <row r="1259" spans="1:4" ht="21" customHeight="1">
      <c r="A1259" s="192" t="s">
        <v>2553</v>
      </c>
      <c r="B1259" s="198" t="s">
        <v>2554</v>
      </c>
      <c r="C1259" s="199" t="s">
        <v>85</v>
      </c>
      <c r="D1259" s="200"/>
    </row>
    <row r="1260" spans="1:4" ht="21" customHeight="1">
      <c r="A1260" s="202" t="s">
        <v>2555</v>
      </c>
      <c r="B1260" s="78" t="s">
        <v>2556</v>
      </c>
      <c r="C1260" s="203" t="s">
        <v>103</v>
      </c>
      <c r="D1260" s="200"/>
    </row>
    <row r="1261" spans="1:4" ht="21" customHeight="1">
      <c r="A1261" s="192" t="s">
        <v>2557</v>
      </c>
      <c r="B1261" s="192" t="s">
        <v>2558</v>
      </c>
      <c r="C1261" s="192" t="s">
        <v>2559</v>
      </c>
    </row>
    <row r="1262" spans="1:4" ht="21" customHeight="1">
      <c r="A1262" s="201" t="s">
        <v>2560</v>
      </c>
      <c r="B1262" s="198" t="s">
        <v>2561</v>
      </c>
      <c r="C1262" s="204" t="s">
        <v>45</v>
      </c>
      <c r="D1262" s="200"/>
    </row>
    <row r="1263" spans="1:4" ht="21" customHeight="1">
      <c r="A1263" s="202" t="s">
        <v>2562</v>
      </c>
      <c r="B1263" s="78" t="s">
        <v>2563</v>
      </c>
      <c r="C1263" s="203" t="s">
        <v>30</v>
      </c>
      <c r="D1263" s="200"/>
    </row>
    <row r="1264" spans="1:4" ht="21" customHeight="1">
      <c r="A1264" s="192" t="s">
        <v>2564</v>
      </c>
      <c r="B1264" s="192" t="s">
        <v>2565</v>
      </c>
      <c r="C1264" s="192" t="s">
        <v>73</v>
      </c>
    </row>
    <row r="1265" spans="1:4" ht="21" customHeight="1">
      <c r="A1265" s="192" t="s">
        <v>2566</v>
      </c>
      <c r="B1265" s="192" t="s">
        <v>2567</v>
      </c>
      <c r="C1265" s="192" t="s">
        <v>689</v>
      </c>
      <c r="D1265" s="200"/>
    </row>
    <row r="1266" spans="1:4" ht="21" customHeight="1">
      <c r="A1266" s="205" t="s">
        <v>2568</v>
      </c>
      <c r="B1266" s="205" t="s">
        <v>2569</v>
      </c>
      <c r="C1266" s="205" t="s">
        <v>73</v>
      </c>
      <c r="D1266" s="206"/>
    </row>
    <row r="1267" spans="1:4" ht="21" customHeight="1">
      <c r="A1267" s="192" t="s">
        <v>2570</v>
      </c>
      <c r="B1267" s="192" t="s">
        <v>2571</v>
      </c>
      <c r="C1267" s="203" t="s">
        <v>27</v>
      </c>
    </row>
    <row r="1268" spans="1:4" ht="21" customHeight="1">
      <c r="A1268" s="202" t="s">
        <v>2572</v>
      </c>
      <c r="B1268" s="78" t="s">
        <v>2573</v>
      </c>
      <c r="C1268" s="203" t="s">
        <v>30</v>
      </c>
      <c r="D1268" s="200"/>
    </row>
    <row r="1269" spans="1:4" ht="21" customHeight="1">
      <c r="A1269" s="192" t="s">
        <v>2574</v>
      </c>
      <c r="B1269" s="192" t="s">
        <v>2575</v>
      </c>
      <c r="C1269" s="192" t="s">
        <v>27</v>
      </c>
    </row>
    <row r="1270" spans="1:4" ht="21" customHeight="1">
      <c r="A1270" s="201" t="s">
        <v>2576</v>
      </c>
      <c r="B1270" s="201" t="s">
        <v>2577</v>
      </c>
      <c r="C1270" s="204" t="s">
        <v>157</v>
      </c>
      <c r="D1270" s="200"/>
    </row>
    <row r="1271" spans="1:4" ht="21" customHeight="1">
      <c r="A1271" s="192" t="s">
        <v>2578</v>
      </c>
      <c r="B1271" s="192" t="s">
        <v>2579</v>
      </c>
      <c r="C1271" s="192" t="s">
        <v>992</v>
      </c>
    </row>
    <row r="1272" spans="1:4" ht="21" customHeight="1">
      <c r="A1272" s="201" t="s">
        <v>2580</v>
      </c>
      <c r="B1272" s="198" t="s">
        <v>2581</v>
      </c>
      <c r="C1272" s="199" t="s">
        <v>24</v>
      </c>
      <c r="D1272" s="200"/>
    </row>
    <row r="1273" spans="1:4" ht="21" customHeight="1">
      <c r="A1273" s="202" t="s">
        <v>2582</v>
      </c>
      <c r="B1273" s="78" t="s">
        <v>2583</v>
      </c>
      <c r="C1273" s="203" t="s">
        <v>27</v>
      </c>
      <c r="D1273" s="200"/>
    </row>
    <row r="1274" spans="1:4" ht="21" customHeight="1">
      <c r="A1274" s="192" t="s">
        <v>2584</v>
      </c>
      <c r="B1274" s="198" t="s">
        <v>2585</v>
      </c>
      <c r="C1274" s="199" t="s">
        <v>85</v>
      </c>
      <c r="D1274" s="200"/>
    </row>
    <row r="1275" spans="1:4" ht="21" customHeight="1">
      <c r="A1275" s="202" t="s">
        <v>2586</v>
      </c>
      <c r="B1275" s="78" t="s">
        <v>2587</v>
      </c>
      <c r="C1275" s="203" t="s">
        <v>123</v>
      </c>
      <c r="D1275" s="200"/>
    </row>
    <row r="1276" spans="1:4" ht="21" customHeight="1">
      <c r="A1276" s="202" t="s">
        <v>2588</v>
      </c>
      <c r="B1276" s="78" t="s">
        <v>2589</v>
      </c>
      <c r="C1276" s="203" t="s">
        <v>123</v>
      </c>
      <c r="D1276" s="200"/>
    </row>
    <row r="1277" spans="1:4" ht="21" customHeight="1">
      <c r="A1277" s="192" t="s">
        <v>2590</v>
      </c>
      <c r="B1277" s="192" t="s">
        <v>2591</v>
      </c>
      <c r="C1277" s="192" t="s">
        <v>76</v>
      </c>
    </row>
    <row r="1278" spans="1:4" ht="21" customHeight="1">
      <c r="A1278" s="192" t="s">
        <v>2592</v>
      </c>
      <c r="B1278" s="192" t="s">
        <v>2593</v>
      </c>
      <c r="C1278" s="192" t="s">
        <v>30</v>
      </c>
    </row>
    <row r="1279" spans="1:4" ht="21" customHeight="1">
      <c r="A1279" s="192" t="s">
        <v>2594</v>
      </c>
      <c r="B1279" s="192" t="s">
        <v>2595</v>
      </c>
      <c r="C1279" s="192" t="s">
        <v>138</v>
      </c>
    </row>
    <row r="1280" spans="1:4" ht="21" customHeight="1">
      <c r="A1280" s="201" t="s">
        <v>2596</v>
      </c>
      <c r="B1280" s="198" t="s">
        <v>2597</v>
      </c>
      <c r="C1280" s="199" t="s">
        <v>62</v>
      </c>
      <c r="D1280" s="200"/>
    </row>
    <row r="1281" spans="1:4" ht="21" customHeight="1">
      <c r="A1281" s="212" t="s">
        <v>2598</v>
      </c>
      <c r="B1281" s="212" t="s">
        <v>2599</v>
      </c>
      <c r="C1281" s="192" t="s">
        <v>992</v>
      </c>
    </row>
    <row r="1282" spans="1:4" ht="21" customHeight="1">
      <c r="A1282" s="202" t="s">
        <v>2600</v>
      </c>
      <c r="B1282" s="78" t="s">
        <v>2601</v>
      </c>
      <c r="C1282" s="203" t="s">
        <v>27</v>
      </c>
      <c r="D1282" s="200"/>
    </row>
    <row r="1283" spans="1:4" ht="21" customHeight="1">
      <c r="A1283" s="202" t="s">
        <v>2602</v>
      </c>
      <c r="B1283" s="78" t="s">
        <v>2603</v>
      </c>
      <c r="C1283" s="203" t="s">
        <v>40</v>
      </c>
      <c r="D1283" s="200"/>
    </row>
    <row r="1284" spans="1:4" ht="21" customHeight="1">
      <c r="A1284" s="192" t="s">
        <v>2604</v>
      </c>
      <c r="B1284" s="198" t="s">
        <v>2605</v>
      </c>
      <c r="C1284" s="199" t="s">
        <v>24</v>
      </c>
      <c r="D1284" s="200"/>
    </row>
    <row r="1285" spans="1:4" ht="21" customHeight="1">
      <c r="A1285" s="201" t="s">
        <v>2606</v>
      </c>
      <c r="B1285" s="198" t="s">
        <v>2607</v>
      </c>
      <c r="C1285" s="204" t="s">
        <v>45</v>
      </c>
      <c r="D1285" s="200"/>
    </row>
    <row r="1286" spans="1:4" ht="21" customHeight="1">
      <c r="A1286" s="202" t="s">
        <v>2608</v>
      </c>
      <c r="B1286" s="78" t="s">
        <v>2609</v>
      </c>
      <c r="C1286" s="203" t="s">
        <v>27</v>
      </c>
      <c r="D1286" s="200"/>
    </row>
    <row r="1287" spans="1:4" ht="21" customHeight="1">
      <c r="A1287" s="202" t="s">
        <v>2610</v>
      </c>
      <c r="B1287" s="78" t="s">
        <v>2611</v>
      </c>
      <c r="C1287" s="203" t="s">
        <v>30</v>
      </c>
      <c r="D1287" s="200"/>
    </row>
    <row r="1288" spans="1:4" ht="21" customHeight="1">
      <c r="A1288" s="201" t="s">
        <v>2610</v>
      </c>
      <c r="B1288" s="198" t="s">
        <v>2611</v>
      </c>
      <c r="C1288" s="199" t="s">
        <v>242</v>
      </c>
      <c r="D1288" s="200"/>
    </row>
    <row r="1289" spans="1:4" ht="21" customHeight="1">
      <c r="A1289" s="202" t="s">
        <v>2612</v>
      </c>
      <c r="B1289" s="78" t="s">
        <v>2613</v>
      </c>
      <c r="C1289" s="203" t="s">
        <v>27</v>
      </c>
      <c r="D1289" s="200"/>
    </row>
    <row r="1290" spans="1:4" ht="21" customHeight="1">
      <c r="A1290" s="192" t="s">
        <v>2614</v>
      </c>
      <c r="B1290" s="192" t="s">
        <v>2615</v>
      </c>
      <c r="C1290" s="192" t="s">
        <v>30</v>
      </c>
      <c r="D1290" s="200"/>
    </row>
    <row r="1291" spans="1:4" ht="21" customHeight="1">
      <c r="A1291" s="202" t="s">
        <v>2616</v>
      </c>
      <c r="B1291" s="78" t="s">
        <v>2617</v>
      </c>
      <c r="C1291" s="203" t="s">
        <v>30</v>
      </c>
      <c r="D1291" s="200"/>
    </row>
    <row r="1292" spans="1:4" ht="21" customHeight="1">
      <c r="A1292" s="192" t="s">
        <v>2618</v>
      </c>
      <c r="B1292" s="192" t="s">
        <v>2619</v>
      </c>
      <c r="C1292" s="192" t="s">
        <v>37</v>
      </c>
    </row>
    <row r="1293" spans="1:4" ht="21" customHeight="1">
      <c r="A1293" s="192" t="s">
        <v>2620</v>
      </c>
      <c r="B1293" s="192" t="s">
        <v>2621</v>
      </c>
      <c r="C1293" s="192" t="s">
        <v>30</v>
      </c>
      <c r="D1293" s="200"/>
    </row>
    <row r="1294" spans="1:4" ht="21" customHeight="1">
      <c r="A1294" s="192" t="s">
        <v>2622</v>
      </c>
      <c r="B1294" s="192" t="s">
        <v>2623</v>
      </c>
      <c r="C1294" s="192" t="s">
        <v>27</v>
      </c>
    </row>
    <row r="1295" spans="1:4" ht="21" customHeight="1">
      <c r="A1295" s="192" t="s">
        <v>2624</v>
      </c>
      <c r="B1295" s="192" t="s">
        <v>2625</v>
      </c>
      <c r="C1295" s="192" t="s">
        <v>27</v>
      </c>
    </row>
    <row r="1296" spans="1:4" ht="21" customHeight="1">
      <c r="A1296" s="202" t="s">
        <v>2626</v>
      </c>
      <c r="B1296" s="78" t="s">
        <v>2627</v>
      </c>
      <c r="C1296" s="203" t="s">
        <v>17</v>
      </c>
      <c r="D1296" s="200"/>
    </row>
    <row r="1297" spans="1:4" ht="21" customHeight="1">
      <c r="A1297" s="202" t="s">
        <v>2628</v>
      </c>
      <c r="B1297" s="78" t="s">
        <v>2629</v>
      </c>
      <c r="C1297" s="203" t="s">
        <v>40</v>
      </c>
      <c r="D1297" s="200"/>
    </row>
    <row r="1298" spans="1:4" ht="21" customHeight="1">
      <c r="A1298" s="192" t="s">
        <v>2630</v>
      </c>
      <c r="B1298" s="192" t="s">
        <v>2631</v>
      </c>
      <c r="C1298" s="192" t="s">
        <v>88</v>
      </c>
    </row>
    <row r="1299" spans="1:4" ht="21" customHeight="1">
      <c r="A1299" s="192" t="s">
        <v>2632</v>
      </c>
      <c r="B1299" s="192" t="s">
        <v>2633</v>
      </c>
      <c r="C1299" s="192" t="s">
        <v>123</v>
      </c>
      <c r="D1299" s="200"/>
    </row>
    <row r="1300" spans="1:4" ht="21" customHeight="1">
      <c r="A1300" s="192" t="s">
        <v>2634</v>
      </c>
      <c r="B1300" s="198" t="s">
        <v>2635</v>
      </c>
      <c r="C1300" s="199" t="s">
        <v>242</v>
      </c>
      <c r="D1300" s="200"/>
    </row>
    <row r="1301" spans="1:4" ht="21" customHeight="1">
      <c r="A1301" s="192" t="s">
        <v>2636</v>
      </c>
      <c r="B1301" s="198" t="s">
        <v>2637</v>
      </c>
      <c r="C1301" s="199" t="s">
        <v>62</v>
      </c>
      <c r="D1301" s="200"/>
    </row>
    <row r="1302" spans="1:4" ht="21" customHeight="1">
      <c r="A1302" s="192" t="s">
        <v>2638</v>
      </c>
      <c r="B1302" s="192" t="s">
        <v>2639</v>
      </c>
      <c r="C1302" s="192" t="s">
        <v>27</v>
      </c>
    </row>
    <row r="1303" spans="1:4" ht="21" customHeight="1">
      <c r="A1303" s="201" t="s">
        <v>2640</v>
      </c>
      <c r="B1303" s="198" t="s">
        <v>2641</v>
      </c>
      <c r="C1303" s="199" t="s">
        <v>24</v>
      </c>
      <c r="D1303" s="200"/>
    </row>
    <row r="1304" spans="1:4" ht="21" customHeight="1">
      <c r="A1304" s="202" t="s">
        <v>2642</v>
      </c>
      <c r="B1304" s="78" t="s">
        <v>2643</v>
      </c>
      <c r="C1304" s="203" t="s">
        <v>17</v>
      </c>
      <c r="D1304" s="200"/>
    </row>
    <row r="1305" spans="1:4" ht="21" customHeight="1">
      <c r="A1305" s="192" t="s">
        <v>2644</v>
      </c>
      <c r="B1305" s="192" t="s">
        <v>2645</v>
      </c>
      <c r="C1305" s="192" t="s">
        <v>27</v>
      </c>
    </row>
    <row r="1306" spans="1:4" ht="21" customHeight="1">
      <c r="A1306" s="192" t="s">
        <v>2646</v>
      </c>
      <c r="B1306" s="192" t="s">
        <v>2647</v>
      </c>
      <c r="C1306" s="192" t="s">
        <v>88</v>
      </c>
    </row>
    <row r="1307" spans="1:4" ht="21" customHeight="1">
      <c r="A1307" s="192" t="s">
        <v>2648</v>
      </c>
      <c r="B1307" s="192" t="s">
        <v>2649</v>
      </c>
      <c r="C1307" s="192" t="s">
        <v>88</v>
      </c>
    </row>
    <row r="1308" spans="1:4" ht="21" customHeight="1">
      <c r="A1308" s="192" t="s">
        <v>2650</v>
      </c>
      <c r="B1308" s="192" t="s">
        <v>2651</v>
      </c>
      <c r="C1308" s="192" t="s">
        <v>765</v>
      </c>
      <c r="D1308" s="200"/>
    </row>
    <row r="1309" spans="1:4" ht="21" customHeight="1">
      <c r="A1309" s="192" t="s">
        <v>2652</v>
      </c>
      <c r="B1309" s="192" t="s">
        <v>2653</v>
      </c>
      <c r="C1309" s="192" t="s">
        <v>116</v>
      </c>
    </row>
    <row r="1310" spans="1:4" ht="21" customHeight="1">
      <c r="A1310" s="192" t="s">
        <v>2654</v>
      </c>
      <c r="B1310" s="192" t="s">
        <v>2655</v>
      </c>
      <c r="C1310" s="192" t="s">
        <v>27</v>
      </c>
    </row>
    <row r="1311" spans="1:4" ht="21" customHeight="1">
      <c r="A1311" s="192" t="s">
        <v>2656</v>
      </c>
      <c r="B1311" s="192" t="s">
        <v>2657</v>
      </c>
      <c r="C1311" s="192" t="s">
        <v>123</v>
      </c>
    </row>
    <row r="1312" spans="1:4" ht="21" customHeight="1">
      <c r="A1312" s="192" t="s">
        <v>2658</v>
      </c>
      <c r="B1312" s="192" t="s">
        <v>2659</v>
      </c>
      <c r="C1312" s="192" t="s">
        <v>76</v>
      </c>
    </row>
    <row r="1313" spans="1:4" ht="21" customHeight="1">
      <c r="A1313" s="192" t="s">
        <v>2660</v>
      </c>
      <c r="B1313" s="198" t="s">
        <v>2661</v>
      </c>
      <c r="C1313" s="199" t="s">
        <v>68</v>
      </c>
      <c r="D1313" s="200"/>
    </row>
    <row r="1314" spans="1:4" ht="21" customHeight="1">
      <c r="A1314" s="192" t="s">
        <v>2662</v>
      </c>
      <c r="B1314" s="192" t="s">
        <v>2663</v>
      </c>
      <c r="C1314" s="192" t="s">
        <v>27</v>
      </c>
    </row>
    <row r="1315" spans="1:4" ht="21" customHeight="1">
      <c r="A1315" s="202" t="s">
        <v>2664</v>
      </c>
      <c r="B1315" s="78" t="s">
        <v>2665</v>
      </c>
      <c r="C1315" s="203" t="s">
        <v>40</v>
      </c>
      <c r="D1315" s="200"/>
    </row>
    <row r="1316" spans="1:4" ht="21" customHeight="1">
      <c r="A1316" s="192" t="s">
        <v>2666</v>
      </c>
      <c r="B1316" s="192" t="s">
        <v>2667</v>
      </c>
      <c r="C1316" s="192" t="s">
        <v>88</v>
      </c>
    </row>
    <row r="1317" spans="1:4" ht="21" customHeight="1">
      <c r="A1317" s="192" t="s">
        <v>2668</v>
      </c>
      <c r="B1317" s="192" t="s">
        <v>2669</v>
      </c>
      <c r="C1317" s="192" t="s">
        <v>27</v>
      </c>
    </row>
    <row r="1318" spans="1:4" ht="21" customHeight="1">
      <c r="A1318" s="201" t="s">
        <v>2670</v>
      </c>
      <c r="B1318" s="198" t="s">
        <v>2671</v>
      </c>
      <c r="C1318" s="204" t="s">
        <v>45</v>
      </c>
      <c r="D1318" s="200"/>
    </row>
    <row r="1319" spans="1:4" ht="21" customHeight="1">
      <c r="A1319" s="202" t="s">
        <v>2672</v>
      </c>
      <c r="B1319" s="78" t="s">
        <v>2673</v>
      </c>
      <c r="C1319" s="203" t="s">
        <v>27</v>
      </c>
      <c r="D1319" s="200"/>
    </row>
    <row r="1320" spans="1:4" ht="21" customHeight="1">
      <c r="A1320" s="192" t="s">
        <v>2674</v>
      </c>
      <c r="B1320" s="192" t="s">
        <v>2675</v>
      </c>
      <c r="C1320" s="192" t="s">
        <v>30</v>
      </c>
    </row>
    <row r="1321" spans="1:4" ht="21" customHeight="1">
      <c r="A1321" s="192" t="s">
        <v>2676</v>
      </c>
      <c r="B1321" s="198" t="s">
        <v>2677</v>
      </c>
      <c r="C1321" s="199" t="s">
        <v>68</v>
      </c>
      <c r="D1321" s="200"/>
    </row>
    <row r="1322" spans="1:4" ht="21" customHeight="1">
      <c r="A1322" s="192" t="s">
        <v>2678</v>
      </c>
      <c r="B1322" s="198" t="s">
        <v>2679</v>
      </c>
      <c r="C1322" s="199" t="s">
        <v>85</v>
      </c>
      <c r="D1322" s="200"/>
    </row>
    <row r="1323" spans="1:4" ht="21" customHeight="1">
      <c r="A1323" s="202" t="s">
        <v>2680</v>
      </c>
      <c r="B1323" s="78" t="s">
        <v>2681</v>
      </c>
      <c r="C1323" s="203" t="s">
        <v>27</v>
      </c>
      <c r="D1323" s="200"/>
    </row>
    <row r="1324" spans="1:4" ht="21" customHeight="1">
      <c r="A1324" s="192" t="s">
        <v>2682</v>
      </c>
      <c r="B1324" s="192" t="s">
        <v>2683</v>
      </c>
      <c r="C1324" s="192" t="s">
        <v>752</v>
      </c>
    </row>
    <row r="1325" spans="1:4" ht="21" customHeight="1">
      <c r="A1325" s="202" t="s">
        <v>2684</v>
      </c>
      <c r="B1325" s="78" t="s">
        <v>2685</v>
      </c>
      <c r="C1325" s="203" t="s">
        <v>123</v>
      </c>
      <c r="D1325" s="200"/>
    </row>
    <row r="1326" spans="1:4" ht="21" customHeight="1">
      <c r="A1326" s="192" t="s">
        <v>2686</v>
      </c>
      <c r="B1326" s="198" t="s">
        <v>2687</v>
      </c>
      <c r="C1326" s="199" t="s">
        <v>68</v>
      </c>
      <c r="D1326" s="200"/>
    </row>
    <row r="1327" spans="1:4" ht="21" customHeight="1">
      <c r="A1327" s="201" t="s">
        <v>2688</v>
      </c>
      <c r="B1327" s="198" t="s">
        <v>2689</v>
      </c>
      <c r="C1327" s="199" t="s">
        <v>24</v>
      </c>
      <c r="D1327" s="200"/>
    </row>
    <row r="1328" spans="1:4" ht="21" customHeight="1">
      <c r="A1328" s="192" t="s">
        <v>2690</v>
      </c>
      <c r="B1328" s="192" t="s">
        <v>2691</v>
      </c>
      <c r="C1328" s="192" t="s">
        <v>88</v>
      </c>
    </row>
    <row r="1329" spans="1:4" ht="21" customHeight="1">
      <c r="A1329" s="202" t="s">
        <v>2692</v>
      </c>
      <c r="B1329" s="78" t="s">
        <v>2693</v>
      </c>
      <c r="C1329" s="203" t="s">
        <v>123</v>
      </c>
      <c r="D1329" s="200"/>
    </row>
    <row r="1330" spans="1:4" ht="21" customHeight="1">
      <c r="A1330" s="192" t="s">
        <v>2694</v>
      </c>
      <c r="B1330" s="198" t="s">
        <v>2695</v>
      </c>
      <c r="C1330" s="199" t="s">
        <v>24</v>
      </c>
      <c r="D1330" s="200"/>
    </row>
    <row r="1331" spans="1:4" ht="21" customHeight="1">
      <c r="A1331" s="202" t="s">
        <v>2696</v>
      </c>
      <c r="B1331" s="78" t="s">
        <v>2697</v>
      </c>
      <c r="C1331" s="203" t="s">
        <v>27</v>
      </c>
      <c r="D1331" s="200"/>
    </row>
    <row r="1332" spans="1:4" ht="21" customHeight="1">
      <c r="A1332" s="192" t="s">
        <v>2698</v>
      </c>
      <c r="B1332" s="192" t="s">
        <v>2699</v>
      </c>
      <c r="C1332" s="192" t="s">
        <v>37</v>
      </c>
    </row>
    <row r="1333" spans="1:4" ht="21" customHeight="1">
      <c r="A1333" s="201" t="s">
        <v>2700</v>
      </c>
      <c r="B1333" s="198" t="s">
        <v>2701</v>
      </c>
      <c r="C1333" s="204" t="s">
        <v>45</v>
      </c>
      <c r="D1333" s="200"/>
    </row>
    <row r="1334" spans="1:4" ht="21" customHeight="1">
      <c r="A1334" s="201" t="s">
        <v>2702</v>
      </c>
      <c r="B1334" s="198" t="s">
        <v>2703</v>
      </c>
      <c r="C1334" s="199" t="s">
        <v>11</v>
      </c>
      <c r="D1334" s="200"/>
    </row>
    <row r="1335" spans="1:4" ht="21" customHeight="1">
      <c r="A1335" s="202" t="s">
        <v>2704</v>
      </c>
      <c r="B1335" s="78" t="s">
        <v>2705</v>
      </c>
      <c r="C1335" s="203" t="s">
        <v>17</v>
      </c>
      <c r="D1335" s="200"/>
    </row>
    <row r="1336" spans="1:4" ht="21" customHeight="1">
      <c r="A1336" s="201" t="s">
        <v>2706</v>
      </c>
      <c r="B1336" s="198" t="s">
        <v>2707</v>
      </c>
      <c r="C1336" s="204" t="s">
        <v>45</v>
      </c>
      <c r="D1336" s="200"/>
    </row>
    <row r="1337" spans="1:4" ht="21" customHeight="1">
      <c r="A1337" s="202" t="s">
        <v>2708</v>
      </c>
      <c r="B1337" s="78" t="s">
        <v>2709</v>
      </c>
      <c r="C1337" s="203" t="s">
        <v>17</v>
      </c>
      <c r="D1337" s="200"/>
    </row>
    <row r="1338" spans="1:4" ht="21" customHeight="1">
      <c r="A1338" s="192" t="s">
        <v>2710</v>
      </c>
      <c r="B1338" s="192" t="s">
        <v>2711</v>
      </c>
      <c r="C1338" s="192" t="s">
        <v>27</v>
      </c>
    </row>
    <row r="1339" spans="1:4" ht="21" customHeight="1">
      <c r="A1339" s="202" t="s">
        <v>2712</v>
      </c>
      <c r="B1339" s="78" t="s">
        <v>2713</v>
      </c>
      <c r="C1339" s="203" t="s">
        <v>30</v>
      </c>
      <c r="D1339" s="200"/>
    </row>
    <row r="1340" spans="1:4" ht="21" customHeight="1">
      <c r="A1340" s="192" t="s">
        <v>2714</v>
      </c>
      <c r="B1340" s="192" t="s">
        <v>2715</v>
      </c>
      <c r="C1340" s="192" t="s">
        <v>138</v>
      </c>
    </row>
    <row r="1341" spans="1:4" ht="21" customHeight="1">
      <c r="A1341" s="192" t="s">
        <v>2716</v>
      </c>
      <c r="B1341" s="192" t="s">
        <v>2717</v>
      </c>
      <c r="C1341" s="192" t="s">
        <v>123</v>
      </c>
      <c r="D1341" s="200"/>
    </row>
    <row r="1342" spans="1:4" ht="21" customHeight="1">
      <c r="A1342" s="192" t="s">
        <v>2718</v>
      </c>
      <c r="B1342" s="192" t="s">
        <v>2719</v>
      </c>
      <c r="C1342" s="192" t="s">
        <v>73</v>
      </c>
    </row>
    <row r="1343" spans="1:4" ht="21" customHeight="1">
      <c r="A1343" s="202" t="s">
        <v>2720</v>
      </c>
      <c r="B1343" s="78" t="s">
        <v>2721</v>
      </c>
      <c r="C1343" s="203" t="s">
        <v>123</v>
      </c>
      <c r="D1343" s="200"/>
    </row>
    <row r="1344" spans="1:4" ht="21" customHeight="1">
      <c r="A1344" s="201" t="s">
        <v>2722</v>
      </c>
      <c r="B1344" s="198" t="s">
        <v>2723</v>
      </c>
      <c r="C1344" s="204" t="s">
        <v>45</v>
      </c>
      <c r="D1344" s="200"/>
    </row>
    <row r="1345" spans="1:4" ht="21" customHeight="1">
      <c r="A1345" s="192" t="s">
        <v>2724</v>
      </c>
      <c r="B1345" s="192" t="s">
        <v>2725</v>
      </c>
      <c r="C1345" s="192" t="s">
        <v>17</v>
      </c>
      <c r="D1345" s="200"/>
    </row>
    <row r="1346" spans="1:4" ht="21" customHeight="1">
      <c r="A1346" s="202" t="s">
        <v>2726</v>
      </c>
      <c r="B1346" s="78" t="s">
        <v>2727</v>
      </c>
      <c r="C1346" s="203" t="s">
        <v>40</v>
      </c>
      <c r="D1346" s="200"/>
    </row>
    <row r="1347" spans="1:4" ht="21" customHeight="1">
      <c r="A1347" s="201" t="s">
        <v>2728</v>
      </c>
      <c r="B1347" s="198" t="s">
        <v>2729</v>
      </c>
      <c r="C1347" s="199" t="s">
        <v>68</v>
      </c>
      <c r="D1347" s="200"/>
    </row>
    <row r="1348" spans="1:4" ht="21" customHeight="1">
      <c r="A1348" s="201" t="s">
        <v>2730</v>
      </c>
      <c r="B1348" s="198" t="s">
        <v>2731</v>
      </c>
      <c r="C1348" s="199" t="s">
        <v>17</v>
      </c>
      <c r="D1348" s="200"/>
    </row>
    <row r="1349" spans="1:4" ht="21" customHeight="1">
      <c r="A1349" s="192" t="s">
        <v>2732</v>
      </c>
      <c r="B1349" s="192" t="s">
        <v>2733</v>
      </c>
      <c r="C1349" s="192" t="s">
        <v>31</v>
      </c>
      <c r="D1349" s="200"/>
    </row>
    <row r="1350" spans="1:4" ht="21" customHeight="1">
      <c r="A1350" s="192" t="s">
        <v>2734</v>
      </c>
      <c r="B1350" s="192" t="s">
        <v>2735</v>
      </c>
      <c r="C1350" s="192" t="s">
        <v>88</v>
      </c>
    </row>
    <row r="1351" spans="1:4" ht="21" customHeight="1">
      <c r="A1351" s="192" t="s">
        <v>2736</v>
      </c>
      <c r="B1351" s="192" t="s">
        <v>2737</v>
      </c>
      <c r="C1351" s="192" t="s">
        <v>2738</v>
      </c>
    </row>
    <row r="1352" spans="1:4" ht="21" customHeight="1">
      <c r="A1352" s="192" t="s">
        <v>2739</v>
      </c>
      <c r="B1352" s="192" t="s">
        <v>2740</v>
      </c>
      <c r="C1352" s="192" t="s">
        <v>27</v>
      </c>
    </row>
    <row r="1353" spans="1:4" ht="21" customHeight="1">
      <c r="A1353" s="192" t="s">
        <v>2741</v>
      </c>
      <c r="B1353" s="192" t="s">
        <v>2742</v>
      </c>
      <c r="C1353" s="192" t="s">
        <v>126</v>
      </c>
    </row>
    <row r="1354" spans="1:4" ht="21" customHeight="1">
      <c r="A1354" s="192" t="s">
        <v>2743</v>
      </c>
      <c r="B1354" s="198" t="s">
        <v>2744</v>
      </c>
      <c r="C1354" s="199" t="s">
        <v>68</v>
      </c>
      <c r="D1354" s="200"/>
    </row>
    <row r="1355" spans="1:4" ht="21" customHeight="1">
      <c r="A1355" s="192" t="s">
        <v>2745</v>
      </c>
      <c r="B1355" s="192" t="s">
        <v>2746</v>
      </c>
      <c r="C1355" s="192" t="s">
        <v>73</v>
      </c>
    </row>
    <row r="1356" spans="1:4" ht="21" customHeight="1">
      <c r="A1356" s="202" t="s">
        <v>2747</v>
      </c>
      <c r="B1356" s="78" t="s">
        <v>2748</v>
      </c>
      <c r="C1356" s="203" t="s">
        <v>123</v>
      </c>
      <c r="D1356" s="200"/>
    </row>
    <row r="1357" spans="1:4" ht="21" customHeight="1">
      <c r="A1357" s="202" t="s">
        <v>2749</v>
      </c>
      <c r="B1357" s="78" t="s">
        <v>2750</v>
      </c>
      <c r="C1357" s="203" t="s">
        <v>73</v>
      </c>
      <c r="D1357" s="200"/>
    </row>
    <row r="1358" spans="1:4" ht="21" customHeight="1">
      <c r="A1358" s="192" t="s">
        <v>2751</v>
      </c>
      <c r="B1358" s="198" t="s">
        <v>2752</v>
      </c>
      <c r="C1358" s="199" t="s">
        <v>37</v>
      </c>
      <c r="D1358" s="200"/>
    </row>
    <row r="1359" spans="1:4" ht="21" customHeight="1">
      <c r="A1359" s="192" t="s">
        <v>2753</v>
      </c>
      <c r="B1359" s="192" t="s">
        <v>2754</v>
      </c>
      <c r="C1359" s="192" t="s">
        <v>111</v>
      </c>
    </row>
    <row r="1360" spans="1:4" ht="21" customHeight="1">
      <c r="A1360" s="202" t="s">
        <v>2755</v>
      </c>
      <c r="B1360" s="78" t="s">
        <v>2756</v>
      </c>
      <c r="C1360" s="203" t="s">
        <v>73</v>
      </c>
      <c r="D1360" s="200"/>
    </row>
    <row r="1361" spans="1:4" ht="21" customHeight="1">
      <c r="A1361" s="192" t="s">
        <v>2757</v>
      </c>
      <c r="B1361" s="198" t="s">
        <v>2758</v>
      </c>
      <c r="C1361" s="199" t="s">
        <v>11</v>
      </c>
      <c r="D1361" s="200"/>
    </row>
    <row r="1362" spans="1:4" ht="21" customHeight="1">
      <c r="A1362" s="201" t="s">
        <v>2759</v>
      </c>
      <c r="B1362" s="198" t="s">
        <v>2760</v>
      </c>
      <c r="C1362" s="204" t="s">
        <v>45</v>
      </c>
      <c r="D1362" s="200"/>
    </row>
    <row r="1363" spans="1:4" ht="21" customHeight="1">
      <c r="A1363" s="192" t="s">
        <v>2761</v>
      </c>
      <c r="B1363" s="192" t="s">
        <v>2762</v>
      </c>
      <c r="C1363" s="192" t="s">
        <v>88</v>
      </c>
    </row>
    <row r="1364" spans="1:4" ht="21" customHeight="1">
      <c r="A1364" s="201" t="s">
        <v>2763</v>
      </c>
      <c r="B1364" s="198" t="s">
        <v>2764</v>
      </c>
      <c r="C1364" s="204" t="s">
        <v>45</v>
      </c>
      <c r="D1364" s="200"/>
    </row>
    <row r="1365" spans="1:4" ht="21" customHeight="1">
      <c r="A1365" s="201" t="s">
        <v>2765</v>
      </c>
      <c r="B1365" s="198" t="s">
        <v>2766</v>
      </c>
      <c r="C1365" s="204" t="s">
        <v>188</v>
      </c>
      <c r="D1365" s="200"/>
    </row>
    <row r="1366" spans="1:4" ht="21" customHeight="1">
      <c r="A1366" s="192" t="s">
        <v>2767</v>
      </c>
      <c r="B1366" s="192" t="s">
        <v>2768</v>
      </c>
      <c r="C1366" s="192" t="s">
        <v>14</v>
      </c>
      <c r="D1366" s="200"/>
    </row>
    <row r="1367" spans="1:4" ht="21" customHeight="1">
      <c r="A1367" s="192" t="s">
        <v>2769</v>
      </c>
      <c r="B1367" s="192" t="s">
        <v>2770</v>
      </c>
      <c r="C1367" s="192" t="s">
        <v>27</v>
      </c>
    </row>
    <row r="1368" spans="1:4" ht="21" customHeight="1">
      <c r="A1368" s="202" t="s">
        <v>2771</v>
      </c>
      <c r="B1368" s="78" t="s">
        <v>2772</v>
      </c>
      <c r="C1368" s="203" t="s">
        <v>40</v>
      </c>
      <c r="D1368" s="200"/>
    </row>
    <row r="1369" spans="1:4" ht="21" customHeight="1">
      <c r="A1369" s="192" t="s">
        <v>2773</v>
      </c>
      <c r="B1369" s="192" t="s">
        <v>2774</v>
      </c>
      <c r="C1369" s="192" t="s">
        <v>27</v>
      </c>
    </row>
    <row r="1370" spans="1:4" ht="21" customHeight="1">
      <c r="A1370" s="202" t="s">
        <v>2775</v>
      </c>
      <c r="B1370" s="78" t="s">
        <v>2776</v>
      </c>
      <c r="C1370" s="203" t="s">
        <v>27</v>
      </c>
      <c r="D1370" s="200"/>
    </row>
    <row r="1371" spans="1:4" ht="21" customHeight="1">
      <c r="A1371" s="192" t="s">
        <v>2777</v>
      </c>
      <c r="B1371" s="192" t="s">
        <v>2778</v>
      </c>
      <c r="C1371" s="192" t="s">
        <v>27</v>
      </c>
    </row>
    <row r="1372" spans="1:4" ht="21" customHeight="1">
      <c r="A1372" s="192" t="s">
        <v>2779</v>
      </c>
      <c r="B1372" s="192" t="s">
        <v>2780</v>
      </c>
      <c r="C1372" s="192" t="s">
        <v>27</v>
      </c>
    </row>
    <row r="1373" spans="1:4" ht="21" customHeight="1">
      <c r="A1373" s="202" t="s">
        <v>2781</v>
      </c>
      <c r="B1373" s="78" t="s">
        <v>2782</v>
      </c>
      <c r="C1373" s="203" t="s">
        <v>17</v>
      </c>
      <c r="D1373" s="200"/>
    </row>
    <row r="1374" spans="1:4" ht="21" customHeight="1">
      <c r="A1374" s="192" t="s">
        <v>2783</v>
      </c>
      <c r="B1374" s="198" t="s">
        <v>2784</v>
      </c>
      <c r="C1374" s="199" t="s">
        <v>68</v>
      </c>
      <c r="D1374" s="200"/>
    </row>
    <row r="1375" spans="1:4" ht="21" customHeight="1">
      <c r="A1375" s="202" t="s">
        <v>2785</v>
      </c>
      <c r="B1375" s="78" t="s">
        <v>2786</v>
      </c>
      <c r="C1375" s="203" t="s">
        <v>27</v>
      </c>
      <c r="D1375" s="200"/>
    </row>
    <row r="1376" spans="1:4" ht="21" customHeight="1">
      <c r="A1376" s="192" t="s">
        <v>2787</v>
      </c>
      <c r="B1376" s="192" t="s">
        <v>2788</v>
      </c>
      <c r="C1376" s="192" t="s">
        <v>992</v>
      </c>
    </row>
    <row r="1377" spans="1:4" ht="21" customHeight="1">
      <c r="A1377" s="202" t="s">
        <v>2789</v>
      </c>
      <c r="B1377" s="78" t="s">
        <v>2790</v>
      </c>
      <c r="C1377" s="203" t="s">
        <v>17</v>
      </c>
      <c r="D1377" s="200"/>
    </row>
    <row r="1378" spans="1:4" ht="21" customHeight="1">
      <c r="A1378" s="192" t="s">
        <v>2791</v>
      </c>
      <c r="B1378" s="198" t="s">
        <v>2792</v>
      </c>
      <c r="C1378" s="199" t="s">
        <v>68</v>
      </c>
      <c r="D1378" s="200"/>
    </row>
    <row r="1379" spans="1:4" ht="21" customHeight="1">
      <c r="A1379" s="202" t="s">
        <v>2793</v>
      </c>
      <c r="B1379" s="78" t="s">
        <v>2794</v>
      </c>
      <c r="C1379" s="203" t="s">
        <v>17</v>
      </c>
      <c r="D1379" s="200"/>
    </row>
    <row r="1380" spans="1:4" ht="21" customHeight="1">
      <c r="A1380" s="205" t="s">
        <v>2795</v>
      </c>
      <c r="B1380" s="205" t="s">
        <v>2796</v>
      </c>
      <c r="C1380" s="205" t="s">
        <v>73</v>
      </c>
      <c r="D1380" s="206"/>
    </row>
    <row r="1381" spans="1:4" ht="21" customHeight="1">
      <c r="A1381" s="201" t="s">
        <v>2797</v>
      </c>
      <c r="B1381" s="198" t="s">
        <v>2798</v>
      </c>
      <c r="C1381" s="204" t="s">
        <v>45</v>
      </c>
      <c r="D1381" s="200"/>
    </row>
    <row r="1382" spans="1:4" ht="21" customHeight="1">
      <c r="A1382" s="192" t="s">
        <v>2799</v>
      </c>
      <c r="B1382" s="192" t="s">
        <v>2800</v>
      </c>
      <c r="C1382" s="192" t="s">
        <v>73</v>
      </c>
      <c r="D1382" s="200"/>
    </row>
    <row r="1383" spans="1:4" ht="21" customHeight="1">
      <c r="A1383" s="192" t="s">
        <v>2801</v>
      </c>
      <c r="B1383" s="192" t="s">
        <v>2802</v>
      </c>
      <c r="C1383" s="192" t="s">
        <v>88</v>
      </c>
    </row>
    <row r="1384" spans="1:4" ht="21" customHeight="1">
      <c r="A1384" s="202" t="s">
        <v>2803</v>
      </c>
      <c r="B1384" s="78" t="s">
        <v>2804</v>
      </c>
      <c r="C1384" s="203" t="s">
        <v>123</v>
      </c>
      <c r="D1384" s="200"/>
    </row>
    <row r="1385" spans="1:4" ht="21" customHeight="1">
      <c r="A1385" s="192" t="s">
        <v>2805</v>
      </c>
      <c r="B1385" s="192" t="s">
        <v>2806</v>
      </c>
      <c r="C1385" s="192" t="s">
        <v>73</v>
      </c>
    </row>
    <row r="1386" spans="1:4" ht="21" customHeight="1">
      <c r="A1386" s="78" t="s">
        <v>2807</v>
      </c>
      <c r="B1386" s="78" t="s">
        <v>2808</v>
      </c>
      <c r="C1386" s="203" t="s">
        <v>30</v>
      </c>
      <c r="D1386" s="200"/>
    </row>
    <row r="1387" spans="1:4" ht="21" customHeight="1">
      <c r="A1387" s="192" t="s">
        <v>2809</v>
      </c>
      <c r="B1387" s="198" t="s">
        <v>2810</v>
      </c>
      <c r="C1387" s="199" t="s">
        <v>62</v>
      </c>
      <c r="D1387" s="200"/>
    </row>
    <row r="1388" spans="1:4" ht="21" customHeight="1">
      <c r="A1388" s="202" t="s">
        <v>2811</v>
      </c>
      <c r="B1388" s="78" t="s">
        <v>2812</v>
      </c>
      <c r="C1388" s="203" t="s">
        <v>30</v>
      </c>
      <c r="D1388" s="200"/>
    </row>
    <row r="1389" spans="1:4" ht="21" customHeight="1">
      <c r="A1389" s="192" t="s">
        <v>2813</v>
      </c>
      <c r="B1389" s="198" t="s">
        <v>2814</v>
      </c>
      <c r="C1389" s="199" t="s">
        <v>68</v>
      </c>
      <c r="D1389" s="200"/>
    </row>
    <row r="1390" spans="1:4" ht="21" customHeight="1">
      <c r="A1390" s="192" t="s">
        <v>2815</v>
      </c>
      <c r="B1390" s="192" t="s">
        <v>2816</v>
      </c>
      <c r="C1390" s="192" t="s">
        <v>440</v>
      </c>
    </row>
    <row r="1391" spans="1:4" ht="21" customHeight="1">
      <c r="A1391" s="202" t="s">
        <v>2817</v>
      </c>
      <c r="B1391" s="78" t="s">
        <v>2818</v>
      </c>
      <c r="C1391" s="203" t="s">
        <v>73</v>
      </c>
      <c r="D1391" s="200"/>
    </row>
    <row r="1392" spans="1:4" ht="21" customHeight="1">
      <c r="A1392" s="192" t="s">
        <v>2819</v>
      </c>
      <c r="B1392" s="192" t="s">
        <v>2820</v>
      </c>
      <c r="C1392" s="192" t="s">
        <v>17</v>
      </c>
      <c r="D1392" s="200"/>
    </row>
    <row r="1393" spans="1:4" ht="21" customHeight="1">
      <c r="A1393" s="201" t="s">
        <v>2821</v>
      </c>
      <c r="B1393" s="198" t="s">
        <v>2822</v>
      </c>
      <c r="C1393" s="204" t="s">
        <v>188</v>
      </c>
      <c r="D1393" s="200"/>
    </row>
    <row r="1394" spans="1:4" ht="21" customHeight="1">
      <c r="A1394" s="192" t="s">
        <v>2823</v>
      </c>
      <c r="B1394" s="192" t="s">
        <v>2824</v>
      </c>
      <c r="C1394" s="192" t="s">
        <v>992</v>
      </c>
    </row>
    <row r="1395" spans="1:4" ht="21" customHeight="1">
      <c r="A1395" s="210" t="s">
        <v>2823</v>
      </c>
      <c r="B1395" s="210" t="s">
        <v>2824</v>
      </c>
      <c r="C1395" s="210" t="s">
        <v>992</v>
      </c>
    </row>
    <row r="1396" spans="1:4" ht="21" customHeight="1">
      <c r="A1396" s="192" t="s">
        <v>2825</v>
      </c>
      <c r="B1396" s="192" t="s">
        <v>2826</v>
      </c>
      <c r="C1396" s="192" t="s">
        <v>17</v>
      </c>
      <c r="D1396" s="200"/>
    </row>
    <row r="1397" spans="1:4" ht="21" customHeight="1">
      <c r="A1397" s="192" t="s">
        <v>2827</v>
      </c>
      <c r="B1397" s="198" t="s">
        <v>2828</v>
      </c>
      <c r="C1397" s="199" t="s">
        <v>68</v>
      </c>
      <c r="D1397" s="200"/>
    </row>
    <row r="1398" spans="1:4" ht="21" customHeight="1">
      <c r="A1398" s="201" t="s">
        <v>2829</v>
      </c>
      <c r="B1398" s="198" t="s">
        <v>2830</v>
      </c>
      <c r="C1398" s="204" t="s">
        <v>45</v>
      </c>
      <c r="D1398" s="200"/>
    </row>
    <row r="1399" spans="1:4" ht="21" customHeight="1">
      <c r="A1399" s="202" t="s">
        <v>2831</v>
      </c>
      <c r="B1399" s="78" t="s">
        <v>2832</v>
      </c>
      <c r="C1399" s="203" t="s">
        <v>17</v>
      </c>
      <c r="D1399" s="200"/>
    </row>
    <row r="1400" spans="1:4" ht="21" customHeight="1">
      <c r="A1400" s="202" t="s">
        <v>2833</v>
      </c>
      <c r="B1400" s="78" t="s">
        <v>2834</v>
      </c>
      <c r="C1400" s="203" t="s">
        <v>30</v>
      </c>
      <c r="D1400" s="200"/>
    </row>
    <row r="1401" spans="1:4" ht="21" customHeight="1">
      <c r="A1401" s="202" t="s">
        <v>2835</v>
      </c>
      <c r="B1401" s="78" t="s">
        <v>2836</v>
      </c>
      <c r="C1401" s="203" t="s">
        <v>27</v>
      </c>
      <c r="D1401" s="200"/>
    </row>
    <row r="1402" spans="1:4" ht="21" customHeight="1">
      <c r="A1402" s="192" t="s">
        <v>2837</v>
      </c>
      <c r="B1402" s="192" t="s">
        <v>2838</v>
      </c>
      <c r="C1402" s="192" t="s">
        <v>231</v>
      </c>
    </row>
    <row r="1403" spans="1:4" ht="21" customHeight="1">
      <c r="A1403" s="202" t="s">
        <v>2839</v>
      </c>
      <c r="B1403" s="78" t="s">
        <v>2840</v>
      </c>
      <c r="C1403" s="203" t="s">
        <v>1398</v>
      </c>
      <c r="D1403" s="200"/>
    </row>
    <row r="1404" spans="1:4" ht="21" customHeight="1">
      <c r="A1404" s="192" t="s">
        <v>2841</v>
      </c>
      <c r="B1404" s="192" t="s">
        <v>2842</v>
      </c>
      <c r="C1404" s="192" t="s">
        <v>37</v>
      </c>
    </row>
    <row r="1405" spans="1:4" ht="21" customHeight="1">
      <c r="A1405" s="192" t="s">
        <v>2843</v>
      </c>
      <c r="B1405" s="192" t="s">
        <v>2844</v>
      </c>
    </row>
    <row r="1406" spans="1:4" ht="21" customHeight="1">
      <c r="A1406" s="202" t="s">
        <v>2845</v>
      </c>
      <c r="B1406" s="78" t="s">
        <v>2846</v>
      </c>
      <c r="C1406" s="203" t="s">
        <v>30</v>
      </c>
      <c r="D1406" s="200"/>
    </row>
    <row r="1407" spans="1:4" ht="21" customHeight="1">
      <c r="A1407" s="201" t="s">
        <v>2847</v>
      </c>
      <c r="B1407" s="198" t="s">
        <v>2848</v>
      </c>
      <c r="C1407" s="204" t="s">
        <v>188</v>
      </c>
      <c r="D1407" s="200"/>
    </row>
    <row r="1408" spans="1:4" ht="21" customHeight="1">
      <c r="A1408" s="192" t="s">
        <v>2849</v>
      </c>
      <c r="B1408" s="198" t="s">
        <v>2850</v>
      </c>
      <c r="C1408" s="199" t="s">
        <v>116</v>
      </c>
    </row>
    <row r="1409" spans="1:4" ht="21" customHeight="1">
      <c r="A1409" s="202" t="s">
        <v>2851</v>
      </c>
      <c r="B1409" s="78" t="s">
        <v>2852</v>
      </c>
      <c r="C1409" s="203" t="s">
        <v>40</v>
      </c>
      <c r="D1409" s="200"/>
    </row>
    <row r="1410" spans="1:4" ht="21" customHeight="1">
      <c r="A1410" s="192" t="s">
        <v>2853</v>
      </c>
      <c r="B1410" s="192" t="s">
        <v>2854</v>
      </c>
      <c r="C1410" s="192" t="s">
        <v>27</v>
      </c>
    </row>
    <row r="1411" spans="1:4" ht="21" customHeight="1">
      <c r="A1411" s="192" t="s">
        <v>2855</v>
      </c>
      <c r="B1411" s="198" t="s">
        <v>2856</v>
      </c>
      <c r="C1411" s="199" t="s">
        <v>68</v>
      </c>
      <c r="D1411" s="200"/>
    </row>
    <row r="1412" spans="1:4" ht="21" customHeight="1">
      <c r="A1412" s="192" t="s">
        <v>2857</v>
      </c>
      <c r="B1412" s="192" t="s">
        <v>2858</v>
      </c>
      <c r="C1412" s="192" t="s">
        <v>111</v>
      </c>
    </row>
    <row r="1413" spans="1:4" ht="21" customHeight="1">
      <c r="A1413" s="192" t="s">
        <v>2859</v>
      </c>
      <c r="B1413" s="192" t="s">
        <v>2860</v>
      </c>
      <c r="C1413" s="192" t="s">
        <v>17</v>
      </c>
    </row>
    <row r="1414" spans="1:4" ht="21" customHeight="1">
      <c r="A1414" s="202" t="s">
        <v>2861</v>
      </c>
      <c r="B1414" s="78" t="s">
        <v>2862</v>
      </c>
      <c r="C1414" s="203" t="s">
        <v>17</v>
      </c>
      <c r="D1414" s="200"/>
    </row>
    <row r="1415" spans="1:4" ht="21" customHeight="1">
      <c r="A1415" s="192" t="s">
        <v>2863</v>
      </c>
      <c r="B1415" s="192" t="s">
        <v>2864</v>
      </c>
      <c r="C1415" s="192" t="s">
        <v>76</v>
      </c>
    </row>
    <row r="1416" spans="1:4" ht="21" customHeight="1">
      <c r="A1416" s="202" t="s">
        <v>2865</v>
      </c>
      <c r="B1416" s="78" t="s">
        <v>2866</v>
      </c>
      <c r="C1416" s="203" t="s">
        <v>30</v>
      </c>
      <c r="D1416" s="200"/>
    </row>
    <row r="1417" spans="1:4" ht="21" customHeight="1">
      <c r="A1417" s="202" t="s">
        <v>2867</v>
      </c>
      <c r="B1417" s="78" t="s">
        <v>2868</v>
      </c>
      <c r="C1417" s="203" t="s">
        <v>73</v>
      </c>
      <c r="D1417" s="200"/>
    </row>
    <row r="1418" spans="1:4" ht="21" customHeight="1">
      <c r="A1418" s="192" t="s">
        <v>2869</v>
      </c>
      <c r="B1418" s="192" t="s">
        <v>2870</v>
      </c>
      <c r="C1418" s="192" t="s">
        <v>88</v>
      </c>
    </row>
    <row r="1419" spans="1:4" ht="21" customHeight="1">
      <c r="A1419" s="201" t="s">
        <v>2871</v>
      </c>
      <c r="B1419" s="198" t="s">
        <v>2872</v>
      </c>
      <c r="C1419" s="204" t="s">
        <v>157</v>
      </c>
      <c r="D1419" s="200"/>
    </row>
    <row r="1420" spans="1:4" ht="21" customHeight="1">
      <c r="A1420" s="192" t="s">
        <v>2873</v>
      </c>
      <c r="B1420" s="192" t="s">
        <v>2874</v>
      </c>
      <c r="C1420" s="192" t="s">
        <v>37</v>
      </c>
    </row>
    <row r="1421" spans="1:4" ht="21" customHeight="1">
      <c r="A1421" s="192" t="s">
        <v>2875</v>
      </c>
      <c r="B1421" s="192" t="s">
        <v>2876</v>
      </c>
      <c r="C1421" s="192" t="s">
        <v>689</v>
      </c>
      <c r="D1421" s="200"/>
    </row>
    <row r="1422" spans="1:4" ht="21" customHeight="1">
      <c r="A1422" s="192" t="s">
        <v>2877</v>
      </c>
      <c r="B1422" s="198" t="s">
        <v>2878</v>
      </c>
      <c r="C1422" s="199" t="s">
        <v>62</v>
      </c>
      <c r="D1422" s="200"/>
    </row>
    <row r="1423" spans="1:4" ht="21" customHeight="1">
      <c r="A1423" s="202" t="s">
        <v>2879</v>
      </c>
      <c r="B1423" s="78" t="s">
        <v>2880</v>
      </c>
      <c r="C1423" s="203" t="s">
        <v>17</v>
      </c>
      <c r="D1423" s="200"/>
    </row>
    <row r="1424" spans="1:4" ht="21" customHeight="1">
      <c r="A1424" s="202" t="s">
        <v>2881</v>
      </c>
      <c r="B1424" s="78" t="s">
        <v>2882</v>
      </c>
      <c r="C1424" s="203" t="s">
        <v>30</v>
      </c>
      <c r="D1424" s="200"/>
    </row>
    <row r="1425" spans="1:4" ht="21" customHeight="1">
      <c r="A1425" s="192" t="s">
        <v>2883</v>
      </c>
      <c r="B1425" s="192" t="s">
        <v>2884</v>
      </c>
      <c r="C1425" s="192" t="s">
        <v>45</v>
      </c>
      <c r="D1425" s="200"/>
    </row>
    <row r="1426" spans="1:4" ht="21" customHeight="1">
      <c r="A1426" s="192" t="s">
        <v>2885</v>
      </c>
      <c r="B1426" s="192" t="s">
        <v>2886</v>
      </c>
      <c r="C1426" s="192" t="s">
        <v>30</v>
      </c>
    </row>
    <row r="1427" spans="1:4" ht="21" customHeight="1">
      <c r="A1427" s="201" t="s">
        <v>2887</v>
      </c>
      <c r="B1427" s="198" t="s">
        <v>2888</v>
      </c>
      <c r="C1427" s="204" t="s">
        <v>188</v>
      </c>
      <c r="D1427" s="200"/>
    </row>
    <row r="1428" spans="1:4" ht="21" customHeight="1">
      <c r="A1428" s="202" t="s">
        <v>2889</v>
      </c>
      <c r="B1428" s="78" t="s">
        <v>2890</v>
      </c>
      <c r="C1428" s="203" t="s">
        <v>30</v>
      </c>
      <c r="D1428" s="200"/>
    </row>
    <row r="1429" spans="1:4" ht="21" customHeight="1">
      <c r="A1429" s="202" t="s">
        <v>2891</v>
      </c>
      <c r="B1429" s="78" t="s">
        <v>2892</v>
      </c>
      <c r="C1429" s="203" t="s">
        <v>123</v>
      </c>
      <c r="D1429" s="200"/>
    </row>
    <row r="1430" spans="1:4" ht="21" customHeight="1">
      <c r="A1430" s="201" t="s">
        <v>2893</v>
      </c>
      <c r="B1430" s="198" t="s">
        <v>2894</v>
      </c>
      <c r="C1430" s="199" t="s">
        <v>11</v>
      </c>
      <c r="D1430" s="200"/>
    </row>
    <row r="1431" spans="1:4" ht="21" customHeight="1">
      <c r="A1431" s="202" t="s">
        <v>2895</v>
      </c>
      <c r="B1431" s="78" t="s">
        <v>2896</v>
      </c>
      <c r="C1431" s="203" t="s">
        <v>40</v>
      </c>
      <c r="D1431" s="200"/>
    </row>
    <row r="1432" spans="1:4" ht="21" customHeight="1">
      <c r="A1432" s="192" t="s">
        <v>2897</v>
      </c>
      <c r="B1432" s="192" t="s">
        <v>2898</v>
      </c>
      <c r="C1432" s="192" t="s">
        <v>116</v>
      </c>
    </row>
    <row r="1433" spans="1:4" ht="21" customHeight="1">
      <c r="A1433" s="202" t="s">
        <v>2899</v>
      </c>
      <c r="B1433" s="78" t="s">
        <v>2900</v>
      </c>
      <c r="C1433" s="203" t="s">
        <v>40</v>
      </c>
      <c r="D1433" s="200"/>
    </row>
    <row r="1434" spans="1:4" ht="21" customHeight="1">
      <c r="A1434" s="202" t="s">
        <v>2901</v>
      </c>
      <c r="B1434" s="78" t="s">
        <v>2902</v>
      </c>
      <c r="C1434" s="203" t="s">
        <v>30</v>
      </c>
      <c r="D1434" s="200"/>
    </row>
    <row r="1435" spans="1:4" ht="21" customHeight="1">
      <c r="A1435" s="202" t="s">
        <v>2903</v>
      </c>
      <c r="B1435" s="78" t="s">
        <v>2904</v>
      </c>
      <c r="C1435" s="203" t="s">
        <v>30</v>
      </c>
      <c r="D1435" s="200"/>
    </row>
    <row r="1436" spans="1:4" ht="21" customHeight="1">
      <c r="A1436" s="202" t="s">
        <v>2905</v>
      </c>
      <c r="B1436" s="78" t="s">
        <v>2906</v>
      </c>
      <c r="C1436" s="203" t="s">
        <v>40</v>
      </c>
      <c r="D1436" s="200"/>
    </row>
    <row r="1437" spans="1:4" ht="21" customHeight="1">
      <c r="A1437" s="192" t="s">
        <v>2907</v>
      </c>
      <c r="B1437" s="192" t="s">
        <v>2908</v>
      </c>
      <c r="C1437" s="192" t="s">
        <v>57</v>
      </c>
    </row>
    <row r="1438" spans="1:4" ht="21" customHeight="1">
      <c r="A1438" s="192" t="s">
        <v>2909</v>
      </c>
      <c r="B1438" s="192" t="s">
        <v>2910</v>
      </c>
      <c r="C1438" s="192" t="s">
        <v>30</v>
      </c>
    </row>
    <row r="1439" spans="1:4" ht="21" customHeight="1">
      <c r="A1439" s="202" t="s">
        <v>2911</v>
      </c>
      <c r="B1439" s="78" t="s">
        <v>2912</v>
      </c>
      <c r="C1439" s="203" t="s">
        <v>30</v>
      </c>
      <c r="D1439" s="200"/>
    </row>
    <row r="1440" spans="1:4" ht="21" customHeight="1">
      <c r="A1440" s="202" t="s">
        <v>2913</v>
      </c>
      <c r="B1440" s="78" t="s">
        <v>2914</v>
      </c>
      <c r="C1440" s="203" t="s">
        <v>30</v>
      </c>
      <c r="D1440" s="200"/>
    </row>
    <row r="1441" spans="1:4" ht="21" customHeight="1">
      <c r="A1441" s="202" t="s">
        <v>2915</v>
      </c>
      <c r="B1441" s="78" t="s">
        <v>2916</v>
      </c>
      <c r="C1441" s="203" t="s">
        <v>17</v>
      </c>
      <c r="D1441" s="200"/>
    </row>
    <row r="1442" spans="1:4" ht="21" customHeight="1">
      <c r="A1442" s="202" t="s">
        <v>2917</v>
      </c>
      <c r="B1442" s="78" t="s">
        <v>2918</v>
      </c>
      <c r="C1442" s="203" t="s">
        <v>40</v>
      </c>
      <c r="D1442" s="200"/>
    </row>
    <row r="1443" spans="1:4" ht="21" customHeight="1">
      <c r="A1443" s="192" t="s">
        <v>2919</v>
      </c>
      <c r="B1443" s="192" t="s">
        <v>2920</v>
      </c>
      <c r="C1443" s="192" t="s">
        <v>175</v>
      </c>
      <c r="D1443" s="200"/>
    </row>
    <row r="1444" spans="1:4" ht="21" customHeight="1">
      <c r="A1444" s="202" t="s">
        <v>2921</v>
      </c>
      <c r="B1444" s="78" t="s">
        <v>2922</v>
      </c>
      <c r="C1444" s="203" t="s">
        <v>73</v>
      </c>
      <c r="D1444" s="200"/>
    </row>
    <row r="1445" spans="1:4" ht="21" customHeight="1">
      <c r="A1445" s="192" t="s">
        <v>2923</v>
      </c>
      <c r="B1445" s="192" t="s">
        <v>2924</v>
      </c>
      <c r="C1445" s="192" t="s">
        <v>27</v>
      </c>
    </row>
    <row r="1446" spans="1:4" ht="21" customHeight="1">
      <c r="A1446" s="192" t="s">
        <v>2925</v>
      </c>
      <c r="B1446" s="192" t="s">
        <v>2926</v>
      </c>
      <c r="C1446" s="192" t="s">
        <v>175</v>
      </c>
      <c r="D1446" s="200"/>
    </row>
    <row r="1447" spans="1:4" ht="21" customHeight="1">
      <c r="A1447" s="201" t="s">
        <v>2927</v>
      </c>
      <c r="B1447" s="198" t="s">
        <v>2928</v>
      </c>
      <c r="C1447" s="204" t="s">
        <v>45</v>
      </c>
      <c r="D1447" s="200"/>
    </row>
    <row r="1448" spans="1:4" ht="21" customHeight="1">
      <c r="A1448" s="202" t="s">
        <v>2929</v>
      </c>
      <c r="B1448" s="78" t="s">
        <v>2930</v>
      </c>
      <c r="C1448" s="203" t="s">
        <v>30</v>
      </c>
      <c r="D1448" s="200"/>
    </row>
    <row r="1449" spans="1:4" ht="21" customHeight="1">
      <c r="A1449" s="192" t="s">
        <v>2931</v>
      </c>
      <c r="B1449" s="198" t="s">
        <v>2932</v>
      </c>
      <c r="C1449" s="199" t="s">
        <v>17</v>
      </c>
      <c r="D1449" s="200"/>
    </row>
    <row r="1450" spans="1:4" ht="21" customHeight="1">
      <c r="A1450" s="192" t="s">
        <v>2933</v>
      </c>
      <c r="B1450" s="192" t="s">
        <v>2934</v>
      </c>
      <c r="C1450" s="192" t="s">
        <v>231</v>
      </c>
    </row>
    <row r="1451" spans="1:4" ht="21" customHeight="1">
      <c r="A1451" s="192" t="s">
        <v>2935</v>
      </c>
      <c r="B1451" s="192" t="s">
        <v>2936</v>
      </c>
      <c r="C1451" s="192" t="s">
        <v>689</v>
      </c>
      <c r="D1451" s="200"/>
    </row>
    <row r="1452" spans="1:4" ht="21" customHeight="1">
      <c r="A1452" s="202" t="s">
        <v>2937</v>
      </c>
      <c r="B1452" s="78" t="s">
        <v>2938</v>
      </c>
      <c r="C1452" s="203" t="s">
        <v>123</v>
      </c>
      <c r="D1452" s="200"/>
    </row>
    <row r="1453" spans="1:4" ht="21" customHeight="1">
      <c r="A1453" s="202" t="s">
        <v>2939</v>
      </c>
      <c r="B1453" s="78" t="s">
        <v>2940</v>
      </c>
      <c r="C1453" s="203" t="s">
        <v>123</v>
      </c>
      <c r="D1453" s="200"/>
    </row>
    <row r="1454" spans="1:4" ht="21" customHeight="1">
      <c r="A1454" s="192" t="s">
        <v>2941</v>
      </c>
      <c r="B1454" s="192" t="s">
        <v>2942</v>
      </c>
      <c r="C1454" s="192" t="s">
        <v>27</v>
      </c>
    </row>
    <row r="1455" spans="1:4" ht="21" customHeight="1">
      <c r="A1455" s="192" t="s">
        <v>2943</v>
      </c>
      <c r="B1455" s="198" t="s">
        <v>2944</v>
      </c>
      <c r="C1455" s="199" t="s">
        <v>242</v>
      </c>
      <c r="D1455" s="200"/>
    </row>
    <row r="1456" spans="1:4" ht="21" customHeight="1">
      <c r="A1456" s="201" t="s">
        <v>2945</v>
      </c>
      <c r="B1456" s="198" t="s">
        <v>2946</v>
      </c>
      <c r="C1456" s="199" t="s">
        <v>24</v>
      </c>
      <c r="D1456" s="200"/>
    </row>
    <row r="1457" spans="1:4" ht="21" customHeight="1">
      <c r="A1457" s="192" t="s">
        <v>2947</v>
      </c>
      <c r="B1457" s="192" t="s">
        <v>2948</v>
      </c>
      <c r="C1457" s="192" t="s">
        <v>37</v>
      </c>
    </row>
    <row r="1458" spans="1:4" ht="21" customHeight="1">
      <c r="A1458" s="192" t="s">
        <v>2949</v>
      </c>
      <c r="B1458" s="192" t="s">
        <v>2950</v>
      </c>
      <c r="C1458" s="192" t="s">
        <v>231</v>
      </c>
    </row>
    <row r="1459" spans="1:4" ht="21" customHeight="1">
      <c r="A1459" s="201" t="s">
        <v>2951</v>
      </c>
      <c r="B1459" s="198" t="s">
        <v>2952</v>
      </c>
      <c r="C1459" s="199" t="s">
        <v>24</v>
      </c>
      <c r="D1459" s="200"/>
    </row>
    <row r="1460" spans="1:4" ht="21" customHeight="1">
      <c r="A1460" s="192" t="s">
        <v>2953</v>
      </c>
      <c r="B1460" s="192" t="s">
        <v>2954</v>
      </c>
      <c r="C1460" s="192" t="s">
        <v>1398</v>
      </c>
    </row>
    <row r="1461" spans="1:4" ht="21" customHeight="1">
      <c r="A1461" s="202" t="s">
        <v>2955</v>
      </c>
      <c r="B1461" s="78" t="s">
        <v>2956</v>
      </c>
      <c r="C1461" s="203" t="s">
        <v>6</v>
      </c>
      <c r="D1461" s="200"/>
    </row>
    <row r="1462" spans="1:4" ht="21" customHeight="1">
      <c r="A1462" s="202" t="s">
        <v>2957</v>
      </c>
      <c r="B1462" s="78" t="s">
        <v>2958</v>
      </c>
      <c r="C1462" s="203" t="s">
        <v>40</v>
      </c>
      <c r="D1462" s="200"/>
    </row>
    <row r="1463" spans="1:4" ht="21" customHeight="1">
      <c r="A1463" s="202" t="s">
        <v>2959</v>
      </c>
      <c r="B1463" s="78" t="s">
        <v>2960</v>
      </c>
      <c r="C1463" s="203" t="s">
        <v>17</v>
      </c>
      <c r="D1463" s="200"/>
    </row>
    <row r="1464" spans="1:4" ht="21" customHeight="1">
      <c r="A1464" s="201" t="s">
        <v>2961</v>
      </c>
      <c r="B1464" s="198" t="s">
        <v>2962</v>
      </c>
      <c r="C1464" s="204" t="s">
        <v>45</v>
      </c>
      <c r="D1464" s="200"/>
    </row>
    <row r="1465" spans="1:4" ht="21" customHeight="1">
      <c r="A1465" s="192" t="s">
        <v>2963</v>
      </c>
      <c r="B1465" s="192" t="s">
        <v>2964</v>
      </c>
      <c r="C1465" s="192" t="s">
        <v>123</v>
      </c>
    </row>
    <row r="1466" spans="1:4" ht="21" customHeight="1">
      <c r="A1466" s="78" t="s">
        <v>2965</v>
      </c>
      <c r="B1466" s="78" t="s">
        <v>2966</v>
      </c>
      <c r="C1466" s="207" t="s">
        <v>73</v>
      </c>
      <c r="D1466" s="206"/>
    </row>
    <row r="1467" spans="1:4" ht="21" customHeight="1">
      <c r="A1467" s="192" t="s">
        <v>2967</v>
      </c>
      <c r="B1467" s="198" t="s">
        <v>2968</v>
      </c>
      <c r="C1467" s="199" t="s">
        <v>242</v>
      </c>
      <c r="D1467" s="200"/>
    </row>
    <row r="1468" spans="1:4" ht="21" customHeight="1">
      <c r="A1468" s="201" t="s">
        <v>2969</v>
      </c>
      <c r="B1468" s="198" t="s">
        <v>2970</v>
      </c>
      <c r="C1468" s="204" t="s">
        <v>157</v>
      </c>
      <c r="D1468" s="200"/>
    </row>
    <row r="1469" spans="1:4" ht="21" customHeight="1">
      <c r="A1469" s="201" t="s">
        <v>2971</v>
      </c>
      <c r="B1469" s="198" t="s">
        <v>2972</v>
      </c>
      <c r="C1469" s="204" t="s">
        <v>157</v>
      </c>
      <c r="D1469" s="200"/>
    </row>
    <row r="1470" spans="1:4" ht="21" customHeight="1">
      <c r="A1470" s="192" t="s">
        <v>2973</v>
      </c>
      <c r="B1470" s="198" t="s">
        <v>2974</v>
      </c>
      <c r="C1470" s="199" t="s">
        <v>68</v>
      </c>
      <c r="D1470" s="200"/>
    </row>
    <row r="1471" spans="1:4" ht="21" customHeight="1">
      <c r="A1471" s="192" t="s">
        <v>2975</v>
      </c>
      <c r="B1471" s="192" t="s">
        <v>2976</v>
      </c>
      <c r="C1471" s="192" t="s">
        <v>689</v>
      </c>
      <c r="D1471" s="200"/>
    </row>
    <row r="1472" spans="1:4" ht="21" customHeight="1">
      <c r="A1472" s="201" t="s">
        <v>2977</v>
      </c>
      <c r="B1472" s="198" t="s">
        <v>2978</v>
      </c>
      <c r="C1472" s="204" t="s">
        <v>45</v>
      </c>
      <c r="D1472" s="200"/>
    </row>
    <row r="1473" spans="1:4" ht="21" customHeight="1">
      <c r="A1473" s="192" t="s">
        <v>2979</v>
      </c>
      <c r="B1473" s="192" t="s">
        <v>2980</v>
      </c>
      <c r="C1473" s="192" t="s">
        <v>689</v>
      </c>
      <c r="D1473" s="200"/>
    </row>
    <row r="1474" spans="1:4" ht="21" customHeight="1">
      <c r="A1474" s="192" t="s">
        <v>2981</v>
      </c>
      <c r="B1474" s="192" t="s">
        <v>2982</v>
      </c>
      <c r="C1474" s="192" t="s">
        <v>17</v>
      </c>
    </row>
    <row r="1475" spans="1:4" ht="21" customHeight="1">
      <c r="A1475" s="202" t="s">
        <v>2983</v>
      </c>
      <c r="B1475" s="78" t="s">
        <v>2984</v>
      </c>
      <c r="C1475" s="203" t="s">
        <v>30</v>
      </c>
      <c r="D1475" s="200"/>
    </row>
    <row r="1476" spans="1:4" ht="21" customHeight="1">
      <c r="A1476" s="192" t="s">
        <v>2985</v>
      </c>
      <c r="B1476" s="192" t="s">
        <v>2986</v>
      </c>
      <c r="C1476" s="192" t="s">
        <v>106</v>
      </c>
    </row>
    <row r="1477" spans="1:4" ht="21" customHeight="1">
      <c r="A1477" s="192" t="s">
        <v>2987</v>
      </c>
      <c r="B1477" s="192" t="s">
        <v>2988</v>
      </c>
      <c r="C1477" s="192" t="s">
        <v>116</v>
      </c>
    </row>
    <row r="1478" spans="1:4" ht="21" customHeight="1">
      <c r="A1478" s="192" t="s">
        <v>2989</v>
      </c>
      <c r="B1478" s="192" t="s">
        <v>2990</v>
      </c>
      <c r="C1478" s="192" t="s">
        <v>116</v>
      </c>
    </row>
    <row r="1479" spans="1:4" ht="21" customHeight="1">
      <c r="A1479" s="192" t="s">
        <v>2991</v>
      </c>
      <c r="B1479" s="192" t="s">
        <v>2992</v>
      </c>
      <c r="C1479" s="192" t="s">
        <v>17</v>
      </c>
    </row>
    <row r="1480" spans="1:4" ht="21" customHeight="1">
      <c r="A1480" s="192" t="s">
        <v>2993</v>
      </c>
      <c r="B1480" s="192" t="s">
        <v>2994</v>
      </c>
      <c r="C1480" s="192" t="s">
        <v>116</v>
      </c>
    </row>
    <row r="1481" spans="1:4" ht="21" customHeight="1">
      <c r="A1481" s="201" t="s">
        <v>2995</v>
      </c>
      <c r="B1481" s="201" t="s">
        <v>2996</v>
      </c>
      <c r="C1481" s="204" t="s">
        <v>157</v>
      </c>
      <c r="D1481" s="200"/>
    </row>
    <row r="1482" spans="1:4" ht="21" customHeight="1">
      <c r="A1482" s="215" t="s">
        <v>2997</v>
      </c>
      <c r="B1482" s="215" t="s">
        <v>2998</v>
      </c>
      <c r="C1482" s="192" t="s">
        <v>73</v>
      </c>
      <c r="D1482" s="200"/>
    </row>
    <row r="1483" spans="1:4" ht="21" customHeight="1">
      <c r="A1483" s="201" t="s">
        <v>2999</v>
      </c>
      <c r="B1483" s="198" t="s">
        <v>3000</v>
      </c>
      <c r="C1483" s="204" t="s">
        <v>157</v>
      </c>
      <c r="D1483" s="200"/>
    </row>
    <row r="1484" spans="1:4" ht="21" customHeight="1">
      <c r="A1484" s="192" t="s">
        <v>3001</v>
      </c>
      <c r="B1484" s="198" t="s">
        <v>3002</v>
      </c>
      <c r="C1484" s="199" t="s">
        <v>610</v>
      </c>
      <c r="D1484" s="200"/>
    </row>
    <row r="1485" spans="1:4" ht="21" customHeight="1">
      <c r="A1485" s="192" t="s">
        <v>3003</v>
      </c>
      <c r="B1485" s="198" t="s">
        <v>3004</v>
      </c>
      <c r="C1485" s="199" t="s">
        <v>24</v>
      </c>
      <c r="D1485" s="200"/>
    </row>
    <row r="1486" spans="1:4" ht="21" customHeight="1">
      <c r="A1486" s="201" t="s">
        <v>3005</v>
      </c>
      <c r="B1486" s="201" t="s">
        <v>3006</v>
      </c>
      <c r="C1486" s="204" t="s">
        <v>157</v>
      </c>
      <c r="D1486" s="200"/>
    </row>
    <row r="1487" spans="1:4" ht="21" customHeight="1">
      <c r="A1487" s="192" t="s">
        <v>3007</v>
      </c>
      <c r="B1487" s="192" t="s">
        <v>3008</v>
      </c>
      <c r="C1487" s="192" t="s">
        <v>17</v>
      </c>
    </row>
    <row r="1488" spans="1:4" ht="21" customHeight="1">
      <c r="A1488" s="192" t="s">
        <v>3009</v>
      </c>
      <c r="B1488" s="192" t="s">
        <v>3010</v>
      </c>
      <c r="C1488" s="192" t="s">
        <v>88</v>
      </c>
    </row>
    <row r="1489" spans="1:4" ht="21" customHeight="1">
      <c r="A1489" s="192" t="s">
        <v>3011</v>
      </c>
      <c r="B1489" s="192" t="s">
        <v>3012</v>
      </c>
      <c r="C1489" s="192" t="s">
        <v>106</v>
      </c>
    </row>
    <row r="1490" spans="1:4" ht="21" customHeight="1">
      <c r="A1490" s="192" t="s">
        <v>3013</v>
      </c>
      <c r="B1490" s="192" t="s">
        <v>3014</v>
      </c>
      <c r="C1490" s="192" t="s">
        <v>73</v>
      </c>
    </row>
    <row r="1491" spans="1:4" ht="21" customHeight="1">
      <c r="A1491" s="192" t="s">
        <v>3015</v>
      </c>
      <c r="B1491" s="192" t="s">
        <v>3016</v>
      </c>
      <c r="C1491" s="192" t="s">
        <v>73</v>
      </c>
    </row>
    <row r="1492" spans="1:4" ht="21" customHeight="1">
      <c r="A1492" s="202" t="s">
        <v>3017</v>
      </c>
      <c r="B1492" s="78" t="s">
        <v>3018</v>
      </c>
      <c r="C1492" s="203" t="s">
        <v>73</v>
      </c>
      <c r="D1492" s="200"/>
    </row>
    <row r="1493" spans="1:4" ht="21" customHeight="1">
      <c r="A1493" s="192" t="s">
        <v>3019</v>
      </c>
      <c r="B1493" s="192" t="s">
        <v>3020</v>
      </c>
      <c r="C1493" s="192" t="s">
        <v>175</v>
      </c>
      <c r="D1493" s="200"/>
    </row>
    <row r="1494" spans="1:4" ht="21" customHeight="1">
      <c r="A1494" s="192" t="s">
        <v>3021</v>
      </c>
      <c r="B1494" s="192" t="s">
        <v>3022</v>
      </c>
      <c r="C1494" s="192" t="s">
        <v>88</v>
      </c>
    </row>
    <row r="1495" spans="1:4" ht="21" customHeight="1">
      <c r="A1495" s="192" t="s">
        <v>3023</v>
      </c>
      <c r="B1495" s="192" t="s">
        <v>3024</v>
      </c>
      <c r="C1495" s="192" t="s">
        <v>106</v>
      </c>
    </row>
    <row r="1496" spans="1:4" ht="21" customHeight="1">
      <c r="A1496" s="202" t="s">
        <v>3025</v>
      </c>
      <c r="B1496" s="78" t="s">
        <v>3026</v>
      </c>
      <c r="C1496" s="203" t="s">
        <v>27</v>
      </c>
      <c r="D1496" s="200"/>
    </row>
    <row r="1497" spans="1:4" ht="21" customHeight="1">
      <c r="A1497" s="202" t="s">
        <v>3027</v>
      </c>
      <c r="B1497" s="78" t="s">
        <v>3028</v>
      </c>
      <c r="C1497" s="203" t="s">
        <v>30</v>
      </c>
      <c r="D1497" s="200"/>
    </row>
    <row r="1498" spans="1:4" ht="21" customHeight="1">
      <c r="A1498" s="192" t="s">
        <v>3029</v>
      </c>
      <c r="B1498" s="192" t="s">
        <v>3030</v>
      </c>
      <c r="C1498" s="192" t="s">
        <v>27</v>
      </c>
    </row>
    <row r="1499" spans="1:4" ht="21" customHeight="1">
      <c r="A1499" s="201" t="s">
        <v>3031</v>
      </c>
      <c r="B1499" s="198" t="s">
        <v>3032</v>
      </c>
      <c r="C1499" s="199" t="s">
        <v>85</v>
      </c>
      <c r="D1499" s="200"/>
    </row>
    <row r="1500" spans="1:4" ht="21" customHeight="1">
      <c r="A1500" s="202" t="s">
        <v>3033</v>
      </c>
      <c r="B1500" s="78" t="s">
        <v>3034</v>
      </c>
      <c r="C1500" s="203" t="s">
        <v>40</v>
      </c>
      <c r="D1500" s="200"/>
    </row>
    <row r="1501" spans="1:4" ht="21" customHeight="1">
      <c r="A1501" s="201" t="s">
        <v>3035</v>
      </c>
      <c r="B1501" s="198" t="s">
        <v>3036</v>
      </c>
      <c r="C1501" s="204" t="s">
        <v>157</v>
      </c>
      <c r="D1501" s="200"/>
    </row>
    <row r="1502" spans="1:4" ht="21" customHeight="1">
      <c r="A1502" s="201" t="s">
        <v>3037</v>
      </c>
      <c r="B1502" s="201" t="s">
        <v>3038</v>
      </c>
      <c r="C1502" s="204" t="s">
        <v>157</v>
      </c>
      <c r="D1502" s="200"/>
    </row>
    <row r="1503" spans="1:4" ht="21" customHeight="1">
      <c r="A1503" s="192" t="s">
        <v>3039</v>
      </c>
      <c r="B1503" s="198" t="s">
        <v>3040</v>
      </c>
      <c r="C1503" s="199" t="s">
        <v>610</v>
      </c>
      <c r="D1503" s="200"/>
    </row>
    <row r="1504" spans="1:4" ht="21" customHeight="1">
      <c r="A1504" s="202" t="s">
        <v>3041</v>
      </c>
      <c r="B1504" s="78" t="s">
        <v>3042</v>
      </c>
      <c r="C1504" s="203" t="s">
        <v>73</v>
      </c>
      <c r="D1504" s="200"/>
    </row>
    <row r="1505" spans="1:4" ht="21" customHeight="1">
      <c r="A1505" s="202" t="s">
        <v>3043</v>
      </c>
      <c r="B1505" s="78" t="s">
        <v>3044</v>
      </c>
      <c r="C1505" s="203" t="s">
        <v>30</v>
      </c>
      <c r="D1505" s="200"/>
    </row>
    <row r="1506" spans="1:4" ht="21" customHeight="1">
      <c r="A1506" s="201" t="s">
        <v>3045</v>
      </c>
      <c r="B1506" s="198" t="s">
        <v>3046</v>
      </c>
      <c r="C1506" s="204" t="s">
        <v>45</v>
      </c>
      <c r="D1506" s="200"/>
    </row>
    <row r="1507" spans="1:4" ht="21" customHeight="1">
      <c r="A1507" s="192" t="s">
        <v>3047</v>
      </c>
      <c r="B1507" s="198" t="s">
        <v>3048</v>
      </c>
      <c r="C1507" s="199" t="s">
        <v>24</v>
      </c>
      <c r="D1507" s="200"/>
    </row>
    <row r="1508" spans="1:4" ht="21" customHeight="1">
      <c r="A1508" s="202" t="s">
        <v>3049</v>
      </c>
      <c r="B1508" s="78" t="s">
        <v>3050</v>
      </c>
      <c r="C1508" s="203" t="s">
        <v>30</v>
      </c>
      <c r="D1508" s="200"/>
    </row>
    <row r="1509" spans="1:4" ht="21" customHeight="1">
      <c r="A1509" s="192" t="s">
        <v>3051</v>
      </c>
      <c r="B1509" s="192" t="s">
        <v>3052</v>
      </c>
      <c r="C1509" s="192" t="s">
        <v>73</v>
      </c>
    </row>
    <row r="1510" spans="1:4" ht="21" customHeight="1">
      <c r="A1510" s="205" t="s">
        <v>3053</v>
      </c>
      <c r="B1510" s="205" t="s">
        <v>3054</v>
      </c>
      <c r="C1510" s="205" t="s">
        <v>73</v>
      </c>
      <c r="D1510" s="206"/>
    </row>
    <row r="1511" spans="1:4" ht="21" customHeight="1">
      <c r="A1511" s="201" t="s">
        <v>3055</v>
      </c>
      <c r="B1511" s="198" t="s">
        <v>3056</v>
      </c>
      <c r="C1511" s="204" t="s">
        <v>188</v>
      </c>
      <c r="D1511" s="200"/>
    </row>
    <row r="1512" spans="1:4" ht="21" customHeight="1">
      <c r="A1512" s="192" t="s">
        <v>3057</v>
      </c>
      <c r="B1512" s="192" t="s">
        <v>3058</v>
      </c>
      <c r="C1512" s="192" t="s">
        <v>27</v>
      </c>
    </row>
    <row r="1513" spans="1:4" ht="21" customHeight="1">
      <c r="A1513" s="202" t="s">
        <v>3059</v>
      </c>
      <c r="B1513" s="78" t="s">
        <v>3060</v>
      </c>
      <c r="C1513" s="203" t="s">
        <v>40</v>
      </c>
      <c r="D1513" s="200"/>
    </row>
    <row r="1514" spans="1:4" ht="21" customHeight="1">
      <c r="A1514" s="192" t="s">
        <v>3061</v>
      </c>
      <c r="B1514" s="192" t="s">
        <v>3062</v>
      </c>
      <c r="C1514" s="192" t="s">
        <v>27</v>
      </c>
    </row>
    <row r="1515" spans="1:4" ht="21" customHeight="1">
      <c r="A1515" s="192" t="s">
        <v>3063</v>
      </c>
      <c r="B1515" s="192" t="s">
        <v>3064</v>
      </c>
      <c r="C1515" s="192" t="s">
        <v>27</v>
      </c>
    </row>
    <row r="1516" spans="1:4" ht="21" customHeight="1">
      <c r="A1516" s="192" t="s">
        <v>3065</v>
      </c>
      <c r="B1516" s="192" t="s">
        <v>3066</v>
      </c>
      <c r="C1516" s="192" t="s">
        <v>27</v>
      </c>
    </row>
    <row r="1517" spans="1:4" ht="21" customHeight="1">
      <c r="A1517" s="202" t="s">
        <v>3067</v>
      </c>
      <c r="B1517" s="78" t="s">
        <v>3068</v>
      </c>
      <c r="C1517" s="203" t="s">
        <v>30</v>
      </c>
      <c r="D1517" s="200"/>
    </row>
    <row r="1518" spans="1:4" ht="21" customHeight="1">
      <c r="A1518" s="202" t="s">
        <v>3069</v>
      </c>
      <c r="B1518" s="78" t="s">
        <v>3070</v>
      </c>
      <c r="C1518" s="203" t="s">
        <v>27</v>
      </c>
      <c r="D1518" s="200"/>
    </row>
    <row r="1519" spans="1:4" ht="21" customHeight="1">
      <c r="A1519" s="192" t="s">
        <v>3071</v>
      </c>
      <c r="B1519" s="192" t="s">
        <v>3072</v>
      </c>
      <c r="C1519" s="192" t="s">
        <v>27</v>
      </c>
    </row>
    <row r="1520" spans="1:4" ht="21" customHeight="1">
      <c r="A1520" s="192" t="s">
        <v>3073</v>
      </c>
      <c r="B1520" s="192" t="s">
        <v>3074</v>
      </c>
      <c r="C1520" s="192" t="s">
        <v>160</v>
      </c>
    </row>
    <row r="1521" spans="1:4" ht="21" customHeight="1">
      <c r="A1521" s="192" t="s">
        <v>3073</v>
      </c>
      <c r="B1521" s="192" t="s">
        <v>3075</v>
      </c>
      <c r="C1521" s="192" t="s">
        <v>160</v>
      </c>
    </row>
    <row r="1522" spans="1:4" ht="21" customHeight="1">
      <c r="A1522" s="202" t="s">
        <v>3076</v>
      </c>
      <c r="B1522" s="78" t="s">
        <v>3077</v>
      </c>
      <c r="C1522" s="203" t="s">
        <v>73</v>
      </c>
      <c r="D1522" s="200"/>
    </row>
    <row r="1523" spans="1:4" ht="21" customHeight="1">
      <c r="A1523" s="192" t="s">
        <v>3078</v>
      </c>
      <c r="B1523" s="192" t="s">
        <v>3079</v>
      </c>
      <c r="C1523" s="192" t="s">
        <v>88</v>
      </c>
    </row>
    <row r="1524" spans="1:4" ht="21" customHeight="1">
      <c r="A1524" s="202" t="s">
        <v>3080</v>
      </c>
      <c r="B1524" s="78" t="s">
        <v>3081</v>
      </c>
      <c r="C1524" s="203" t="s">
        <v>30</v>
      </c>
      <c r="D1524" s="200"/>
    </row>
    <row r="1525" spans="1:4" ht="21" customHeight="1">
      <c r="A1525" s="192" t="s">
        <v>3082</v>
      </c>
      <c r="B1525" s="192" t="s">
        <v>3083</v>
      </c>
      <c r="C1525" s="192" t="s">
        <v>27</v>
      </c>
    </row>
    <row r="1526" spans="1:4" ht="21" customHeight="1">
      <c r="A1526" s="192" t="s">
        <v>3084</v>
      </c>
      <c r="B1526" s="192" t="s">
        <v>3085</v>
      </c>
      <c r="C1526" s="192" t="s">
        <v>116</v>
      </c>
    </row>
    <row r="1527" spans="1:4" ht="21" customHeight="1">
      <c r="A1527" s="201" t="s">
        <v>3086</v>
      </c>
      <c r="B1527" s="198" t="s">
        <v>3087</v>
      </c>
      <c r="C1527" s="204" t="s">
        <v>45</v>
      </c>
      <c r="D1527" s="200"/>
    </row>
    <row r="1528" spans="1:4" ht="21" customHeight="1">
      <c r="A1528" s="192" t="s">
        <v>3088</v>
      </c>
      <c r="B1528" s="192" t="s">
        <v>3089</v>
      </c>
      <c r="C1528" s="192" t="s">
        <v>138</v>
      </c>
    </row>
    <row r="1529" spans="1:4" ht="21" customHeight="1">
      <c r="A1529" s="202" t="s">
        <v>3090</v>
      </c>
      <c r="B1529" s="78" t="s">
        <v>3091</v>
      </c>
      <c r="C1529" s="203" t="s">
        <v>30</v>
      </c>
      <c r="D1529" s="200"/>
    </row>
    <row r="1530" spans="1:4" ht="21" customHeight="1">
      <c r="A1530" s="192" t="s">
        <v>3092</v>
      </c>
      <c r="B1530" s="198" t="s">
        <v>3093</v>
      </c>
      <c r="C1530" s="199" t="s">
        <v>68</v>
      </c>
      <c r="D1530" s="200"/>
    </row>
    <row r="1531" spans="1:4" ht="21" customHeight="1">
      <c r="A1531" s="202" t="s">
        <v>3094</v>
      </c>
      <c r="B1531" s="78" t="s">
        <v>3095</v>
      </c>
      <c r="C1531" s="203" t="s">
        <v>57</v>
      </c>
    </row>
    <row r="1532" spans="1:4" ht="21" customHeight="1">
      <c r="A1532" s="216" t="s">
        <v>3096</v>
      </c>
      <c r="B1532" s="78" t="s">
        <v>3097</v>
      </c>
      <c r="C1532" s="203" t="s">
        <v>30</v>
      </c>
      <c r="D1532" s="200"/>
    </row>
    <row r="1533" spans="1:4" ht="21" customHeight="1">
      <c r="A1533" s="202" t="s">
        <v>3098</v>
      </c>
      <c r="B1533" s="78" t="s">
        <v>3099</v>
      </c>
      <c r="C1533" s="203" t="s">
        <v>123</v>
      </c>
      <c r="D1533" s="200"/>
    </row>
    <row r="1534" spans="1:4" ht="21" customHeight="1">
      <c r="A1534" s="202" t="s">
        <v>3100</v>
      </c>
      <c r="B1534" s="78" t="s">
        <v>3101</v>
      </c>
      <c r="C1534" s="203" t="s">
        <v>30</v>
      </c>
      <c r="D1534" s="200"/>
    </row>
    <row r="1535" spans="1:4" ht="21" customHeight="1">
      <c r="A1535" s="192" t="s">
        <v>3102</v>
      </c>
      <c r="B1535" s="198" t="s">
        <v>3103</v>
      </c>
      <c r="C1535" s="199" t="s">
        <v>68</v>
      </c>
      <c r="D1535" s="200"/>
    </row>
    <row r="1536" spans="1:4" ht="21" customHeight="1">
      <c r="A1536" s="192" t="s">
        <v>3104</v>
      </c>
      <c r="B1536" s="192" t="s">
        <v>3105</v>
      </c>
      <c r="C1536" s="192" t="s">
        <v>31</v>
      </c>
      <c r="D1536" s="200"/>
    </row>
    <row r="1537" spans="1:4" ht="21" customHeight="1">
      <c r="A1537" s="192" t="s">
        <v>3106</v>
      </c>
      <c r="B1537" s="192" t="s">
        <v>3107</v>
      </c>
      <c r="C1537" s="192" t="s">
        <v>17</v>
      </c>
    </row>
    <row r="1538" spans="1:4" ht="21" customHeight="1">
      <c r="A1538" s="201" t="s">
        <v>3108</v>
      </c>
      <c r="B1538" s="198" t="s">
        <v>3109</v>
      </c>
      <c r="C1538" s="204" t="s">
        <v>45</v>
      </c>
      <c r="D1538" s="200"/>
    </row>
    <row r="1539" spans="1:4" ht="21" customHeight="1">
      <c r="A1539" s="192" t="s">
        <v>3110</v>
      </c>
      <c r="B1539" s="198" t="s">
        <v>3111</v>
      </c>
      <c r="C1539" s="199" t="s">
        <v>11</v>
      </c>
      <c r="D1539" s="200"/>
    </row>
    <row r="1540" spans="1:4" ht="21" customHeight="1">
      <c r="A1540" s="192" t="s">
        <v>3112</v>
      </c>
      <c r="B1540" s="192" t="s">
        <v>3113</v>
      </c>
      <c r="C1540" s="192" t="s">
        <v>73</v>
      </c>
    </row>
    <row r="1541" spans="1:4" ht="21" customHeight="1">
      <c r="A1541" s="192" t="s">
        <v>3114</v>
      </c>
      <c r="B1541" s="192" t="s">
        <v>3115</v>
      </c>
      <c r="C1541" s="192" t="s">
        <v>37</v>
      </c>
    </row>
    <row r="1542" spans="1:4" ht="21" customHeight="1">
      <c r="A1542" s="192" t="s">
        <v>3116</v>
      </c>
      <c r="B1542" s="192" t="s">
        <v>3117</v>
      </c>
      <c r="C1542" s="192" t="s">
        <v>123</v>
      </c>
    </row>
    <row r="1543" spans="1:4" ht="21" customHeight="1">
      <c r="A1543" s="201" t="s">
        <v>3118</v>
      </c>
      <c r="B1543" s="198" t="s">
        <v>3119</v>
      </c>
      <c r="C1543" s="204" t="s">
        <v>45</v>
      </c>
      <c r="D1543" s="200"/>
    </row>
    <row r="1544" spans="1:4" ht="21" customHeight="1">
      <c r="A1544" s="192" t="s">
        <v>3120</v>
      </c>
      <c r="B1544" s="192" t="s">
        <v>3121</v>
      </c>
      <c r="C1544" s="192" t="s">
        <v>73</v>
      </c>
    </row>
    <row r="1545" spans="1:4" ht="21" customHeight="1">
      <c r="A1545" s="202" t="s">
        <v>3122</v>
      </c>
      <c r="B1545" s="78" t="s">
        <v>3123</v>
      </c>
      <c r="C1545" s="203" t="s">
        <v>17</v>
      </c>
      <c r="D1545" s="200"/>
    </row>
    <row r="1546" spans="1:4" ht="21" customHeight="1">
      <c r="A1546" s="216" t="s">
        <v>3124</v>
      </c>
      <c r="B1546" s="78" t="s">
        <v>3125</v>
      </c>
      <c r="C1546" s="203" t="s">
        <v>73</v>
      </c>
      <c r="D1546" s="200"/>
    </row>
    <row r="1547" spans="1:4" ht="21" customHeight="1">
      <c r="A1547" s="192" t="s">
        <v>3126</v>
      </c>
      <c r="B1547" s="198" t="s">
        <v>3127</v>
      </c>
      <c r="C1547" s="199" t="s">
        <v>274</v>
      </c>
      <c r="D1547" s="200"/>
    </row>
    <row r="1548" spans="1:4" ht="21" customHeight="1">
      <c r="A1548" s="202" t="s">
        <v>3128</v>
      </c>
      <c r="B1548" s="78" t="s">
        <v>3129</v>
      </c>
      <c r="C1548" s="203" t="s">
        <v>73</v>
      </c>
      <c r="D1548" s="200"/>
    </row>
    <row r="1549" spans="1:4" ht="21" customHeight="1">
      <c r="A1549" s="202" t="s">
        <v>3130</v>
      </c>
      <c r="B1549" s="78" t="s">
        <v>3131</v>
      </c>
      <c r="C1549" s="203" t="s">
        <v>30</v>
      </c>
      <c r="D1549" s="200"/>
    </row>
    <row r="1550" spans="1:4" ht="21" customHeight="1">
      <c r="A1550" s="192" t="s">
        <v>3132</v>
      </c>
      <c r="B1550" s="192" t="s">
        <v>3133</v>
      </c>
      <c r="C1550" s="192" t="s">
        <v>116</v>
      </c>
      <c r="D1550" s="200"/>
    </row>
    <row r="1551" spans="1:4" ht="21" customHeight="1">
      <c r="A1551" s="202" t="s">
        <v>3134</v>
      </c>
      <c r="B1551" s="78" t="s">
        <v>3135</v>
      </c>
      <c r="C1551" s="203" t="s">
        <v>27</v>
      </c>
      <c r="D1551" s="200"/>
    </row>
    <row r="1552" spans="1:4" ht="21" customHeight="1">
      <c r="A1552" s="201" t="s">
        <v>3136</v>
      </c>
      <c r="B1552" s="198" t="s">
        <v>3137</v>
      </c>
      <c r="C1552" s="204" t="s">
        <v>188</v>
      </c>
      <c r="D1552" s="200"/>
    </row>
    <row r="1553" spans="1:4" ht="21" customHeight="1">
      <c r="A1553" s="202" t="s">
        <v>3138</v>
      </c>
      <c r="B1553" s="78" t="s">
        <v>3139</v>
      </c>
      <c r="C1553" s="203" t="s">
        <v>123</v>
      </c>
      <c r="D1553" s="200"/>
    </row>
    <row r="1554" spans="1:4" ht="21" customHeight="1">
      <c r="A1554" s="192" t="s">
        <v>3140</v>
      </c>
      <c r="B1554" s="192" t="s">
        <v>3141</v>
      </c>
      <c r="C1554" s="192" t="s">
        <v>31</v>
      </c>
      <c r="D1554" s="200"/>
    </row>
    <row r="1555" spans="1:4" ht="21" customHeight="1">
      <c r="A1555" s="192" t="s">
        <v>3142</v>
      </c>
      <c r="B1555" s="192" t="s">
        <v>3143</v>
      </c>
      <c r="C1555" s="192" t="s">
        <v>85</v>
      </c>
      <c r="D1555" s="200"/>
    </row>
    <row r="1556" spans="1:4" ht="21" customHeight="1">
      <c r="A1556" s="192" t="s">
        <v>3144</v>
      </c>
      <c r="B1556" s="198" t="s">
        <v>3145</v>
      </c>
      <c r="C1556" s="199" t="s">
        <v>24</v>
      </c>
      <c r="D1556" s="200"/>
    </row>
    <row r="1557" spans="1:4" ht="21" customHeight="1">
      <c r="A1557" s="192" t="s">
        <v>3146</v>
      </c>
      <c r="B1557" s="192" t="s">
        <v>3147</v>
      </c>
      <c r="C1557" s="192" t="s">
        <v>88</v>
      </c>
    </row>
    <row r="1558" spans="1:4" ht="21" customHeight="1">
      <c r="A1558" s="192" t="s">
        <v>3148</v>
      </c>
      <c r="B1558" s="198" t="s">
        <v>3149</v>
      </c>
      <c r="C1558" s="199" t="s">
        <v>11</v>
      </c>
      <c r="D1558" s="200"/>
    </row>
    <row r="1559" spans="1:4" ht="21" customHeight="1">
      <c r="A1559" s="192" t="s">
        <v>3150</v>
      </c>
      <c r="B1559" s="192" t="s">
        <v>3151</v>
      </c>
      <c r="C1559" s="192" t="s">
        <v>106</v>
      </c>
    </row>
    <row r="1560" spans="1:4" ht="21" customHeight="1">
      <c r="A1560" s="192" t="s">
        <v>3152</v>
      </c>
      <c r="B1560" s="192" t="s">
        <v>3153</v>
      </c>
      <c r="C1560" s="192" t="s">
        <v>992</v>
      </c>
    </row>
    <row r="1561" spans="1:4" ht="21" customHeight="1">
      <c r="A1561" s="202" t="s">
        <v>3154</v>
      </c>
      <c r="B1561" s="78" t="s">
        <v>3155</v>
      </c>
      <c r="C1561" s="203" t="s">
        <v>103</v>
      </c>
      <c r="D1561" s="200"/>
    </row>
    <row r="1562" spans="1:4" ht="21" customHeight="1">
      <c r="A1562" s="201" t="s">
        <v>3156</v>
      </c>
      <c r="B1562" s="201" t="s">
        <v>3157</v>
      </c>
      <c r="C1562" s="204" t="s">
        <v>157</v>
      </c>
      <c r="D1562" s="200"/>
    </row>
    <row r="1563" spans="1:4" ht="21" customHeight="1">
      <c r="A1563" s="192" t="s">
        <v>3158</v>
      </c>
      <c r="B1563" s="192" t="s">
        <v>3159</v>
      </c>
      <c r="C1563" s="192" t="s">
        <v>111</v>
      </c>
    </row>
    <row r="1564" spans="1:4" ht="21" customHeight="1">
      <c r="A1564" s="192" t="s">
        <v>3160</v>
      </c>
      <c r="B1564" s="192" t="s">
        <v>3161</v>
      </c>
      <c r="C1564" s="192" t="s">
        <v>73</v>
      </c>
    </row>
    <row r="1565" spans="1:4" ht="21" customHeight="1">
      <c r="A1565" s="192" t="s">
        <v>3162</v>
      </c>
      <c r="B1565" s="192" t="s">
        <v>3163</v>
      </c>
      <c r="C1565" s="192" t="s">
        <v>31</v>
      </c>
      <c r="D1565" s="200"/>
    </row>
    <row r="1566" spans="1:4" ht="21" customHeight="1">
      <c r="A1566" s="201" t="s">
        <v>3164</v>
      </c>
      <c r="B1566" s="198" t="s">
        <v>3165</v>
      </c>
      <c r="C1566" s="204" t="s">
        <v>157</v>
      </c>
      <c r="D1566" s="200"/>
    </row>
    <row r="1567" spans="1:4" ht="21" customHeight="1">
      <c r="A1567" s="201" t="s">
        <v>3166</v>
      </c>
      <c r="B1567" s="198" t="s">
        <v>3167</v>
      </c>
      <c r="C1567" s="199" t="s">
        <v>68</v>
      </c>
      <c r="D1567" s="200"/>
    </row>
    <row r="1568" spans="1:4" ht="21" customHeight="1">
      <c r="A1568" s="202" t="s">
        <v>3168</v>
      </c>
      <c r="B1568" s="78" t="s">
        <v>3169</v>
      </c>
      <c r="C1568" s="203" t="s">
        <v>30</v>
      </c>
      <c r="D1568" s="200"/>
    </row>
    <row r="1569" spans="1:4" ht="21" customHeight="1">
      <c r="A1569" s="192" t="s">
        <v>3170</v>
      </c>
      <c r="B1569" s="192" t="s">
        <v>3169</v>
      </c>
      <c r="C1569" s="192" t="s">
        <v>782</v>
      </c>
    </row>
    <row r="1570" spans="1:4" ht="21" customHeight="1">
      <c r="A1570" s="192" t="s">
        <v>3171</v>
      </c>
      <c r="B1570" s="192" t="s">
        <v>3172</v>
      </c>
      <c r="C1570" s="192" t="s">
        <v>123</v>
      </c>
    </row>
    <row r="1571" spans="1:4" ht="21" customHeight="1">
      <c r="A1571" s="202" t="s">
        <v>3173</v>
      </c>
      <c r="B1571" s="78" t="s">
        <v>3174</v>
      </c>
      <c r="C1571" s="203" t="s">
        <v>17</v>
      </c>
      <c r="D1571" s="200"/>
    </row>
    <row r="1572" spans="1:4" ht="21" customHeight="1">
      <c r="A1572" s="202" t="s">
        <v>3175</v>
      </c>
      <c r="B1572" s="78" t="s">
        <v>3176</v>
      </c>
      <c r="C1572" s="203" t="s">
        <v>73</v>
      </c>
      <c r="D1572" s="200"/>
    </row>
    <row r="1573" spans="1:4" ht="21" customHeight="1">
      <c r="A1573" s="201" t="s">
        <v>3177</v>
      </c>
      <c r="B1573" s="198" t="s">
        <v>3178</v>
      </c>
      <c r="C1573" s="204" t="s">
        <v>157</v>
      </c>
      <c r="D1573" s="200"/>
    </row>
    <row r="1574" spans="1:4" ht="21" customHeight="1">
      <c r="A1574" s="192" t="s">
        <v>3179</v>
      </c>
      <c r="B1574" s="198" t="s">
        <v>3180</v>
      </c>
      <c r="C1574" s="199" t="s">
        <v>11</v>
      </c>
      <c r="D1574" s="200"/>
    </row>
    <row r="1575" spans="1:4" ht="21" customHeight="1">
      <c r="A1575" s="192" t="s">
        <v>3181</v>
      </c>
      <c r="B1575" s="192" t="s">
        <v>3182</v>
      </c>
      <c r="C1575" s="192" t="s">
        <v>88</v>
      </c>
    </row>
    <row r="1576" spans="1:4" ht="21" customHeight="1">
      <c r="A1576" s="202" t="s">
        <v>3183</v>
      </c>
      <c r="B1576" s="78" t="s">
        <v>3184</v>
      </c>
      <c r="C1576" s="203" t="s">
        <v>30</v>
      </c>
      <c r="D1576" s="200"/>
    </row>
    <row r="1577" spans="1:4" ht="21" customHeight="1">
      <c r="A1577" s="192" t="s">
        <v>3185</v>
      </c>
      <c r="B1577" s="192" t="s">
        <v>3186</v>
      </c>
      <c r="C1577" s="192" t="s">
        <v>73</v>
      </c>
    </row>
    <row r="1578" spans="1:4" ht="21" customHeight="1">
      <c r="A1578" s="201" t="s">
        <v>3187</v>
      </c>
      <c r="B1578" s="198" t="s">
        <v>3188</v>
      </c>
      <c r="C1578" s="204" t="s">
        <v>157</v>
      </c>
      <c r="D1578" s="200"/>
    </row>
    <row r="1579" spans="1:4" ht="21" customHeight="1">
      <c r="A1579" s="192" t="s">
        <v>3189</v>
      </c>
      <c r="B1579" s="192" t="s">
        <v>3190</v>
      </c>
      <c r="C1579" s="192" t="s">
        <v>88</v>
      </c>
    </row>
    <row r="1580" spans="1:4" ht="21" customHeight="1">
      <c r="A1580" s="202" t="s">
        <v>3191</v>
      </c>
      <c r="B1580" s="78" t="s">
        <v>3192</v>
      </c>
      <c r="C1580" s="203" t="s">
        <v>73</v>
      </c>
      <c r="D1580" s="200"/>
    </row>
    <row r="1581" spans="1:4" ht="21" customHeight="1">
      <c r="A1581" s="192" t="s">
        <v>3193</v>
      </c>
      <c r="B1581" s="198" t="s">
        <v>3194</v>
      </c>
      <c r="C1581" s="199" t="s">
        <v>68</v>
      </c>
      <c r="D1581" s="200"/>
    </row>
    <row r="1582" spans="1:4" ht="21" customHeight="1">
      <c r="A1582" s="192" t="s">
        <v>3195</v>
      </c>
      <c r="B1582" s="192" t="s">
        <v>3196</v>
      </c>
      <c r="C1582" s="192" t="s">
        <v>85</v>
      </c>
    </row>
    <row r="1583" spans="1:4" ht="21" customHeight="1">
      <c r="A1583" s="192" t="s">
        <v>3197</v>
      </c>
      <c r="B1583" s="192" t="s">
        <v>3198</v>
      </c>
      <c r="C1583" s="192" t="s">
        <v>85</v>
      </c>
    </row>
    <row r="1584" spans="1:4" ht="21" customHeight="1">
      <c r="A1584" s="192" t="s">
        <v>3199</v>
      </c>
      <c r="B1584" s="198" t="s">
        <v>3200</v>
      </c>
      <c r="C1584" s="199" t="s">
        <v>68</v>
      </c>
      <c r="D1584" s="200"/>
    </row>
    <row r="1585" spans="1:4" ht="21" customHeight="1">
      <c r="A1585" s="192" t="s">
        <v>3201</v>
      </c>
      <c r="B1585" s="198" t="s">
        <v>3202</v>
      </c>
      <c r="C1585" s="199" t="s">
        <v>274</v>
      </c>
      <c r="D1585" s="200"/>
    </row>
    <row r="1586" spans="1:4" ht="21" customHeight="1">
      <c r="A1586" s="202" t="s">
        <v>3203</v>
      </c>
      <c r="B1586" s="78" t="s">
        <v>3204</v>
      </c>
      <c r="C1586" s="203" t="s">
        <v>17</v>
      </c>
      <c r="D1586" s="200"/>
    </row>
    <row r="1587" spans="1:4" ht="21" customHeight="1">
      <c r="A1587" s="192" t="s">
        <v>3205</v>
      </c>
      <c r="B1587" s="192" t="s">
        <v>3206</v>
      </c>
      <c r="C1587" s="192" t="s">
        <v>34</v>
      </c>
    </row>
    <row r="1588" spans="1:4" ht="21" customHeight="1">
      <c r="A1588" s="192" t="s">
        <v>3207</v>
      </c>
      <c r="B1588" s="192" t="s">
        <v>3208</v>
      </c>
      <c r="C1588" s="192" t="s">
        <v>14</v>
      </c>
      <c r="D1588" s="200"/>
    </row>
    <row r="1589" spans="1:4" ht="21" customHeight="1">
      <c r="A1589" s="202" t="s">
        <v>3209</v>
      </c>
      <c r="B1589" s="78" t="s">
        <v>3210</v>
      </c>
      <c r="C1589" s="203" t="s">
        <v>123</v>
      </c>
      <c r="D1589" s="200"/>
    </row>
    <row r="1590" spans="1:4" ht="21" customHeight="1">
      <c r="A1590" s="202" t="s">
        <v>3211</v>
      </c>
      <c r="B1590" s="78" t="s">
        <v>3212</v>
      </c>
      <c r="C1590" s="203" t="s">
        <v>27</v>
      </c>
      <c r="D1590" s="200"/>
    </row>
    <row r="1591" spans="1:4" ht="21" customHeight="1">
      <c r="A1591" s="202" t="s">
        <v>3213</v>
      </c>
      <c r="B1591" s="78" t="s">
        <v>3214</v>
      </c>
      <c r="C1591" s="203" t="s">
        <v>27</v>
      </c>
      <c r="D1591" s="200"/>
    </row>
    <row r="1592" spans="1:4" ht="21" customHeight="1">
      <c r="A1592" s="192" t="s">
        <v>3215</v>
      </c>
      <c r="B1592" s="192" t="s">
        <v>3216</v>
      </c>
      <c r="C1592" s="192" t="s">
        <v>17</v>
      </c>
      <c r="D1592" s="200"/>
    </row>
    <row r="1593" spans="1:4" ht="21" customHeight="1">
      <c r="A1593" s="202" t="s">
        <v>3217</v>
      </c>
      <c r="B1593" s="78" t="s">
        <v>3218</v>
      </c>
      <c r="C1593" s="203" t="s">
        <v>30</v>
      </c>
      <c r="D1593" s="200"/>
    </row>
    <row r="1594" spans="1:4" ht="21" customHeight="1">
      <c r="A1594" s="192" t="s">
        <v>3219</v>
      </c>
      <c r="B1594" s="192" t="s">
        <v>3220</v>
      </c>
      <c r="C1594" s="192" t="s">
        <v>111</v>
      </c>
    </row>
    <row r="1595" spans="1:4" ht="21" customHeight="1">
      <c r="A1595" s="192" t="s">
        <v>3221</v>
      </c>
      <c r="B1595" s="192" t="s">
        <v>3222</v>
      </c>
      <c r="C1595" s="192" t="s">
        <v>27</v>
      </c>
    </row>
    <row r="1596" spans="1:4" ht="21" customHeight="1">
      <c r="A1596" s="208" t="s">
        <v>3223</v>
      </c>
      <c r="B1596" s="208" t="s">
        <v>3224</v>
      </c>
      <c r="C1596" s="192" t="s">
        <v>57</v>
      </c>
    </row>
    <row r="1597" spans="1:4" ht="21" customHeight="1">
      <c r="A1597" s="192" t="s">
        <v>3225</v>
      </c>
      <c r="B1597" s="198" t="s">
        <v>3226</v>
      </c>
      <c r="C1597" s="199" t="s">
        <v>274</v>
      </c>
      <c r="D1597" s="200"/>
    </row>
    <row r="1598" spans="1:4" ht="21" customHeight="1">
      <c r="A1598" s="201" t="s">
        <v>3227</v>
      </c>
      <c r="B1598" s="198" t="s">
        <v>3228</v>
      </c>
      <c r="C1598" s="204" t="s">
        <v>242</v>
      </c>
      <c r="D1598" s="200"/>
    </row>
    <row r="1599" spans="1:4" ht="21" customHeight="1">
      <c r="A1599" s="201" t="s">
        <v>3229</v>
      </c>
      <c r="B1599" s="198" t="s">
        <v>3230</v>
      </c>
      <c r="C1599" s="204" t="s">
        <v>45</v>
      </c>
      <c r="D1599" s="200"/>
    </row>
    <row r="1600" spans="1:4" ht="21" customHeight="1">
      <c r="A1600" s="201" t="s">
        <v>3231</v>
      </c>
      <c r="B1600" s="198" t="s">
        <v>3232</v>
      </c>
      <c r="C1600" s="204" t="s">
        <v>157</v>
      </c>
      <c r="D1600" s="200"/>
    </row>
    <row r="1601" spans="1:4" ht="21" customHeight="1">
      <c r="A1601" s="192" t="s">
        <v>3233</v>
      </c>
      <c r="B1601" s="198" t="s">
        <v>3234</v>
      </c>
      <c r="C1601" s="199" t="s">
        <v>274</v>
      </c>
      <c r="D1601" s="200"/>
    </row>
    <row r="1602" spans="1:4" ht="21" customHeight="1">
      <c r="A1602" s="202" t="s">
        <v>3235</v>
      </c>
      <c r="B1602" s="78" t="s">
        <v>3236</v>
      </c>
      <c r="C1602" s="203" t="s">
        <v>27</v>
      </c>
      <c r="D1602" s="200"/>
    </row>
    <row r="1603" spans="1:4" ht="21" customHeight="1">
      <c r="A1603" s="202" t="s">
        <v>3237</v>
      </c>
      <c r="B1603" s="78" t="s">
        <v>3238</v>
      </c>
      <c r="C1603" s="203" t="s">
        <v>30</v>
      </c>
      <c r="D1603" s="200"/>
    </row>
    <row r="1604" spans="1:4" ht="21" customHeight="1">
      <c r="A1604" s="192" t="s">
        <v>3239</v>
      </c>
      <c r="B1604" s="192" t="s">
        <v>3240</v>
      </c>
      <c r="C1604" s="192" t="s">
        <v>57</v>
      </c>
    </row>
    <row r="1605" spans="1:4" ht="21" customHeight="1">
      <c r="A1605" s="192" t="s">
        <v>3241</v>
      </c>
      <c r="B1605" s="198" t="s">
        <v>3242</v>
      </c>
      <c r="C1605" s="199" t="s">
        <v>242</v>
      </c>
      <c r="D1605" s="200"/>
    </row>
    <row r="1606" spans="1:4" ht="21" customHeight="1">
      <c r="A1606" s="215" t="s">
        <v>3243</v>
      </c>
      <c r="B1606" s="215" t="s">
        <v>3244</v>
      </c>
      <c r="C1606" s="215" t="s">
        <v>992</v>
      </c>
    </row>
    <row r="1607" spans="1:4" ht="21" customHeight="1">
      <c r="A1607" s="215" t="s">
        <v>3245</v>
      </c>
      <c r="B1607" s="215" t="s">
        <v>3246</v>
      </c>
      <c r="C1607" s="192" t="s">
        <v>992</v>
      </c>
    </row>
    <row r="1608" spans="1:4" ht="21" customHeight="1">
      <c r="A1608" s="202" t="s">
        <v>3247</v>
      </c>
      <c r="B1608" s="78" t="s">
        <v>3248</v>
      </c>
      <c r="C1608" s="203" t="s">
        <v>17</v>
      </c>
      <c r="D1608" s="200"/>
    </row>
    <row r="1609" spans="1:4" ht="21" customHeight="1">
      <c r="A1609" s="192" t="s">
        <v>3249</v>
      </c>
      <c r="B1609" s="198" t="s">
        <v>3250</v>
      </c>
      <c r="C1609" s="199" t="s">
        <v>11</v>
      </c>
      <c r="D1609" s="200"/>
    </row>
    <row r="1610" spans="1:4" ht="21" customHeight="1">
      <c r="A1610" s="202" t="s">
        <v>3251</v>
      </c>
      <c r="B1610" s="78" t="s">
        <v>3252</v>
      </c>
      <c r="C1610" s="203" t="s">
        <v>30</v>
      </c>
      <c r="D1610" s="200"/>
    </row>
    <row r="1611" spans="1:4" ht="21" customHeight="1">
      <c r="A1611" s="192" t="s">
        <v>3253</v>
      </c>
      <c r="B1611" s="192" t="s">
        <v>3254</v>
      </c>
      <c r="C1611" s="192" t="s">
        <v>116</v>
      </c>
    </row>
    <row r="1612" spans="1:4" ht="21" customHeight="1">
      <c r="A1612" s="202" t="s">
        <v>3255</v>
      </c>
      <c r="B1612" s="78" t="s">
        <v>3256</v>
      </c>
      <c r="C1612" s="203" t="s">
        <v>30</v>
      </c>
      <c r="D1612" s="200"/>
    </row>
    <row r="1613" spans="1:4" ht="21" customHeight="1">
      <c r="A1613" s="202" t="s">
        <v>3257</v>
      </c>
      <c r="B1613" s="78" t="s">
        <v>3258</v>
      </c>
      <c r="C1613" s="203" t="s">
        <v>30</v>
      </c>
      <c r="D1613" s="200"/>
    </row>
    <row r="1614" spans="1:4" ht="21" customHeight="1">
      <c r="A1614" s="209" t="s">
        <v>3259</v>
      </c>
      <c r="B1614" s="192" t="s">
        <v>3260</v>
      </c>
      <c r="C1614" s="192" t="s">
        <v>65</v>
      </c>
    </row>
    <row r="1615" spans="1:4" ht="21" customHeight="1">
      <c r="A1615" s="201" t="s">
        <v>3261</v>
      </c>
      <c r="B1615" s="198" t="s">
        <v>3262</v>
      </c>
      <c r="C1615" s="204" t="s">
        <v>45</v>
      </c>
      <c r="D1615" s="200"/>
    </row>
    <row r="1616" spans="1:4" ht="21" customHeight="1">
      <c r="A1616" s="201" t="s">
        <v>3263</v>
      </c>
      <c r="B1616" s="198" t="s">
        <v>3264</v>
      </c>
      <c r="C1616" s="204" t="s">
        <v>188</v>
      </c>
      <c r="D1616" s="200"/>
    </row>
    <row r="1617" spans="1:4" ht="21" customHeight="1">
      <c r="A1617" s="192" t="s">
        <v>3265</v>
      </c>
      <c r="B1617" s="192" t="s">
        <v>3266</v>
      </c>
      <c r="C1617" s="192" t="s">
        <v>88</v>
      </c>
    </row>
    <row r="1618" spans="1:4" ht="21" customHeight="1">
      <c r="A1618" s="192" t="s">
        <v>3267</v>
      </c>
      <c r="B1618" s="198" t="s">
        <v>3268</v>
      </c>
      <c r="C1618" s="199" t="s">
        <v>274</v>
      </c>
      <c r="D1618" s="200"/>
    </row>
    <row r="1619" spans="1:4" ht="21" customHeight="1">
      <c r="A1619" s="192" t="s">
        <v>3269</v>
      </c>
      <c r="B1619" s="198" t="s">
        <v>3270</v>
      </c>
      <c r="C1619" s="199" t="s">
        <v>3271</v>
      </c>
      <c r="D1619" s="200"/>
    </row>
    <row r="1620" spans="1:4" ht="21" customHeight="1">
      <c r="A1620" s="192" t="s">
        <v>3272</v>
      </c>
      <c r="B1620" s="192" t="s">
        <v>3273</v>
      </c>
      <c r="C1620" s="192" t="s">
        <v>992</v>
      </c>
    </row>
    <row r="1621" spans="1:4" ht="21" customHeight="1">
      <c r="A1621" s="192" t="s">
        <v>3274</v>
      </c>
      <c r="B1621" s="192" t="s">
        <v>3275</v>
      </c>
      <c r="C1621" s="192" t="s">
        <v>160</v>
      </c>
    </row>
    <row r="1622" spans="1:4" ht="21" customHeight="1">
      <c r="A1622" s="192" t="s">
        <v>3276</v>
      </c>
      <c r="B1622" s="192" t="s">
        <v>3277</v>
      </c>
      <c r="C1622" s="192" t="s">
        <v>14</v>
      </c>
    </row>
    <row r="1623" spans="1:4" ht="21" customHeight="1">
      <c r="A1623" s="192" t="s">
        <v>3278</v>
      </c>
      <c r="B1623" s="192" t="s">
        <v>3279</v>
      </c>
      <c r="C1623" s="192" t="s">
        <v>76</v>
      </c>
    </row>
    <row r="1624" spans="1:4" ht="21" customHeight="1">
      <c r="A1624" s="192" t="s">
        <v>3280</v>
      </c>
      <c r="B1624" s="192" t="s">
        <v>3281</v>
      </c>
      <c r="C1624" s="192" t="s">
        <v>752</v>
      </c>
    </row>
    <row r="1625" spans="1:4" ht="21" customHeight="1">
      <c r="A1625" s="192" t="s">
        <v>3282</v>
      </c>
      <c r="B1625" s="192" t="s">
        <v>3283</v>
      </c>
      <c r="C1625" s="192" t="s">
        <v>1066</v>
      </c>
    </row>
    <row r="1626" spans="1:4" ht="21" customHeight="1">
      <c r="A1626" s="192" t="s">
        <v>3284</v>
      </c>
      <c r="B1626" s="192" t="s">
        <v>3285</v>
      </c>
      <c r="C1626" s="192" t="s">
        <v>14</v>
      </c>
    </row>
    <row r="1627" spans="1:4" ht="21" customHeight="1">
      <c r="A1627" s="192" t="s">
        <v>3286</v>
      </c>
      <c r="B1627" s="192" t="s">
        <v>3287</v>
      </c>
      <c r="C1627" s="192" t="s">
        <v>3288</v>
      </c>
    </row>
    <row r="1628" spans="1:4" ht="21" customHeight="1">
      <c r="A1628" s="192" t="s">
        <v>3289</v>
      </c>
      <c r="B1628" s="192" t="s">
        <v>3290</v>
      </c>
      <c r="C1628" s="192" t="s">
        <v>76</v>
      </c>
    </row>
    <row r="1629" spans="1:4" ht="21" customHeight="1">
      <c r="A1629" s="192" t="s">
        <v>3291</v>
      </c>
      <c r="B1629" s="192" t="s">
        <v>3292</v>
      </c>
      <c r="C1629" s="192" t="s">
        <v>76</v>
      </c>
    </row>
    <row r="1630" spans="1:4" ht="21" customHeight="1">
      <c r="A1630" s="192" t="s">
        <v>3293</v>
      </c>
      <c r="B1630" s="192" t="s">
        <v>3294</v>
      </c>
      <c r="C1630" s="192" t="s">
        <v>76</v>
      </c>
    </row>
  </sheetData>
  <autoFilter ref="A1:D1631" xr:uid="{00000000-0009-0000-0000-000000000000}"/>
  <conditionalFormatting sqref="A13:B13">
    <cfRule type="duplicateValues" dxfId="824" priority="456"/>
    <cfRule type="duplicateValues" dxfId="823" priority="457"/>
  </conditionalFormatting>
  <conditionalFormatting sqref="A197:B197">
    <cfRule type="duplicateValues" dxfId="822" priority="14"/>
    <cfRule type="duplicateValues" dxfId="821" priority="15"/>
  </conditionalFormatting>
  <conditionalFormatting sqref="A527">
    <cfRule type="duplicateValues" dxfId="820" priority="412"/>
    <cfRule type="duplicateValues" dxfId="819" priority="413"/>
    <cfRule type="duplicateValues" dxfId="818" priority="414"/>
    <cfRule type="duplicateValues" dxfId="817" priority="415"/>
  </conditionalFormatting>
  <conditionalFormatting sqref="A542">
    <cfRule type="duplicateValues" dxfId="816" priority="426"/>
  </conditionalFormatting>
  <conditionalFormatting sqref="A544">
    <cfRule type="duplicateValues" dxfId="815" priority="384"/>
  </conditionalFormatting>
  <conditionalFormatting sqref="A545">
    <cfRule type="duplicateValues" dxfId="814" priority="383"/>
  </conditionalFormatting>
  <conditionalFormatting sqref="A546">
    <cfRule type="duplicateValues" dxfId="813" priority="382"/>
  </conditionalFormatting>
  <conditionalFormatting sqref="A548">
    <cfRule type="duplicateValues" dxfId="812" priority="362"/>
  </conditionalFormatting>
  <conditionalFormatting sqref="A549">
    <cfRule type="duplicateValues" dxfId="811" priority="357"/>
    <cfRule type="duplicateValues" dxfId="810" priority="358"/>
    <cfRule type="duplicateValues" dxfId="809" priority="359"/>
    <cfRule type="duplicateValues" dxfId="808" priority="360"/>
  </conditionalFormatting>
  <conditionalFormatting sqref="A550">
    <cfRule type="duplicateValues" dxfId="807" priority="336"/>
    <cfRule type="duplicateValues" dxfId="806" priority="337"/>
    <cfRule type="duplicateValues" dxfId="805" priority="338"/>
    <cfRule type="duplicateValues" dxfId="804" priority="339"/>
  </conditionalFormatting>
  <conditionalFormatting sqref="A554">
    <cfRule type="duplicateValues" dxfId="803" priority="284"/>
  </conditionalFormatting>
  <conditionalFormatting sqref="A557">
    <cfRule type="duplicateValues" dxfId="802" priority="269"/>
  </conditionalFormatting>
  <conditionalFormatting sqref="A559">
    <cfRule type="duplicateValues" dxfId="801" priority="237"/>
  </conditionalFormatting>
  <conditionalFormatting sqref="A560">
    <cfRule type="duplicateValues" dxfId="800" priority="217"/>
  </conditionalFormatting>
  <conditionalFormatting sqref="A563">
    <cfRule type="duplicateValues" dxfId="799" priority="205"/>
  </conditionalFormatting>
  <conditionalFormatting sqref="A564">
    <cfRule type="duplicateValues" dxfId="798" priority="183"/>
    <cfRule type="duplicateValues" dxfId="797" priority="184"/>
  </conditionalFormatting>
  <conditionalFormatting sqref="A565">
    <cfRule type="duplicateValues" dxfId="796" priority="129"/>
    <cfRule type="duplicateValues" dxfId="795" priority="130"/>
  </conditionalFormatting>
  <conditionalFormatting sqref="A566">
    <cfRule type="duplicateValues" dxfId="794" priority="97"/>
    <cfRule type="duplicateValues" dxfId="793" priority="98"/>
  </conditionalFormatting>
  <conditionalFormatting sqref="A570">
    <cfRule type="duplicateValues" dxfId="792" priority="420"/>
  </conditionalFormatting>
  <conditionalFormatting sqref="A572">
    <cfRule type="duplicateValues" dxfId="791" priority="422"/>
  </conditionalFormatting>
  <conditionalFormatting sqref="A575">
    <cfRule type="duplicateValues" dxfId="790" priority="424"/>
  </conditionalFormatting>
  <conditionalFormatting sqref="A576">
    <cfRule type="duplicateValues" dxfId="789" priority="423"/>
    <cfRule type="duplicateValues" dxfId="788" priority="425"/>
  </conditionalFormatting>
  <conditionalFormatting sqref="A588">
    <cfRule type="duplicateValues" dxfId="787" priority="417"/>
  </conditionalFormatting>
  <conditionalFormatting sqref="A590">
    <cfRule type="duplicateValues" dxfId="786" priority="410"/>
  </conditionalFormatting>
  <conditionalFormatting sqref="A591">
    <cfRule type="duplicateValues" dxfId="785" priority="409"/>
  </conditionalFormatting>
  <conditionalFormatting sqref="A592">
    <cfRule type="duplicateValues" dxfId="784" priority="408"/>
  </conditionalFormatting>
  <conditionalFormatting sqref="A594">
    <cfRule type="duplicateValues" dxfId="783" priority="406"/>
  </conditionalFormatting>
  <conditionalFormatting sqref="A596">
    <cfRule type="duplicateValues" dxfId="782" priority="398"/>
  </conditionalFormatting>
  <conditionalFormatting sqref="A597">
    <cfRule type="duplicateValues" dxfId="781" priority="397"/>
  </conditionalFormatting>
  <conditionalFormatting sqref="A605">
    <cfRule type="duplicateValues" dxfId="780" priority="395"/>
  </conditionalFormatting>
  <conditionalFormatting sqref="A606">
    <cfRule type="duplicateValues" dxfId="779" priority="394"/>
  </conditionalFormatting>
  <conditionalFormatting sqref="A607">
    <cfRule type="duplicateValues" dxfId="778" priority="393"/>
  </conditionalFormatting>
  <conditionalFormatting sqref="A608">
    <cfRule type="duplicateValues" dxfId="777" priority="388"/>
  </conditionalFormatting>
  <conditionalFormatting sqref="A609">
    <cfRule type="duplicateValues" dxfId="776" priority="386"/>
  </conditionalFormatting>
  <conditionalFormatting sqref="A610">
    <cfRule type="duplicateValues" dxfId="775" priority="381"/>
  </conditionalFormatting>
  <conditionalFormatting sqref="A611">
    <cfRule type="duplicateValues" dxfId="774" priority="380"/>
  </conditionalFormatting>
  <conditionalFormatting sqref="A612">
    <cfRule type="duplicateValues" dxfId="773" priority="376"/>
    <cfRule type="duplicateValues" dxfId="772" priority="377"/>
    <cfRule type="duplicateValues" dxfId="771" priority="378"/>
    <cfRule type="duplicateValues" dxfId="770" priority="379"/>
  </conditionalFormatting>
  <conditionalFormatting sqref="A613">
    <cfRule type="duplicateValues" dxfId="769" priority="373"/>
  </conditionalFormatting>
  <conditionalFormatting sqref="A614">
    <cfRule type="duplicateValues" dxfId="768" priority="370"/>
  </conditionalFormatting>
  <conditionalFormatting sqref="A615">
    <cfRule type="duplicateValues" dxfId="767" priority="374"/>
  </conditionalFormatting>
  <conditionalFormatting sqref="A616">
    <cfRule type="duplicateValues" dxfId="766" priority="367"/>
  </conditionalFormatting>
  <conditionalFormatting sqref="A617">
    <cfRule type="duplicateValues" dxfId="765" priority="366"/>
  </conditionalFormatting>
  <conditionalFormatting sqref="A618">
    <cfRule type="duplicateValues" dxfId="764" priority="349"/>
  </conditionalFormatting>
  <conditionalFormatting sqref="A619">
    <cfRule type="duplicateValues" dxfId="763" priority="343"/>
  </conditionalFormatting>
  <conditionalFormatting sqref="A620">
    <cfRule type="duplicateValues" dxfId="762" priority="341"/>
  </conditionalFormatting>
  <conditionalFormatting sqref="A621">
    <cfRule type="duplicateValues" dxfId="761" priority="334"/>
  </conditionalFormatting>
  <conditionalFormatting sqref="A622">
    <cfRule type="duplicateValues" dxfId="760" priority="329"/>
  </conditionalFormatting>
  <conditionalFormatting sqref="A624">
    <cfRule type="duplicateValues" dxfId="759" priority="316"/>
  </conditionalFormatting>
  <conditionalFormatting sqref="A631">
    <cfRule type="duplicateValues" dxfId="758" priority="310"/>
  </conditionalFormatting>
  <conditionalFormatting sqref="A633">
    <cfRule type="duplicateValues" dxfId="757" priority="291"/>
  </conditionalFormatting>
  <conditionalFormatting sqref="A634">
    <cfRule type="duplicateValues" dxfId="756" priority="288"/>
  </conditionalFormatting>
  <conditionalFormatting sqref="A635">
    <cfRule type="duplicateValues" dxfId="755" priority="286"/>
  </conditionalFormatting>
  <conditionalFormatting sqref="A636">
    <cfRule type="duplicateValues" dxfId="754" priority="250"/>
    <cfRule type="duplicateValues" dxfId="753" priority="251"/>
    <cfRule type="duplicateValues" dxfId="752" priority="252"/>
    <cfRule type="duplicateValues" dxfId="751" priority="253"/>
  </conditionalFormatting>
  <conditionalFormatting sqref="A640">
    <cfRule type="duplicateValues" dxfId="750" priority="245"/>
  </conditionalFormatting>
  <conditionalFormatting sqref="A641">
    <cfRule type="duplicateValues" dxfId="749" priority="236"/>
  </conditionalFormatting>
  <conditionalFormatting sqref="A645">
    <cfRule type="duplicateValues" dxfId="748" priority="213"/>
  </conditionalFormatting>
  <conditionalFormatting sqref="A646">
    <cfRule type="duplicateValues" dxfId="747" priority="203"/>
  </conditionalFormatting>
  <conditionalFormatting sqref="A647">
    <cfRule type="duplicateValues" dxfId="746" priority="197"/>
    <cfRule type="duplicateValues" dxfId="745" priority="198"/>
  </conditionalFormatting>
  <conditionalFormatting sqref="A649">
    <cfRule type="duplicateValues" dxfId="744" priority="163"/>
    <cfRule type="duplicateValues" dxfId="743" priority="164"/>
  </conditionalFormatting>
  <conditionalFormatting sqref="A650">
    <cfRule type="duplicateValues" dxfId="742" priority="161"/>
    <cfRule type="duplicateValues" dxfId="741" priority="162"/>
  </conditionalFormatting>
  <conditionalFormatting sqref="A651">
    <cfRule type="duplicateValues" dxfId="740" priority="153"/>
    <cfRule type="duplicateValues" dxfId="739" priority="154"/>
  </conditionalFormatting>
  <conditionalFormatting sqref="A652">
    <cfRule type="duplicateValues" dxfId="738" priority="434"/>
  </conditionalFormatting>
  <conditionalFormatting sqref="A653">
    <cfRule type="duplicateValues" dxfId="737" priority="151"/>
    <cfRule type="duplicateValues" dxfId="736" priority="152"/>
  </conditionalFormatting>
  <conditionalFormatting sqref="A655">
    <cfRule type="duplicateValues" dxfId="735" priority="83"/>
    <cfRule type="duplicateValues" dxfId="734" priority="84"/>
  </conditionalFormatting>
  <conditionalFormatting sqref="A663">
    <cfRule type="duplicateValues" dxfId="733" priority="416"/>
  </conditionalFormatting>
  <conditionalFormatting sqref="A672">
    <cfRule type="duplicateValues" dxfId="732" priority="411"/>
  </conditionalFormatting>
  <conditionalFormatting sqref="A673">
    <cfRule type="duplicateValues" dxfId="731" priority="407"/>
  </conditionalFormatting>
  <conditionalFormatting sqref="A674">
    <cfRule type="duplicateValues" dxfId="730" priority="404"/>
  </conditionalFormatting>
  <conditionalFormatting sqref="A687">
    <cfRule type="duplicateValues" dxfId="729" priority="399"/>
  </conditionalFormatting>
  <conditionalFormatting sqref="A688">
    <cfRule type="duplicateValues" dxfId="728" priority="389"/>
    <cfRule type="duplicateValues" dxfId="727" priority="390"/>
    <cfRule type="duplicateValues" dxfId="726" priority="391"/>
    <cfRule type="duplicateValues" dxfId="725" priority="392"/>
  </conditionalFormatting>
  <conditionalFormatting sqref="A689">
    <cfRule type="duplicateValues" dxfId="724" priority="387"/>
  </conditionalFormatting>
  <conditionalFormatting sqref="A690">
    <cfRule type="duplicateValues" dxfId="723" priority="405"/>
  </conditionalFormatting>
  <conditionalFormatting sqref="A691">
    <cfRule type="duplicateValues" dxfId="722" priority="385"/>
  </conditionalFormatting>
  <conditionalFormatting sqref="A692">
    <cfRule type="duplicateValues" dxfId="721" priority="369"/>
  </conditionalFormatting>
  <conditionalFormatting sqref="A694">
    <cfRule type="duplicateValues" dxfId="720" priority="351"/>
    <cfRule type="duplicateValues" dxfId="719" priority="352"/>
    <cfRule type="duplicateValues" dxfId="718" priority="353"/>
    <cfRule type="duplicateValues" dxfId="717" priority="354"/>
  </conditionalFormatting>
  <conditionalFormatting sqref="A695">
    <cfRule type="duplicateValues" dxfId="716" priority="323"/>
  </conditionalFormatting>
  <conditionalFormatting sqref="A697">
    <cfRule type="duplicateValues" dxfId="715" priority="270"/>
  </conditionalFormatting>
  <conditionalFormatting sqref="A698">
    <cfRule type="duplicateValues" dxfId="714" priority="246"/>
    <cfRule type="duplicateValues" dxfId="713" priority="247"/>
    <cfRule type="duplicateValues" dxfId="712" priority="248"/>
    <cfRule type="duplicateValues" dxfId="711" priority="249"/>
  </conditionalFormatting>
  <conditionalFormatting sqref="A699">
    <cfRule type="duplicateValues" dxfId="710" priority="452"/>
  </conditionalFormatting>
  <conditionalFormatting sqref="A700">
    <cfRule type="duplicateValues" dxfId="709" priority="235"/>
  </conditionalFormatting>
  <conditionalFormatting sqref="A701">
    <cfRule type="duplicateValues" dxfId="708" priority="165"/>
    <cfRule type="duplicateValues" dxfId="707" priority="166"/>
    <cfRule type="duplicateValues" dxfId="706" priority="167"/>
    <cfRule type="duplicateValues" dxfId="705" priority="168"/>
  </conditionalFormatting>
  <conditionalFormatting sqref="A703">
    <cfRule type="duplicateValues" dxfId="704" priority="133"/>
    <cfRule type="duplicateValues" dxfId="703" priority="134"/>
  </conditionalFormatting>
  <conditionalFormatting sqref="A704">
    <cfRule type="duplicateValues" dxfId="702" priority="121"/>
    <cfRule type="duplicateValues" dxfId="701" priority="122"/>
  </conditionalFormatting>
  <conditionalFormatting sqref="A705">
    <cfRule type="duplicateValues" dxfId="700" priority="101"/>
    <cfRule type="duplicateValues" dxfId="699" priority="102"/>
  </conditionalFormatting>
  <conditionalFormatting sqref="A706">
    <cfRule type="duplicateValues" dxfId="698" priority="99"/>
    <cfRule type="duplicateValues" dxfId="697" priority="100"/>
  </conditionalFormatting>
  <conditionalFormatting sqref="A708">
    <cfRule type="duplicateValues" dxfId="696" priority="65"/>
    <cfRule type="duplicateValues" dxfId="695" priority="66"/>
  </conditionalFormatting>
  <conditionalFormatting sqref="A710">
    <cfRule type="duplicateValues" dxfId="694" priority="375"/>
  </conditionalFormatting>
  <conditionalFormatting sqref="A711">
    <cfRule type="duplicateValues" dxfId="693" priority="371"/>
  </conditionalFormatting>
  <conditionalFormatting sqref="A712">
    <cfRule type="duplicateValues" dxfId="692" priority="355"/>
  </conditionalFormatting>
  <conditionalFormatting sqref="A713">
    <cfRule type="duplicateValues" dxfId="691" priority="368"/>
  </conditionalFormatting>
  <conditionalFormatting sqref="A714">
    <cfRule type="duplicateValues" dxfId="690" priority="365"/>
  </conditionalFormatting>
  <conditionalFormatting sqref="A716">
    <cfRule type="duplicateValues" dxfId="689" priority="356"/>
  </conditionalFormatting>
  <conditionalFormatting sqref="A719">
    <cfRule type="duplicateValues" dxfId="688" priority="335"/>
  </conditionalFormatting>
  <conditionalFormatting sqref="A720">
    <cfRule type="duplicateValues" dxfId="687" priority="326"/>
  </conditionalFormatting>
  <conditionalFormatting sqref="A723">
    <cfRule type="duplicateValues" dxfId="686" priority="292"/>
  </conditionalFormatting>
  <conditionalFormatting sqref="A724">
    <cfRule type="duplicateValues" dxfId="685" priority="430"/>
  </conditionalFormatting>
  <conditionalFormatting sqref="A725">
    <cfRule type="duplicateValues" dxfId="684" priority="290"/>
  </conditionalFormatting>
  <conditionalFormatting sqref="A726">
    <cfRule type="duplicateValues" dxfId="683" priority="283"/>
  </conditionalFormatting>
  <conditionalFormatting sqref="A729">
    <cfRule type="duplicateValues" dxfId="682" priority="281"/>
  </conditionalFormatting>
  <conditionalFormatting sqref="A730">
    <cfRule type="duplicateValues" dxfId="681" priority="278"/>
  </conditionalFormatting>
  <conditionalFormatting sqref="A735">
    <cfRule type="duplicateValues" dxfId="680" priority="277"/>
  </conditionalFormatting>
  <conditionalFormatting sqref="A736">
    <cfRule type="duplicateValues" dxfId="679" priority="271"/>
  </conditionalFormatting>
  <conditionalFormatting sqref="A737">
    <cfRule type="duplicateValues" dxfId="678" priority="262"/>
    <cfRule type="duplicateValues" dxfId="677" priority="263"/>
    <cfRule type="duplicateValues" dxfId="676" priority="264"/>
    <cfRule type="duplicateValues" dxfId="675" priority="265"/>
  </conditionalFormatting>
  <conditionalFormatting sqref="A742">
    <cfRule type="duplicateValues" dxfId="674" priority="244"/>
  </conditionalFormatting>
  <conditionalFormatting sqref="A743">
    <cfRule type="duplicateValues" dxfId="673" priority="238"/>
  </conditionalFormatting>
  <conditionalFormatting sqref="A744">
    <cfRule type="duplicateValues" dxfId="672" priority="206"/>
  </conditionalFormatting>
  <conditionalFormatting sqref="A748">
    <cfRule type="duplicateValues" dxfId="671" priority="149"/>
    <cfRule type="duplicateValues" dxfId="670" priority="150"/>
  </conditionalFormatting>
  <conditionalFormatting sqref="A749">
    <cfRule type="duplicateValues" dxfId="669" priority="139"/>
    <cfRule type="duplicateValues" dxfId="668" priority="140"/>
  </conditionalFormatting>
  <conditionalFormatting sqref="A751">
    <cfRule type="duplicateValues" dxfId="667" priority="93"/>
    <cfRule type="duplicateValues" dxfId="666" priority="94"/>
  </conditionalFormatting>
  <conditionalFormatting sqref="A752">
    <cfRule type="duplicateValues" dxfId="665" priority="372"/>
  </conditionalFormatting>
  <conditionalFormatting sqref="A753">
    <cfRule type="duplicateValues" dxfId="664" priority="364"/>
  </conditionalFormatting>
  <conditionalFormatting sqref="A754">
    <cfRule type="duplicateValues" dxfId="663" priority="363"/>
  </conditionalFormatting>
  <conditionalFormatting sqref="A755">
    <cfRule type="duplicateValues" dxfId="662" priority="361"/>
  </conditionalFormatting>
  <conditionalFormatting sqref="A756">
    <cfRule type="duplicateValues" dxfId="661" priority="350"/>
  </conditionalFormatting>
  <conditionalFormatting sqref="A757">
    <cfRule type="duplicateValues" dxfId="660" priority="344"/>
  </conditionalFormatting>
  <conditionalFormatting sqref="A758">
    <cfRule type="duplicateValues" dxfId="659" priority="342"/>
  </conditionalFormatting>
  <conditionalFormatting sqref="A759">
    <cfRule type="duplicateValues" dxfId="658" priority="340"/>
  </conditionalFormatting>
  <conditionalFormatting sqref="A761">
    <cfRule type="duplicateValues" dxfId="657" priority="330"/>
    <cfRule type="duplicateValues" dxfId="656" priority="331"/>
    <cfRule type="duplicateValues" dxfId="655" priority="332"/>
    <cfRule type="duplicateValues" dxfId="654" priority="333"/>
  </conditionalFormatting>
  <conditionalFormatting sqref="A762">
    <cfRule type="duplicateValues" dxfId="653" priority="327"/>
  </conditionalFormatting>
  <conditionalFormatting sqref="A763">
    <cfRule type="duplicateValues" dxfId="652" priority="318"/>
    <cfRule type="duplicateValues" dxfId="651" priority="319"/>
    <cfRule type="duplicateValues" dxfId="650" priority="320"/>
    <cfRule type="duplicateValues" dxfId="649" priority="321"/>
  </conditionalFormatting>
  <conditionalFormatting sqref="A764">
    <cfRule type="duplicateValues" dxfId="648" priority="312"/>
  </conditionalFormatting>
  <conditionalFormatting sqref="A765">
    <cfRule type="duplicateValues" dxfId="647" priority="287"/>
  </conditionalFormatting>
  <conditionalFormatting sqref="A766">
    <cfRule type="duplicateValues" dxfId="646" priority="280"/>
  </conditionalFormatting>
  <conditionalFormatting sqref="A767">
    <cfRule type="duplicateValues" dxfId="645" priority="275"/>
  </conditionalFormatting>
  <conditionalFormatting sqref="A768">
    <cfRule type="duplicateValues" dxfId="644" priority="274"/>
  </conditionalFormatting>
  <conditionalFormatting sqref="A769">
    <cfRule type="duplicateValues" dxfId="643" priority="268"/>
  </conditionalFormatting>
  <conditionalFormatting sqref="A770">
    <cfRule type="duplicateValues" dxfId="642" priority="266"/>
  </conditionalFormatting>
  <conditionalFormatting sqref="A771">
    <cfRule type="duplicateValues" dxfId="641" priority="254"/>
  </conditionalFormatting>
  <conditionalFormatting sqref="A772">
    <cfRule type="duplicateValues" dxfId="640" priority="240"/>
    <cfRule type="duplicateValues" dxfId="639" priority="241"/>
    <cfRule type="duplicateValues" dxfId="638" priority="242"/>
    <cfRule type="duplicateValues" dxfId="637" priority="243"/>
  </conditionalFormatting>
  <conditionalFormatting sqref="A773">
    <cfRule type="duplicateValues" dxfId="636" priority="239"/>
  </conditionalFormatting>
  <conditionalFormatting sqref="A777">
    <cfRule type="duplicateValues" dxfId="635" priority="223"/>
  </conditionalFormatting>
  <conditionalFormatting sqref="A778">
    <cfRule type="duplicateValues" dxfId="634" priority="219"/>
  </conditionalFormatting>
  <conditionalFormatting sqref="A779">
    <cfRule type="duplicateValues" dxfId="633" priority="216"/>
  </conditionalFormatting>
  <conditionalFormatting sqref="A782">
    <cfRule type="duplicateValues" dxfId="632" priority="208"/>
  </conditionalFormatting>
  <conditionalFormatting sqref="A783">
    <cfRule type="duplicateValues" dxfId="631" priority="199"/>
    <cfRule type="duplicateValues" dxfId="630" priority="200"/>
  </conditionalFormatting>
  <conditionalFormatting sqref="A784">
    <cfRule type="duplicateValues" dxfId="629" priority="189"/>
    <cfRule type="duplicateValues" dxfId="628" priority="190"/>
  </conditionalFormatting>
  <conditionalFormatting sqref="A785">
    <cfRule type="duplicateValues" dxfId="627" priority="177"/>
    <cfRule type="duplicateValues" dxfId="626" priority="178"/>
  </conditionalFormatting>
  <conditionalFormatting sqref="A787:B787">
    <cfRule type="duplicateValues" dxfId="625" priority="12"/>
    <cfRule type="duplicateValues" dxfId="624" priority="13"/>
  </conditionalFormatting>
  <conditionalFormatting sqref="A789">
    <cfRule type="duplicateValues" dxfId="623" priority="137"/>
    <cfRule type="duplicateValues" dxfId="622" priority="138"/>
  </conditionalFormatting>
  <conditionalFormatting sqref="A791">
    <cfRule type="duplicateValues" dxfId="621" priority="127"/>
    <cfRule type="duplicateValues" dxfId="620" priority="128"/>
  </conditionalFormatting>
  <conditionalFormatting sqref="A792">
    <cfRule type="duplicateValues" dxfId="619" priority="123"/>
    <cfRule type="duplicateValues" dxfId="618" priority="124"/>
  </conditionalFormatting>
  <conditionalFormatting sqref="A793">
    <cfRule type="duplicateValues" dxfId="617" priority="107"/>
    <cfRule type="duplicateValues" dxfId="616" priority="108"/>
  </conditionalFormatting>
  <conditionalFormatting sqref="A794">
    <cfRule type="duplicateValues" dxfId="615" priority="85"/>
    <cfRule type="duplicateValues" dxfId="614" priority="86"/>
  </conditionalFormatting>
  <conditionalFormatting sqref="A796">
    <cfRule type="duplicateValues" dxfId="613" priority="63"/>
    <cfRule type="duplicateValues" dxfId="612" priority="64"/>
  </conditionalFormatting>
  <conditionalFormatting sqref="A798">
    <cfRule type="duplicateValues" dxfId="611" priority="305"/>
    <cfRule type="duplicateValues" dxfId="610" priority="306"/>
    <cfRule type="duplicateValues" dxfId="609" priority="307"/>
    <cfRule type="duplicateValues" dxfId="608" priority="308"/>
  </conditionalFormatting>
  <conditionalFormatting sqref="A799">
    <cfRule type="duplicateValues" dxfId="607" priority="304"/>
  </conditionalFormatting>
  <conditionalFormatting sqref="A800">
    <cfRule type="duplicateValues" dxfId="606" priority="300"/>
    <cfRule type="duplicateValues" dxfId="605" priority="301"/>
    <cfRule type="duplicateValues" dxfId="604" priority="302"/>
    <cfRule type="duplicateValues" dxfId="603" priority="303"/>
  </conditionalFormatting>
  <conditionalFormatting sqref="A801">
    <cfRule type="duplicateValues" dxfId="602" priority="299"/>
  </conditionalFormatting>
  <conditionalFormatting sqref="A802">
    <cfRule type="duplicateValues" dxfId="601" priority="298"/>
  </conditionalFormatting>
  <conditionalFormatting sqref="A803">
    <cfRule type="duplicateValues" dxfId="600" priority="297"/>
  </conditionalFormatting>
  <conditionalFormatting sqref="A804">
    <cfRule type="duplicateValues" dxfId="599" priority="296"/>
  </conditionalFormatting>
  <conditionalFormatting sqref="A805">
    <cfRule type="duplicateValues" dxfId="598" priority="295"/>
  </conditionalFormatting>
  <conditionalFormatting sqref="A806">
    <cfRule type="duplicateValues" dxfId="597" priority="294"/>
  </conditionalFormatting>
  <conditionalFormatting sqref="A809">
    <cfRule type="duplicateValues" dxfId="596" priority="309"/>
  </conditionalFormatting>
  <conditionalFormatting sqref="A816">
    <cfRule type="duplicateValues" dxfId="595" priority="279"/>
  </conditionalFormatting>
  <conditionalFormatting sqref="A817">
    <cfRule type="duplicateValues" dxfId="594" priority="276"/>
  </conditionalFormatting>
  <conditionalFormatting sqref="A818">
    <cfRule type="duplicateValues" dxfId="593" priority="273"/>
  </conditionalFormatting>
  <conditionalFormatting sqref="A819">
    <cfRule type="duplicateValues" dxfId="592" priority="267"/>
  </conditionalFormatting>
  <conditionalFormatting sqref="A820">
    <cfRule type="duplicateValues" dxfId="591" priority="256"/>
  </conditionalFormatting>
  <conditionalFormatting sqref="A822">
    <cfRule type="duplicateValues" dxfId="590" priority="231"/>
    <cfRule type="duplicateValues" dxfId="589" priority="232"/>
    <cfRule type="duplicateValues" dxfId="588" priority="233"/>
    <cfRule type="duplicateValues" dxfId="587" priority="234"/>
  </conditionalFormatting>
  <conditionalFormatting sqref="A823">
    <cfRule type="duplicateValues" dxfId="586" priority="227"/>
    <cfRule type="duplicateValues" dxfId="585" priority="228"/>
    <cfRule type="duplicateValues" dxfId="584" priority="229"/>
    <cfRule type="duplicateValues" dxfId="583" priority="230"/>
  </conditionalFormatting>
  <conditionalFormatting sqref="A825">
    <cfRule type="duplicateValues" dxfId="582" priority="225"/>
  </conditionalFormatting>
  <conditionalFormatting sqref="A827">
    <cfRule type="duplicateValues" dxfId="581" priority="218"/>
  </conditionalFormatting>
  <conditionalFormatting sqref="A828">
    <cfRule type="duplicateValues" dxfId="580" priority="215"/>
  </conditionalFormatting>
  <conditionalFormatting sqref="A830">
    <cfRule type="duplicateValues" dxfId="579" priority="209"/>
  </conditionalFormatting>
  <conditionalFormatting sqref="A831">
    <cfRule type="duplicateValues" dxfId="578" priority="204"/>
  </conditionalFormatting>
  <conditionalFormatting sqref="A833">
    <cfRule type="duplicateValues" dxfId="577" priority="195"/>
    <cfRule type="duplicateValues" dxfId="576" priority="196"/>
  </conditionalFormatting>
  <conditionalFormatting sqref="A834">
    <cfRule type="duplicateValues" dxfId="575" priority="191"/>
    <cfRule type="duplicateValues" dxfId="574" priority="192"/>
  </conditionalFormatting>
  <conditionalFormatting sqref="A835">
    <cfRule type="duplicateValues" dxfId="573" priority="171"/>
    <cfRule type="duplicateValues" dxfId="572" priority="172"/>
  </conditionalFormatting>
  <conditionalFormatting sqref="A836">
    <cfRule type="duplicateValues" dxfId="571" priority="169"/>
    <cfRule type="duplicateValues" dxfId="570" priority="170"/>
  </conditionalFormatting>
  <conditionalFormatting sqref="A837">
    <cfRule type="duplicateValues" dxfId="569" priority="157"/>
    <cfRule type="duplicateValues" dxfId="568" priority="158"/>
  </conditionalFormatting>
  <conditionalFormatting sqref="A838">
    <cfRule type="duplicateValues" dxfId="567" priority="155"/>
    <cfRule type="duplicateValues" dxfId="566" priority="156"/>
  </conditionalFormatting>
  <conditionalFormatting sqref="A839">
    <cfRule type="duplicateValues" dxfId="565" priority="147"/>
    <cfRule type="duplicateValues" dxfId="564" priority="148"/>
  </conditionalFormatting>
  <conditionalFormatting sqref="A840">
    <cfRule type="duplicateValues" dxfId="563" priority="141"/>
    <cfRule type="duplicateValues" dxfId="562" priority="142"/>
  </conditionalFormatting>
  <conditionalFormatting sqref="A841">
    <cfRule type="duplicateValues" dxfId="561" priority="135"/>
    <cfRule type="duplicateValues" dxfId="560" priority="136"/>
  </conditionalFormatting>
  <conditionalFormatting sqref="A843">
    <cfRule type="duplicateValues" dxfId="559" priority="57"/>
    <cfRule type="duplicateValues" dxfId="558" priority="58"/>
    <cfRule type="duplicateValues" dxfId="557" priority="59"/>
    <cfRule type="duplicateValues" dxfId="556" priority="60"/>
  </conditionalFormatting>
  <conditionalFormatting sqref="A844">
    <cfRule type="duplicateValues" dxfId="555" priority="345"/>
    <cfRule type="duplicateValues" dxfId="554" priority="346"/>
    <cfRule type="duplicateValues" dxfId="553" priority="347"/>
    <cfRule type="duplicateValues" dxfId="552" priority="348"/>
  </conditionalFormatting>
  <conditionalFormatting sqref="A847">
    <cfRule type="duplicateValues" dxfId="551" priority="282"/>
  </conditionalFormatting>
  <conditionalFormatting sqref="A848">
    <cfRule type="duplicateValues" dxfId="550" priority="328"/>
  </conditionalFormatting>
  <conditionalFormatting sqref="A849">
    <cfRule type="duplicateValues" dxfId="549" priority="325"/>
  </conditionalFormatting>
  <conditionalFormatting sqref="A850">
    <cfRule type="duplicateValues" dxfId="548" priority="324"/>
  </conditionalFormatting>
  <conditionalFormatting sqref="A851">
    <cfRule type="duplicateValues" dxfId="547" priority="272"/>
  </conditionalFormatting>
  <conditionalFormatting sqref="A852">
    <cfRule type="duplicateValues" dxfId="546" priority="322"/>
  </conditionalFormatting>
  <conditionalFormatting sqref="A853">
    <cfRule type="duplicateValues" dxfId="545" priority="317"/>
  </conditionalFormatting>
  <conditionalFormatting sqref="A856">
    <cfRule type="duplicateValues" dxfId="544" priority="255"/>
  </conditionalFormatting>
  <conditionalFormatting sqref="A859">
    <cfRule type="duplicateValues" dxfId="543" priority="207"/>
  </conditionalFormatting>
  <conditionalFormatting sqref="A860">
    <cfRule type="duplicateValues" dxfId="542" priority="201"/>
    <cfRule type="duplicateValues" dxfId="541" priority="202"/>
  </conditionalFormatting>
  <conditionalFormatting sqref="A862">
    <cfRule type="duplicateValues" dxfId="540" priority="175"/>
    <cfRule type="duplicateValues" dxfId="539" priority="176"/>
  </conditionalFormatting>
  <conditionalFormatting sqref="A863">
    <cfRule type="duplicateValues" dxfId="538" priority="159"/>
    <cfRule type="duplicateValues" dxfId="537" priority="160"/>
  </conditionalFormatting>
  <conditionalFormatting sqref="A864">
    <cfRule type="duplicateValues" dxfId="536" priority="441"/>
  </conditionalFormatting>
  <conditionalFormatting sqref="A865">
    <cfRule type="duplicateValues" dxfId="535" priority="125"/>
    <cfRule type="duplicateValues" dxfId="534" priority="126"/>
  </conditionalFormatting>
  <conditionalFormatting sqref="A866">
    <cfRule type="duplicateValues" dxfId="533" priority="103"/>
    <cfRule type="duplicateValues" dxfId="532" priority="104"/>
  </conditionalFormatting>
  <conditionalFormatting sqref="A867">
    <cfRule type="duplicateValues" dxfId="531" priority="81"/>
    <cfRule type="duplicateValues" dxfId="530" priority="82"/>
  </conditionalFormatting>
  <conditionalFormatting sqref="A868">
    <cfRule type="duplicateValues" dxfId="529" priority="257"/>
    <cfRule type="duplicateValues" dxfId="528" priority="258"/>
    <cfRule type="duplicateValues" dxfId="527" priority="259"/>
    <cfRule type="duplicateValues" dxfId="526" priority="260"/>
  </conditionalFormatting>
  <conditionalFormatting sqref="A874">
    <cfRule type="duplicateValues" dxfId="525" priority="210"/>
  </conditionalFormatting>
  <conditionalFormatting sqref="A875">
    <cfRule type="duplicateValues" dxfId="524" priority="261"/>
  </conditionalFormatting>
  <conditionalFormatting sqref="A876">
    <cfRule type="duplicateValues" dxfId="523" priority="193"/>
    <cfRule type="duplicateValues" dxfId="522" priority="194"/>
  </conditionalFormatting>
  <conditionalFormatting sqref="A877">
    <cfRule type="duplicateValues" dxfId="521" priority="185"/>
    <cfRule type="duplicateValues" dxfId="520" priority="186"/>
  </conditionalFormatting>
  <conditionalFormatting sqref="A878">
    <cfRule type="duplicateValues" dxfId="519" priority="181"/>
    <cfRule type="duplicateValues" dxfId="518" priority="182"/>
  </conditionalFormatting>
  <conditionalFormatting sqref="A879">
    <cfRule type="duplicateValues" dxfId="517" priority="179"/>
    <cfRule type="duplicateValues" dxfId="516" priority="180"/>
  </conditionalFormatting>
  <conditionalFormatting sqref="A880">
    <cfRule type="duplicateValues" dxfId="515" priority="173"/>
    <cfRule type="duplicateValues" dxfId="514" priority="174"/>
  </conditionalFormatting>
  <conditionalFormatting sqref="A881">
    <cfRule type="duplicateValues" dxfId="513" priority="143"/>
    <cfRule type="duplicateValues" dxfId="512" priority="144"/>
    <cfRule type="duplicateValues" dxfId="511" priority="145"/>
    <cfRule type="duplicateValues" dxfId="510" priority="146"/>
  </conditionalFormatting>
  <conditionalFormatting sqref="A883">
    <cfRule type="duplicateValues" dxfId="509" priority="131"/>
    <cfRule type="duplicateValues" dxfId="508" priority="132"/>
  </conditionalFormatting>
  <conditionalFormatting sqref="A884">
    <cfRule type="duplicateValues" dxfId="507" priority="111"/>
    <cfRule type="duplicateValues" dxfId="506" priority="112"/>
  </conditionalFormatting>
  <conditionalFormatting sqref="A886">
    <cfRule type="duplicateValues" dxfId="505" priority="211"/>
  </conditionalFormatting>
  <conditionalFormatting sqref="A887">
    <cfRule type="duplicateValues" dxfId="504" priority="187"/>
    <cfRule type="duplicateValues" dxfId="503" priority="188"/>
  </conditionalFormatting>
  <conditionalFormatting sqref="A888">
    <cfRule type="duplicateValues" dxfId="502" priority="113"/>
    <cfRule type="duplicateValues" dxfId="501" priority="114"/>
  </conditionalFormatting>
  <conditionalFormatting sqref="A889">
    <cfRule type="duplicateValues" dxfId="500" priority="109"/>
    <cfRule type="duplicateValues" dxfId="499" priority="110"/>
  </conditionalFormatting>
  <conditionalFormatting sqref="A890">
    <cfRule type="duplicateValues" dxfId="498" priority="105"/>
    <cfRule type="duplicateValues" dxfId="497" priority="106"/>
  </conditionalFormatting>
  <conditionalFormatting sqref="A891">
    <cfRule type="duplicateValues" dxfId="496" priority="95"/>
    <cfRule type="duplicateValues" dxfId="495" priority="96"/>
  </conditionalFormatting>
  <conditionalFormatting sqref="A892">
    <cfRule type="duplicateValues" dxfId="494" priority="91"/>
    <cfRule type="duplicateValues" dxfId="493" priority="92"/>
  </conditionalFormatting>
  <conditionalFormatting sqref="A893">
    <cfRule type="duplicateValues" dxfId="492" priority="87"/>
    <cfRule type="duplicateValues" dxfId="491" priority="88"/>
    <cfRule type="duplicateValues" dxfId="490" priority="89"/>
    <cfRule type="duplicateValues" dxfId="489" priority="90"/>
  </conditionalFormatting>
  <conditionalFormatting sqref="A894">
    <cfRule type="duplicateValues" dxfId="488" priority="79"/>
    <cfRule type="duplicateValues" dxfId="487" priority="80"/>
  </conditionalFormatting>
  <conditionalFormatting sqref="A895">
    <cfRule type="duplicateValues" dxfId="486" priority="77"/>
    <cfRule type="duplicateValues" dxfId="485" priority="78"/>
  </conditionalFormatting>
  <conditionalFormatting sqref="A896">
    <cfRule type="duplicateValues" dxfId="484" priority="75"/>
    <cfRule type="duplicateValues" dxfId="483" priority="76"/>
  </conditionalFormatting>
  <conditionalFormatting sqref="A897">
    <cfRule type="duplicateValues" dxfId="482" priority="73"/>
    <cfRule type="duplicateValues" dxfId="481" priority="74"/>
  </conditionalFormatting>
  <conditionalFormatting sqref="A898">
    <cfRule type="duplicateValues" dxfId="480" priority="71"/>
    <cfRule type="duplicateValues" dxfId="479" priority="72"/>
  </conditionalFormatting>
  <conditionalFormatting sqref="A899">
    <cfRule type="duplicateValues" dxfId="478" priority="69"/>
    <cfRule type="duplicateValues" dxfId="477" priority="70"/>
  </conditionalFormatting>
  <conditionalFormatting sqref="A900">
    <cfRule type="duplicateValues" dxfId="476" priority="67"/>
    <cfRule type="duplicateValues" dxfId="475" priority="68"/>
  </conditionalFormatting>
  <conditionalFormatting sqref="A905">
    <cfRule type="duplicateValues" dxfId="474" priority="52"/>
    <cfRule type="duplicateValues" dxfId="473" priority="53"/>
    <cfRule type="duplicateValues" dxfId="472" priority="54"/>
    <cfRule type="duplicateValues" dxfId="471" priority="55"/>
  </conditionalFormatting>
  <conditionalFormatting sqref="A907">
    <cfRule type="duplicateValues" dxfId="470" priority="56"/>
  </conditionalFormatting>
  <conditionalFormatting sqref="A908">
    <cfRule type="duplicateValues" dxfId="469" priority="51"/>
  </conditionalFormatting>
  <conditionalFormatting sqref="A909">
    <cfRule type="duplicateValues" dxfId="468" priority="50"/>
  </conditionalFormatting>
  <conditionalFormatting sqref="A910">
    <cfRule type="duplicateValues" dxfId="467" priority="49"/>
  </conditionalFormatting>
  <conditionalFormatting sqref="A911">
    <cfRule type="duplicateValues" dxfId="466" priority="48"/>
  </conditionalFormatting>
  <conditionalFormatting sqref="A912">
    <cfRule type="duplicateValues" dxfId="465" priority="47"/>
  </conditionalFormatting>
  <conditionalFormatting sqref="A913">
    <cfRule type="duplicateValues" dxfId="464" priority="46"/>
  </conditionalFormatting>
  <conditionalFormatting sqref="A914">
    <cfRule type="duplicateValues" dxfId="463" priority="45"/>
  </conditionalFormatting>
  <conditionalFormatting sqref="A915">
    <cfRule type="duplicateValues" dxfId="462" priority="41"/>
    <cfRule type="duplicateValues" dxfId="461" priority="42"/>
    <cfRule type="duplicateValues" dxfId="460" priority="43"/>
    <cfRule type="duplicateValues" dxfId="459" priority="44"/>
  </conditionalFormatting>
  <conditionalFormatting sqref="A916">
    <cfRule type="duplicateValues" dxfId="458" priority="40"/>
  </conditionalFormatting>
  <conditionalFormatting sqref="A923:B923">
    <cfRule type="duplicateValues" dxfId="457" priority="38"/>
    <cfRule type="duplicateValues" dxfId="456" priority="39"/>
  </conditionalFormatting>
  <conditionalFormatting sqref="A925:B925">
    <cfRule type="duplicateValues" dxfId="455" priority="36"/>
    <cfRule type="duplicateValues" dxfId="454" priority="37"/>
  </conditionalFormatting>
  <conditionalFormatting sqref="A940:B940">
    <cfRule type="duplicateValues" dxfId="453" priority="30"/>
    <cfRule type="duplicateValues" dxfId="452" priority="31"/>
  </conditionalFormatting>
  <conditionalFormatting sqref="A941:B941">
    <cfRule type="duplicateValues" dxfId="451" priority="28"/>
    <cfRule type="duplicateValues" dxfId="450" priority="29"/>
  </conditionalFormatting>
  <conditionalFormatting sqref="A945:B945">
    <cfRule type="duplicateValues" dxfId="449" priority="26"/>
    <cfRule type="duplicateValues" dxfId="448" priority="27"/>
  </conditionalFormatting>
  <conditionalFormatting sqref="A946:B946">
    <cfRule type="duplicateValues" dxfId="447" priority="24"/>
    <cfRule type="duplicateValues" dxfId="446" priority="25"/>
  </conditionalFormatting>
  <conditionalFormatting sqref="A950">
    <cfRule type="duplicateValues" dxfId="445" priority="22"/>
    <cfRule type="duplicateValues" dxfId="444" priority="23"/>
  </conditionalFormatting>
  <conditionalFormatting sqref="B950">
    <cfRule type="duplicateValues" dxfId="443" priority="20"/>
    <cfRule type="duplicateValues" dxfId="442" priority="21"/>
  </conditionalFormatting>
  <conditionalFormatting sqref="A1019:B1019">
    <cfRule type="duplicateValues" dxfId="441" priority="16"/>
    <cfRule type="duplicateValues" dxfId="440" priority="17"/>
  </conditionalFormatting>
  <conditionalFormatting sqref="A1280:B1280">
    <cfRule type="duplicateValues" dxfId="439" priority="6"/>
    <cfRule type="duplicateValues" dxfId="438" priority="7"/>
  </conditionalFormatting>
  <conditionalFormatting sqref="A1281:B1281">
    <cfRule type="duplicateValues" dxfId="437" priority="8"/>
    <cfRule type="duplicateValues" dxfId="436" priority="9"/>
  </conditionalFormatting>
  <conditionalFormatting sqref="A1282:B1282">
    <cfRule type="duplicateValues" dxfId="435" priority="10"/>
    <cfRule type="duplicateValues" dxfId="434" priority="11"/>
  </conditionalFormatting>
  <conditionalFormatting sqref="A1479:B1479">
    <cfRule type="duplicateValues" dxfId="433" priority="4"/>
    <cfRule type="duplicateValues" dxfId="432" priority="5"/>
  </conditionalFormatting>
  <conditionalFormatting sqref="A1490:B1490">
    <cfRule type="duplicateValues" dxfId="431" priority="2"/>
    <cfRule type="duplicateValues" dxfId="430" priority="3"/>
  </conditionalFormatting>
  <conditionalFormatting sqref="A1514">
    <cfRule type="duplicateValues" dxfId="429" priority="1"/>
  </conditionalFormatting>
  <conditionalFormatting sqref="A561:A562">
    <cfRule type="duplicateValues" dxfId="428" priority="212"/>
  </conditionalFormatting>
  <conditionalFormatting sqref="A567:A568">
    <cfRule type="duplicateValues" dxfId="427" priority="61"/>
    <cfRule type="duplicateValues" dxfId="426" priority="62"/>
  </conditionalFormatting>
  <conditionalFormatting sqref="A570:A571">
    <cfRule type="duplicateValues" dxfId="425" priority="421"/>
  </conditionalFormatting>
  <conditionalFormatting sqref="A577:A578">
    <cfRule type="duplicateValues" dxfId="424" priority="418"/>
    <cfRule type="duplicateValues" dxfId="423" priority="419"/>
  </conditionalFormatting>
  <conditionalFormatting sqref="A598:A602">
    <cfRule type="duplicateValues" dxfId="422" priority="396"/>
  </conditionalFormatting>
  <conditionalFormatting sqref="A625:A630">
    <cfRule type="duplicateValues" dxfId="421" priority="311"/>
  </conditionalFormatting>
  <conditionalFormatting sqref="A642:A643">
    <cfRule type="duplicateValues" dxfId="420" priority="226"/>
  </conditionalFormatting>
  <conditionalFormatting sqref="A675:A686">
    <cfRule type="duplicateValues" dxfId="419" priority="400"/>
    <cfRule type="duplicateValues" dxfId="418" priority="401"/>
    <cfRule type="duplicateValues" dxfId="417" priority="402"/>
    <cfRule type="duplicateValues" dxfId="416" priority="403"/>
  </conditionalFormatting>
  <conditionalFormatting sqref="A774:A776">
    <cfRule type="duplicateValues" dxfId="415" priority="224"/>
  </conditionalFormatting>
  <conditionalFormatting sqref="A807:A808">
    <cfRule type="duplicateValues" dxfId="414" priority="293"/>
  </conditionalFormatting>
  <conditionalFormatting sqref="A810:A813">
    <cfRule type="duplicateValues" dxfId="413" priority="285"/>
  </conditionalFormatting>
  <conditionalFormatting sqref="A845:A846">
    <cfRule type="duplicateValues" dxfId="412" priority="289"/>
  </conditionalFormatting>
  <conditionalFormatting sqref="A872:A873">
    <cfRule type="duplicateValues" dxfId="411" priority="214"/>
  </conditionalFormatting>
  <conditionalFormatting sqref="A901:A904">
    <cfRule type="duplicateValues" dxfId="410" priority="448"/>
  </conditionalFormatting>
  <conditionalFormatting sqref="B591:B612">
    <cfRule type="duplicateValues" dxfId="409" priority="427"/>
    <cfRule type="duplicateValues" dxfId="408" priority="428"/>
    <cfRule type="duplicateValues" dxfId="407" priority="429"/>
  </conditionalFormatting>
  <conditionalFormatting sqref="B613:B624">
    <cfRule type="duplicateValues" dxfId="406" priority="431"/>
    <cfRule type="duplicateValues" dxfId="405" priority="432"/>
    <cfRule type="duplicateValues" dxfId="404" priority="433"/>
  </conditionalFormatting>
  <conditionalFormatting sqref="B625:B651">
    <cfRule type="duplicateValues" dxfId="403" priority="313"/>
    <cfRule type="duplicateValues" dxfId="402" priority="314"/>
    <cfRule type="duplicateValues" dxfId="401" priority="315"/>
  </conditionalFormatting>
  <conditionalFormatting sqref="B652:B655">
    <cfRule type="duplicateValues" dxfId="400" priority="435"/>
    <cfRule type="duplicateValues" dxfId="399" priority="436"/>
    <cfRule type="duplicateValues" dxfId="398" priority="437"/>
  </conditionalFormatting>
  <conditionalFormatting sqref="B779:B782">
    <cfRule type="duplicateValues" dxfId="397" priority="220"/>
    <cfRule type="duplicateValues" dxfId="396" priority="221"/>
    <cfRule type="duplicateValues" dxfId="395" priority="222"/>
  </conditionalFormatting>
  <conditionalFormatting sqref="B790:B797">
    <cfRule type="duplicateValues" dxfId="394" priority="445"/>
    <cfRule type="duplicateValues" dxfId="393" priority="446"/>
    <cfRule type="duplicateValues" dxfId="392" priority="447"/>
  </conditionalFormatting>
  <conditionalFormatting sqref="B798:B843">
    <cfRule type="duplicateValues" dxfId="391" priority="453"/>
    <cfRule type="duplicateValues" dxfId="390" priority="454"/>
    <cfRule type="duplicateValues" dxfId="389" priority="455"/>
  </conditionalFormatting>
  <conditionalFormatting sqref="B862:B867">
    <cfRule type="duplicateValues" dxfId="388" priority="442"/>
    <cfRule type="duplicateValues" dxfId="387" priority="443"/>
    <cfRule type="duplicateValues" dxfId="386" priority="444"/>
  </conditionalFormatting>
  <conditionalFormatting sqref="B868:B871">
    <cfRule type="duplicateValues" dxfId="385" priority="460"/>
    <cfRule type="duplicateValues" dxfId="384" priority="461"/>
    <cfRule type="duplicateValues" dxfId="383" priority="462"/>
  </conditionalFormatting>
  <conditionalFormatting sqref="B872:B884">
    <cfRule type="duplicateValues" dxfId="382" priority="438"/>
    <cfRule type="duplicateValues" dxfId="381" priority="439"/>
    <cfRule type="duplicateValues" dxfId="380" priority="440"/>
  </conditionalFormatting>
  <conditionalFormatting sqref="B888:B897">
    <cfRule type="duplicateValues" dxfId="379" priority="115"/>
    <cfRule type="duplicateValues" dxfId="378" priority="116"/>
    <cfRule type="duplicateValues" dxfId="377" priority="117"/>
  </conditionalFormatting>
  <conditionalFormatting sqref="B898:B900">
    <cfRule type="duplicateValues" dxfId="376" priority="118"/>
    <cfRule type="duplicateValues" dxfId="375" priority="119"/>
    <cfRule type="duplicateValues" dxfId="374" priority="120"/>
  </conditionalFormatting>
  <conditionalFormatting sqref="B901:B918">
    <cfRule type="duplicateValues" dxfId="373" priority="449"/>
    <cfRule type="duplicateValues" dxfId="372" priority="450"/>
    <cfRule type="duplicateValues" dxfId="371" priority="451"/>
  </conditionalFormatting>
  <conditionalFormatting sqref="A5:B12">
    <cfRule type="duplicateValues" dxfId="370" priority="463"/>
    <cfRule type="duplicateValues" dxfId="369" priority="464"/>
  </conditionalFormatting>
  <conditionalFormatting sqref="A20:B26">
    <cfRule type="duplicateValues" dxfId="368" priority="458"/>
    <cfRule type="duplicateValues" dxfId="367" priority="459"/>
  </conditionalFormatting>
  <conditionalFormatting sqref="A927:B929">
    <cfRule type="duplicateValues" dxfId="366" priority="34"/>
    <cfRule type="duplicateValues" dxfId="365" priority="35"/>
  </conditionalFormatting>
  <conditionalFormatting sqref="A938:B939">
    <cfRule type="duplicateValues" dxfId="364" priority="32"/>
    <cfRule type="duplicateValues" dxfId="363" priority="33"/>
  </conditionalFormatting>
  <conditionalFormatting sqref="A954:B957">
    <cfRule type="duplicateValues" dxfId="362" priority="18"/>
    <cfRule type="duplicateValues" dxfId="361" priority="19"/>
  </conditionalFormatting>
  <conditionalFormatting sqref="A1278:B1279">
    <cfRule type="duplicateValues" dxfId="360" priority="465"/>
    <cfRule type="duplicateValues" dxfId="359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DAAD-6CA4-4494-B900-794D50CF9C04}">
  <dimension ref="A5"/>
  <sheetViews>
    <sheetView tabSelected="1" workbookViewId="0"/>
  </sheetViews>
  <sheetFormatPr defaultRowHeight="15"/>
  <sheetData>
    <row r="5" spans="1:1" ht="23.25" customHeight="1">
      <c r="A5" s="21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>
      <pane xSplit="3" ySplit="1" topLeftCell="D703" activePane="bottomRight" state="frozen"/>
      <selection pane="topRight"/>
      <selection pane="bottomLeft"/>
      <selection pane="bottomRight" activeCell="B728" sqref="B728"/>
    </sheetView>
  </sheetViews>
  <sheetFormatPr defaultColWidth="9.140625" defaultRowHeight="21.75" customHeight="1"/>
  <cols>
    <col min="1" max="1" width="19.28515625" style="54" customWidth="1"/>
    <col min="2" max="2" width="74.7109375" style="54" customWidth="1"/>
    <col min="3" max="3" width="12.7109375" style="54" customWidth="1"/>
    <col min="4" max="4" width="13.28515625" style="168" customWidth="1"/>
    <col min="5" max="16384" width="9.140625" style="168"/>
  </cols>
  <sheetData>
    <row r="1" spans="1:3" ht="32.25" customHeight="1">
      <c r="A1" s="169" t="s">
        <v>3295</v>
      </c>
      <c r="B1" s="169" t="s">
        <v>3296</v>
      </c>
      <c r="C1" s="169" t="s">
        <v>3297</v>
      </c>
    </row>
    <row r="2" spans="1:3" ht="21.75" customHeight="1">
      <c r="A2" s="43" t="s">
        <v>3298</v>
      </c>
      <c r="B2" s="43" t="s">
        <v>3299</v>
      </c>
      <c r="C2" s="43" t="s">
        <v>3300</v>
      </c>
    </row>
    <row r="3" spans="1:3" ht="21.75" customHeight="1">
      <c r="A3" s="43" t="s">
        <v>3301</v>
      </c>
      <c r="B3" s="43" t="s">
        <v>3302</v>
      </c>
      <c r="C3" s="43" t="s">
        <v>3300</v>
      </c>
    </row>
    <row r="4" spans="1:3" ht="21.75" customHeight="1">
      <c r="A4" s="43" t="s">
        <v>3303</v>
      </c>
      <c r="B4" s="43" t="s">
        <v>3304</v>
      </c>
      <c r="C4" s="43" t="s">
        <v>3300</v>
      </c>
    </row>
    <row r="5" spans="1:3" ht="21.75" customHeight="1">
      <c r="A5" s="43" t="s">
        <v>3305</v>
      </c>
      <c r="B5" s="43" t="s">
        <v>3306</v>
      </c>
      <c r="C5" s="43" t="s">
        <v>3300</v>
      </c>
    </row>
    <row r="6" spans="1:3" ht="21.75" customHeight="1">
      <c r="A6" s="43" t="s">
        <v>3307</v>
      </c>
      <c r="B6" s="43" t="s">
        <v>3308</v>
      </c>
      <c r="C6" s="43" t="s">
        <v>3300</v>
      </c>
    </row>
    <row r="7" spans="1:3" ht="21.75" customHeight="1">
      <c r="A7" s="43" t="s">
        <v>3309</v>
      </c>
      <c r="B7" s="43" t="s">
        <v>3310</v>
      </c>
      <c r="C7" s="43" t="s">
        <v>3300</v>
      </c>
    </row>
    <row r="8" spans="1:3" ht="21.75" customHeight="1">
      <c r="A8" s="43" t="s">
        <v>3311</v>
      </c>
      <c r="B8" s="43" t="s">
        <v>3312</v>
      </c>
      <c r="C8" s="43" t="s">
        <v>3300</v>
      </c>
    </row>
    <row r="9" spans="1:3" ht="21.75" customHeight="1">
      <c r="A9" s="43" t="s">
        <v>3313</v>
      </c>
      <c r="B9" s="43" t="s">
        <v>3314</v>
      </c>
      <c r="C9" s="43" t="s">
        <v>3300</v>
      </c>
    </row>
    <row r="10" spans="1:3" ht="21.75" customHeight="1">
      <c r="A10" s="43" t="s">
        <v>3315</v>
      </c>
      <c r="B10" s="43" t="s">
        <v>3316</v>
      </c>
      <c r="C10" s="43" t="s">
        <v>3300</v>
      </c>
    </row>
    <row r="11" spans="1:3" ht="21.75" customHeight="1">
      <c r="A11" s="43" t="s">
        <v>3317</v>
      </c>
      <c r="B11" s="43" t="s">
        <v>3318</v>
      </c>
      <c r="C11" s="43" t="s">
        <v>3300</v>
      </c>
    </row>
    <row r="12" spans="1:3" ht="21.75" customHeight="1">
      <c r="A12" s="43" t="s">
        <v>3319</v>
      </c>
      <c r="B12" s="43" t="s">
        <v>3320</v>
      </c>
      <c r="C12" s="43" t="s">
        <v>3300</v>
      </c>
    </row>
    <row r="13" spans="1:3" ht="21.75" customHeight="1">
      <c r="A13" s="43" t="s">
        <v>3321</v>
      </c>
      <c r="B13" s="43" t="s">
        <v>3322</v>
      </c>
      <c r="C13" s="43" t="s">
        <v>3300</v>
      </c>
    </row>
    <row r="14" spans="1:3" ht="21.75" customHeight="1">
      <c r="A14" s="43" t="s">
        <v>3323</v>
      </c>
      <c r="B14" s="43" t="s">
        <v>3324</v>
      </c>
      <c r="C14" s="43" t="s">
        <v>3300</v>
      </c>
    </row>
    <row r="15" spans="1:3" ht="21.75" customHeight="1">
      <c r="A15" s="43" t="s">
        <v>3325</v>
      </c>
      <c r="B15" s="43" t="s">
        <v>3326</v>
      </c>
      <c r="C15" s="43" t="s">
        <v>3300</v>
      </c>
    </row>
    <row r="16" spans="1:3" ht="21.75" customHeight="1">
      <c r="A16" s="43" t="s">
        <v>3327</v>
      </c>
      <c r="B16" s="43" t="s">
        <v>3328</v>
      </c>
      <c r="C16" s="43" t="s">
        <v>3329</v>
      </c>
    </row>
    <row r="17" spans="1:3" ht="21.75" customHeight="1">
      <c r="A17" s="43" t="s">
        <v>3330</v>
      </c>
      <c r="B17" s="43" t="s">
        <v>3331</v>
      </c>
      <c r="C17" s="43" t="s">
        <v>3300</v>
      </c>
    </row>
    <row r="18" spans="1:3" ht="21.75" customHeight="1">
      <c r="A18" s="43" t="s">
        <v>3332</v>
      </c>
      <c r="B18" s="43" t="s">
        <v>3333</v>
      </c>
      <c r="C18" s="43" t="s">
        <v>3300</v>
      </c>
    </row>
    <row r="19" spans="1:3" ht="21.75" customHeight="1">
      <c r="A19" s="43" t="s">
        <v>3334</v>
      </c>
      <c r="B19" s="43" t="s">
        <v>3335</v>
      </c>
      <c r="C19" s="43" t="s">
        <v>3300</v>
      </c>
    </row>
    <row r="20" spans="1:3" ht="21.75" customHeight="1">
      <c r="A20" s="43" t="s">
        <v>3336</v>
      </c>
      <c r="B20" s="43" t="s">
        <v>3337</v>
      </c>
      <c r="C20" s="43" t="s">
        <v>3300</v>
      </c>
    </row>
    <row r="21" spans="1:3" ht="21.75" customHeight="1">
      <c r="A21" s="43" t="s">
        <v>3338</v>
      </c>
      <c r="B21" s="43" t="s">
        <v>3339</v>
      </c>
      <c r="C21" s="43" t="s">
        <v>3300</v>
      </c>
    </row>
    <row r="22" spans="1:3" ht="21.75" customHeight="1">
      <c r="A22" s="43" t="s">
        <v>3340</v>
      </c>
      <c r="B22" s="43" t="s">
        <v>3341</v>
      </c>
      <c r="C22" s="43" t="s">
        <v>3300</v>
      </c>
    </row>
    <row r="23" spans="1:3" ht="21.75" customHeight="1">
      <c r="A23" s="43" t="s">
        <v>3342</v>
      </c>
      <c r="B23" s="43" t="s">
        <v>3343</v>
      </c>
      <c r="C23" s="43" t="s">
        <v>3300</v>
      </c>
    </row>
    <row r="24" spans="1:3" ht="21.75" customHeight="1">
      <c r="A24" s="43" t="s">
        <v>3344</v>
      </c>
      <c r="B24" s="43" t="s">
        <v>3345</v>
      </c>
      <c r="C24" s="43" t="s">
        <v>3300</v>
      </c>
    </row>
    <row r="25" spans="1:3" ht="21.75" customHeight="1">
      <c r="A25" s="43" t="s">
        <v>3346</v>
      </c>
      <c r="B25" s="43" t="s">
        <v>3347</v>
      </c>
      <c r="C25" s="43" t="s">
        <v>3300</v>
      </c>
    </row>
    <row r="26" spans="1:3" ht="21.75" customHeight="1">
      <c r="A26" s="43" t="s">
        <v>3348</v>
      </c>
      <c r="B26" s="43" t="s">
        <v>3349</v>
      </c>
      <c r="C26" s="43" t="s">
        <v>3300</v>
      </c>
    </row>
    <row r="27" spans="1:3" ht="21.75" customHeight="1">
      <c r="A27" s="43" t="s">
        <v>3350</v>
      </c>
      <c r="B27" s="43" t="s">
        <v>3351</v>
      </c>
      <c r="C27" s="43" t="s">
        <v>3300</v>
      </c>
    </row>
    <row r="28" spans="1:3" ht="21.75" customHeight="1">
      <c r="A28" s="43" t="s">
        <v>3352</v>
      </c>
      <c r="B28" s="43" t="s">
        <v>3353</v>
      </c>
      <c r="C28" s="43" t="s">
        <v>3300</v>
      </c>
    </row>
    <row r="29" spans="1:3" ht="21.75" customHeight="1">
      <c r="A29" s="43" t="s">
        <v>3354</v>
      </c>
      <c r="B29" s="43" t="s">
        <v>3355</v>
      </c>
      <c r="C29" s="43" t="s">
        <v>3300</v>
      </c>
    </row>
    <row r="30" spans="1:3" ht="21.75" customHeight="1">
      <c r="A30" s="43" t="s">
        <v>3356</v>
      </c>
      <c r="B30" s="43" t="s">
        <v>3357</v>
      </c>
      <c r="C30" s="43" t="s">
        <v>3300</v>
      </c>
    </row>
    <row r="31" spans="1:3" ht="21.75" customHeight="1">
      <c r="A31" s="43" t="s">
        <v>3358</v>
      </c>
      <c r="B31" s="43" t="s">
        <v>3359</v>
      </c>
      <c r="C31" s="43" t="s">
        <v>3300</v>
      </c>
    </row>
    <row r="32" spans="1:3" ht="21.75" customHeight="1">
      <c r="A32" s="43" t="s">
        <v>3360</v>
      </c>
      <c r="B32" s="43" t="s">
        <v>3361</v>
      </c>
      <c r="C32" s="43" t="s">
        <v>3300</v>
      </c>
    </row>
    <row r="33" spans="1:3" ht="21.75" customHeight="1">
      <c r="A33" s="43" t="s">
        <v>3362</v>
      </c>
      <c r="B33" s="43" t="s">
        <v>3363</v>
      </c>
      <c r="C33" s="43" t="s">
        <v>3300</v>
      </c>
    </row>
    <row r="34" spans="1:3" ht="21.75" customHeight="1">
      <c r="A34" s="43" t="s">
        <v>3364</v>
      </c>
      <c r="B34" s="43" t="s">
        <v>3365</v>
      </c>
      <c r="C34" s="43" t="s">
        <v>3300</v>
      </c>
    </row>
    <row r="35" spans="1:3" ht="21.75" customHeight="1">
      <c r="A35" s="43" t="s">
        <v>3366</v>
      </c>
      <c r="B35" s="43" t="s">
        <v>3367</v>
      </c>
      <c r="C35" s="43" t="s">
        <v>3300</v>
      </c>
    </row>
    <row r="36" spans="1:3" ht="21.75" customHeight="1">
      <c r="A36" s="43" t="s">
        <v>3368</v>
      </c>
      <c r="B36" s="43" t="s">
        <v>3369</v>
      </c>
      <c r="C36" s="43" t="s">
        <v>3300</v>
      </c>
    </row>
    <row r="37" spans="1:3" ht="21.75" customHeight="1">
      <c r="A37" s="43" t="s">
        <v>3370</v>
      </c>
      <c r="B37" s="43" t="s">
        <v>3371</v>
      </c>
      <c r="C37" s="43" t="s">
        <v>3300</v>
      </c>
    </row>
    <row r="38" spans="1:3" ht="21.75" customHeight="1">
      <c r="A38" s="43" t="s">
        <v>3372</v>
      </c>
      <c r="B38" s="43" t="s">
        <v>3373</v>
      </c>
      <c r="C38" s="43" t="s">
        <v>3300</v>
      </c>
    </row>
    <row r="39" spans="1:3" ht="21.75" customHeight="1">
      <c r="A39" s="43" t="s">
        <v>3374</v>
      </c>
      <c r="B39" s="43" t="s">
        <v>3375</v>
      </c>
      <c r="C39" s="43" t="s">
        <v>3300</v>
      </c>
    </row>
    <row r="40" spans="1:3" ht="21.75" customHeight="1">
      <c r="A40" s="43" t="s">
        <v>3376</v>
      </c>
      <c r="B40" s="43" t="s">
        <v>3377</v>
      </c>
      <c r="C40" s="43" t="s">
        <v>3300</v>
      </c>
    </row>
    <row r="41" spans="1:3" ht="21.75" customHeight="1">
      <c r="A41" s="43" t="s">
        <v>3378</v>
      </c>
      <c r="B41" s="43" t="s">
        <v>3379</v>
      </c>
      <c r="C41" s="43" t="s">
        <v>3300</v>
      </c>
    </row>
    <row r="42" spans="1:3" ht="21.75" customHeight="1">
      <c r="A42" s="43" t="s">
        <v>3380</v>
      </c>
      <c r="B42" s="43" t="s">
        <v>3381</v>
      </c>
      <c r="C42" s="43" t="s">
        <v>3300</v>
      </c>
    </row>
    <row r="43" spans="1:3" ht="21.75" customHeight="1">
      <c r="A43" s="43" t="s">
        <v>3382</v>
      </c>
      <c r="B43" s="43" t="s">
        <v>3383</v>
      </c>
      <c r="C43" s="43" t="s">
        <v>3300</v>
      </c>
    </row>
    <row r="44" spans="1:3" ht="21.75" customHeight="1">
      <c r="A44" s="43" t="s">
        <v>3384</v>
      </c>
      <c r="B44" s="43" t="s">
        <v>3385</v>
      </c>
      <c r="C44" s="43" t="s">
        <v>3300</v>
      </c>
    </row>
    <row r="45" spans="1:3" ht="21.75" customHeight="1">
      <c r="A45" s="43" t="s">
        <v>3386</v>
      </c>
      <c r="B45" s="43" t="s">
        <v>3387</v>
      </c>
      <c r="C45" s="43" t="s">
        <v>3300</v>
      </c>
    </row>
    <row r="46" spans="1:3" ht="21.75" customHeight="1">
      <c r="A46" s="43" t="s">
        <v>3388</v>
      </c>
      <c r="B46" s="43" t="s">
        <v>3389</v>
      </c>
      <c r="C46" s="43" t="s">
        <v>3300</v>
      </c>
    </row>
    <row r="47" spans="1:3" ht="21.75" customHeight="1">
      <c r="A47" s="43" t="s">
        <v>3390</v>
      </c>
      <c r="B47" s="43" t="s">
        <v>3391</v>
      </c>
      <c r="C47" s="43" t="s">
        <v>3300</v>
      </c>
    </row>
    <row r="48" spans="1:3" ht="21.75" customHeight="1">
      <c r="A48" s="43" t="s">
        <v>3392</v>
      </c>
      <c r="B48" s="43" t="s">
        <v>3393</v>
      </c>
      <c r="C48" s="43" t="s">
        <v>3300</v>
      </c>
    </row>
    <row r="49" spans="1:3" ht="21.75" customHeight="1">
      <c r="A49" s="43" t="s">
        <v>3394</v>
      </c>
      <c r="B49" s="43" t="s">
        <v>3395</v>
      </c>
      <c r="C49" s="43" t="s">
        <v>3300</v>
      </c>
    </row>
    <row r="50" spans="1:3" ht="21.75" customHeight="1">
      <c r="A50" s="43" t="s">
        <v>3396</v>
      </c>
      <c r="B50" s="43" t="s">
        <v>3397</v>
      </c>
      <c r="C50" s="43" t="s">
        <v>3300</v>
      </c>
    </row>
    <row r="51" spans="1:3" ht="21.75" customHeight="1">
      <c r="A51" s="43" t="s">
        <v>3398</v>
      </c>
      <c r="B51" s="43" t="s">
        <v>3399</v>
      </c>
      <c r="C51" s="43" t="s">
        <v>3300</v>
      </c>
    </row>
    <row r="52" spans="1:3" ht="21.75" customHeight="1">
      <c r="A52" s="43" t="s">
        <v>3400</v>
      </c>
      <c r="B52" s="43" t="s">
        <v>3401</v>
      </c>
      <c r="C52" s="43" t="s">
        <v>3300</v>
      </c>
    </row>
    <row r="53" spans="1:3" ht="21.75" customHeight="1">
      <c r="A53" s="43" t="s">
        <v>3402</v>
      </c>
      <c r="B53" s="43" t="s">
        <v>3403</v>
      </c>
      <c r="C53" s="43" t="s">
        <v>3300</v>
      </c>
    </row>
    <row r="54" spans="1:3" ht="21.75" customHeight="1">
      <c r="A54" s="43" t="s">
        <v>3404</v>
      </c>
      <c r="B54" s="43" t="s">
        <v>3405</v>
      </c>
      <c r="C54" s="43" t="s">
        <v>3300</v>
      </c>
    </row>
    <row r="55" spans="1:3" ht="21.75" customHeight="1">
      <c r="A55" s="43" t="s">
        <v>3406</v>
      </c>
      <c r="B55" s="43" t="s">
        <v>3407</v>
      </c>
      <c r="C55" s="43" t="s">
        <v>3300</v>
      </c>
    </row>
    <row r="56" spans="1:3" ht="21.75" customHeight="1">
      <c r="A56" s="43" t="s">
        <v>3408</v>
      </c>
      <c r="B56" s="43" t="s">
        <v>3409</v>
      </c>
      <c r="C56" s="43" t="s">
        <v>3300</v>
      </c>
    </row>
    <row r="57" spans="1:3" ht="21.75" customHeight="1">
      <c r="A57" s="43" t="s">
        <v>3410</v>
      </c>
      <c r="B57" s="43" t="s">
        <v>3411</v>
      </c>
      <c r="C57" s="43" t="s">
        <v>3300</v>
      </c>
    </row>
    <row r="58" spans="1:3" ht="21.75" customHeight="1">
      <c r="A58" s="43" t="s">
        <v>3412</v>
      </c>
      <c r="B58" s="43" t="s">
        <v>3413</v>
      </c>
      <c r="C58" s="43" t="s">
        <v>3300</v>
      </c>
    </row>
    <row r="59" spans="1:3" ht="21.75" customHeight="1">
      <c r="A59" s="43" t="s">
        <v>3414</v>
      </c>
      <c r="B59" s="43" t="s">
        <v>3415</v>
      </c>
      <c r="C59" s="43" t="s">
        <v>3300</v>
      </c>
    </row>
    <row r="60" spans="1:3" ht="21.75" customHeight="1">
      <c r="A60" s="43" t="s">
        <v>3416</v>
      </c>
      <c r="B60" s="43" t="s">
        <v>3417</v>
      </c>
      <c r="C60" s="43" t="s">
        <v>3300</v>
      </c>
    </row>
    <row r="61" spans="1:3" ht="21.75" customHeight="1">
      <c r="A61" s="43" t="s">
        <v>3418</v>
      </c>
      <c r="B61" s="43" t="s">
        <v>3419</v>
      </c>
      <c r="C61" s="43" t="s">
        <v>3300</v>
      </c>
    </row>
    <row r="62" spans="1:3" ht="21.75" customHeight="1">
      <c r="A62" s="43" t="s">
        <v>3420</v>
      </c>
      <c r="B62" s="43" t="s">
        <v>3421</v>
      </c>
      <c r="C62" s="43" t="s">
        <v>3300</v>
      </c>
    </row>
    <row r="63" spans="1:3" ht="22.5" customHeight="1">
      <c r="A63" s="43" t="s">
        <v>3422</v>
      </c>
      <c r="B63" s="43" t="s">
        <v>3423</v>
      </c>
      <c r="C63" s="43" t="s">
        <v>3300</v>
      </c>
    </row>
    <row r="64" spans="1:3" ht="22.5" customHeight="1">
      <c r="A64" s="43" t="s">
        <v>3424</v>
      </c>
      <c r="B64" s="43" t="s">
        <v>3425</v>
      </c>
      <c r="C64" s="43" t="s">
        <v>3300</v>
      </c>
    </row>
    <row r="65" spans="1:3" ht="21.75" customHeight="1">
      <c r="A65" s="43" t="s">
        <v>3426</v>
      </c>
      <c r="B65" s="43" t="s">
        <v>3427</v>
      </c>
      <c r="C65" s="43" t="s">
        <v>3300</v>
      </c>
    </row>
    <row r="66" spans="1:3" ht="21.75" customHeight="1">
      <c r="A66" s="43" t="s">
        <v>3428</v>
      </c>
      <c r="B66" s="43" t="s">
        <v>3429</v>
      </c>
      <c r="C66" s="43" t="s">
        <v>3300</v>
      </c>
    </row>
    <row r="67" spans="1:3" ht="21.75" customHeight="1">
      <c r="A67" s="43" t="s">
        <v>3430</v>
      </c>
      <c r="B67" s="43" t="s">
        <v>3431</v>
      </c>
      <c r="C67" s="43" t="s">
        <v>3300</v>
      </c>
    </row>
    <row r="68" spans="1:3" ht="21.75" customHeight="1">
      <c r="A68" s="43" t="s">
        <v>3432</v>
      </c>
      <c r="B68" s="43" t="s">
        <v>3433</v>
      </c>
      <c r="C68" s="43" t="s">
        <v>3300</v>
      </c>
    </row>
    <row r="69" spans="1:3" ht="21.75" customHeight="1">
      <c r="A69" s="43" t="s">
        <v>3434</v>
      </c>
      <c r="B69" s="43" t="s">
        <v>3435</v>
      </c>
      <c r="C69" s="43" t="s">
        <v>3300</v>
      </c>
    </row>
    <row r="70" spans="1:3" ht="21.75" customHeight="1">
      <c r="A70" s="43" t="s">
        <v>3436</v>
      </c>
      <c r="B70" s="43" t="s">
        <v>3437</v>
      </c>
      <c r="C70" s="43" t="s">
        <v>3300</v>
      </c>
    </row>
    <row r="71" spans="1:3" ht="21.75" customHeight="1">
      <c r="A71" s="43" t="s">
        <v>3438</v>
      </c>
      <c r="B71" s="43" t="s">
        <v>3439</v>
      </c>
      <c r="C71" s="43" t="s">
        <v>3300</v>
      </c>
    </row>
    <row r="72" spans="1:3" ht="21.75" customHeight="1">
      <c r="A72" s="43" t="s">
        <v>3440</v>
      </c>
      <c r="B72" s="43" t="s">
        <v>3441</v>
      </c>
      <c r="C72" s="43" t="s">
        <v>3300</v>
      </c>
    </row>
    <row r="73" spans="1:3" ht="21.75" customHeight="1">
      <c r="A73" s="43" t="s">
        <v>3442</v>
      </c>
      <c r="B73" s="43" t="s">
        <v>3443</v>
      </c>
      <c r="C73" s="43" t="s">
        <v>3300</v>
      </c>
    </row>
    <row r="74" spans="1:3" ht="21.75" customHeight="1">
      <c r="A74" s="43" t="s">
        <v>3444</v>
      </c>
      <c r="B74" s="43" t="s">
        <v>3445</v>
      </c>
      <c r="C74" s="43" t="s">
        <v>3300</v>
      </c>
    </row>
    <row r="75" spans="1:3" ht="21.75" customHeight="1">
      <c r="A75" s="43" t="s">
        <v>3446</v>
      </c>
      <c r="B75" s="43" t="s">
        <v>3447</v>
      </c>
      <c r="C75" s="43" t="s">
        <v>3300</v>
      </c>
    </row>
    <row r="76" spans="1:3" ht="21.75" customHeight="1">
      <c r="A76" s="43" t="s">
        <v>3448</v>
      </c>
      <c r="B76" s="43" t="s">
        <v>3449</v>
      </c>
      <c r="C76" s="43" t="s">
        <v>3300</v>
      </c>
    </row>
    <row r="77" spans="1:3" ht="21.75" customHeight="1">
      <c r="A77" s="43" t="s">
        <v>3450</v>
      </c>
      <c r="B77" s="43" t="s">
        <v>3451</v>
      </c>
      <c r="C77" s="43" t="s">
        <v>3300</v>
      </c>
    </row>
    <row r="78" spans="1:3" ht="21.75" customHeight="1">
      <c r="A78" s="43" t="s">
        <v>3452</v>
      </c>
      <c r="B78" s="43" t="s">
        <v>3453</v>
      </c>
      <c r="C78" s="43" t="s">
        <v>3300</v>
      </c>
    </row>
    <row r="79" spans="1:3" ht="21.75" customHeight="1">
      <c r="A79" s="43" t="s">
        <v>3454</v>
      </c>
      <c r="B79" s="43" t="s">
        <v>3455</v>
      </c>
      <c r="C79" s="43" t="s">
        <v>3300</v>
      </c>
    </row>
    <row r="80" spans="1:3" ht="21.75" customHeight="1">
      <c r="A80" s="43" t="s">
        <v>3456</v>
      </c>
      <c r="B80" s="43" t="s">
        <v>3457</v>
      </c>
      <c r="C80" s="43" t="s">
        <v>3300</v>
      </c>
    </row>
    <row r="81" spans="1:3" ht="21.75" customHeight="1">
      <c r="A81" s="43" t="s">
        <v>3458</v>
      </c>
      <c r="B81" s="43" t="s">
        <v>3459</v>
      </c>
      <c r="C81" s="43" t="s">
        <v>3300</v>
      </c>
    </row>
    <row r="82" spans="1:3" ht="21.75" customHeight="1">
      <c r="A82" s="43" t="s">
        <v>3460</v>
      </c>
      <c r="B82" s="43" t="s">
        <v>3461</v>
      </c>
      <c r="C82" s="43" t="s">
        <v>3300</v>
      </c>
    </row>
    <row r="83" spans="1:3" ht="21.75" customHeight="1">
      <c r="A83" s="43" t="s">
        <v>3462</v>
      </c>
      <c r="B83" s="43" t="s">
        <v>3463</v>
      </c>
      <c r="C83" s="43" t="s">
        <v>3300</v>
      </c>
    </row>
    <row r="84" spans="1:3" ht="21.75" customHeight="1">
      <c r="A84" s="43" t="s">
        <v>3464</v>
      </c>
      <c r="B84" s="43" t="s">
        <v>3465</v>
      </c>
      <c r="C84" s="43" t="s">
        <v>3300</v>
      </c>
    </row>
    <row r="85" spans="1:3" ht="21.75" customHeight="1">
      <c r="A85" s="43" t="s">
        <v>3466</v>
      </c>
      <c r="B85" s="43" t="s">
        <v>3467</v>
      </c>
      <c r="C85" s="43" t="s">
        <v>3300</v>
      </c>
    </row>
    <row r="86" spans="1:3" ht="21.75" customHeight="1">
      <c r="A86" s="43" t="s">
        <v>3468</v>
      </c>
      <c r="B86" s="43" t="s">
        <v>3469</v>
      </c>
      <c r="C86" s="43" t="s">
        <v>3300</v>
      </c>
    </row>
    <row r="87" spans="1:3" ht="21.75" customHeight="1">
      <c r="A87" s="43" t="s">
        <v>3470</v>
      </c>
      <c r="B87" s="43" t="s">
        <v>3471</v>
      </c>
      <c r="C87" s="43" t="s">
        <v>3300</v>
      </c>
    </row>
    <row r="88" spans="1:3" ht="21.75" customHeight="1">
      <c r="A88" s="43" t="s">
        <v>3472</v>
      </c>
      <c r="B88" s="43" t="s">
        <v>3473</v>
      </c>
      <c r="C88" s="43" t="s">
        <v>3300</v>
      </c>
    </row>
    <row r="89" spans="1:3" ht="21.75" customHeight="1">
      <c r="A89" s="43" t="s">
        <v>3474</v>
      </c>
      <c r="B89" s="43" t="s">
        <v>3475</v>
      </c>
      <c r="C89" s="43" t="s">
        <v>3300</v>
      </c>
    </row>
    <row r="90" spans="1:3" ht="21.75" customHeight="1">
      <c r="A90" s="43" t="s">
        <v>3476</v>
      </c>
      <c r="B90" s="43" t="s">
        <v>3477</v>
      </c>
      <c r="C90" s="43" t="s">
        <v>3300</v>
      </c>
    </row>
    <row r="91" spans="1:3" ht="21.75" customHeight="1">
      <c r="A91" s="43" t="s">
        <v>3478</v>
      </c>
      <c r="B91" s="43" t="s">
        <v>3479</v>
      </c>
      <c r="C91" s="43" t="s">
        <v>3300</v>
      </c>
    </row>
    <row r="92" spans="1:3" ht="21.75" customHeight="1">
      <c r="A92" s="43" t="s">
        <v>3480</v>
      </c>
      <c r="B92" s="43" t="s">
        <v>3481</v>
      </c>
      <c r="C92" s="43" t="s">
        <v>3300</v>
      </c>
    </row>
    <row r="93" spans="1:3" ht="21.75" customHeight="1">
      <c r="A93" s="43" t="s">
        <v>3482</v>
      </c>
      <c r="B93" s="43" t="s">
        <v>3483</v>
      </c>
      <c r="C93" s="43" t="s">
        <v>3300</v>
      </c>
    </row>
    <row r="94" spans="1:3" ht="21.75" customHeight="1">
      <c r="A94" s="43" t="s">
        <v>3484</v>
      </c>
      <c r="B94" s="43" t="s">
        <v>3485</v>
      </c>
      <c r="C94" s="43" t="s">
        <v>3300</v>
      </c>
    </row>
    <row r="95" spans="1:3" ht="21.75" customHeight="1">
      <c r="A95" s="43" t="s">
        <v>3486</v>
      </c>
      <c r="B95" s="43" t="s">
        <v>3487</v>
      </c>
      <c r="C95" s="43" t="s">
        <v>3300</v>
      </c>
    </row>
    <row r="96" spans="1:3" ht="21.75" customHeight="1">
      <c r="A96" s="43" t="s">
        <v>3488</v>
      </c>
      <c r="B96" s="43" t="s">
        <v>3489</v>
      </c>
      <c r="C96" s="43" t="s">
        <v>3300</v>
      </c>
    </row>
    <row r="97" spans="1:3" ht="21.75" customHeight="1">
      <c r="A97" s="43" t="s">
        <v>3490</v>
      </c>
      <c r="B97" s="43" t="s">
        <v>3491</v>
      </c>
      <c r="C97" s="43" t="s">
        <v>3300</v>
      </c>
    </row>
    <row r="98" spans="1:3" ht="21.75" customHeight="1">
      <c r="A98" s="43" t="s">
        <v>3492</v>
      </c>
      <c r="B98" s="43" t="s">
        <v>3493</v>
      </c>
      <c r="C98" s="43" t="s">
        <v>3300</v>
      </c>
    </row>
    <row r="99" spans="1:3" ht="21.75" customHeight="1">
      <c r="A99" s="43" t="s">
        <v>3494</v>
      </c>
      <c r="B99" s="43" t="s">
        <v>3495</v>
      </c>
      <c r="C99" s="43" t="s">
        <v>3300</v>
      </c>
    </row>
    <row r="100" spans="1:3" ht="21.75" customHeight="1">
      <c r="A100" s="43" t="s">
        <v>3496</v>
      </c>
      <c r="B100" s="43" t="s">
        <v>3497</v>
      </c>
      <c r="C100" s="43" t="s">
        <v>3300</v>
      </c>
    </row>
    <row r="101" spans="1:3" ht="21.75" customHeight="1">
      <c r="A101" s="43" t="s">
        <v>3498</v>
      </c>
      <c r="B101" s="43" t="s">
        <v>3499</v>
      </c>
      <c r="C101" s="43" t="s">
        <v>3300</v>
      </c>
    </row>
    <row r="102" spans="1:3" ht="21.75" customHeight="1">
      <c r="A102" s="43" t="s">
        <v>3500</v>
      </c>
      <c r="B102" s="43" t="s">
        <v>3501</v>
      </c>
      <c r="C102" s="43" t="s">
        <v>3300</v>
      </c>
    </row>
    <row r="103" spans="1:3" ht="21.75" customHeight="1">
      <c r="A103" s="43" t="s">
        <v>3502</v>
      </c>
      <c r="B103" s="43" t="s">
        <v>3503</v>
      </c>
      <c r="C103" s="43" t="s">
        <v>3300</v>
      </c>
    </row>
    <row r="104" spans="1:3" ht="21.75" customHeight="1">
      <c r="A104" s="43" t="s">
        <v>3504</v>
      </c>
      <c r="B104" s="43" t="s">
        <v>3505</v>
      </c>
      <c r="C104" s="43" t="s">
        <v>3300</v>
      </c>
    </row>
    <row r="105" spans="1:3" ht="21.75" customHeight="1">
      <c r="A105" s="43" t="s">
        <v>3506</v>
      </c>
      <c r="B105" s="43" t="s">
        <v>3507</v>
      </c>
      <c r="C105" s="43" t="s">
        <v>3300</v>
      </c>
    </row>
    <row r="106" spans="1:3" ht="21.75" customHeight="1">
      <c r="A106" s="43" t="s">
        <v>3508</v>
      </c>
      <c r="B106" s="43" t="s">
        <v>3509</v>
      </c>
      <c r="C106" s="43" t="s">
        <v>3300</v>
      </c>
    </row>
    <row r="107" spans="1:3" ht="21.75" customHeight="1">
      <c r="A107" s="43" t="s">
        <v>3510</v>
      </c>
      <c r="B107" s="43" t="s">
        <v>3511</v>
      </c>
      <c r="C107" s="43" t="s">
        <v>3300</v>
      </c>
    </row>
    <row r="108" spans="1:3" ht="21.75" customHeight="1">
      <c r="A108" s="43" t="s">
        <v>3512</v>
      </c>
      <c r="B108" s="43" t="s">
        <v>3513</v>
      </c>
      <c r="C108" s="43" t="s">
        <v>3300</v>
      </c>
    </row>
    <row r="109" spans="1:3" ht="21.75" customHeight="1">
      <c r="A109" s="43" t="s">
        <v>3514</v>
      </c>
      <c r="B109" s="43" t="s">
        <v>3515</v>
      </c>
      <c r="C109" s="43" t="s">
        <v>3300</v>
      </c>
    </row>
    <row r="110" spans="1:3" ht="21.75" customHeight="1">
      <c r="A110" s="43" t="s">
        <v>3516</v>
      </c>
      <c r="B110" s="43" t="s">
        <v>3517</v>
      </c>
      <c r="C110" s="43" t="s">
        <v>3300</v>
      </c>
    </row>
    <row r="111" spans="1:3" ht="21.75" customHeight="1">
      <c r="A111" s="43" t="s">
        <v>3518</v>
      </c>
      <c r="B111" s="43" t="s">
        <v>3519</v>
      </c>
      <c r="C111" s="43" t="s">
        <v>3300</v>
      </c>
    </row>
    <row r="112" spans="1:3" ht="21.75" customHeight="1">
      <c r="A112" s="43" t="s">
        <v>3520</v>
      </c>
      <c r="B112" s="43" t="s">
        <v>3521</v>
      </c>
      <c r="C112" s="43" t="s">
        <v>3300</v>
      </c>
    </row>
    <row r="113" spans="1:3" ht="21.75" customHeight="1">
      <c r="A113" s="43" t="s">
        <v>3522</v>
      </c>
      <c r="B113" s="43" t="s">
        <v>3523</v>
      </c>
      <c r="C113" s="43" t="s">
        <v>3300</v>
      </c>
    </row>
    <row r="114" spans="1:3" ht="21.75" customHeight="1">
      <c r="A114" s="43" t="s">
        <v>3524</v>
      </c>
      <c r="B114" s="43" t="s">
        <v>3525</v>
      </c>
      <c r="C114" s="43" t="s">
        <v>3300</v>
      </c>
    </row>
    <row r="115" spans="1:3" ht="21.75" customHeight="1">
      <c r="A115" s="43" t="s">
        <v>3526</v>
      </c>
      <c r="B115" s="43" t="s">
        <v>3527</v>
      </c>
      <c r="C115" s="43" t="s">
        <v>3300</v>
      </c>
    </row>
    <row r="116" spans="1:3" ht="21.75" customHeight="1">
      <c r="A116" s="43" t="s">
        <v>3528</v>
      </c>
      <c r="B116" s="43" t="s">
        <v>3529</v>
      </c>
      <c r="C116" s="43" t="s">
        <v>3300</v>
      </c>
    </row>
    <row r="117" spans="1:3" ht="21.75" customHeight="1">
      <c r="A117" s="43" t="s">
        <v>3530</v>
      </c>
      <c r="B117" s="43" t="s">
        <v>3531</v>
      </c>
      <c r="C117" s="43" t="s">
        <v>3300</v>
      </c>
    </row>
    <row r="118" spans="1:3" ht="21.75" customHeight="1">
      <c r="A118" s="43" t="s">
        <v>3532</v>
      </c>
      <c r="B118" s="43" t="s">
        <v>3533</v>
      </c>
      <c r="C118" s="43" t="s">
        <v>3300</v>
      </c>
    </row>
    <row r="119" spans="1:3" ht="21.75" customHeight="1">
      <c r="A119" s="43" t="s">
        <v>3534</v>
      </c>
      <c r="B119" s="43" t="s">
        <v>3535</v>
      </c>
      <c r="C119" s="43" t="s">
        <v>3300</v>
      </c>
    </row>
    <row r="120" spans="1:3" ht="21.75" customHeight="1">
      <c r="A120" s="43" t="s">
        <v>3536</v>
      </c>
      <c r="B120" s="43" t="s">
        <v>3537</v>
      </c>
      <c r="C120" s="43" t="s">
        <v>3300</v>
      </c>
    </row>
    <row r="121" spans="1:3" ht="21.75" customHeight="1">
      <c r="A121" s="43" t="s">
        <v>3538</v>
      </c>
      <c r="B121" s="43" t="s">
        <v>3539</v>
      </c>
      <c r="C121" s="43" t="s">
        <v>3300</v>
      </c>
    </row>
    <row r="122" spans="1:3" ht="21.75" customHeight="1">
      <c r="A122" s="43" t="s">
        <v>3540</v>
      </c>
      <c r="B122" s="43" t="s">
        <v>3541</v>
      </c>
      <c r="C122" s="43" t="s">
        <v>3300</v>
      </c>
    </row>
    <row r="123" spans="1:3" ht="21.75" customHeight="1">
      <c r="A123" s="43" t="s">
        <v>3542</v>
      </c>
      <c r="B123" s="43" t="s">
        <v>3543</v>
      </c>
      <c r="C123" s="43" t="s">
        <v>3300</v>
      </c>
    </row>
    <row r="124" spans="1:3" ht="21.75" customHeight="1">
      <c r="A124" s="43" t="s">
        <v>3544</v>
      </c>
      <c r="B124" s="43" t="s">
        <v>3545</v>
      </c>
      <c r="C124" s="43" t="s">
        <v>3300</v>
      </c>
    </row>
    <row r="125" spans="1:3" ht="21.75" customHeight="1">
      <c r="A125" s="43" t="s">
        <v>3546</v>
      </c>
      <c r="B125" s="43" t="s">
        <v>3547</v>
      </c>
      <c r="C125" s="43" t="s">
        <v>3300</v>
      </c>
    </row>
    <row r="126" spans="1:3" ht="21.75" customHeight="1">
      <c r="A126" s="43" t="s">
        <v>3548</v>
      </c>
      <c r="B126" s="43" t="s">
        <v>3549</v>
      </c>
      <c r="C126" s="43" t="s">
        <v>3300</v>
      </c>
    </row>
    <row r="127" spans="1:3" ht="21.75" customHeight="1">
      <c r="A127" s="43" t="s">
        <v>3550</v>
      </c>
      <c r="B127" s="43" t="s">
        <v>3551</v>
      </c>
      <c r="C127" s="43" t="s">
        <v>3300</v>
      </c>
    </row>
    <row r="128" spans="1:3" ht="21.75" customHeight="1">
      <c r="A128" s="43" t="s">
        <v>3552</v>
      </c>
      <c r="B128" s="43" t="s">
        <v>3553</v>
      </c>
      <c r="C128" s="43" t="s">
        <v>3300</v>
      </c>
    </row>
    <row r="129" spans="1:3" ht="21.75" customHeight="1">
      <c r="A129" s="43" t="s">
        <v>3554</v>
      </c>
      <c r="B129" s="43" t="s">
        <v>3555</v>
      </c>
      <c r="C129" s="43" t="s">
        <v>3300</v>
      </c>
    </row>
    <row r="130" spans="1:3" ht="21.75" customHeight="1">
      <c r="A130" s="43" t="s">
        <v>3556</v>
      </c>
      <c r="B130" s="43" t="s">
        <v>3557</v>
      </c>
      <c r="C130" s="43" t="s">
        <v>3300</v>
      </c>
    </row>
    <row r="131" spans="1:3" ht="21.75" customHeight="1">
      <c r="A131" s="43" t="s">
        <v>3558</v>
      </c>
      <c r="B131" s="43" t="s">
        <v>3559</v>
      </c>
      <c r="C131" s="43" t="s">
        <v>3300</v>
      </c>
    </row>
    <row r="132" spans="1:3" ht="21.75" customHeight="1">
      <c r="A132" s="43" t="s">
        <v>3560</v>
      </c>
      <c r="B132" s="43" t="s">
        <v>3561</v>
      </c>
      <c r="C132" s="43" t="s">
        <v>3300</v>
      </c>
    </row>
    <row r="133" spans="1:3" ht="21.75" customHeight="1">
      <c r="A133" s="43" t="s">
        <v>3562</v>
      </c>
      <c r="B133" s="43" t="s">
        <v>3563</v>
      </c>
      <c r="C133" s="43" t="s">
        <v>3300</v>
      </c>
    </row>
    <row r="134" spans="1:3" ht="21.75" customHeight="1">
      <c r="A134" s="43" t="s">
        <v>3564</v>
      </c>
      <c r="B134" s="43" t="s">
        <v>3565</v>
      </c>
      <c r="C134" s="43" t="s">
        <v>3300</v>
      </c>
    </row>
    <row r="135" spans="1:3" ht="21.75" customHeight="1">
      <c r="A135" s="43" t="s">
        <v>3566</v>
      </c>
      <c r="B135" s="43" t="s">
        <v>3567</v>
      </c>
      <c r="C135" s="43" t="s">
        <v>3300</v>
      </c>
    </row>
    <row r="136" spans="1:3" ht="21.75" customHeight="1">
      <c r="A136" s="43" t="s">
        <v>3568</v>
      </c>
      <c r="B136" s="43" t="s">
        <v>3569</v>
      </c>
      <c r="C136" s="43" t="s">
        <v>3300</v>
      </c>
    </row>
    <row r="137" spans="1:3" ht="21.75" customHeight="1">
      <c r="A137" s="43" t="s">
        <v>3570</v>
      </c>
      <c r="B137" s="43" t="s">
        <v>3571</v>
      </c>
      <c r="C137" s="43" t="s">
        <v>3300</v>
      </c>
    </row>
    <row r="138" spans="1:3" ht="21.75" customHeight="1">
      <c r="A138" s="43" t="s">
        <v>3572</v>
      </c>
      <c r="B138" s="43" t="s">
        <v>3573</v>
      </c>
      <c r="C138" s="43" t="s">
        <v>3300</v>
      </c>
    </row>
    <row r="139" spans="1:3" ht="21.75" customHeight="1">
      <c r="A139" s="43" t="s">
        <v>3574</v>
      </c>
      <c r="B139" s="43" t="s">
        <v>3575</v>
      </c>
      <c r="C139" s="43" t="s">
        <v>3300</v>
      </c>
    </row>
    <row r="140" spans="1:3" ht="21.75" customHeight="1">
      <c r="A140" s="43" t="s">
        <v>3576</v>
      </c>
      <c r="B140" s="43" t="s">
        <v>3577</v>
      </c>
      <c r="C140" s="43" t="s">
        <v>3300</v>
      </c>
    </row>
    <row r="141" spans="1:3" ht="21.75" customHeight="1">
      <c r="A141" s="43" t="s">
        <v>3578</v>
      </c>
      <c r="B141" s="43" t="s">
        <v>3579</v>
      </c>
      <c r="C141" s="43" t="s">
        <v>3300</v>
      </c>
    </row>
    <row r="142" spans="1:3" ht="21.75" customHeight="1">
      <c r="A142" s="43" t="s">
        <v>3580</v>
      </c>
      <c r="B142" s="43" t="s">
        <v>3581</v>
      </c>
      <c r="C142" s="43" t="s">
        <v>3300</v>
      </c>
    </row>
    <row r="143" spans="1:3" ht="21.75" customHeight="1">
      <c r="A143" s="43" t="s">
        <v>3582</v>
      </c>
      <c r="B143" s="43" t="s">
        <v>3583</v>
      </c>
      <c r="C143" s="43" t="s">
        <v>3300</v>
      </c>
    </row>
    <row r="144" spans="1:3" ht="21.75" customHeight="1">
      <c r="A144" s="43" t="s">
        <v>3584</v>
      </c>
      <c r="B144" s="43" t="s">
        <v>3585</v>
      </c>
      <c r="C144" s="43" t="s">
        <v>3300</v>
      </c>
    </row>
    <row r="145" spans="1:3" ht="21.75" customHeight="1">
      <c r="A145" s="43" t="s">
        <v>3586</v>
      </c>
      <c r="B145" s="43" t="s">
        <v>3587</v>
      </c>
      <c r="C145" s="43" t="s">
        <v>3300</v>
      </c>
    </row>
    <row r="146" spans="1:3" ht="21.75" customHeight="1">
      <c r="A146" s="43" t="s">
        <v>3588</v>
      </c>
      <c r="B146" s="43" t="s">
        <v>3589</v>
      </c>
      <c r="C146" s="43" t="s">
        <v>3300</v>
      </c>
    </row>
    <row r="147" spans="1:3" ht="21.75" customHeight="1">
      <c r="A147" s="54" t="s">
        <v>3590</v>
      </c>
      <c r="B147" s="54" t="s">
        <v>3591</v>
      </c>
      <c r="C147" s="170" t="s">
        <v>3300</v>
      </c>
    </row>
    <row r="148" spans="1:3" ht="21.75" customHeight="1">
      <c r="A148" s="54" t="s">
        <v>3592</v>
      </c>
      <c r="B148" s="54" t="s">
        <v>3593</v>
      </c>
      <c r="C148" s="54" t="s">
        <v>3594</v>
      </c>
    </row>
    <row r="149" spans="1:3" ht="21.75" customHeight="1">
      <c r="A149" s="43" t="s">
        <v>3595</v>
      </c>
      <c r="B149" s="43" t="s">
        <v>3596</v>
      </c>
      <c r="C149" s="43" t="s">
        <v>3300</v>
      </c>
    </row>
    <row r="150" spans="1:3" ht="21.75" customHeight="1">
      <c r="A150" s="43" t="s">
        <v>3597</v>
      </c>
      <c r="B150" s="43" t="s">
        <v>3598</v>
      </c>
      <c r="C150" s="43" t="s">
        <v>3300</v>
      </c>
    </row>
    <row r="151" spans="1:3" ht="21.75" customHeight="1">
      <c r="A151" s="43" t="s">
        <v>3599</v>
      </c>
      <c r="B151" s="43" t="s">
        <v>3600</v>
      </c>
      <c r="C151" s="43" t="s">
        <v>3300</v>
      </c>
    </row>
    <row r="152" spans="1:3" ht="21.75" customHeight="1">
      <c r="A152" s="43" t="s">
        <v>3601</v>
      </c>
      <c r="B152" s="43" t="s">
        <v>3602</v>
      </c>
      <c r="C152" s="43" t="s">
        <v>3300</v>
      </c>
    </row>
    <row r="153" spans="1:3" ht="21.75" customHeight="1">
      <c r="A153" s="43" t="s">
        <v>3603</v>
      </c>
      <c r="B153" s="43" t="s">
        <v>3604</v>
      </c>
      <c r="C153" s="43" t="s">
        <v>3300</v>
      </c>
    </row>
    <row r="154" spans="1:3" ht="21.75" customHeight="1">
      <c r="A154" s="43" t="s">
        <v>3605</v>
      </c>
      <c r="B154" s="43" t="s">
        <v>3606</v>
      </c>
      <c r="C154" s="43" t="s">
        <v>3300</v>
      </c>
    </row>
    <row r="155" spans="1:3" ht="21.75" customHeight="1">
      <c r="A155" s="43" t="s">
        <v>3607</v>
      </c>
      <c r="B155" s="43" t="s">
        <v>3608</v>
      </c>
      <c r="C155" s="43" t="s">
        <v>3300</v>
      </c>
    </row>
    <row r="156" spans="1:3" ht="21.75" customHeight="1">
      <c r="A156" s="43" t="s">
        <v>3609</v>
      </c>
      <c r="B156" s="43" t="s">
        <v>3610</v>
      </c>
      <c r="C156" s="43" t="s">
        <v>3300</v>
      </c>
    </row>
    <row r="157" spans="1:3" ht="21.75" customHeight="1">
      <c r="A157" s="43" t="s">
        <v>3611</v>
      </c>
      <c r="B157" s="43" t="s">
        <v>3612</v>
      </c>
      <c r="C157" s="43" t="s">
        <v>3300</v>
      </c>
    </row>
    <row r="158" spans="1:3" ht="21.75" customHeight="1">
      <c r="A158" s="43" t="s">
        <v>3613</v>
      </c>
      <c r="B158" s="43" t="s">
        <v>3614</v>
      </c>
      <c r="C158" s="43" t="s">
        <v>3300</v>
      </c>
    </row>
    <row r="159" spans="1:3" ht="21.75" customHeight="1">
      <c r="A159" s="43" t="s">
        <v>3615</v>
      </c>
      <c r="B159" s="43" t="s">
        <v>3616</v>
      </c>
      <c r="C159" s="43" t="s">
        <v>3300</v>
      </c>
    </row>
    <row r="160" spans="1:3" ht="21.75" customHeight="1">
      <c r="A160" s="43" t="s">
        <v>3617</v>
      </c>
      <c r="B160" s="43" t="s">
        <v>3618</v>
      </c>
      <c r="C160" s="43" t="s">
        <v>3300</v>
      </c>
    </row>
    <row r="161" spans="1:3" ht="21.75" customHeight="1">
      <c r="A161" s="43" t="s">
        <v>3619</v>
      </c>
      <c r="B161" s="43" t="s">
        <v>3620</v>
      </c>
      <c r="C161" s="43" t="s">
        <v>3300</v>
      </c>
    </row>
    <row r="162" spans="1:3" ht="21.75" customHeight="1">
      <c r="A162" s="43" t="s">
        <v>3621</v>
      </c>
      <c r="B162" s="43" t="s">
        <v>3622</v>
      </c>
      <c r="C162" s="43" t="s">
        <v>3300</v>
      </c>
    </row>
    <row r="163" spans="1:3" ht="21.75" customHeight="1">
      <c r="A163" s="43" t="s">
        <v>3623</v>
      </c>
      <c r="B163" s="43" t="s">
        <v>3624</v>
      </c>
      <c r="C163" s="43" t="s">
        <v>3300</v>
      </c>
    </row>
    <row r="164" spans="1:3" ht="21.75" customHeight="1">
      <c r="A164" s="43" t="s">
        <v>3625</v>
      </c>
      <c r="B164" s="43" t="s">
        <v>3626</v>
      </c>
      <c r="C164" s="43" t="s">
        <v>3300</v>
      </c>
    </row>
    <row r="165" spans="1:3" ht="21.75" customHeight="1">
      <c r="A165" s="43" t="s">
        <v>3627</v>
      </c>
      <c r="B165" s="43" t="s">
        <v>3628</v>
      </c>
      <c r="C165" s="43" t="s">
        <v>3300</v>
      </c>
    </row>
    <row r="166" spans="1:3" ht="21.75" customHeight="1">
      <c r="A166" s="43" t="s">
        <v>3629</v>
      </c>
      <c r="B166" s="43" t="s">
        <v>3630</v>
      </c>
      <c r="C166" s="43" t="s">
        <v>3300</v>
      </c>
    </row>
    <row r="167" spans="1:3" ht="21.75" customHeight="1">
      <c r="A167" s="43" t="s">
        <v>3631</v>
      </c>
      <c r="B167" s="43" t="s">
        <v>3632</v>
      </c>
      <c r="C167" s="43" t="s">
        <v>3300</v>
      </c>
    </row>
    <row r="168" spans="1:3" ht="21.75" customHeight="1">
      <c r="A168" s="43" t="s">
        <v>3633</v>
      </c>
      <c r="B168" s="43" t="s">
        <v>3634</v>
      </c>
      <c r="C168" s="43" t="s">
        <v>3300</v>
      </c>
    </row>
    <row r="169" spans="1:3" ht="21.75" customHeight="1">
      <c r="A169" s="43" t="s">
        <v>3635</v>
      </c>
      <c r="B169" s="43" t="s">
        <v>3636</v>
      </c>
      <c r="C169" s="43" t="s">
        <v>3300</v>
      </c>
    </row>
    <row r="170" spans="1:3" ht="21.75" customHeight="1">
      <c r="A170" s="43" t="s">
        <v>3637</v>
      </c>
      <c r="B170" s="43" t="s">
        <v>3638</v>
      </c>
      <c r="C170" s="43" t="s">
        <v>3300</v>
      </c>
    </row>
    <row r="171" spans="1:3" ht="21.75" customHeight="1">
      <c r="A171" s="43" t="s">
        <v>3639</v>
      </c>
      <c r="B171" s="43" t="s">
        <v>3640</v>
      </c>
      <c r="C171" s="43" t="s">
        <v>3300</v>
      </c>
    </row>
    <row r="172" spans="1:3" ht="21.75" customHeight="1">
      <c r="A172" s="43" t="s">
        <v>3641</v>
      </c>
      <c r="B172" s="43" t="s">
        <v>3642</v>
      </c>
      <c r="C172" s="43" t="s">
        <v>3300</v>
      </c>
    </row>
    <row r="173" spans="1:3" ht="21.75" customHeight="1">
      <c r="A173" s="43" t="s">
        <v>3643</v>
      </c>
      <c r="B173" s="43" t="s">
        <v>3644</v>
      </c>
      <c r="C173" s="43" t="s">
        <v>3300</v>
      </c>
    </row>
    <row r="174" spans="1:3" s="166" customFormat="1" ht="21.75" customHeight="1">
      <c r="A174" s="43" t="s">
        <v>3645</v>
      </c>
      <c r="B174" s="43" t="s">
        <v>3646</v>
      </c>
      <c r="C174" s="43" t="s">
        <v>3300</v>
      </c>
    </row>
    <row r="175" spans="1:3" ht="21.75" customHeight="1">
      <c r="A175" s="40" t="s">
        <v>3647</v>
      </c>
      <c r="B175" s="40" t="s">
        <v>3648</v>
      </c>
      <c r="C175" s="43" t="s">
        <v>3300</v>
      </c>
    </row>
    <row r="176" spans="1:3" ht="21.75" customHeight="1">
      <c r="A176" s="136" t="s">
        <v>3649</v>
      </c>
      <c r="B176" s="171" t="s">
        <v>3650</v>
      </c>
      <c r="C176" s="170" t="s">
        <v>3300</v>
      </c>
    </row>
    <row r="177" spans="1:3" ht="21.75" customHeight="1">
      <c r="A177" s="43" t="s">
        <v>3651</v>
      </c>
      <c r="B177" s="43" t="s">
        <v>3465</v>
      </c>
      <c r="C177" s="170" t="s">
        <v>3300</v>
      </c>
    </row>
    <row r="178" spans="1:3" ht="21.75" customHeight="1">
      <c r="A178" s="40" t="s">
        <v>3652</v>
      </c>
      <c r="B178" s="40" t="s">
        <v>3653</v>
      </c>
      <c r="C178" s="170" t="s">
        <v>3300</v>
      </c>
    </row>
    <row r="179" spans="1:3" ht="21.75" customHeight="1">
      <c r="A179" s="172" t="s">
        <v>3654</v>
      </c>
      <c r="B179" s="172" t="s">
        <v>3655</v>
      </c>
      <c r="C179" s="170" t="s">
        <v>3300</v>
      </c>
    </row>
    <row r="180" spans="1:3" ht="21.75" customHeight="1">
      <c r="A180" s="43" t="s">
        <v>3656</v>
      </c>
      <c r="B180" s="43" t="s">
        <v>3657</v>
      </c>
      <c r="C180" s="43" t="s">
        <v>3300</v>
      </c>
    </row>
    <row r="181" spans="1:3" ht="21.75" customHeight="1">
      <c r="A181" s="40" t="s">
        <v>3658</v>
      </c>
      <c r="B181" s="40" t="s">
        <v>3659</v>
      </c>
      <c r="C181" s="40" t="s">
        <v>3300</v>
      </c>
    </row>
    <row r="182" spans="1:3" ht="21.75" customHeight="1">
      <c r="A182" s="54" t="s">
        <v>3660</v>
      </c>
      <c r="B182" s="54" t="s">
        <v>3661</v>
      </c>
      <c r="C182" s="54" t="s">
        <v>3300</v>
      </c>
    </row>
    <row r="183" spans="1:3" ht="21.75" customHeight="1">
      <c r="A183" s="173" t="s">
        <v>3662</v>
      </c>
      <c r="B183" s="173" t="s">
        <v>3663</v>
      </c>
      <c r="C183" s="174" t="s">
        <v>3300</v>
      </c>
    </row>
    <row r="184" spans="1:3" ht="21.75" customHeight="1">
      <c r="A184" s="175" t="s">
        <v>3664</v>
      </c>
      <c r="B184" s="175" t="s">
        <v>3665</v>
      </c>
      <c r="C184" s="175" t="s">
        <v>3300</v>
      </c>
    </row>
    <row r="185" spans="1:3" ht="21.75" customHeight="1">
      <c r="A185" s="175" t="s">
        <v>3666</v>
      </c>
      <c r="B185" s="175" t="s">
        <v>3667</v>
      </c>
      <c r="C185" s="175" t="s">
        <v>3300</v>
      </c>
    </row>
    <row r="186" spans="1:3" ht="21.75" customHeight="1">
      <c r="A186" s="176" t="s">
        <v>3668</v>
      </c>
      <c r="B186" s="176" t="s">
        <v>3669</v>
      </c>
      <c r="C186" s="177" t="s">
        <v>3300</v>
      </c>
    </row>
    <row r="187" spans="1:3" ht="21.75" customHeight="1">
      <c r="A187" s="176" t="s">
        <v>3670</v>
      </c>
      <c r="B187" s="176" t="s">
        <v>3671</v>
      </c>
      <c r="C187" s="177" t="s">
        <v>3300</v>
      </c>
    </row>
    <row r="188" spans="1:3" ht="21.75" customHeight="1">
      <c r="A188" s="178" t="s">
        <v>3672</v>
      </c>
      <c r="B188" s="178" t="s">
        <v>3673</v>
      </c>
      <c r="C188" s="179" t="s">
        <v>3300</v>
      </c>
    </row>
    <row r="189" spans="1:3" ht="21.75" customHeight="1">
      <c r="A189" s="178" t="s">
        <v>3674</v>
      </c>
      <c r="B189" s="178" t="s">
        <v>3675</v>
      </c>
      <c r="C189" s="179" t="s">
        <v>3300</v>
      </c>
    </row>
    <row r="190" spans="1:3" ht="21.75" customHeight="1">
      <c r="A190" s="178" t="s">
        <v>3676</v>
      </c>
      <c r="B190" s="178" t="s">
        <v>3677</v>
      </c>
      <c r="C190" s="180" t="s">
        <v>3300</v>
      </c>
    </row>
    <row r="191" spans="1:3" ht="21.75" customHeight="1">
      <c r="A191" s="176" t="s">
        <v>3678</v>
      </c>
      <c r="B191" s="176" t="s">
        <v>3679</v>
      </c>
      <c r="C191" s="177" t="s">
        <v>3300</v>
      </c>
    </row>
    <row r="192" spans="1:3" ht="21.75" customHeight="1">
      <c r="A192" s="176" t="s">
        <v>3680</v>
      </c>
      <c r="B192" s="176" t="s">
        <v>3681</v>
      </c>
      <c r="C192" s="177" t="s">
        <v>3300</v>
      </c>
    </row>
    <row r="193" spans="1:3" ht="21.75" customHeight="1">
      <c r="A193" s="178" t="s">
        <v>3682</v>
      </c>
      <c r="B193" s="178" t="s">
        <v>3683</v>
      </c>
      <c r="C193" s="178" t="s">
        <v>3684</v>
      </c>
    </row>
    <row r="194" spans="1:3" ht="21.75" customHeight="1">
      <c r="A194" s="181" t="s">
        <v>3651</v>
      </c>
      <c r="B194" s="181" t="s">
        <v>3685</v>
      </c>
      <c r="C194" s="182"/>
    </row>
    <row r="195" spans="1:3" ht="21.75" customHeight="1">
      <c r="A195" s="182" t="s">
        <v>3686</v>
      </c>
      <c r="B195" s="182" t="s">
        <v>3687</v>
      </c>
      <c r="C195" s="181" t="s">
        <v>3300</v>
      </c>
    </row>
    <row r="196" spans="1:3" ht="21.75" customHeight="1">
      <c r="A196" s="182" t="s">
        <v>3688</v>
      </c>
      <c r="B196" s="182" t="s">
        <v>3689</v>
      </c>
      <c r="C196" s="182" t="s">
        <v>3300</v>
      </c>
    </row>
    <row r="197" spans="1:3" ht="21.75" customHeight="1">
      <c r="A197" s="181" t="s">
        <v>3690</v>
      </c>
      <c r="B197" s="181" t="s">
        <v>3691</v>
      </c>
      <c r="C197" s="181" t="s">
        <v>3300</v>
      </c>
    </row>
    <row r="198" spans="1:3" ht="21.75" customHeight="1">
      <c r="A198" s="54" t="s">
        <v>3692</v>
      </c>
      <c r="B198" s="54" t="s">
        <v>3693</v>
      </c>
      <c r="C198" s="181" t="s">
        <v>3300</v>
      </c>
    </row>
    <row r="199" spans="1:3" ht="21.75" customHeight="1">
      <c r="A199" s="183" t="s">
        <v>3694</v>
      </c>
      <c r="B199" s="183" t="s">
        <v>3695</v>
      </c>
      <c r="C199" s="183" t="s">
        <v>3300</v>
      </c>
    </row>
    <row r="200" spans="1:3" ht="21.75" customHeight="1">
      <c r="A200" s="54" t="s">
        <v>3696</v>
      </c>
      <c r="B200" s="54" t="s">
        <v>3697</v>
      </c>
      <c r="C200" s="54" t="s">
        <v>3300</v>
      </c>
    </row>
    <row r="201" spans="1:3" ht="21.75" customHeight="1">
      <c r="A201" s="54" t="s">
        <v>3698</v>
      </c>
      <c r="B201" s="54" t="s">
        <v>3699</v>
      </c>
      <c r="C201" s="54" t="s">
        <v>3300</v>
      </c>
    </row>
    <row r="202" spans="1:3" ht="21.75" customHeight="1">
      <c r="A202" s="54" t="s">
        <v>3700</v>
      </c>
      <c r="B202" s="54" t="s">
        <v>3701</v>
      </c>
      <c r="C202" s="54" t="s">
        <v>3300</v>
      </c>
    </row>
    <row r="203" spans="1:3" ht="21.75" customHeight="1">
      <c r="A203" s="54" t="s">
        <v>3702</v>
      </c>
      <c r="B203" s="54" t="s">
        <v>3703</v>
      </c>
      <c r="C203" s="54" t="s">
        <v>3300</v>
      </c>
    </row>
    <row r="204" spans="1:3" ht="21.75" customHeight="1">
      <c r="A204" s="54" t="s">
        <v>3704</v>
      </c>
      <c r="B204" s="54" t="s">
        <v>3705</v>
      </c>
      <c r="C204" s="54" t="s">
        <v>3300</v>
      </c>
    </row>
    <row r="205" spans="1:3" ht="21.75" customHeight="1">
      <c r="A205" s="54" t="s">
        <v>3706</v>
      </c>
      <c r="B205" s="54" t="s">
        <v>3707</v>
      </c>
      <c r="C205" s="54" t="s">
        <v>3300</v>
      </c>
    </row>
    <row r="206" spans="1:3" ht="21.75" customHeight="1">
      <c r="A206" s="54" t="s">
        <v>3708</v>
      </c>
      <c r="B206" s="54" t="s">
        <v>3709</v>
      </c>
      <c r="C206" s="54" t="s">
        <v>3300</v>
      </c>
    </row>
    <row r="207" spans="1:3" ht="21.75" customHeight="1">
      <c r="A207" s="54" t="s">
        <v>3710</v>
      </c>
      <c r="B207" s="54" t="s">
        <v>3711</v>
      </c>
      <c r="C207" s="54" t="s">
        <v>3300</v>
      </c>
    </row>
    <row r="208" spans="1:3" ht="21.75" customHeight="1">
      <c r="A208" s="54" t="s">
        <v>3712</v>
      </c>
      <c r="B208" s="54" t="s">
        <v>3713</v>
      </c>
      <c r="C208" s="54" t="s">
        <v>3300</v>
      </c>
    </row>
    <row r="209" spans="1:3" ht="21.75" customHeight="1">
      <c r="A209" s="54" t="s">
        <v>3714</v>
      </c>
      <c r="B209" s="54" t="s">
        <v>3715</v>
      </c>
      <c r="C209" s="54" t="s">
        <v>3300</v>
      </c>
    </row>
    <row r="210" spans="1:3" ht="21.75" customHeight="1">
      <c r="A210" s="54" t="s">
        <v>3651</v>
      </c>
      <c r="B210" s="54" t="s">
        <v>3465</v>
      </c>
      <c r="C210" s="170" t="s">
        <v>3300</v>
      </c>
    </row>
    <row r="211" spans="1:3" ht="21.75" customHeight="1">
      <c r="A211" s="54" t="s">
        <v>3688</v>
      </c>
      <c r="B211" s="54" t="s">
        <v>3689</v>
      </c>
      <c r="C211" s="54" t="s">
        <v>3300</v>
      </c>
    </row>
    <row r="212" spans="1:3" ht="21.75" customHeight="1">
      <c r="A212" s="54" t="s">
        <v>3690</v>
      </c>
      <c r="B212" s="54" t="s">
        <v>3691</v>
      </c>
      <c r="C212" s="54" t="s">
        <v>3300</v>
      </c>
    </row>
    <row r="213" spans="1:3" ht="21.75" customHeight="1">
      <c r="A213" s="54" t="s">
        <v>3716</v>
      </c>
      <c r="B213" s="54" t="s">
        <v>3717</v>
      </c>
      <c r="C213" s="54" t="s">
        <v>3300</v>
      </c>
    </row>
    <row r="214" spans="1:3" ht="21.75" customHeight="1">
      <c r="A214" s="54" t="s">
        <v>3718</v>
      </c>
      <c r="B214" s="54" t="s">
        <v>3719</v>
      </c>
      <c r="C214" s="54" t="s">
        <v>3594</v>
      </c>
    </row>
    <row r="215" spans="1:3" ht="21.75" customHeight="1">
      <c r="A215" s="43" t="s">
        <v>3720</v>
      </c>
      <c r="B215" s="54" t="s">
        <v>3721</v>
      </c>
      <c r="C215" s="54" t="s">
        <v>3594</v>
      </c>
    </row>
    <row r="216" spans="1:3" ht="21.75" customHeight="1">
      <c r="A216" s="43" t="s">
        <v>3651</v>
      </c>
      <c r="B216" s="43" t="s">
        <v>3465</v>
      </c>
      <c r="C216" s="170" t="s">
        <v>3300</v>
      </c>
    </row>
    <row r="217" spans="1:3" ht="21.75" customHeight="1">
      <c r="A217" s="54" t="s">
        <v>3688</v>
      </c>
      <c r="B217" s="54" t="s">
        <v>3689</v>
      </c>
      <c r="C217" s="54" t="s">
        <v>3300</v>
      </c>
    </row>
    <row r="218" spans="1:3" ht="21.75" customHeight="1">
      <c r="A218" s="43" t="s">
        <v>3690</v>
      </c>
      <c r="B218" s="43" t="s">
        <v>3691</v>
      </c>
      <c r="C218" s="43" t="s">
        <v>3300</v>
      </c>
    </row>
    <row r="219" spans="1:3" ht="21.75" customHeight="1">
      <c r="A219" s="54" t="s">
        <v>3716</v>
      </c>
      <c r="B219" s="54" t="s">
        <v>3717</v>
      </c>
      <c r="C219" s="54" t="s">
        <v>3300</v>
      </c>
    </row>
    <row r="220" spans="1:3" ht="21.75" customHeight="1">
      <c r="A220" s="54" t="s">
        <v>3722</v>
      </c>
      <c r="B220" s="54" t="s">
        <v>3723</v>
      </c>
      <c r="C220" s="54" t="s">
        <v>3300</v>
      </c>
    </row>
    <row r="221" spans="1:3" ht="21.75" customHeight="1">
      <c r="A221" s="54" t="s">
        <v>3724</v>
      </c>
      <c r="B221" s="54" t="s">
        <v>3725</v>
      </c>
      <c r="C221" s="54" t="s">
        <v>3300</v>
      </c>
    </row>
    <row r="222" spans="1:3" ht="21.75" customHeight="1">
      <c r="A222" s="54" t="s">
        <v>3726</v>
      </c>
      <c r="B222" s="54" t="s">
        <v>3727</v>
      </c>
      <c r="C222" s="54" t="s">
        <v>3300</v>
      </c>
    </row>
    <row r="223" spans="1:3" ht="21.75" customHeight="1">
      <c r="A223" s="40" t="s">
        <v>3728</v>
      </c>
      <c r="B223" s="40" t="s">
        <v>3729</v>
      </c>
      <c r="C223" s="170" t="s">
        <v>3300</v>
      </c>
    </row>
    <row r="224" spans="1:3" ht="21.75" customHeight="1">
      <c r="A224" s="40" t="s">
        <v>3730</v>
      </c>
      <c r="B224" s="40" t="s">
        <v>3731</v>
      </c>
      <c r="C224" s="40" t="s">
        <v>3300</v>
      </c>
    </row>
    <row r="225" spans="1:3" ht="21.75" customHeight="1">
      <c r="A225" s="54" t="s">
        <v>3732</v>
      </c>
      <c r="B225" s="54" t="s">
        <v>3733</v>
      </c>
      <c r="C225" s="54" t="s">
        <v>3300</v>
      </c>
    </row>
    <row r="226" spans="1:3" ht="21.75" customHeight="1">
      <c r="A226" s="54" t="s">
        <v>3734</v>
      </c>
      <c r="B226" s="54" t="s">
        <v>3735</v>
      </c>
      <c r="C226" s="54" t="s">
        <v>3300</v>
      </c>
    </row>
    <row r="227" spans="1:3" ht="21.75" customHeight="1">
      <c r="A227" s="54" t="s">
        <v>3736</v>
      </c>
      <c r="B227" s="54" t="s">
        <v>3737</v>
      </c>
      <c r="C227" s="54" t="s">
        <v>3300</v>
      </c>
    </row>
    <row r="228" spans="1:3" ht="21.75" customHeight="1">
      <c r="A228" s="54" t="s">
        <v>3738</v>
      </c>
      <c r="B228" s="54" t="s">
        <v>3739</v>
      </c>
      <c r="C228" s="54" t="s">
        <v>3300</v>
      </c>
    </row>
    <row r="229" spans="1:3" ht="21.75" customHeight="1">
      <c r="A229" s="54" t="s">
        <v>3740</v>
      </c>
      <c r="B229" s="54" t="s">
        <v>3741</v>
      </c>
      <c r="C229" s="54" t="s">
        <v>3300</v>
      </c>
    </row>
    <row r="230" spans="1:3" ht="21.75" customHeight="1">
      <c r="A230" s="54" t="s">
        <v>3742</v>
      </c>
      <c r="B230" s="54" t="s">
        <v>3743</v>
      </c>
      <c r="C230" s="54" t="s">
        <v>3300</v>
      </c>
    </row>
    <row r="231" spans="1:3" ht="21.75" customHeight="1">
      <c r="A231" s="54" t="s">
        <v>3744</v>
      </c>
      <c r="B231" s="54" t="s">
        <v>3745</v>
      </c>
      <c r="C231" s="54" t="s">
        <v>3300</v>
      </c>
    </row>
    <row r="232" spans="1:3" ht="21.75" customHeight="1">
      <c r="A232" s="54" t="s">
        <v>3746</v>
      </c>
      <c r="B232" s="54" t="s">
        <v>3747</v>
      </c>
      <c r="C232" s="54" t="s">
        <v>3300</v>
      </c>
    </row>
    <row r="233" spans="1:3" ht="21.75" customHeight="1">
      <c r="A233" s="54" t="s">
        <v>3748</v>
      </c>
      <c r="B233" s="54" t="s">
        <v>3749</v>
      </c>
      <c r="C233" s="54" t="s">
        <v>3300</v>
      </c>
    </row>
    <row r="234" spans="1:3" ht="21.75" customHeight="1">
      <c r="A234" s="54" t="s">
        <v>3750</v>
      </c>
      <c r="B234" s="54" t="s">
        <v>3751</v>
      </c>
      <c r="C234" s="54" t="s">
        <v>3300</v>
      </c>
    </row>
    <row r="235" spans="1:3" s="167" customFormat="1" ht="21.75" customHeight="1">
      <c r="A235" s="184" t="s">
        <v>3752</v>
      </c>
      <c r="B235" s="184" t="s">
        <v>3753</v>
      </c>
      <c r="C235" s="184" t="s">
        <v>3300</v>
      </c>
    </row>
    <row r="236" spans="1:3" ht="21.75" customHeight="1">
      <c r="A236" s="54" t="s">
        <v>3754</v>
      </c>
      <c r="B236" s="54" t="s">
        <v>3755</v>
      </c>
      <c r="C236" s="54" t="s">
        <v>3300</v>
      </c>
    </row>
    <row r="237" spans="1:3" ht="21.75" customHeight="1">
      <c r="A237" s="54" t="s">
        <v>3756</v>
      </c>
      <c r="B237" s="54" t="s">
        <v>3757</v>
      </c>
      <c r="C237" s="54" t="s">
        <v>3300</v>
      </c>
    </row>
    <row r="238" spans="1:3" ht="21.75" customHeight="1">
      <c r="A238" s="54" t="s">
        <v>3758</v>
      </c>
      <c r="B238" s="54" t="s">
        <v>3759</v>
      </c>
      <c r="C238" s="54" t="s">
        <v>3300</v>
      </c>
    </row>
    <row r="239" spans="1:3" ht="21.75" customHeight="1">
      <c r="A239" s="54" t="s">
        <v>3760</v>
      </c>
      <c r="B239" s="54" t="s">
        <v>3761</v>
      </c>
      <c r="C239" s="54" t="s">
        <v>3300</v>
      </c>
    </row>
    <row r="240" spans="1:3" ht="21.75" customHeight="1">
      <c r="A240" s="54" t="s">
        <v>3762</v>
      </c>
      <c r="B240" s="54" t="s">
        <v>3763</v>
      </c>
      <c r="C240" s="54" t="s">
        <v>3300</v>
      </c>
    </row>
    <row r="241" spans="1:3" ht="21.75" customHeight="1">
      <c r="A241" s="54" t="s">
        <v>3764</v>
      </c>
      <c r="B241" s="54" t="s">
        <v>3765</v>
      </c>
      <c r="C241" s="54" t="s">
        <v>3300</v>
      </c>
    </row>
    <row r="242" spans="1:3" ht="21.75" customHeight="1">
      <c r="A242" s="54" t="s">
        <v>3766</v>
      </c>
      <c r="B242" s="54" t="s">
        <v>3767</v>
      </c>
      <c r="C242" s="54" t="s">
        <v>3300</v>
      </c>
    </row>
    <row r="243" spans="1:3" ht="21.75" customHeight="1">
      <c r="A243" s="54" t="s">
        <v>3768</v>
      </c>
      <c r="B243" s="54" t="s">
        <v>3769</v>
      </c>
      <c r="C243" s="54" t="s">
        <v>3300</v>
      </c>
    </row>
    <row r="244" spans="1:3" ht="21.75" customHeight="1">
      <c r="A244" s="54" t="s">
        <v>3770</v>
      </c>
      <c r="B244" s="54" t="s">
        <v>3771</v>
      </c>
      <c r="C244" s="54" t="s">
        <v>3300</v>
      </c>
    </row>
    <row r="245" spans="1:3" ht="21.75" customHeight="1">
      <c r="A245" s="54" t="s">
        <v>3772</v>
      </c>
      <c r="B245" s="54" t="s">
        <v>3773</v>
      </c>
      <c r="C245" s="54" t="s">
        <v>3300</v>
      </c>
    </row>
    <row r="246" spans="1:3" ht="21.75" customHeight="1">
      <c r="A246" s="54" t="s">
        <v>3774</v>
      </c>
      <c r="B246" s="54" t="s">
        <v>3775</v>
      </c>
      <c r="C246" s="54" t="s">
        <v>3300</v>
      </c>
    </row>
    <row r="247" spans="1:3" ht="21.75" customHeight="1">
      <c r="A247" s="54" t="s">
        <v>3776</v>
      </c>
      <c r="B247" s="54" t="s">
        <v>3777</v>
      </c>
      <c r="C247" s="54" t="s">
        <v>3300</v>
      </c>
    </row>
    <row r="248" spans="1:3" ht="21.75" customHeight="1">
      <c r="A248" s="54" t="s">
        <v>3778</v>
      </c>
      <c r="B248" s="54" t="s">
        <v>3779</v>
      </c>
      <c r="C248" s="54" t="s">
        <v>3300</v>
      </c>
    </row>
    <row r="249" spans="1:3" ht="21.75" customHeight="1">
      <c r="A249" s="54" t="s">
        <v>3780</v>
      </c>
      <c r="B249" s="54" t="s">
        <v>3781</v>
      </c>
      <c r="C249" s="54" t="s">
        <v>3300</v>
      </c>
    </row>
    <row r="250" spans="1:3" ht="21.75" customHeight="1">
      <c r="A250" s="54" t="s">
        <v>3782</v>
      </c>
      <c r="B250" s="54" t="s">
        <v>3783</v>
      </c>
      <c r="C250" s="54" t="s">
        <v>3300</v>
      </c>
    </row>
    <row r="251" spans="1:3" ht="21.75" customHeight="1">
      <c r="A251" s="54" t="s">
        <v>3784</v>
      </c>
      <c r="B251" s="54" t="s">
        <v>3785</v>
      </c>
      <c r="C251" s="54" t="s">
        <v>3300</v>
      </c>
    </row>
    <row r="252" spans="1:3" ht="21.75" customHeight="1">
      <c r="A252" s="54" t="s">
        <v>3786</v>
      </c>
      <c r="B252" s="54" t="s">
        <v>3787</v>
      </c>
      <c r="C252" s="54" t="s">
        <v>3300</v>
      </c>
    </row>
    <row r="253" spans="1:3" ht="21.75" customHeight="1">
      <c r="A253" s="54" t="s">
        <v>3788</v>
      </c>
      <c r="B253" s="54" t="s">
        <v>3789</v>
      </c>
      <c r="C253" s="54" t="s">
        <v>3300</v>
      </c>
    </row>
    <row r="254" spans="1:3" ht="21.75" customHeight="1">
      <c r="A254" s="54" t="s">
        <v>3790</v>
      </c>
      <c r="B254" s="54" t="s">
        <v>3791</v>
      </c>
      <c r="C254" s="54" t="s">
        <v>3300</v>
      </c>
    </row>
    <row r="255" spans="1:3" ht="21.75" customHeight="1">
      <c r="A255" s="54" t="s">
        <v>3792</v>
      </c>
      <c r="B255" s="54" t="s">
        <v>3793</v>
      </c>
      <c r="C255" s="54" t="s">
        <v>3300</v>
      </c>
    </row>
    <row r="256" spans="1:3" ht="21.75" customHeight="1">
      <c r="A256" s="54" t="s">
        <v>3794</v>
      </c>
      <c r="B256" s="54" t="s">
        <v>3795</v>
      </c>
      <c r="C256" s="54" t="s">
        <v>3300</v>
      </c>
    </row>
    <row r="257" spans="1:3" ht="21.75" customHeight="1">
      <c r="A257" s="54" t="s">
        <v>3796</v>
      </c>
      <c r="B257" s="54" t="s">
        <v>3797</v>
      </c>
      <c r="C257" s="54" t="s">
        <v>3300</v>
      </c>
    </row>
    <row r="258" spans="1:3" ht="21.75" customHeight="1">
      <c r="A258" s="54" t="s">
        <v>3798</v>
      </c>
      <c r="B258" s="54" t="s">
        <v>3799</v>
      </c>
      <c r="C258" s="54" t="s">
        <v>3300</v>
      </c>
    </row>
    <row r="259" spans="1:3" ht="21.75" customHeight="1">
      <c r="A259" s="54" t="s">
        <v>3800</v>
      </c>
      <c r="B259" s="54" t="s">
        <v>3801</v>
      </c>
      <c r="C259" s="177" t="s">
        <v>3300</v>
      </c>
    </row>
    <row r="260" spans="1:3" ht="21.75" customHeight="1">
      <c r="A260" s="54" t="s">
        <v>3802</v>
      </c>
      <c r="B260" s="54" t="s">
        <v>3803</v>
      </c>
      <c r="C260" s="177" t="s">
        <v>3300</v>
      </c>
    </row>
    <row r="261" spans="1:3" ht="21.75" customHeight="1">
      <c r="A261" s="54" t="s">
        <v>3804</v>
      </c>
      <c r="B261" s="54" t="s">
        <v>3805</v>
      </c>
      <c r="C261" s="54" t="s">
        <v>3300</v>
      </c>
    </row>
    <row r="262" spans="1:3" ht="21.75" customHeight="1">
      <c r="A262" s="54" t="s">
        <v>3806</v>
      </c>
      <c r="B262" s="54" t="s">
        <v>3807</v>
      </c>
      <c r="C262" s="54" t="s">
        <v>3300</v>
      </c>
    </row>
    <row r="263" spans="1:3" ht="21.75" customHeight="1">
      <c r="A263" s="54" t="s">
        <v>3808</v>
      </c>
      <c r="B263" s="54" t="s">
        <v>3809</v>
      </c>
      <c r="C263" s="54" t="s">
        <v>3300</v>
      </c>
    </row>
    <row r="264" spans="1:3" ht="21.75" customHeight="1">
      <c r="A264" s="54" t="s">
        <v>3810</v>
      </c>
      <c r="B264" s="54" t="s">
        <v>3811</v>
      </c>
      <c r="C264" s="54" t="s">
        <v>3300</v>
      </c>
    </row>
    <row r="265" spans="1:3" ht="21.75" customHeight="1">
      <c r="A265" s="54" t="s">
        <v>3812</v>
      </c>
      <c r="B265" s="54" t="s">
        <v>3813</v>
      </c>
      <c r="C265" s="54" t="s">
        <v>3300</v>
      </c>
    </row>
    <row r="266" spans="1:3" ht="21.75" customHeight="1">
      <c r="A266" s="54" t="s">
        <v>3814</v>
      </c>
      <c r="B266" s="54" t="s">
        <v>3815</v>
      </c>
      <c r="C266" s="54" t="s">
        <v>3300</v>
      </c>
    </row>
    <row r="267" spans="1:3" ht="21.75" customHeight="1">
      <c r="A267" s="54" t="s">
        <v>3816</v>
      </c>
      <c r="B267" s="54" t="s">
        <v>3817</v>
      </c>
      <c r="C267" s="54" t="s">
        <v>3300</v>
      </c>
    </row>
    <row r="268" spans="1:3" ht="21.75" customHeight="1">
      <c r="A268" s="54" t="s">
        <v>3818</v>
      </c>
      <c r="B268" s="54" t="s">
        <v>3819</v>
      </c>
      <c r="C268" s="54" t="s">
        <v>3300</v>
      </c>
    </row>
    <row r="269" spans="1:3" ht="21.75" customHeight="1">
      <c r="A269" s="40" t="s">
        <v>3820</v>
      </c>
      <c r="B269" s="40" t="s">
        <v>3821</v>
      </c>
      <c r="C269" s="170" t="s">
        <v>3300</v>
      </c>
    </row>
    <row r="270" spans="1:3" ht="21.75" customHeight="1">
      <c r="A270" s="40" t="s">
        <v>3822</v>
      </c>
      <c r="B270" s="40" t="s">
        <v>3823</v>
      </c>
      <c r="C270" s="170" t="s">
        <v>3300</v>
      </c>
    </row>
    <row r="271" spans="1:3" ht="21.75" customHeight="1">
      <c r="A271" s="40" t="s">
        <v>3824</v>
      </c>
      <c r="B271" s="40" t="s">
        <v>3825</v>
      </c>
      <c r="C271" s="40" t="s">
        <v>3300</v>
      </c>
    </row>
    <row r="272" spans="1:3" ht="21.75" customHeight="1">
      <c r="A272" s="40" t="s">
        <v>3826</v>
      </c>
      <c r="B272" s="40" t="s">
        <v>3827</v>
      </c>
      <c r="C272" s="40" t="s">
        <v>3300</v>
      </c>
    </row>
    <row r="273" spans="1:3" ht="21.75" customHeight="1">
      <c r="A273" s="40" t="s">
        <v>3828</v>
      </c>
      <c r="B273" s="40" t="s">
        <v>3829</v>
      </c>
      <c r="C273" s="40" t="s">
        <v>3300</v>
      </c>
    </row>
    <row r="274" spans="1:3" ht="21.75" customHeight="1">
      <c r="A274" s="40" t="s">
        <v>3830</v>
      </c>
      <c r="B274" s="40" t="s">
        <v>3831</v>
      </c>
      <c r="C274" s="40" t="s">
        <v>3300</v>
      </c>
    </row>
    <row r="275" spans="1:3" ht="21.75" customHeight="1">
      <c r="A275" s="40" t="s">
        <v>3832</v>
      </c>
      <c r="B275" s="40" t="s">
        <v>3833</v>
      </c>
      <c r="C275" s="170" t="s">
        <v>3300</v>
      </c>
    </row>
    <row r="276" spans="1:3" ht="21.75" customHeight="1">
      <c r="A276" s="40" t="s">
        <v>3834</v>
      </c>
      <c r="B276" s="40" t="s">
        <v>3835</v>
      </c>
      <c r="C276" s="40" t="s">
        <v>3300</v>
      </c>
    </row>
    <row r="277" spans="1:3" ht="21.75" customHeight="1">
      <c r="A277" s="54" t="s">
        <v>3836</v>
      </c>
      <c r="B277" s="54" t="s">
        <v>3837</v>
      </c>
      <c r="C277" s="54" t="s">
        <v>3300</v>
      </c>
    </row>
    <row r="278" spans="1:3" ht="21.75" customHeight="1">
      <c r="A278" s="54" t="s">
        <v>3838</v>
      </c>
      <c r="B278" s="54" t="s">
        <v>3839</v>
      </c>
      <c r="C278" s="54" t="s">
        <v>3300</v>
      </c>
    </row>
    <row r="279" spans="1:3" ht="21.75" customHeight="1">
      <c r="A279" s="54" t="s">
        <v>3840</v>
      </c>
      <c r="B279" s="54" t="s">
        <v>3841</v>
      </c>
      <c r="C279" s="54" t="s">
        <v>3300</v>
      </c>
    </row>
    <row r="280" spans="1:3" ht="21.75" customHeight="1">
      <c r="A280" s="54" t="s">
        <v>3842</v>
      </c>
      <c r="B280" s="54" t="s">
        <v>3843</v>
      </c>
      <c r="C280" s="54" t="s">
        <v>3300</v>
      </c>
    </row>
    <row r="281" spans="1:3" ht="21.75" customHeight="1">
      <c r="A281" s="54" t="s">
        <v>3844</v>
      </c>
      <c r="B281" s="54" t="s">
        <v>3845</v>
      </c>
      <c r="C281" s="54" t="s">
        <v>3300</v>
      </c>
    </row>
    <row r="282" spans="1:3" ht="21.75" customHeight="1">
      <c r="A282" s="54" t="s">
        <v>3846</v>
      </c>
      <c r="B282" s="54" t="s">
        <v>3847</v>
      </c>
      <c r="C282" s="54" t="s">
        <v>3300</v>
      </c>
    </row>
    <row r="283" spans="1:3" ht="21.75" customHeight="1">
      <c r="A283" s="40" t="s">
        <v>3848</v>
      </c>
      <c r="B283" s="136" t="s">
        <v>3849</v>
      </c>
      <c r="C283" s="170" t="s">
        <v>3300</v>
      </c>
    </row>
    <row r="284" spans="1:3" ht="21.75" customHeight="1">
      <c r="A284" s="40" t="s">
        <v>3850</v>
      </c>
      <c r="B284" s="40" t="s">
        <v>3851</v>
      </c>
      <c r="C284" s="170" t="s">
        <v>3300</v>
      </c>
    </row>
    <row r="285" spans="1:3" ht="21.75" customHeight="1">
      <c r="A285" s="40" t="s">
        <v>3852</v>
      </c>
      <c r="B285" s="40" t="s">
        <v>3853</v>
      </c>
      <c r="C285" s="40" t="s">
        <v>3300</v>
      </c>
    </row>
    <row r="286" spans="1:3" ht="21.75" customHeight="1">
      <c r="A286" s="40" t="s">
        <v>3854</v>
      </c>
      <c r="B286" s="40" t="s">
        <v>3855</v>
      </c>
      <c r="C286" s="170" t="s">
        <v>3300</v>
      </c>
    </row>
    <row r="287" spans="1:3" ht="21.75" customHeight="1">
      <c r="A287" s="40" t="s">
        <v>3856</v>
      </c>
      <c r="B287" s="40" t="s">
        <v>3857</v>
      </c>
      <c r="C287" s="170" t="s">
        <v>3300</v>
      </c>
    </row>
    <row r="288" spans="1:3" ht="21.75" customHeight="1">
      <c r="A288" s="40" t="s">
        <v>3858</v>
      </c>
      <c r="B288" s="40" t="s">
        <v>3859</v>
      </c>
      <c r="C288" s="170" t="s">
        <v>3300</v>
      </c>
    </row>
    <row r="289" spans="1:3" ht="21.75" customHeight="1">
      <c r="A289" s="40" t="s">
        <v>3860</v>
      </c>
      <c r="B289" s="40" t="s">
        <v>3861</v>
      </c>
      <c r="C289" s="170" t="s">
        <v>3300</v>
      </c>
    </row>
    <row r="290" spans="1:3" ht="21.75" customHeight="1">
      <c r="A290" s="40" t="s">
        <v>3862</v>
      </c>
      <c r="B290" s="40" t="s">
        <v>3863</v>
      </c>
      <c r="C290" s="170" t="s">
        <v>3300</v>
      </c>
    </row>
    <row r="291" spans="1:3" ht="21.75" customHeight="1">
      <c r="A291" s="40" t="s">
        <v>3864</v>
      </c>
      <c r="B291" s="40" t="s">
        <v>3865</v>
      </c>
      <c r="C291" s="170" t="s">
        <v>3300</v>
      </c>
    </row>
    <row r="292" spans="1:3" ht="21.75" customHeight="1">
      <c r="A292" s="40" t="s">
        <v>3866</v>
      </c>
      <c r="B292" s="40" t="s">
        <v>3867</v>
      </c>
      <c r="C292" s="170" t="s">
        <v>3300</v>
      </c>
    </row>
    <row r="293" spans="1:3" ht="21.75" customHeight="1">
      <c r="A293" s="40" t="s">
        <v>3868</v>
      </c>
      <c r="B293" s="40" t="s">
        <v>3869</v>
      </c>
      <c r="C293" s="170" t="s">
        <v>3300</v>
      </c>
    </row>
    <row r="294" spans="1:3" ht="21.75" customHeight="1">
      <c r="A294" s="40" t="s">
        <v>3870</v>
      </c>
      <c r="B294" s="40" t="s">
        <v>3871</v>
      </c>
      <c r="C294" s="170" t="s">
        <v>3300</v>
      </c>
    </row>
    <row r="295" spans="1:3" ht="21.75" customHeight="1">
      <c r="A295" s="40" t="s">
        <v>3872</v>
      </c>
      <c r="B295" s="40" t="s">
        <v>3873</v>
      </c>
      <c r="C295" s="40" t="s">
        <v>3300</v>
      </c>
    </row>
    <row r="296" spans="1:3" ht="21.75" customHeight="1">
      <c r="A296" s="178" t="s">
        <v>3874</v>
      </c>
      <c r="B296" s="178" t="s">
        <v>3875</v>
      </c>
      <c r="C296" s="40" t="s">
        <v>3300</v>
      </c>
    </row>
    <row r="297" spans="1:3" ht="21.75" customHeight="1">
      <c r="A297" s="40" t="s">
        <v>3876</v>
      </c>
      <c r="B297" s="40" t="s">
        <v>3877</v>
      </c>
      <c r="C297" s="40" t="s">
        <v>3300</v>
      </c>
    </row>
    <row r="298" spans="1:3" ht="21.75" customHeight="1">
      <c r="A298" s="40" t="s">
        <v>3878</v>
      </c>
      <c r="B298" s="40" t="s">
        <v>3879</v>
      </c>
      <c r="C298" s="40" t="s">
        <v>3300</v>
      </c>
    </row>
    <row r="299" spans="1:3" ht="21.75" customHeight="1">
      <c r="A299" s="136" t="s">
        <v>3880</v>
      </c>
      <c r="B299" s="136" t="s">
        <v>3881</v>
      </c>
      <c r="C299" s="170" t="s">
        <v>3300</v>
      </c>
    </row>
    <row r="300" spans="1:3" ht="21.75" customHeight="1">
      <c r="A300" s="40" t="s">
        <v>3882</v>
      </c>
      <c r="B300" s="40" t="s">
        <v>3883</v>
      </c>
      <c r="C300" s="170" t="s">
        <v>3300</v>
      </c>
    </row>
    <row r="301" spans="1:3" ht="21.75" customHeight="1">
      <c r="A301" s="40" t="s">
        <v>3884</v>
      </c>
      <c r="B301" s="40" t="s">
        <v>3885</v>
      </c>
      <c r="C301" s="170" t="s">
        <v>3300</v>
      </c>
    </row>
    <row r="302" spans="1:3" ht="21.75" customHeight="1">
      <c r="A302" s="40" t="s">
        <v>3886</v>
      </c>
      <c r="B302" s="40" t="s">
        <v>3887</v>
      </c>
      <c r="C302" s="40" t="s">
        <v>3300</v>
      </c>
    </row>
    <row r="303" spans="1:3" ht="21.75" customHeight="1">
      <c r="A303" s="130" t="s">
        <v>3888</v>
      </c>
      <c r="B303" s="185" t="s">
        <v>3889</v>
      </c>
      <c r="C303" s="170" t="s">
        <v>3300</v>
      </c>
    </row>
    <row r="304" spans="1:3" ht="21.75" customHeight="1">
      <c r="A304" s="40" t="s">
        <v>3890</v>
      </c>
      <c r="B304" s="40" t="s">
        <v>3891</v>
      </c>
      <c r="C304" s="170" t="s">
        <v>3300</v>
      </c>
    </row>
    <row r="305" spans="1:3" ht="21.75" customHeight="1">
      <c r="A305" s="40" t="s">
        <v>3892</v>
      </c>
      <c r="B305" s="40" t="s">
        <v>3893</v>
      </c>
      <c r="C305" s="40" t="s">
        <v>3300</v>
      </c>
    </row>
    <row r="306" spans="1:3" ht="21.75" customHeight="1">
      <c r="A306" s="40" t="s">
        <v>3894</v>
      </c>
      <c r="B306" s="40" t="s">
        <v>3895</v>
      </c>
      <c r="C306" s="40" t="s">
        <v>3300</v>
      </c>
    </row>
    <row r="307" spans="1:3" ht="21.75" customHeight="1">
      <c r="A307" s="40" t="s">
        <v>3896</v>
      </c>
      <c r="B307" s="40" t="s">
        <v>3897</v>
      </c>
      <c r="C307" s="40" t="s">
        <v>3300</v>
      </c>
    </row>
    <row r="308" spans="1:3" ht="21.75" customHeight="1">
      <c r="A308" s="40" t="s">
        <v>3898</v>
      </c>
      <c r="B308" s="40" t="s">
        <v>3899</v>
      </c>
      <c r="C308" s="40" t="s">
        <v>3300</v>
      </c>
    </row>
    <row r="309" spans="1:3" ht="21.75" customHeight="1">
      <c r="A309" s="40" t="s">
        <v>3900</v>
      </c>
      <c r="B309" s="40" t="s">
        <v>3901</v>
      </c>
      <c r="C309" s="170" t="s">
        <v>3300</v>
      </c>
    </row>
    <row r="310" spans="1:3" ht="21.75" customHeight="1">
      <c r="A310" s="40" t="s">
        <v>3902</v>
      </c>
      <c r="B310" s="40" t="s">
        <v>3903</v>
      </c>
      <c r="C310" s="170" t="s">
        <v>3300</v>
      </c>
    </row>
    <row r="311" spans="1:3" ht="21.75" customHeight="1">
      <c r="A311" s="40" t="s">
        <v>3904</v>
      </c>
      <c r="B311" s="40" t="s">
        <v>3905</v>
      </c>
      <c r="C311" s="40" t="s">
        <v>3300</v>
      </c>
    </row>
    <row r="312" spans="1:3" ht="21.75" customHeight="1">
      <c r="A312" s="54" t="s">
        <v>3906</v>
      </c>
      <c r="B312" s="54" t="s">
        <v>3907</v>
      </c>
      <c r="C312" s="54" t="s">
        <v>3300</v>
      </c>
    </row>
    <row r="313" spans="1:3" ht="21.75" customHeight="1">
      <c r="A313" s="54" t="s">
        <v>3908</v>
      </c>
      <c r="B313" s="54" t="s">
        <v>3909</v>
      </c>
      <c r="C313" s="54" t="s">
        <v>3300</v>
      </c>
    </row>
    <row r="314" spans="1:3" ht="21.75" customHeight="1">
      <c r="A314" s="54" t="s">
        <v>3910</v>
      </c>
      <c r="B314" s="54" t="s">
        <v>3911</v>
      </c>
      <c r="C314" s="54" t="s">
        <v>3300</v>
      </c>
    </row>
    <row r="315" spans="1:3" ht="21.75" customHeight="1">
      <c r="A315" s="54" t="s">
        <v>3912</v>
      </c>
      <c r="B315" s="54" t="s">
        <v>3913</v>
      </c>
      <c r="C315" s="54" t="s">
        <v>3300</v>
      </c>
    </row>
    <row r="316" spans="1:3" ht="21.75" customHeight="1">
      <c r="A316" s="54" t="s">
        <v>3914</v>
      </c>
      <c r="B316" s="54" t="s">
        <v>3915</v>
      </c>
      <c r="C316" s="54" t="s">
        <v>3300</v>
      </c>
    </row>
    <row r="317" spans="1:3" ht="21.75" customHeight="1">
      <c r="A317" s="54" t="s">
        <v>3916</v>
      </c>
      <c r="B317" s="54" t="s">
        <v>3917</v>
      </c>
      <c r="C317" s="54" t="s">
        <v>3300</v>
      </c>
    </row>
    <row r="318" spans="1:3" ht="21.75" customHeight="1">
      <c r="A318" s="54" t="s">
        <v>3918</v>
      </c>
      <c r="B318" s="54" t="s">
        <v>3919</v>
      </c>
      <c r="C318" s="54" t="s">
        <v>3300</v>
      </c>
    </row>
    <row r="319" spans="1:3" ht="21.75" customHeight="1">
      <c r="A319" s="54" t="s">
        <v>3920</v>
      </c>
      <c r="B319" s="54" t="s">
        <v>3921</v>
      </c>
      <c r="C319" s="54" t="s">
        <v>3300</v>
      </c>
    </row>
    <row r="320" spans="1:3" ht="21.75" customHeight="1">
      <c r="A320" s="40" t="s">
        <v>3922</v>
      </c>
      <c r="B320" s="40" t="s">
        <v>3923</v>
      </c>
      <c r="C320" s="40" t="s">
        <v>3300</v>
      </c>
    </row>
    <row r="321" spans="1:3" ht="21.75" customHeight="1">
      <c r="A321" s="40" t="s">
        <v>3924</v>
      </c>
      <c r="B321" s="40" t="s">
        <v>3925</v>
      </c>
      <c r="C321" s="170" t="s">
        <v>3300</v>
      </c>
    </row>
    <row r="322" spans="1:3" ht="21.75" customHeight="1">
      <c r="A322" s="54" t="s">
        <v>3926</v>
      </c>
      <c r="B322" s="54" t="s">
        <v>3927</v>
      </c>
      <c r="C322" s="54" t="s">
        <v>3300</v>
      </c>
    </row>
    <row r="323" spans="1:3" ht="21.75" customHeight="1">
      <c r="A323" s="54" t="s">
        <v>3928</v>
      </c>
      <c r="B323" s="54" t="s">
        <v>3929</v>
      </c>
      <c r="C323" s="54" t="s">
        <v>3300</v>
      </c>
    </row>
    <row r="324" spans="1:3" ht="21.75" customHeight="1">
      <c r="A324" s="40" t="s">
        <v>3930</v>
      </c>
      <c r="B324" s="40" t="s">
        <v>3931</v>
      </c>
      <c r="C324" s="40" t="s">
        <v>3300</v>
      </c>
    </row>
    <row r="325" spans="1:3" ht="21.75" customHeight="1">
      <c r="A325" s="54" t="s">
        <v>3932</v>
      </c>
      <c r="B325" s="54" t="s">
        <v>3933</v>
      </c>
      <c r="C325" s="54" t="s">
        <v>3300</v>
      </c>
    </row>
    <row r="326" spans="1:3" ht="21.75" customHeight="1">
      <c r="A326" s="54" t="s">
        <v>3934</v>
      </c>
      <c r="B326" s="54" t="s">
        <v>3935</v>
      </c>
      <c r="C326" s="54" t="s">
        <v>3300</v>
      </c>
    </row>
    <row r="327" spans="1:3" ht="21.75" customHeight="1">
      <c r="A327" s="54" t="s">
        <v>3936</v>
      </c>
      <c r="B327" s="54" t="s">
        <v>3937</v>
      </c>
      <c r="C327" s="54" t="s">
        <v>3300</v>
      </c>
    </row>
    <row r="328" spans="1:3" ht="21.75" customHeight="1">
      <c r="A328" s="54" t="s">
        <v>3938</v>
      </c>
      <c r="B328" s="54" t="s">
        <v>3939</v>
      </c>
      <c r="C328" s="54" t="s">
        <v>3300</v>
      </c>
    </row>
    <row r="329" spans="1:3" ht="21.75" customHeight="1">
      <c r="A329" s="54" t="s">
        <v>3940</v>
      </c>
      <c r="B329" s="54" t="s">
        <v>3941</v>
      </c>
      <c r="C329" s="54" t="s">
        <v>3300</v>
      </c>
    </row>
    <row r="330" spans="1:3" ht="21.75" customHeight="1">
      <c r="A330" s="54" t="s">
        <v>3942</v>
      </c>
      <c r="B330" s="54" t="s">
        <v>3943</v>
      </c>
      <c r="C330" s="54" t="s">
        <v>3300</v>
      </c>
    </row>
    <row r="331" spans="1:3" ht="21.75" customHeight="1">
      <c r="A331" s="54" t="s">
        <v>3944</v>
      </c>
      <c r="B331" s="54" t="s">
        <v>3945</v>
      </c>
      <c r="C331" s="54" t="s">
        <v>3300</v>
      </c>
    </row>
    <row r="332" spans="1:3" ht="21.75" customHeight="1">
      <c r="A332" s="54" t="s">
        <v>3946</v>
      </c>
      <c r="B332" s="54" t="s">
        <v>3947</v>
      </c>
      <c r="C332" s="54" t="s">
        <v>3300</v>
      </c>
    </row>
    <row r="333" spans="1:3" ht="21.75" customHeight="1">
      <c r="A333" s="54" t="s">
        <v>3948</v>
      </c>
      <c r="B333" s="54" t="s">
        <v>3949</v>
      </c>
      <c r="C333" s="54" t="s">
        <v>3300</v>
      </c>
    </row>
    <row r="334" spans="1:3" ht="21.75" customHeight="1">
      <c r="A334" s="54" t="s">
        <v>3950</v>
      </c>
      <c r="B334" s="54" t="s">
        <v>3951</v>
      </c>
      <c r="C334" s="54" t="s">
        <v>3300</v>
      </c>
    </row>
    <row r="335" spans="1:3" ht="21.75" customHeight="1">
      <c r="A335" s="54" t="s">
        <v>3952</v>
      </c>
      <c r="B335" s="54" t="s">
        <v>3953</v>
      </c>
      <c r="C335" s="54" t="s">
        <v>3300</v>
      </c>
    </row>
    <row r="336" spans="1:3" ht="21.75" customHeight="1">
      <c r="A336" s="54" t="s">
        <v>3954</v>
      </c>
      <c r="B336" s="54" t="s">
        <v>3955</v>
      </c>
      <c r="C336" s="54" t="s">
        <v>3300</v>
      </c>
    </row>
    <row r="337" spans="1:3" ht="21.75" customHeight="1">
      <c r="A337" s="54" t="s">
        <v>3956</v>
      </c>
      <c r="B337" s="54" t="s">
        <v>3957</v>
      </c>
      <c r="C337" s="54" t="s">
        <v>3300</v>
      </c>
    </row>
    <row r="338" spans="1:3" ht="21.75" customHeight="1">
      <c r="A338" s="54" t="s">
        <v>3958</v>
      </c>
      <c r="B338" s="54" t="s">
        <v>3959</v>
      </c>
      <c r="C338" s="54" t="s">
        <v>3300</v>
      </c>
    </row>
    <row r="339" spans="1:3" ht="21.75" customHeight="1">
      <c r="A339" s="54" t="s">
        <v>3960</v>
      </c>
      <c r="B339" s="54" t="s">
        <v>3961</v>
      </c>
      <c r="C339" s="54" t="s">
        <v>3300</v>
      </c>
    </row>
    <row r="340" spans="1:3" ht="21.75" customHeight="1">
      <c r="A340" s="54" t="s">
        <v>3962</v>
      </c>
      <c r="B340" s="54" t="s">
        <v>3963</v>
      </c>
      <c r="C340" s="54" t="s">
        <v>3300</v>
      </c>
    </row>
    <row r="341" spans="1:3" ht="21.75" customHeight="1">
      <c r="A341" s="54" t="s">
        <v>3964</v>
      </c>
      <c r="B341" s="54" t="s">
        <v>3965</v>
      </c>
      <c r="C341" s="54" t="s">
        <v>3300</v>
      </c>
    </row>
    <row r="342" spans="1:3" ht="21.75" customHeight="1">
      <c r="A342" s="54" t="s">
        <v>3966</v>
      </c>
      <c r="B342" s="54" t="s">
        <v>3967</v>
      </c>
      <c r="C342" s="54" t="s">
        <v>3300</v>
      </c>
    </row>
    <row r="343" spans="1:3" ht="21.75" customHeight="1">
      <c r="A343" s="40" t="s">
        <v>3968</v>
      </c>
      <c r="B343" s="40" t="s">
        <v>3969</v>
      </c>
      <c r="C343" s="40" t="s">
        <v>3300</v>
      </c>
    </row>
    <row r="344" spans="1:3" ht="21.75" customHeight="1">
      <c r="A344" s="54" t="s">
        <v>3970</v>
      </c>
      <c r="B344" s="54" t="s">
        <v>3971</v>
      </c>
      <c r="C344" s="54" t="s">
        <v>3300</v>
      </c>
    </row>
    <row r="345" spans="1:3" ht="21.75" customHeight="1">
      <c r="A345" s="54" t="s">
        <v>3972</v>
      </c>
      <c r="B345" s="54" t="s">
        <v>3973</v>
      </c>
      <c r="C345" s="54" t="s">
        <v>3300</v>
      </c>
    </row>
    <row r="346" spans="1:3" ht="21.75" customHeight="1">
      <c r="A346" s="54" t="s">
        <v>3974</v>
      </c>
      <c r="B346" s="54" t="s">
        <v>3975</v>
      </c>
      <c r="C346" s="54" t="s">
        <v>3300</v>
      </c>
    </row>
    <row r="347" spans="1:3" ht="21.75" customHeight="1">
      <c r="A347" s="54" t="s">
        <v>3976</v>
      </c>
      <c r="B347" s="54" t="s">
        <v>3977</v>
      </c>
      <c r="C347" s="54" t="s">
        <v>3300</v>
      </c>
    </row>
    <row r="348" spans="1:3" ht="21.75" customHeight="1">
      <c r="A348" s="40" t="s">
        <v>3978</v>
      </c>
      <c r="B348" s="40" t="s">
        <v>3979</v>
      </c>
      <c r="C348" s="40" t="s">
        <v>3300</v>
      </c>
    </row>
    <row r="349" spans="1:3" ht="21.75" customHeight="1">
      <c r="A349" s="40" t="s">
        <v>3980</v>
      </c>
      <c r="B349" s="40" t="s">
        <v>3981</v>
      </c>
      <c r="C349" s="40" t="s">
        <v>3300</v>
      </c>
    </row>
    <row r="350" spans="1:3" ht="21.75" customHeight="1">
      <c r="A350" s="54" t="s">
        <v>3982</v>
      </c>
      <c r="B350" s="54" t="s">
        <v>3983</v>
      </c>
      <c r="C350" s="54" t="s">
        <v>3300</v>
      </c>
    </row>
    <row r="351" spans="1:3" ht="21.75" customHeight="1">
      <c r="A351" s="54" t="s">
        <v>3984</v>
      </c>
      <c r="B351" s="54" t="s">
        <v>3985</v>
      </c>
      <c r="C351" s="54" t="s">
        <v>3300</v>
      </c>
    </row>
    <row r="352" spans="1:3" ht="21.75" customHeight="1">
      <c r="A352" s="54" t="s">
        <v>3986</v>
      </c>
      <c r="B352" s="54" t="s">
        <v>3987</v>
      </c>
      <c r="C352" s="54" t="s">
        <v>3300</v>
      </c>
    </row>
    <row r="353" spans="1:3" ht="21.75" customHeight="1">
      <c r="A353" s="40" t="s">
        <v>3720</v>
      </c>
      <c r="B353" s="40" t="s">
        <v>3988</v>
      </c>
      <c r="C353" s="40" t="s">
        <v>3300</v>
      </c>
    </row>
    <row r="354" spans="1:3" ht="21.75" customHeight="1">
      <c r="A354" s="40" t="s">
        <v>3989</v>
      </c>
      <c r="B354" s="40" t="s">
        <v>3990</v>
      </c>
      <c r="C354" s="40" t="s">
        <v>3300</v>
      </c>
    </row>
    <row r="355" spans="1:3" ht="21.75" customHeight="1">
      <c r="A355" s="40" t="s">
        <v>3991</v>
      </c>
      <c r="B355" s="40" t="s">
        <v>3992</v>
      </c>
      <c r="C355" s="40" t="s">
        <v>3300</v>
      </c>
    </row>
    <row r="356" spans="1:3" ht="21.75" customHeight="1">
      <c r="A356" s="40" t="s">
        <v>3993</v>
      </c>
      <c r="B356" s="40" t="s">
        <v>3994</v>
      </c>
      <c r="C356" s="40" t="s">
        <v>3300</v>
      </c>
    </row>
    <row r="357" spans="1:3" ht="21.75" customHeight="1">
      <c r="A357" s="40" t="s">
        <v>3995</v>
      </c>
      <c r="B357" s="40" t="s">
        <v>3996</v>
      </c>
      <c r="C357" s="170" t="s">
        <v>3300</v>
      </c>
    </row>
    <row r="358" spans="1:3" ht="21.75" customHeight="1">
      <c r="A358" s="40" t="s">
        <v>3997</v>
      </c>
      <c r="B358" s="40" t="s">
        <v>3998</v>
      </c>
      <c r="C358" s="170" t="s">
        <v>3300</v>
      </c>
    </row>
    <row r="359" spans="1:3" ht="21.75" customHeight="1">
      <c r="A359" s="54" t="s">
        <v>3999</v>
      </c>
      <c r="B359" s="54" t="s">
        <v>4000</v>
      </c>
      <c r="C359" s="54" t="s">
        <v>3300</v>
      </c>
    </row>
    <row r="360" spans="1:3" ht="21.75" customHeight="1">
      <c r="A360" s="40" t="s">
        <v>4001</v>
      </c>
      <c r="B360" s="40" t="s">
        <v>4002</v>
      </c>
      <c r="C360" s="54" t="s">
        <v>3300</v>
      </c>
    </row>
    <row r="361" spans="1:3" ht="21.75" customHeight="1">
      <c r="A361" s="40" t="s">
        <v>4003</v>
      </c>
      <c r="B361" s="40" t="s">
        <v>4004</v>
      </c>
      <c r="C361" s="54" t="s">
        <v>3300</v>
      </c>
    </row>
    <row r="362" spans="1:3" ht="21.75" customHeight="1">
      <c r="A362" s="40" t="s">
        <v>4005</v>
      </c>
      <c r="B362" s="40" t="s">
        <v>4006</v>
      </c>
      <c r="C362" s="54" t="s">
        <v>3300</v>
      </c>
    </row>
    <row r="363" spans="1:3" ht="21.75" customHeight="1">
      <c r="A363" s="40" t="s">
        <v>4007</v>
      </c>
      <c r="B363" s="40" t="s">
        <v>4008</v>
      </c>
      <c r="C363" s="40" t="s">
        <v>3300</v>
      </c>
    </row>
    <row r="364" spans="1:3" ht="21.75" customHeight="1">
      <c r="A364" s="40" t="s">
        <v>4009</v>
      </c>
      <c r="B364" s="40" t="s">
        <v>4010</v>
      </c>
      <c r="C364" s="40" t="s">
        <v>3300</v>
      </c>
    </row>
    <row r="365" spans="1:3" ht="21.75" customHeight="1">
      <c r="A365" s="40" t="s">
        <v>4011</v>
      </c>
      <c r="B365" s="40" t="s">
        <v>4012</v>
      </c>
      <c r="C365" s="40" t="s">
        <v>3300</v>
      </c>
    </row>
    <row r="366" spans="1:3" ht="21.75" customHeight="1">
      <c r="A366" s="40" t="s">
        <v>4013</v>
      </c>
      <c r="B366" s="40" t="s">
        <v>4014</v>
      </c>
      <c r="C366" s="170" t="s">
        <v>3300</v>
      </c>
    </row>
    <row r="367" spans="1:3" ht="21.75" customHeight="1">
      <c r="A367" s="40" t="s">
        <v>4015</v>
      </c>
      <c r="B367" s="40" t="s">
        <v>4016</v>
      </c>
      <c r="C367" s="170" t="s">
        <v>3300</v>
      </c>
    </row>
    <row r="368" spans="1:3" ht="21.75" customHeight="1">
      <c r="A368" s="40" t="s">
        <v>4017</v>
      </c>
      <c r="B368" s="40" t="s">
        <v>4018</v>
      </c>
      <c r="C368" s="170" t="s">
        <v>3300</v>
      </c>
    </row>
    <row r="369" spans="1:3" ht="21.75" customHeight="1">
      <c r="A369" s="40" t="s">
        <v>4019</v>
      </c>
      <c r="B369" s="40" t="s">
        <v>4020</v>
      </c>
      <c r="C369" s="170" t="s">
        <v>3300</v>
      </c>
    </row>
    <row r="370" spans="1:3" ht="21.75" customHeight="1">
      <c r="A370" s="40" t="s">
        <v>4021</v>
      </c>
      <c r="B370" s="40" t="s">
        <v>4022</v>
      </c>
      <c r="C370" s="170" t="s">
        <v>3300</v>
      </c>
    </row>
    <row r="371" spans="1:3" ht="21.75" customHeight="1">
      <c r="A371" s="40" t="s">
        <v>4023</v>
      </c>
      <c r="B371" s="40" t="s">
        <v>4024</v>
      </c>
      <c r="C371" s="170" t="s">
        <v>3300</v>
      </c>
    </row>
    <row r="372" spans="1:3" ht="21.75" customHeight="1">
      <c r="A372" s="40" t="s">
        <v>4025</v>
      </c>
      <c r="B372" s="40" t="s">
        <v>4026</v>
      </c>
      <c r="C372" s="170" t="s">
        <v>3300</v>
      </c>
    </row>
    <row r="373" spans="1:3" ht="21.75" customHeight="1">
      <c r="A373" s="40" t="s">
        <v>4027</v>
      </c>
      <c r="B373" s="40" t="s">
        <v>4028</v>
      </c>
      <c r="C373" s="174" t="s">
        <v>3300</v>
      </c>
    </row>
    <row r="374" spans="1:3" ht="21.75" customHeight="1">
      <c r="A374" s="136" t="s">
        <v>4029</v>
      </c>
      <c r="B374" s="178" t="s">
        <v>4030</v>
      </c>
      <c r="C374" s="170" t="s">
        <v>3300</v>
      </c>
    </row>
    <row r="375" spans="1:3" ht="21.75" customHeight="1">
      <c r="A375" s="40" t="s">
        <v>4031</v>
      </c>
      <c r="B375" s="40" t="s">
        <v>4032</v>
      </c>
      <c r="C375" s="170" t="s">
        <v>3300</v>
      </c>
    </row>
    <row r="376" spans="1:3" ht="21.75" customHeight="1">
      <c r="A376" s="40" t="s">
        <v>4033</v>
      </c>
      <c r="B376" s="40" t="s">
        <v>4034</v>
      </c>
      <c r="C376" s="174" t="s">
        <v>3300</v>
      </c>
    </row>
    <row r="377" spans="1:3" ht="21.75" customHeight="1">
      <c r="A377" s="136" t="s">
        <v>4035</v>
      </c>
      <c r="B377" s="136" t="s">
        <v>4036</v>
      </c>
      <c r="C377" s="170" t="s">
        <v>3300</v>
      </c>
    </row>
    <row r="378" spans="1:3" ht="21.75" customHeight="1">
      <c r="A378" s="40" t="s">
        <v>4037</v>
      </c>
      <c r="B378" s="40" t="s">
        <v>4038</v>
      </c>
      <c r="C378" s="40" t="s">
        <v>3594</v>
      </c>
    </row>
    <row r="379" spans="1:3" ht="21.75" customHeight="1">
      <c r="A379" s="40" t="s">
        <v>4039</v>
      </c>
      <c r="B379" s="40" t="s">
        <v>4040</v>
      </c>
      <c r="C379" s="170" t="s">
        <v>3300</v>
      </c>
    </row>
    <row r="380" spans="1:3" ht="21.75" customHeight="1">
      <c r="A380" s="137" t="s">
        <v>4041</v>
      </c>
      <c r="B380" s="171" t="s">
        <v>4042</v>
      </c>
      <c r="C380" s="170" t="s">
        <v>3300</v>
      </c>
    </row>
    <row r="381" spans="1:3" ht="21.75" customHeight="1">
      <c r="A381" s="40" t="s">
        <v>4043</v>
      </c>
      <c r="B381" s="40" t="s">
        <v>4044</v>
      </c>
      <c r="C381" s="40" t="s">
        <v>3300</v>
      </c>
    </row>
    <row r="382" spans="1:3" ht="21.75" customHeight="1">
      <c r="A382" s="40" t="s">
        <v>4045</v>
      </c>
      <c r="B382" s="40" t="s">
        <v>4046</v>
      </c>
      <c r="C382" s="40" t="s">
        <v>3300</v>
      </c>
    </row>
    <row r="383" spans="1:3" ht="21.75" customHeight="1">
      <c r="A383" s="40" t="s">
        <v>4047</v>
      </c>
      <c r="B383" s="40" t="s">
        <v>4048</v>
      </c>
      <c r="C383" s="40" t="s">
        <v>3300</v>
      </c>
    </row>
    <row r="384" spans="1:3" ht="21.75" customHeight="1">
      <c r="A384" s="40" t="s">
        <v>4049</v>
      </c>
      <c r="B384" s="40" t="s">
        <v>4050</v>
      </c>
      <c r="C384" s="40" t="s">
        <v>3300</v>
      </c>
    </row>
    <row r="385" spans="1:3" ht="21.75" customHeight="1">
      <c r="A385" s="40" t="s">
        <v>4051</v>
      </c>
      <c r="B385" s="40" t="s">
        <v>4052</v>
      </c>
      <c r="C385" s="40" t="s">
        <v>3300</v>
      </c>
    </row>
    <row r="386" spans="1:3" ht="21.75" customHeight="1">
      <c r="A386" s="40" t="s">
        <v>4053</v>
      </c>
      <c r="B386" s="40" t="s">
        <v>4054</v>
      </c>
      <c r="C386" s="40" t="s">
        <v>3300</v>
      </c>
    </row>
    <row r="387" spans="1:3" ht="21.75" customHeight="1">
      <c r="A387" s="136" t="s">
        <v>4055</v>
      </c>
      <c r="B387" s="136" t="s">
        <v>4056</v>
      </c>
      <c r="C387" s="170" t="s">
        <v>3300</v>
      </c>
    </row>
    <row r="388" spans="1:3" ht="21.75" customHeight="1">
      <c r="A388" s="40" t="s">
        <v>4057</v>
      </c>
      <c r="B388" s="40" t="s">
        <v>4058</v>
      </c>
      <c r="C388" s="170" t="s">
        <v>3329</v>
      </c>
    </row>
    <row r="389" spans="1:3" ht="21.75" customHeight="1">
      <c r="A389" s="40" t="s">
        <v>4059</v>
      </c>
      <c r="B389" s="40" t="s">
        <v>4060</v>
      </c>
      <c r="C389" s="54" t="s">
        <v>3300</v>
      </c>
    </row>
    <row r="390" spans="1:3" ht="21.75" customHeight="1">
      <c r="A390" s="137" t="s">
        <v>4061</v>
      </c>
      <c r="B390" s="171" t="s">
        <v>4062</v>
      </c>
      <c r="C390" s="170" t="s">
        <v>3300</v>
      </c>
    </row>
    <row r="391" spans="1:3" ht="21.75" customHeight="1">
      <c r="A391" s="40" t="s">
        <v>4063</v>
      </c>
      <c r="B391" s="40" t="s">
        <v>4064</v>
      </c>
      <c r="C391" s="170" t="s">
        <v>3300</v>
      </c>
    </row>
    <row r="392" spans="1:3" ht="21.75" customHeight="1">
      <c r="A392" s="40" t="s">
        <v>4065</v>
      </c>
      <c r="B392" s="40" t="s">
        <v>4066</v>
      </c>
      <c r="C392" s="170" t="s">
        <v>3300</v>
      </c>
    </row>
    <row r="393" spans="1:3" ht="21.75" customHeight="1">
      <c r="A393" s="130" t="s">
        <v>4045</v>
      </c>
      <c r="B393" s="131" t="s">
        <v>4067</v>
      </c>
      <c r="C393" s="170" t="s">
        <v>3300</v>
      </c>
    </row>
    <row r="394" spans="1:3" ht="21.75" customHeight="1">
      <c r="A394" s="130" t="s">
        <v>4068</v>
      </c>
      <c r="B394" s="131" t="s">
        <v>4069</v>
      </c>
      <c r="C394" s="170" t="s">
        <v>3300</v>
      </c>
    </row>
    <row r="395" spans="1:3" ht="21.75" customHeight="1">
      <c r="A395" s="130" t="s">
        <v>4047</v>
      </c>
      <c r="B395" s="131" t="s">
        <v>4070</v>
      </c>
      <c r="C395" s="170" t="s">
        <v>3300</v>
      </c>
    </row>
    <row r="396" spans="1:3" ht="21.75" customHeight="1">
      <c r="A396" s="40" t="s">
        <v>4071</v>
      </c>
      <c r="B396" s="40" t="s">
        <v>4072</v>
      </c>
      <c r="C396" s="170" t="s">
        <v>3300</v>
      </c>
    </row>
    <row r="397" spans="1:3" ht="21.75" customHeight="1">
      <c r="A397" s="40" t="s">
        <v>4073</v>
      </c>
      <c r="B397" s="40" t="s">
        <v>4074</v>
      </c>
      <c r="C397" s="170" t="s">
        <v>3300</v>
      </c>
    </row>
    <row r="398" spans="1:3" ht="21.75" customHeight="1">
      <c r="A398" s="40" t="s">
        <v>4075</v>
      </c>
      <c r="B398" s="40" t="s">
        <v>4076</v>
      </c>
      <c r="C398" s="170" t="s">
        <v>3300</v>
      </c>
    </row>
    <row r="399" spans="1:3" ht="21.75" customHeight="1">
      <c r="A399" s="40" t="s">
        <v>4077</v>
      </c>
      <c r="B399" s="40" t="s">
        <v>4078</v>
      </c>
      <c r="C399" s="178" t="s">
        <v>3300</v>
      </c>
    </row>
    <row r="400" spans="1:3" ht="21.75" customHeight="1">
      <c r="A400" s="40" t="s">
        <v>4079</v>
      </c>
      <c r="B400" s="40" t="s">
        <v>4080</v>
      </c>
      <c r="C400" s="170" t="s">
        <v>3300</v>
      </c>
    </row>
    <row r="401" spans="1:3" ht="21.75" customHeight="1">
      <c r="A401" s="40" t="s">
        <v>4081</v>
      </c>
      <c r="B401" s="40" t="s">
        <v>4082</v>
      </c>
      <c r="C401" s="170" t="s">
        <v>3300</v>
      </c>
    </row>
    <row r="402" spans="1:3" ht="21.75" customHeight="1">
      <c r="A402" s="40" t="s">
        <v>4083</v>
      </c>
      <c r="B402" s="40" t="s">
        <v>4084</v>
      </c>
      <c r="C402" s="170" t="s">
        <v>3300</v>
      </c>
    </row>
    <row r="403" spans="1:3" ht="21.75" customHeight="1">
      <c r="A403" s="40" t="s">
        <v>4085</v>
      </c>
      <c r="B403" s="40" t="s">
        <v>4086</v>
      </c>
      <c r="C403" s="170" t="s">
        <v>3300</v>
      </c>
    </row>
    <row r="404" spans="1:3" ht="21.75" customHeight="1">
      <c r="A404" s="40" t="s">
        <v>4087</v>
      </c>
      <c r="B404" s="40" t="s">
        <v>4088</v>
      </c>
      <c r="C404" s="170" t="s">
        <v>3300</v>
      </c>
    </row>
    <row r="405" spans="1:3" ht="21.75" customHeight="1">
      <c r="A405" s="40" t="s">
        <v>4089</v>
      </c>
      <c r="B405" s="40" t="s">
        <v>4090</v>
      </c>
      <c r="C405" s="170" t="s">
        <v>3300</v>
      </c>
    </row>
    <row r="406" spans="1:3" ht="21.75" customHeight="1">
      <c r="A406" s="40" t="s">
        <v>4091</v>
      </c>
      <c r="B406" s="40" t="s">
        <v>4092</v>
      </c>
      <c r="C406" s="170" t="s">
        <v>3300</v>
      </c>
    </row>
    <row r="407" spans="1:3" ht="21.75" customHeight="1">
      <c r="A407" s="136" t="s">
        <v>4093</v>
      </c>
      <c r="B407" s="136" t="s">
        <v>4094</v>
      </c>
      <c r="C407" s="170" t="s">
        <v>3300</v>
      </c>
    </row>
    <row r="408" spans="1:3" ht="21.75" customHeight="1">
      <c r="A408" s="54" t="s">
        <v>4095</v>
      </c>
      <c r="B408" s="54" t="s">
        <v>4096</v>
      </c>
      <c r="C408" s="170" t="s">
        <v>3300</v>
      </c>
    </row>
    <row r="409" spans="1:3" ht="21.75" customHeight="1">
      <c r="A409" s="137" t="s">
        <v>4097</v>
      </c>
      <c r="B409" s="171" t="s">
        <v>4098</v>
      </c>
      <c r="C409" s="170" t="s">
        <v>3300</v>
      </c>
    </row>
    <row r="410" spans="1:3" ht="21.75" customHeight="1">
      <c r="A410" s="54" t="s">
        <v>4099</v>
      </c>
      <c r="B410" s="54" t="s">
        <v>4100</v>
      </c>
      <c r="C410" s="170" t="s">
        <v>3300</v>
      </c>
    </row>
    <row r="411" spans="1:3" ht="21.75" customHeight="1">
      <c r="A411" s="40" t="s">
        <v>4101</v>
      </c>
      <c r="B411" s="40" t="s">
        <v>4102</v>
      </c>
      <c r="C411" s="186" t="s">
        <v>3300</v>
      </c>
    </row>
    <row r="412" spans="1:3" ht="21.75" customHeight="1">
      <c r="A412" s="40" t="s">
        <v>4103</v>
      </c>
      <c r="B412" s="40" t="s">
        <v>4104</v>
      </c>
      <c r="C412" s="186" t="s">
        <v>3300</v>
      </c>
    </row>
    <row r="413" spans="1:3" ht="21.75" customHeight="1">
      <c r="A413" s="40" t="s">
        <v>4105</v>
      </c>
      <c r="B413" s="40" t="s">
        <v>4106</v>
      </c>
      <c r="C413" s="186" t="s">
        <v>3300</v>
      </c>
    </row>
    <row r="414" spans="1:3" ht="21.75" customHeight="1">
      <c r="A414" s="40" t="s">
        <v>4107</v>
      </c>
      <c r="B414" s="40" t="s">
        <v>4108</v>
      </c>
      <c r="C414" s="186" t="s">
        <v>3300</v>
      </c>
    </row>
    <row r="415" spans="1:3" ht="21.75" customHeight="1">
      <c r="A415" s="40" t="s">
        <v>4109</v>
      </c>
      <c r="B415" s="40" t="s">
        <v>4110</v>
      </c>
      <c r="C415" s="186" t="s">
        <v>3300</v>
      </c>
    </row>
    <row r="416" spans="1:3" ht="21.75" customHeight="1">
      <c r="A416" s="40" t="s">
        <v>4111</v>
      </c>
      <c r="B416" s="40" t="s">
        <v>4112</v>
      </c>
      <c r="C416" s="170" t="s">
        <v>3300</v>
      </c>
    </row>
    <row r="417" spans="1:3" ht="21.75" customHeight="1">
      <c r="A417" s="40" t="s">
        <v>4113</v>
      </c>
      <c r="B417" s="40" t="s">
        <v>4114</v>
      </c>
      <c r="C417" s="170" t="s">
        <v>3300</v>
      </c>
    </row>
    <row r="418" spans="1:3" ht="21.75" customHeight="1">
      <c r="A418" s="54" t="s">
        <v>4115</v>
      </c>
      <c r="B418" s="54" t="s">
        <v>4116</v>
      </c>
      <c r="C418" s="170" t="s">
        <v>3300</v>
      </c>
    </row>
    <row r="419" spans="1:3" ht="21.75" customHeight="1">
      <c r="A419" s="43" t="s">
        <v>4117</v>
      </c>
      <c r="B419" s="43" t="s">
        <v>4118</v>
      </c>
      <c r="C419" s="170" t="s">
        <v>3300</v>
      </c>
    </row>
    <row r="420" spans="1:3" ht="21.75" customHeight="1">
      <c r="A420" s="54" t="s">
        <v>4119</v>
      </c>
      <c r="B420" s="43" t="s">
        <v>4120</v>
      </c>
      <c r="C420" s="170" t="s">
        <v>3300</v>
      </c>
    </row>
    <row r="421" spans="1:3" ht="21.75" customHeight="1">
      <c r="A421" s="54" t="s">
        <v>4121</v>
      </c>
      <c r="B421" s="43" t="s">
        <v>4122</v>
      </c>
      <c r="C421" s="170" t="s">
        <v>3300</v>
      </c>
    </row>
    <row r="422" spans="1:3" ht="21.75" customHeight="1">
      <c r="A422" s="54" t="s">
        <v>4123</v>
      </c>
      <c r="B422" s="43" t="s">
        <v>4124</v>
      </c>
      <c r="C422" s="170" t="s">
        <v>3300</v>
      </c>
    </row>
    <row r="423" spans="1:3" ht="21.75" customHeight="1">
      <c r="A423" s="54" t="s">
        <v>4125</v>
      </c>
      <c r="B423" s="54" t="s">
        <v>4126</v>
      </c>
      <c r="C423" s="54" t="s">
        <v>3594</v>
      </c>
    </row>
    <row r="424" spans="1:3" ht="21.75" customHeight="1">
      <c r="A424" s="40" t="s">
        <v>4127</v>
      </c>
      <c r="B424" s="40" t="s">
        <v>4128</v>
      </c>
      <c r="C424" s="186" t="s">
        <v>3300</v>
      </c>
    </row>
    <row r="425" spans="1:3" ht="21.75" customHeight="1">
      <c r="A425" s="40" t="s">
        <v>4129</v>
      </c>
      <c r="B425" s="40" t="s">
        <v>4130</v>
      </c>
      <c r="C425" s="186" t="s">
        <v>3300</v>
      </c>
    </row>
    <row r="426" spans="1:3" ht="21.75" customHeight="1">
      <c r="A426" s="40" t="s">
        <v>4131</v>
      </c>
      <c r="B426" s="40" t="s">
        <v>4132</v>
      </c>
      <c r="C426" s="186" t="s">
        <v>3300</v>
      </c>
    </row>
    <row r="427" spans="1:3" ht="21.75" customHeight="1">
      <c r="A427" s="54" t="s">
        <v>4133</v>
      </c>
      <c r="B427" s="54" t="s">
        <v>4134</v>
      </c>
      <c r="C427" s="54" t="s">
        <v>3300</v>
      </c>
    </row>
    <row r="428" spans="1:3" ht="21.75" customHeight="1">
      <c r="A428" s="54" t="s">
        <v>4135</v>
      </c>
      <c r="B428" s="54" t="s">
        <v>4136</v>
      </c>
      <c r="C428" s="170" t="s">
        <v>3300</v>
      </c>
    </row>
    <row r="429" spans="1:3" ht="21.75" customHeight="1">
      <c r="A429" s="40" t="s">
        <v>4137</v>
      </c>
      <c r="B429" s="40" t="s">
        <v>4138</v>
      </c>
      <c r="C429" s="170" t="s">
        <v>3300</v>
      </c>
    </row>
    <row r="430" spans="1:3" ht="21.75" customHeight="1">
      <c r="A430" s="54" t="s">
        <v>4139</v>
      </c>
      <c r="B430" s="54" t="s">
        <v>4140</v>
      </c>
      <c r="C430" s="54" t="s">
        <v>3300</v>
      </c>
    </row>
    <row r="431" spans="1:3" ht="21.75" customHeight="1">
      <c r="A431" s="54" t="s">
        <v>4141</v>
      </c>
      <c r="B431" s="54" t="s">
        <v>4142</v>
      </c>
      <c r="C431" s="170" t="s">
        <v>3300</v>
      </c>
    </row>
    <row r="432" spans="1:3" ht="21.75" customHeight="1">
      <c r="A432" s="54" t="s">
        <v>4143</v>
      </c>
      <c r="B432" s="54" t="s">
        <v>4144</v>
      </c>
      <c r="C432" s="54" t="s">
        <v>3300</v>
      </c>
    </row>
    <row r="433" spans="1:3" ht="21.75" customHeight="1">
      <c r="A433" s="40" t="s">
        <v>4145</v>
      </c>
      <c r="B433" s="40" t="s">
        <v>4146</v>
      </c>
      <c r="C433" s="170" t="s">
        <v>3300</v>
      </c>
    </row>
    <row r="434" spans="1:3" ht="21.75" customHeight="1">
      <c r="A434" s="54" t="s">
        <v>4147</v>
      </c>
      <c r="B434" s="54" t="s">
        <v>4148</v>
      </c>
      <c r="C434" s="170" t="s">
        <v>3300</v>
      </c>
    </row>
    <row r="435" spans="1:3" ht="21.75" customHeight="1">
      <c r="A435" s="54" t="s">
        <v>4149</v>
      </c>
      <c r="B435" s="54" t="s">
        <v>4150</v>
      </c>
      <c r="C435" s="170" t="s">
        <v>3300</v>
      </c>
    </row>
    <row r="436" spans="1:3" ht="21.75" customHeight="1">
      <c r="A436" s="54" t="s">
        <v>4151</v>
      </c>
      <c r="B436" s="54" t="s">
        <v>4152</v>
      </c>
      <c r="C436" s="54" t="s">
        <v>3300</v>
      </c>
    </row>
    <row r="437" spans="1:3" ht="21.75" customHeight="1">
      <c r="A437" s="54" t="s">
        <v>4153</v>
      </c>
      <c r="B437" s="54" t="s">
        <v>4154</v>
      </c>
      <c r="C437" s="170" t="s">
        <v>3300</v>
      </c>
    </row>
    <row r="438" spans="1:3" ht="21.75" customHeight="1">
      <c r="A438" s="54" t="s">
        <v>4155</v>
      </c>
      <c r="B438" s="43" t="s">
        <v>4156</v>
      </c>
      <c r="C438" s="170" t="s">
        <v>3300</v>
      </c>
    </row>
    <row r="439" spans="1:3" ht="21.75" customHeight="1">
      <c r="A439" s="54" t="s">
        <v>4157</v>
      </c>
      <c r="B439" s="54" t="s">
        <v>4158</v>
      </c>
      <c r="C439" s="170" t="s">
        <v>3300</v>
      </c>
    </row>
    <row r="440" spans="1:3" ht="21.75" customHeight="1">
      <c r="A440" s="54" t="s">
        <v>4159</v>
      </c>
      <c r="B440" s="54" t="s">
        <v>4160</v>
      </c>
      <c r="C440" s="170" t="s">
        <v>3300</v>
      </c>
    </row>
    <row r="441" spans="1:3" ht="21.75" customHeight="1">
      <c r="A441" s="54" t="s">
        <v>4161</v>
      </c>
      <c r="B441" s="54" t="s">
        <v>4162</v>
      </c>
      <c r="C441" s="170" t="s">
        <v>3300</v>
      </c>
    </row>
    <row r="442" spans="1:3" ht="21.75" customHeight="1">
      <c r="A442" s="54" t="s">
        <v>4163</v>
      </c>
      <c r="B442" s="54" t="s">
        <v>4164</v>
      </c>
      <c r="C442" s="170" t="s">
        <v>3300</v>
      </c>
    </row>
    <row r="443" spans="1:3" ht="21.75" customHeight="1">
      <c r="A443" s="54" t="s">
        <v>4165</v>
      </c>
      <c r="B443" s="178" t="s">
        <v>4166</v>
      </c>
      <c r="C443" s="170" t="s">
        <v>3300</v>
      </c>
    </row>
    <row r="444" spans="1:3" ht="21.75" customHeight="1">
      <c r="A444" s="54" t="s">
        <v>4165</v>
      </c>
      <c r="B444" s="54" t="s">
        <v>4166</v>
      </c>
    </row>
    <row r="445" spans="1:3" ht="21.75" customHeight="1">
      <c r="A445" s="54" t="s">
        <v>4167</v>
      </c>
      <c r="B445" s="54" t="s">
        <v>4168</v>
      </c>
      <c r="C445" s="54" t="s">
        <v>3300</v>
      </c>
    </row>
    <row r="446" spans="1:3" ht="21.75" customHeight="1">
      <c r="A446" s="54" t="s">
        <v>4169</v>
      </c>
      <c r="B446" s="54" t="s">
        <v>4170</v>
      </c>
      <c r="C446" s="54" t="s">
        <v>3300</v>
      </c>
    </row>
    <row r="447" spans="1:3" ht="21.75" customHeight="1">
      <c r="A447" s="54" t="s">
        <v>4171</v>
      </c>
      <c r="B447" s="54" t="s">
        <v>4172</v>
      </c>
      <c r="C447" s="54" t="s">
        <v>3300</v>
      </c>
    </row>
    <row r="448" spans="1:3" ht="21.75" customHeight="1">
      <c r="A448" s="54" t="s">
        <v>4173</v>
      </c>
      <c r="B448" s="54" t="s">
        <v>4174</v>
      </c>
      <c r="C448" s="54" t="s">
        <v>3300</v>
      </c>
    </row>
    <row r="449" spans="1:3" ht="21.75" customHeight="1">
      <c r="A449" s="54" t="s">
        <v>4175</v>
      </c>
      <c r="B449" s="54" t="s">
        <v>4176</v>
      </c>
      <c r="C449" s="54" t="s">
        <v>3300</v>
      </c>
    </row>
    <row r="450" spans="1:3" ht="21.75" customHeight="1">
      <c r="A450" s="54" t="s">
        <v>4177</v>
      </c>
      <c r="B450" s="54" t="s">
        <v>4178</v>
      </c>
      <c r="C450" s="54" t="s">
        <v>3300</v>
      </c>
    </row>
    <row r="451" spans="1:3" ht="21.75" customHeight="1">
      <c r="A451" s="54" t="s">
        <v>4179</v>
      </c>
      <c r="B451" s="54" t="s">
        <v>4180</v>
      </c>
      <c r="C451" s="54" t="s">
        <v>3300</v>
      </c>
    </row>
    <row r="452" spans="1:3" ht="21.75" customHeight="1">
      <c r="A452" s="54" t="s">
        <v>4181</v>
      </c>
      <c r="B452" s="54" t="s">
        <v>4182</v>
      </c>
      <c r="C452" s="54" t="s">
        <v>3300</v>
      </c>
    </row>
    <row r="453" spans="1:3" ht="21.75" customHeight="1">
      <c r="A453" s="54" t="s">
        <v>4183</v>
      </c>
      <c r="B453" s="54" t="s">
        <v>4184</v>
      </c>
      <c r="C453" s="54" t="s">
        <v>3300</v>
      </c>
    </row>
    <row r="454" spans="1:3" ht="21.75" customHeight="1">
      <c r="A454" s="54" t="s">
        <v>4185</v>
      </c>
      <c r="B454" s="54" t="s">
        <v>4186</v>
      </c>
      <c r="C454" s="54" t="s">
        <v>3300</v>
      </c>
    </row>
    <row r="455" spans="1:3" ht="21.75" customHeight="1">
      <c r="A455" s="54" t="s">
        <v>4187</v>
      </c>
      <c r="B455" s="54" t="s">
        <v>4188</v>
      </c>
      <c r="C455" s="54" t="s">
        <v>3300</v>
      </c>
    </row>
    <row r="456" spans="1:3" ht="21.75" customHeight="1">
      <c r="A456" s="40" t="s">
        <v>4189</v>
      </c>
      <c r="B456" s="40" t="s">
        <v>4190</v>
      </c>
      <c r="C456" s="170" t="s">
        <v>3300</v>
      </c>
    </row>
    <row r="457" spans="1:3" ht="21.75" customHeight="1">
      <c r="A457" s="54" t="s">
        <v>4191</v>
      </c>
      <c r="B457" s="54" t="s">
        <v>4192</v>
      </c>
      <c r="C457" s="54" t="s">
        <v>3300</v>
      </c>
    </row>
    <row r="458" spans="1:3" ht="21.75" customHeight="1">
      <c r="A458" s="40" t="s">
        <v>4193</v>
      </c>
      <c r="B458" s="40" t="s">
        <v>4194</v>
      </c>
      <c r="C458" s="40" t="s">
        <v>3300</v>
      </c>
    </row>
    <row r="459" spans="1:3" ht="21.75" customHeight="1">
      <c r="A459" s="40" t="s">
        <v>4195</v>
      </c>
      <c r="B459" s="40" t="s">
        <v>4196</v>
      </c>
      <c r="C459" s="40" t="s">
        <v>3300</v>
      </c>
    </row>
    <row r="460" spans="1:3" ht="21.75" customHeight="1">
      <c r="A460" s="130" t="s">
        <v>4197</v>
      </c>
      <c r="B460" s="131" t="s">
        <v>4198</v>
      </c>
      <c r="C460" s="54" t="s">
        <v>3300</v>
      </c>
    </row>
    <row r="461" spans="1:3" ht="21.75" customHeight="1">
      <c r="A461" s="54" t="s">
        <v>4199</v>
      </c>
      <c r="B461" s="54" t="s">
        <v>4200</v>
      </c>
      <c r="C461" s="54" t="s">
        <v>3300</v>
      </c>
    </row>
    <row r="462" spans="1:3" ht="21.75" customHeight="1">
      <c r="A462" s="54" t="s">
        <v>4201</v>
      </c>
      <c r="B462" s="54" t="s">
        <v>4202</v>
      </c>
      <c r="C462" s="54" t="s">
        <v>3300</v>
      </c>
    </row>
    <row r="463" spans="1:3" ht="21.75" customHeight="1">
      <c r="A463" s="40" t="s">
        <v>4203</v>
      </c>
      <c r="B463" s="40" t="s">
        <v>4204</v>
      </c>
      <c r="C463" s="40" t="s">
        <v>3300</v>
      </c>
    </row>
    <row r="464" spans="1:3" ht="21.75" customHeight="1">
      <c r="A464" s="54" t="s">
        <v>4205</v>
      </c>
      <c r="B464" s="54" t="s">
        <v>4206</v>
      </c>
      <c r="C464" s="54" t="s">
        <v>3300</v>
      </c>
    </row>
    <row r="465" spans="1:3" ht="21.75" customHeight="1">
      <c r="A465" s="54" t="s">
        <v>4207</v>
      </c>
      <c r="B465" s="54" t="s">
        <v>4208</v>
      </c>
      <c r="C465" s="54" t="s">
        <v>3300</v>
      </c>
    </row>
    <row r="466" spans="1:3" ht="21.75" customHeight="1">
      <c r="A466" s="54" t="s">
        <v>4209</v>
      </c>
      <c r="B466" s="54" t="s">
        <v>4210</v>
      </c>
      <c r="C466" s="54" t="s">
        <v>3300</v>
      </c>
    </row>
    <row r="467" spans="1:3" ht="21.75" customHeight="1">
      <c r="A467" s="54" t="s">
        <v>4211</v>
      </c>
      <c r="B467" s="54" t="s">
        <v>4212</v>
      </c>
      <c r="C467" s="54" t="s">
        <v>3300</v>
      </c>
    </row>
    <row r="468" spans="1:3" ht="21.75" customHeight="1">
      <c r="A468" s="54" t="s">
        <v>4213</v>
      </c>
      <c r="B468" s="54" t="s">
        <v>4214</v>
      </c>
      <c r="C468" s="54" t="s">
        <v>3300</v>
      </c>
    </row>
    <row r="469" spans="1:3" ht="21.75" customHeight="1">
      <c r="A469" s="54" t="s">
        <v>4215</v>
      </c>
      <c r="B469" s="54" t="s">
        <v>4216</v>
      </c>
      <c r="C469" s="54" t="s">
        <v>3300</v>
      </c>
    </row>
    <row r="470" spans="1:3" ht="21.75" customHeight="1">
      <c r="A470" s="54" t="s">
        <v>4217</v>
      </c>
      <c r="B470" s="54" t="s">
        <v>4218</v>
      </c>
      <c r="C470" s="54" t="s">
        <v>3300</v>
      </c>
    </row>
    <row r="471" spans="1:3" ht="21.75" customHeight="1">
      <c r="A471" s="136" t="s">
        <v>4219</v>
      </c>
      <c r="B471" s="136" t="s">
        <v>4220</v>
      </c>
      <c r="C471" s="170" t="s">
        <v>3300</v>
      </c>
    </row>
    <row r="472" spans="1:3" ht="21.75" customHeight="1">
      <c r="A472" s="43" t="s">
        <v>4221</v>
      </c>
      <c r="B472" s="43" t="s">
        <v>4222</v>
      </c>
      <c r="C472" s="43" t="s">
        <v>3300</v>
      </c>
    </row>
    <row r="473" spans="1:3" ht="21.75" customHeight="1">
      <c r="A473" s="40" t="s">
        <v>4223</v>
      </c>
      <c r="B473" s="40" t="s">
        <v>4224</v>
      </c>
      <c r="C473" s="170" t="s">
        <v>3300</v>
      </c>
    </row>
    <row r="474" spans="1:3" ht="21.75" customHeight="1">
      <c r="A474" s="40" t="s">
        <v>4225</v>
      </c>
      <c r="B474" s="40" t="s">
        <v>4226</v>
      </c>
      <c r="C474" s="170" t="s">
        <v>3300</v>
      </c>
    </row>
    <row r="475" spans="1:3" ht="21.75" customHeight="1">
      <c r="A475" s="40" t="s">
        <v>4227</v>
      </c>
      <c r="B475" s="40" t="s">
        <v>4228</v>
      </c>
      <c r="C475" s="40" t="s">
        <v>3300</v>
      </c>
    </row>
    <row r="476" spans="1:3" ht="21.75" customHeight="1">
      <c r="A476" s="40" t="s">
        <v>4229</v>
      </c>
      <c r="B476" s="40" t="s">
        <v>4230</v>
      </c>
      <c r="C476" s="40" t="s">
        <v>3300</v>
      </c>
    </row>
    <row r="477" spans="1:3" ht="21.75" customHeight="1">
      <c r="B477" s="43"/>
      <c r="C477" s="40" t="s">
        <v>3300</v>
      </c>
    </row>
    <row r="478" spans="1:3" ht="21.75" customHeight="1">
      <c r="A478" s="54" t="s">
        <v>4231</v>
      </c>
      <c r="B478" s="54" t="s">
        <v>4232</v>
      </c>
      <c r="C478" s="54" t="s">
        <v>3300</v>
      </c>
    </row>
    <row r="479" spans="1:3" ht="21.75" customHeight="1">
      <c r="A479" s="54" t="s">
        <v>4233</v>
      </c>
      <c r="B479" s="54" t="s">
        <v>4234</v>
      </c>
      <c r="C479" s="54" t="s">
        <v>3300</v>
      </c>
    </row>
    <row r="480" spans="1:3" ht="21.75" customHeight="1">
      <c r="A480" s="54" t="s">
        <v>4235</v>
      </c>
      <c r="B480" s="54" t="s">
        <v>4236</v>
      </c>
      <c r="C480" s="54" t="s">
        <v>3300</v>
      </c>
    </row>
    <row r="481" spans="1:3" ht="21.75" customHeight="1">
      <c r="A481" s="54" t="s">
        <v>4237</v>
      </c>
      <c r="B481" s="54" t="s">
        <v>4238</v>
      </c>
      <c r="C481" s="54" t="s">
        <v>3300</v>
      </c>
    </row>
    <row r="482" spans="1:3" ht="21.75" customHeight="1">
      <c r="A482" s="54" t="s">
        <v>4113</v>
      </c>
      <c r="B482" s="54" t="s">
        <v>4114</v>
      </c>
      <c r="C482" s="54" t="s">
        <v>3300</v>
      </c>
    </row>
    <row r="483" spans="1:3" ht="21.75" customHeight="1">
      <c r="A483" s="40" t="s">
        <v>4239</v>
      </c>
      <c r="B483" s="40" t="s">
        <v>4240</v>
      </c>
      <c r="C483" s="170" t="s">
        <v>3300</v>
      </c>
    </row>
    <row r="484" spans="1:3" ht="21.75" customHeight="1">
      <c r="A484" s="40" t="s">
        <v>4241</v>
      </c>
      <c r="B484" s="40" t="s">
        <v>4242</v>
      </c>
      <c r="C484" s="170" t="s">
        <v>3300</v>
      </c>
    </row>
    <row r="485" spans="1:3" ht="21.75" customHeight="1">
      <c r="A485" s="40" t="s">
        <v>4243</v>
      </c>
      <c r="B485" s="40" t="s">
        <v>4244</v>
      </c>
      <c r="C485" s="170" t="s">
        <v>3300</v>
      </c>
    </row>
    <row r="486" spans="1:3" ht="21.75" customHeight="1">
      <c r="A486" s="54" t="s">
        <v>4245</v>
      </c>
      <c r="B486" s="54" t="s">
        <v>4246</v>
      </c>
      <c r="C486" s="54" t="s">
        <v>3300</v>
      </c>
    </row>
    <row r="487" spans="1:3" ht="21.75" customHeight="1">
      <c r="A487" s="54" t="s">
        <v>4247</v>
      </c>
      <c r="B487" s="54" t="s">
        <v>4248</v>
      </c>
      <c r="C487" s="54" t="s">
        <v>3300</v>
      </c>
    </row>
    <row r="488" spans="1:3" ht="21.75" customHeight="1">
      <c r="A488" s="40" t="s">
        <v>4249</v>
      </c>
      <c r="B488" s="40" t="s">
        <v>4250</v>
      </c>
      <c r="C488" s="40" t="s">
        <v>3300</v>
      </c>
    </row>
    <row r="489" spans="1:3" ht="21.75" customHeight="1">
      <c r="A489" s="40" t="s">
        <v>4251</v>
      </c>
      <c r="B489" s="131" t="s">
        <v>4252</v>
      </c>
      <c r="C489" s="170" t="s">
        <v>3300</v>
      </c>
    </row>
    <row r="490" spans="1:3" ht="21.75" customHeight="1">
      <c r="A490" s="137" t="s">
        <v>4253</v>
      </c>
      <c r="B490" s="171" t="s">
        <v>4254</v>
      </c>
      <c r="C490" s="170" t="s">
        <v>3300</v>
      </c>
    </row>
    <row r="491" spans="1:3" ht="21.75" customHeight="1">
      <c r="A491" s="137" t="s">
        <v>4255</v>
      </c>
      <c r="B491" s="187" t="s">
        <v>4256</v>
      </c>
      <c r="C491" s="170" t="s">
        <v>3300</v>
      </c>
    </row>
    <row r="492" spans="1:3" ht="21.75" customHeight="1">
      <c r="A492" s="137" t="s">
        <v>4257</v>
      </c>
      <c r="B492" s="187" t="s">
        <v>4258</v>
      </c>
      <c r="C492" s="170" t="s">
        <v>3300</v>
      </c>
    </row>
    <row r="493" spans="1:3" ht="21.75" customHeight="1">
      <c r="A493" s="137" t="s">
        <v>4259</v>
      </c>
      <c r="B493" s="187" t="s">
        <v>4260</v>
      </c>
      <c r="C493" s="170" t="s">
        <v>3300</v>
      </c>
    </row>
    <row r="494" spans="1:3" ht="21.75" customHeight="1">
      <c r="A494" s="54" t="s">
        <v>4261</v>
      </c>
      <c r="B494" s="54" t="s">
        <v>4262</v>
      </c>
      <c r="C494" s="54" t="s">
        <v>3300</v>
      </c>
    </row>
    <row r="495" spans="1:3" ht="21.75" customHeight="1">
      <c r="A495" s="40" t="s">
        <v>4263</v>
      </c>
      <c r="B495" s="40" t="s">
        <v>4264</v>
      </c>
      <c r="C495" s="40" t="s">
        <v>3300</v>
      </c>
    </row>
    <row r="496" spans="1:3" ht="21.75" customHeight="1">
      <c r="A496" s="54" t="s">
        <v>4265</v>
      </c>
      <c r="B496" s="54" t="s">
        <v>4266</v>
      </c>
      <c r="C496" s="170" t="s">
        <v>3300</v>
      </c>
    </row>
    <row r="497" spans="1:3" ht="21.75" customHeight="1">
      <c r="A497" s="54" t="s">
        <v>3592</v>
      </c>
      <c r="B497" s="54" t="s">
        <v>3593</v>
      </c>
      <c r="C497" s="54" t="s">
        <v>3594</v>
      </c>
    </row>
    <row r="498" spans="1:3" ht="21.75" customHeight="1">
      <c r="A498" s="54" t="s">
        <v>4267</v>
      </c>
      <c r="B498" s="54" t="s">
        <v>4268</v>
      </c>
      <c r="C498" s="170" t="s">
        <v>3300</v>
      </c>
    </row>
    <row r="499" spans="1:3" ht="21.75" customHeight="1">
      <c r="A499" s="137" t="s">
        <v>4269</v>
      </c>
      <c r="B499" s="187" t="s">
        <v>4270</v>
      </c>
      <c r="C499" s="170" t="s">
        <v>3300</v>
      </c>
    </row>
    <row r="500" spans="1:3" ht="21.75" customHeight="1">
      <c r="A500" s="40" t="s">
        <v>4271</v>
      </c>
      <c r="B500" s="40" t="s">
        <v>4272</v>
      </c>
      <c r="C500" s="170" t="s">
        <v>3300</v>
      </c>
    </row>
    <row r="501" spans="1:3" ht="21.75" customHeight="1">
      <c r="A501" s="40" t="s">
        <v>4273</v>
      </c>
      <c r="B501" s="40" t="s">
        <v>4274</v>
      </c>
      <c r="C501" s="170" t="s">
        <v>3300</v>
      </c>
    </row>
    <row r="502" spans="1:3" ht="21.75" customHeight="1">
      <c r="A502" s="40" t="s">
        <v>4275</v>
      </c>
      <c r="B502" s="40" t="s">
        <v>4276</v>
      </c>
      <c r="C502" s="170" t="s">
        <v>3300</v>
      </c>
    </row>
    <row r="503" spans="1:3" ht="21.75" customHeight="1">
      <c r="A503" s="40" t="s">
        <v>4277</v>
      </c>
      <c r="B503" s="40" t="s">
        <v>4278</v>
      </c>
      <c r="C503" s="170" t="s">
        <v>3300</v>
      </c>
    </row>
    <row r="504" spans="1:3" ht="21.75" customHeight="1">
      <c r="A504" s="40" t="s">
        <v>4279</v>
      </c>
      <c r="B504" s="40" t="s">
        <v>4280</v>
      </c>
      <c r="C504" s="40" t="s">
        <v>3300</v>
      </c>
    </row>
    <row r="505" spans="1:3" ht="21.75" customHeight="1">
      <c r="A505" s="40" t="s">
        <v>4281</v>
      </c>
      <c r="B505" s="40" t="s">
        <v>4282</v>
      </c>
      <c r="C505" s="40" t="s">
        <v>3300</v>
      </c>
    </row>
    <row r="506" spans="1:3" ht="21.75" customHeight="1">
      <c r="A506" s="178" t="s">
        <v>4283</v>
      </c>
      <c r="B506" s="178" t="s">
        <v>4284</v>
      </c>
      <c r="C506" s="178" t="s">
        <v>3300</v>
      </c>
    </row>
    <row r="507" spans="1:3" ht="21.75" customHeight="1">
      <c r="A507" s="40" t="s">
        <v>4285</v>
      </c>
      <c r="B507" s="40" t="s">
        <v>4286</v>
      </c>
      <c r="C507" s="170" t="s">
        <v>3300</v>
      </c>
    </row>
    <row r="508" spans="1:3" ht="21.75" customHeight="1">
      <c r="A508" s="40" t="s">
        <v>4287</v>
      </c>
      <c r="B508" s="40" t="s">
        <v>4288</v>
      </c>
      <c r="C508" s="170" t="s">
        <v>3300</v>
      </c>
    </row>
    <row r="509" spans="1:3" ht="21.75" customHeight="1">
      <c r="A509" s="54" t="s">
        <v>4289</v>
      </c>
      <c r="B509" s="54" t="s">
        <v>4290</v>
      </c>
      <c r="C509" s="170" t="s">
        <v>3300</v>
      </c>
    </row>
    <row r="510" spans="1:3" ht="21.75" customHeight="1">
      <c r="A510" s="54" t="s">
        <v>4291</v>
      </c>
      <c r="B510" s="54" t="s">
        <v>4292</v>
      </c>
      <c r="C510" s="170" t="s">
        <v>3300</v>
      </c>
    </row>
    <row r="511" spans="1:3" ht="21.75" customHeight="1">
      <c r="A511" s="54" t="s">
        <v>4293</v>
      </c>
      <c r="B511" s="54" t="s">
        <v>4294</v>
      </c>
      <c r="C511" s="170" t="s">
        <v>3300</v>
      </c>
    </row>
    <row r="512" spans="1:3" ht="21.75" customHeight="1">
      <c r="A512" s="40" t="s">
        <v>4295</v>
      </c>
      <c r="B512" s="40" t="s">
        <v>4296</v>
      </c>
      <c r="C512" s="40" t="s">
        <v>3300</v>
      </c>
    </row>
    <row r="513" spans="1:3" ht="21.75" customHeight="1">
      <c r="A513" s="136" t="s">
        <v>4297</v>
      </c>
      <c r="B513" s="171" t="s">
        <v>4298</v>
      </c>
      <c r="C513" s="170" t="s">
        <v>3300</v>
      </c>
    </row>
    <row r="514" spans="1:3" ht="21.75" customHeight="1">
      <c r="A514" s="54" t="s">
        <v>4299</v>
      </c>
      <c r="B514" s="54" t="s">
        <v>4300</v>
      </c>
      <c r="C514" s="170" t="s">
        <v>3300</v>
      </c>
    </row>
    <row r="515" spans="1:3" ht="21.75" customHeight="1">
      <c r="A515" s="40" t="s">
        <v>4301</v>
      </c>
      <c r="B515" s="40" t="s">
        <v>4302</v>
      </c>
      <c r="C515" s="170" t="s">
        <v>3300</v>
      </c>
    </row>
    <row r="516" spans="1:3" ht="21.75" customHeight="1">
      <c r="A516" s="40" t="s">
        <v>4303</v>
      </c>
      <c r="B516" s="40" t="s">
        <v>4304</v>
      </c>
      <c r="C516" s="170" t="s">
        <v>3300</v>
      </c>
    </row>
    <row r="517" spans="1:3" ht="21.75" customHeight="1">
      <c r="A517" s="40" t="s">
        <v>4305</v>
      </c>
      <c r="B517" s="40" t="s">
        <v>4306</v>
      </c>
      <c r="C517" s="170" t="s">
        <v>3300</v>
      </c>
    </row>
    <row r="518" spans="1:3" ht="21.75" customHeight="1">
      <c r="A518" s="40" t="s">
        <v>4307</v>
      </c>
      <c r="B518" s="40" t="s">
        <v>4308</v>
      </c>
      <c r="C518" s="170" t="s">
        <v>3300</v>
      </c>
    </row>
    <row r="519" spans="1:3" ht="21.75" customHeight="1">
      <c r="A519" s="40" t="s">
        <v>4309</v>
      </c>
      <c r="B519" s="40" t="s">
        <v>4310</v>
      </c>
      <c r="C519" s="170" t="s">
        <v>3300</v>
      </c>
    </row>
    <row r="520" spans="1:3" ht="21.75" customHeight="1">
      <c r="A520" s="40" t="s">
        <v>4311</v>
      </c>
      <c r="B520" s="40" t="s">
        <v>4312</v>
      </c>
      <c r="C520" s="170" t="s">
        <v>3300</v>
      </c>
    </row>
    <row r="521" spans="1:3" ht="21.75" customHeight="1">
      <c r="A521" s="136" t="s">
        <v>4313</v>
      </c>
      <c r="B521" s="188" t="s">
        <v>4314</v>
      </c>
      <c r="C521" s="170" t="s">
        <v>3300</v>
      </c>
    </row>
    <row r="522" spans="1:3" ht="21.75" customHeight="1">
      <c r="A522" s="54" t="s">
        <v>4315</v>
      </c>
      <c r="B522" s="54" t="s">
        <v>4316</v>
      </c>
      <c r="C522" s="54" t="s">
        <v>3300</v>
      </c>
    </row>
    <row r="523" spans="1:3" ht="21.75" customHeight="1">
      <c r="A523" s="40" t="s">
        <v>4317</v>
      </c>
      <c r="B523" s="40" t="s">
        <v>4318</v>
      </c>
      <c r="C523" s="170" t="s">
        <v>3300</v>
      </c>
    </row>
    <row r="524" spans="1:3" ht="21.75" customHeight="1">
      <c r="A524" s="54" t="s">
        <v>4319</v>
      </c>
      <c r="B524" s="54" t="s">
        <v>4320</v>
      </c>
      <c r="C524" s="54" t="s">
        <v>3594</v>
      </c>
    </row>
    <row r="525" spans="1:3" ht="21.75" customHeight="1">
      <c r="A525" s="54" t="s">
        <v>4321</v>
      </c>
      <c r="B525" s="54" t="s">
        <v>4322</v>
      </c>
      <c r="C525" s="54" t="s">
        <v>3594</v>
      </c>
    </row>
    <row r="526" spans="1:3" ht="21.75" customHeight="1">
      <c r="A526" s="40" t="s">
        <v>4323</v>
      </c>
      <c r="B526" s="40" t="s">
        <v>4324</v>
      </c>
      <c r="C526" s="40" t="s">
        <v>3300</v>
      </c>
    </row>
    <row r="527" spans="1:3" ht="21.75" customHeight="1">
      <c r="A527" s="40" t="s">
        <v>4325</v>
      </c>
      <c r="B527" s="40" t="s">
        <v>4326</v>
      </c>
      <c r="C527" s="170" t="s">
        <v>3300</v>
      </c>
    </row>
    <row r="528" spans="1:3" ht="21.75" customHeight="1">
      <c r="A528" s="40" t="s">
        <v>4327</v>
      </c>
      <c r="B528" s="40" t="s">
        <v>4328</v>
      </c>
      <c r="C528" s="40" t="s">
        <v>3300</v>
      </c>
    </row>
    <row r="529" spans="1:3" ht="21.75" customHeight="1">
      <c r="A529" s="136" t="s">
        <v>4329</v>
      </c>
      <c r="B529" s="136" t="s">
        <v>4330</v>
      </c>
      <c r="C529" s="170" t="s">
        <v>3300</v>
      </c>
    </row>
    <row r="530" spans="1:3" ht="21.75" customHeight="1">
      <c r="A530" s="40" t="s">
        <v>4331</v>
      </c>
      <c r="B530" s="40" t="s">
        <v>4332</v>
      </c>
      <c r="C530" s="40" t="s">
        <v>3300</v>
      </c>
    </row>
    <row r="531" spans="1:3" ht="21.75" customHeight="1">
      <c r="A531" s="40" t="s">
        <v>4333</v>
      </c>
      <c r="B531" s="40" t="s">
        <v>4334</v>
      </c>
      <c r="C531" s="40" t="s">
        <v>3300</v>
      </c>
    </row>
    <row r="532" spans="1:3" ht="21.75" customHeight="1">
      <c r="A532" s="54" t="s">
        <v>4335</v>
      </c>
      <c r="B532" s="54" t="s">
        <v>4336</v>
      </c>
      <c r="C532" s="40" t="s">
        <v>3300</v>
      </c>
    </row>
    <row r="533" spans="1:3" ht="21.75" customHeight="1">
      <c r="A533" s="54" t="s">
        <v>4337</v>
      </c>
      <c r="B533" s="54" t="s">
        <v>4338</v>
      </c>
      <c r="C533" s="40" t="s">
        <v>3300</v>
      </c>
    </row>
    <row r="534" spans="1:3" ht="21.75" customHeight="1">
      <c r="A534" s="54" t="s">
        <v>4339</v>
      </c>
      <c r="B534" s="54" t="s">
        <v>4340</v>
      </c>
      <c r="C534" s="40" t="s">
        <v>3300</v>
      </c>
    </row>
    <row r="535" spans="1:3" ht="21.75" customHeight="1">
      <c r="A535" s="40" t="s">
        <v>4341</v>
      </c>
      <c r="B535" s="40" t="s">
        <v>4342</v>
      </c>
      <c r="C535" s="40" t="s">
        <v>3300</v>
      </c>
    </row>
    <row r="536" spans="1:3" ht="21.75" customHeight="1">
      <c r="A536" s="54" t="s">
        <v>4343</v>
      </c>
      <c r="B536" s="54" t="s">
        <v>4344</v>
      </c>
      <c r="C536" s="170" t="s">
        <v>3300</v>
      </c>
    </row>
    <row r="537" spans="1:3" ht="21.75" customHeight="1">
      <c r="A537" s="54" t="s">
        <v>4345</v>
      </c>
      <c r="B537" s="54" t="s">
        <v>4346</v>
      </c>
      <c r="C537" s="170" t="s">
        <v>3300</v>
      </c>
    </row>
    <row r="538" spans="1:3" ht="21.75" customHeight="1">
      <c r="A538" s="54" t="s">
        <v>4347</v>
      </c>
      <c r="B538" s="54" t="s">
        <v>4348</v>
      </c>
      <c r="C538" s="170" t="s">
        <v>3594</v>
      </c>
    </row>
    <row r="539" spans="1:3" ht="21.75" customHeight="1">
      <c r="A539" s="40" t="s">
        <v>4349</v>
      </c>
      <c r="B539" s="40" t="s">
        <v>4350</v>
      </c>
      <c r="C539" s="170" t="s">
        <v>3300</v>
      </c>
    </row>
    <row r="540" spans="1:3" ht="21.75" customHeight="1">
      <c r="A540" s="40" t="s">
        <v>4351</v>
      </c>
      <c r="B540" s="40" t="s">
        <v>4352</v>
      </c>
      <c r="C540" s="170" t="s">
        <v>3300</v>
      </c>
    </row>
    <row r="541" spans="1:3" ht="21.75" customHeight="1">
      <c r="A541" s="40" t="s">
        <v>4353</v>
      </c>
      <c r="B541" s="40" t="s">
        <v>4354</v>
      </c>
      <c r="C541" s="40" t="s">
        <v>3300</v>
      </c>
    </row>
    <row r="542" spans="1:3" ht="21.75" customHeight="1">
      <c r="A542" s="40" t="s">
        <v>4355</v>
      </c>
      <c r="B542" s="40" t="s">
        <v>4356</v>
      </c>
      <c r="C542" s="40" t="s">
        <v>3300</v>
      </c>
    </row>
    <row r="543" spans="1:3" ht="21.75" customHeight="1">
      <c r="A543" s="40" t="s">
        <v>4357</v>
      </c>
      <c r="B543" s="40" t="s">
        <v>4358</v>
      </c>
      <c r="C543" s="40" t="s">
        <v>3300</v>
      </c>
    </row>
    <row r="544" spans="1:3" ht="21.75" customHeight="1">
      <c r="A544" s="54" t="s">
        <v>4359</v>
      </c>
      <c r="B544" s="54" t="s">
        <v>4360</v>
      </c>
      <c r="C544" s="40" t="s">
        <v>3300</v>
      </c>
    </row>
    <row r="545" spans="1:3" ht="21.75" customHeight="1">
      <c r="A545" s="40" t="s">
        <v>4361</v>
      </c>
      <c r="B545" s="40" t="s">
        <v>4362</v>
      </c>
      <c r="C545" s="40" t="s">
        <v>4363</v>
      </c>
    </row>
    <row r="546" spans="1:3" ht="21.75" customHeight="1">
      <c r="A546" s="40" t="s">
        <v>4364</v>
      </c>
      <c r="B546" s="40" t="s">
        <v>4365</v>
      </c>
      <c r="C546" s="40" t="s">
        <v>3300</v>
      </c>
    </row>
    <row r="547" spans="1:3" ht="21.75" customHeight="1">
      <c r="A547" s="40" t="s">
        <v>4366</v>
      </c>
      <c r="B547" s="40" t="s">
        <v>4367</v>
      </c>
      <c r="C547" s="40" t="s">
        <v>3300</v>
      </c>
    </row>
    <row r="548" spans="1:3" ht="21.75" customHeight="1">
      <c r="A548" s="40" t="s">
        <v>4368</v>
      </c>
      <c r="B548" s="40" t="s">
        <v>4369</v>
      </c>
      <c r="C548" s="40" t="s">
        <v>3300</v>
      </c>
    </row>
    <row r="549" spans="1:3" ht="21.75" customHeight="1">
      <c r="A549" s="40" t="s">
        <v>4370</v>
      </c>
      <c r="B549" s="40" t="s">
        <v>4371</v>
      </c>
      <c r="C549" s="170" t="s">
        <v>3300</v>
      </c>
    </row>
    <row r="550" spans="1:3" ht="21.75" customHeight="1">
      <c r="A550" s="40" t="s">
        <v>4372</v>
      </c>
      <c r="B550" s="40" t="s">
        <v>4373</v>
      </c>
      <c r="C550" s="170" t="s">
        <v>3300</v>
      </c>
    </row>
    <row r="551" spans="1:3" ht="21.75" customHeight="1">
      <c r="A551" s="40" t="s">
        <v>4374</v>
      </c>
      <c r="B551" s="40" t="s">
        <v>4375</v>
      </c>
      <c r="C551" s="170" t="s">
        <v>3300</v>
      </c>
    </row>
    <row r="552" spans="1:3" ht="21.75" customHeight="1">
      <c r="A552" s="40" t="s">
        <v>4376</v>
      </c>
      <c r="B552" s="40" t="s">
        <v>4377</v>
      </c>
      <c r="C552" s="40" t="s">
        <v>3300</v>
      </c>
    </row>
    <row r="553" spans="1:3" ht="21.75" customHeight="1">
      <c r="A553" s="40" t="s">
        <v>4378</v>
      </c>
      <c r="B553" s="40" t="s">
        <v>4379</v>
      </c>
      <c r="C553" s="170" t="s">
        <v>3300</v>
      </c>
    </row>
    <row r="554" spans="1:3" ht="21.75" customHeight="1">
      <c r="A554" s="40" t="s">
        <v>4380</v>
      </c>
      <c r="B554" s="40" t="s">
        <v>4381</v>
      </c>
      <c r="C554" s="170" t="s">
        <v>3300</v>
      </c>
    </row>
    <row r="555" spans="1:3" ht="21.75" customHeight="1">
      <c r="A555" s="40" t="s">
        <v>4382</v>
      </c>
      <c r="B555" s="40" t="s">
        <v>4383</v>
      </c>
      <c r="C555" s="40" t="s">
        <v>3300</v>
      </c>
    </row>
    <row r="556" spans="1:3" ht="21.75" customHeight="1">
      <c r="A556" s="40" t="s">
        <v>4384</v>
      </c>
      <c r="B556" s="40" t="s">
        <v>4385</v>
      </c>
      <c r="C556" s="170" t="s">
        <v>3300</v>
      </c>
    </row>
    <row r="557" spans="1:3" ht="21.75" customHeight="1">
      <c r="A557" s="40" t="s">
        <v>4386</v>
      </c>
      <c r="B557" s="40" t="s">
        <v>4387</v>
      </c>
      <c r="C557" s="40" t="s">
        <v>3300</v>
      </c>
    </row>
    <row r="558" spans="1:3" ht="21.75" customHeight="1">
      <c r="A558" s="54" t="s">
        <v>4388</v>
      </c>
      <c r="B558" s="54" t="s">
        <v>4389</v>
      </c>
      <c r="C558" s="170" t="s">
        <v>3300</v>
      </c>
    </row>
    <row r="559" spans="1:3" ht="21.75" customHeight="1">
      <c r="A559" s="40" t="s">
        <v>4390</v>
      </c>
      <c r="B559" s="40" t="s">
        <v>4391</v>
      </c>
      <c r="C559" s="170" t="s">
        <v>3300</v>
      </c>
    </row>
    <row r="560" spans="1:3" ht="21.75" customHeight="1">
      <c r="A560" s="40" t="s">
        <v>4392</v>
      </c>
      <c r="B560" s="40" t="s">
        <v>4393</v>
      </c>
      <c r="C560" s="170" t="s">
        <v>3594</v>
      </c>
    </row>
    <row r="561" spans="1:3" ht="21.75" customHeight="1">
      <c r="A561" s="40" t="s">
        <v>4394</v>
      </c>
      <c r="B561" s="40" t="s">
        <v>4395</v>
      </c>
      <c r="C561" s="40" t="s">
        <v>3300</v>
      </c>
    </row>
    <row r="562" spans="1:3" ht="21.75" customHeight="1">
      <c r="A562" s="54" t="s">
        <v>4396</v>
      </c>
      <c r="B562" s="54" t="s">
        <v>4397</v>
      </c>
      <c r="C562" s="170" t="s">
        <v>3594</v>
      </c>
    </row>
    <row r="563" spans="1:3" ht="21.75" customHeight="1">
      <c r="A563" s="144" t="s">
        <v>4398</v>
      </c>
      <c r="B563" s="144" t="s">
        <v>4399</v>
      </c>
      <c r="C563" s="189" t="s">
        <v>3594</v>
      </c>
    </row>
    <row r="564" spans="1:3" ht="21.75" customHeight="1">
      <c r="A564" s="54" t="s">
        <v>4400</v>
      </c>
      <c r="B564" s="54" t="s">
        <v>4401</v>
      </c>
      <c r="C564" s="170" t="s">
        <v>3594</v>
      </c>
    </row>
    <row r="565" spans="1:3" ht="21.75" customHeight="1">
      <c r="A565" s="54" t="s">
        <v>4402</v>
      </c>
      <c r="B565" s="54" t="s">
        <v>4403</v>
      </c>
      <c r="C565" s="170" t="s">
        <v>3594</v>
      </c>
    </row>
    <row r="566" spans="1:3" ht="21.75" customHeight="1">
      <c r="A566" s="54" t="s">
        <v>4404</v>
      </c>
      <c r="B566" s="54" t="s">
        <v>4405</v>
      </c>
      <c r="C566" s="170" t="s">
        <v>3594</v>
      </c>
    </row>
    <row r="567" spans="1:3" ht="21.75" customHeight="1">
      <c r="A567" s="54" t="s">
        <v>4406</v>
      </c>
      <c r="B567" s="54" t="s">
        <v>4407</v>
      </c>
      <c r="C567" s="170" t="s">
        <v>3594</v>
      </c>
    </row>
    <row r="568" spans="1:3" ht="21.75" customHeight="1">
      <c r="A568" s="54" t="s">
        <v>4408</v>
      </c>
      <c r="B568" s="54" t="s">
        <v>4409</v>
      </c>
      <c r="C568" s="170" t="s">
        <v>3594</v>
      </c>
    </row>
    <row r="569" spans="1:3" ht="21.75" customHeight="1">
      <c r="A569" s="54" t="s">
        <v>4410</v>
      </c>
      <c r="B569" s="54" t="s">
        <v>4411</v>
      </c>
      <c r="C569" s="170" t="s">
        <v>3594</v>
      </c>
    </row>
    <row r="570" spans="1:3" ht="21.75" customHeight="1">
      <c r="A570" s="54" t="s">
        <v>4412</v>
      </c>
      <c r="B570" s="54" t="s">
        <v>4413</v>
      </c>
      <c r="C570" s="170" t="s">
        <v>3594</v>
      </c>
    </row>
    <row r="571" spans="1:3" ht="21.75" customHeight="1">
      <c r="A571" s="144" t="s">
        <v>4414</v>
      </c>
      <c r="B571" s="144" t="s">
        <v>4415</v>
      </c>
      <c r="C571" s="189" t="s">
        <v>3594</v>
      </c>
    </row>
    <row r="572" spans="1:3" ht="21.75" customHeight="1">
      <c r="A572" s="40" t="s">
        <v>4416</v>
      </c>
      <c r="B572" s="40" t="s">
        <v>4417</v>
      </c>
      <c r="C572" s="40" t="s">
        <v>3300</v>
      </c>
    </row>
    <row r="573" spans="1:3" ht="21.75" customHeight="1">
      <c r="A573" s="54" t="s">
        <v>4418</v>
      </c>
      <c r="B573" s="54" t="s">
        <v>4419</v>
      </c>
      <c r="C573" s="170" t="s">
        <v>3594</v>
      </c>
    </row>
    <row r="574" spans="1:3" ht="21.75" customHeight="1">
      <c r="A574" s="54" t="s">
        <v>4420</v>
      </c>
      <c r="B574" s="54" t="s">
        <v>4421</v>
      </c>
      <c r="C574" s="170" t="s">
        <v>3594</v>
      </c>
    </row>
    <row r="575" spans="1:3" ht="21.75" customHeight="1">
      <c r="A575" s="54" t="s">
        <v>4422</v>
      </c>
      <c r="B575" s="54" t="s">
        <v>4423</v>
      </c>
      <c r="C575" s="170" t="s">
        <v>3594</v>
      </c>
    </row>
    <row r="576" spans="1:3" ht="21.75" customHeight="1">
      <c r="A576" s="40" t="s">
        <v>4424</v>
      </c>
      <c r="B576" s="40" t="s">
        <v>4425</v>
      </c>
      <c r="C576" s="170" t="s">
        <v>3594</v>
      </c>
    </row>
    <row r="577" spans="1:3" ht="21.75" customHeight="1">
      <c r="A577" s="54" t="s">
        <v>4426</v>
      </c>
      <c r="B577" s="54" t="s">
        <v>4427</v>
      </c>
      <c r="C577" s="54" t="s">
        <v>3300</v>
      </c>
    </row>
    <row r="578" spans="1:3" ht="21.75" customHeight="1">
      <c r="A578" s="54" t="s">
        <v>4428</v>
      </c>
      <c r="B578" s="54" t="s">
        <v>4429</v>
      </c>
      <c r="C578" s="54" t="s">
        <v>3300</v>
      </c>
    </row>
    <row r="579" spans="1:3" ht="21.75" customHeight="1">
      <c r="A579" s="40" t="s">
        <v>4430</v>
      </c>
      <c r="B579" s="40" t="s">
        <v>4431</v>
      </c>
      <c r="C579" s="170" t="s">
        <v>3594</v>
      </c>
    </row>
    <row r="580" spans="1:3" ht="21.75" customHeight="1">
      <c r="A580" s="40" t="s">
        <v>4432</v>
      </c>
      <c r="B580" s="40" t="s">
        <v>4433</v>
      </c>
      <c r="C580" s="170" t="s">
        <v>3594</v>
      </c>
    </row>
    <row r="581" spans="1:3" ht="21.75" customHeight="1">
      <c r="A581" s="40" t="s">
        <v>4434</v>
      </c>
      <c r="B581" s="40" t="s">
        <v>4435</v>
      </c>
      <c r="C581" s="170" t="s">
        <v>3594</v>
      </c>
    </row>
    <row r="582" spans="1:3" ht="21.75" customHeight="1">
      <c r="A582" s="54" t="s">
        <v>4436</v>
      </c>
      <c r="B582" s="54" t="s">
        <v>4437</v>
      </c>
      <c r="C582" s="170" t="s">
        <v>3594</v>
      </c>
    </row>
    <row r="583" spans="1:3" ht="21.75" customHeight="1">
      <c r="A583" s="40" t="s">
        <v>4438</v>
      </c>
      <c r="B583" s="40" t="s">
        <v>4439</v>
      </c>
      <c r="C583" s="170" t="s">
        <v>4363</v>
      </c>
    </row>
    <row r="584" spans="1:3" ht="21.75" customHeight="1">
      <c r="A584" s="40" t="s">
        <v>4440</v>
      </c>
      <c r="B584" s="40" t="s">
        <v>4441</v>
      </c>
      <c r="C584" s="170" t="s">
        <v>3300</v>
      </c>
    </row>
    <row r="585" spans="1:3" ht="21.75" customHeight="1">
      <c r="A585" s="40" t="s">
        <v>4442</v>
      </c>
      <c r="B585" s="40" t="s">
        <v>4443</v>
      </c>
      <c r="C585" s="40" t="s">
        <v>3300</v>
      </c>
    </row>
    <row r="586" spans="1:3" ht="21.75" customHeight="1">
      <c r="A586" s="40" t="s">
        <v>4444</v>
      </c>
      <c r="B586" s="40" t="s">
        <v>4445</v>
      </c>
      <c r="C586" s="40" t="s">
        <v>3300</v>
      </c>
    </row>
    <row r="587" spans="1:3" ht="21.75" customHeight="1">
      <c r="A587" s="40" t="s">
        <v>4446</v>
      </c>
      <c r="B587" s="40" t="s">
        <v>4447</v>
      </c>
      <c r="C587" s="170" t="s">
        <v>3300</v>
      </c>
    </row>
    <row r="588" spans="1:3" ht="21.75" customHeight="1">
      <c r="A588" s="40" t="s">
        <v>4448</v>
      </c>
      <c r="B588" s="40" t="s">
        <v>4449</v>
      </c>
      <c r="C588" s="170" t="s">
        <v>3594</v>
      </c>
    </row>
    <row r="589" spans="1:3" ht="21.75" customHeight="1">
      <c r="A589" s="54" t="s">
        <v>4450</v>
      </c>
      <c r="B589" s="43" t="s">
        <v>4451</v>
      </c>
      <c r="C589" s="170" t="s">
        <v>3300</v>
      </c>
    </row>
    <row r="590" spans="1:3" ht="21.75" customHeight="1">
      <c r="A590" s="54" t="s">
        <v>4452</v>
      </c>
      <c r="B590" s="54" t="s">
        <v>4453</v>
      </c>
      <c r="C590" s="170" t="s">
        <v>3594</v>
      </c>
    </row>
    <row r="591" spans="1:3" ht="21.75" customHeight="1">
      <c r="A591" s="54" t="s">
        <v>4454</v>
      </c>
      <c r="B591" s="54" t="s">
        <v>4455</v>
      </c>
      <c r="C591" s="170" t="s">
        <v>3594</v>
      </c>
    </row>
    <row r="592" spans="1:3" ht="21.75" customHeight="1">
      <c r="A592" s="54" t="s">
        <v>4456</v>
      </c>
      <c r="B592" s="54" t="s">
        <v>4457</v>
      </c>
      <c r="C592" s="170" t="s">
        <v>3594</v>
      </c>
    </row>
    <row r="593" spans="1:3" ht="21.75" customHeight="1">
      <c r="A593" s="40" t="s">
        <v>4458</v>
      </c>
      <c r="B593" s="40" t="s">
        <v>4459</v>
      </c>
      <c r="C593" s="170" t="s">
        <v>3594</v>
      </c>
    </row>
    <row r="594" spans="1:3" ht="21.75" customHeight="1">
      <c r="A594" s="56" t="s">
        <v>4460</v>
      </c>
      <c r="B594" s="43" t="s">
        <v>4461</v>
      </c>
      <c r="C594" s="43" t="s">
        <v>3300</v>
      </c>
    </row>
    <row r="595" spans="1:3" ht="21.75" customHeight="1">
      <c r="A595" s="40" t="s">
        <v>4462</v>
      </c>
      <c r="B595" s="40" t="s">
        <v>4463</v>
      </c>
      <c r="C595" s="40" t="s">
        <v>3300</v>
      </c>
    </row>
    <row r="596" spans="1:3" ht="21.75" customHeight="1">
      <c r="A596" s="54" t="s">
        <v>4464</v>
      </c>
      <c r="B596" s="54" t="s">
        <v>4465</v>
      </c>
      <c r="C596" s="54" t="s">
        <v>3300</v>
      </c>
    </row>
    <row r="597" spans="1:3" ht="21.75" customHeight="1">
      <c r="A597" s="54" t="s">
        <v>4466</v>
      </c>
      <c r="B597" s="54" t="s">
        <v>4467</v>
      </c>
      <c r="C597" s="40" t="s">
        <v>3300</v>
      </c>
    </row>
    <row r="598" spans="1:3" ht="21.75" customHeight="1">
      <c r="A598" s="40" t="s">
        <v>4468</v>
      </c>
      <c r="B598" s="40" t="s">
        <v>4469</v>
      </c>
      <c r="C598" s="40" t="s">
        <v>3300</v>
      </c>
    </row>
    <row r="599" spans="1:3" ht="21.75" customHeight="1">
      <c r="A599" s="40" t="s">
        <v>4470</v>
      </c>
      <c r="B599" s="40" t="s">
        <v>4471</v>
      </c>
      <c r="C599" s="40" t="s">
        <v>3300</v>
      </c>
    </row>
    <row r="600" spans="1:3" ht="21.75" customHeight="1">
      <c r="A600" s="40" t="s">
        <v>4472</v>
      </c>
      <c r="B600" s="40" t="s">
        <v>4473</v>
      </c>
      <c r="C600" s="170" t="s">
        <v>3300</v>
      </c>
    </row>
    <row r="601" spans="1:3" ht="21.75" customHeight="1">
      <c r="A601" s="54" t="s">
        <v>4474</v>
      </c>
      <c r="B601" s="54" t="s">
        <v>4475</v>
      </c>
      <c r="C601" s="170" t="s">
        <v>3594</v>
      </c>
    </row>
    <row r="602" spans="1:3" ht="21.75" customHeight="1">
      <c r="A602" s="54" t="s">
        <v>4476</v>
      </c>
      <c r="B602" s="54" t="s">
        <v>4477</v>
      </c>
      <c r="C602" s="54" t="s">
        <v>3300</v>
      </c>
    </row>
    <row r="603" spans="1:3" ht="21.75" customHeight="1">
      <c r="A603" s="40" t="s">
        <v>4478</v>
      </c>
      <c r="B603" s="40" t="s">
        <v>4479</v>
      </c>
      <c r="C603" s="40" t="s">
        <v>3300</v>
      </c>
    </row>
    <row r="604" spans="1:3" ht="21.75" customHeight="1">
      <c r="A604" s="130" t="s">
        <v>4480</v>
      </c>
      <c r="B604" s="131" t="s">
        <v>4481</v>
      </c>
      <c r="C604" s="170" t="s">
        <v>3300</v>
      </c>
    </row>
    <row r="605" spans="1:3" ht="21.75" customHeight="1">
      <c r="A605" s="54" t="s">
        <v>4482</v>
      </c>
      <c r="B605" s="54" t="s">
        <v>4483</v>
      </c>
      <c r="C605" s="54" t="s">
        <v>3594</v>
      </c>
    </row>
    <row r="606" spans="1:3" ht="21.75" customHeight="1">
      <c r="A606" s="54" t="s">
        <v>4484</v>
      </c>
      <c r="B606" s="54" t="s">
        <v>4485</v>
      </c>
      <c r="C606" s="170" t="s">
        <v>3594</v>
      </c>
    </row>
    <row r="607" spans="1:3" ht="21.75" customHeight="1">
      <c r="A607" s="40" t="s">
        <v>4486</v>
      </c>
      <c r="B607" s="40" t="s">
        <v>4487</v>
      </c>
      <c r="C607" s="40" t="s">
        <v>3300</v>
      </c>
    </row>
    <row r="608" spans="1:3" ht="21.75" customHeight="1">
      <c r="A608" s="137" t="s">
        <v>4488</v>
      </c>
      <c r="B608" s="171" t="s">
        <v>4489</v>
      </c>
      <c r="C608" s="170" t="s">
        <v>3300</v>
      </c>
    </row>
    <row r="609" spans="1:3" ht="21.75" customHeight="1">
      <c r="A609" s="40" t="s">
        <v>4490</v>
      </c>
      <c r="B609" s="40" t="s">
        <v>4491</v>
      </c>
      <c r="C609" s="170" t="s">
        <v>3594</v>
      </c>
    </row>
    <row r="610" spans="1:3" ht="21.75" customHeight="1">
      <c r="A610" s="40" t="s">
        <v>4492</v>
      </c>
      <c r="B610" s="40" t="s">
        <v>4493</v>
      </c>
      <c r="C610" s="170" t="s">
        <v>3594</v>
      </c>
    </row>
    <row r="611" spans="1:3" ht="21.75" customHeight="1">
      <c r="A611" s="40" t="s">
        <v>4494</v>
      </c>
      <c r="B611" s="40" t="s">
        <v>4495</v>
      </c>
      <c r="C611" s="170" t="s">
        <v>3594</v>
      </c>
    </row>
    <row r="612" spans="1:3" ht="21.75" customHeight="1">
      <c r="A612" s="136" t="s">
        <v>4496</v>
      </c>
      <c r="B612" s="178" t="s">
        <v>4497</v>
      </c>
      <c r="C612" s="170" t="s">
        <v>3300</v>
      </c>
    </row>
    <row r="613" spans="1:3" ht="21.75" customHeight="1">
      <c r="A613" s="54" t="s">
        <v>4498</v>
      </c>
      <c r="B613" s="54" t="s">
        <v>4499</v>
      </c>
      <c r="C613" s="40" t="s">
        <v>3300</v>
      </c>
    </row>
    <row r="614" spans="1:3" ht="21.75" customHeight="1">
      <c r="A614" s="40" t="s">
        <v>4500</v>
      </c>
      <c r="B614" s="40" t="s">
        <v>4501</v>
      </c>
      <c r="C614" s="170" t="s">
        <v>3300</v>
      </c>
    </row>
    <row r="615" spans="1:3" ht="21.75" customHeight="1">
      <c r="A615" s="54" t="s">
        <v>4502</v>
      </c>
      <c r="B615" s="54" t="s">
        <v>4503</v>
      </c>
      <c r="C615" s="170" t="s">
        <v>3300</v>
      </c>
    </row>
    <row r="616" spans="1:3" ht="21.75" customHeight="1">
      <c r="A616" s="54" t="s">
        <v>4504</v>
      </c>
      <c r="B616" s="54" t="s">
        <v>4505</v>
      </c>
      <c r="C616" s="170" t="s">
        <v>3300</v>
      </c>
    </row>
    <row r="617" spans="1:3" ht="21.75" customHeight="1">
      <c r="A617" s="54" t="s">
        <v>4484</v>
      </c>
      <c r="B617" s="54" t="s">
        <v>4485</v>
      </c>
      <c r="C617" s="54" t="s">
        <v>3300</v>
      </c>
    </row>
    <row r="618" spans="1:3" ht="21.75" customHeight="1">
      <c r="A618" s="54" t="s">
        <v>4506</v>
      </c>
      <c r="B618" s="54" t="s">
        <v>4507</v>
      </c>
      <c r="C618" s="54" t="s">
        <v>3300</v>
      </c>
    </row>
    <row r="619" spans="1:3" ht="21.75" customHeight="1">
      <c r="A619" s="54" t="s">
        <v>4508</v>
      </c>
      <c r="B619" s="54" t="s">
        <v>4509</v>
      </c>
      <c r="C619" s="54" t="s">
        <v>3300</v>
      </c>
    </row>
    <row r="620" spans="1:3" ht="21.75" customHeight="1">
      <c r="A620" s="54" t="s">
        <v>4500</v>
      </c>
      <c r="B620" s="54" t="s">
        <v>4501</v>
      </c>
      <c r="C620" s="54" t="s">
        <v>3300</v>
      </c>
    </row>
    <row r="621" spans="1:3" ht="21.75" customHeight="1">
      <c r="A621" s="54" t="s">
        <v>4510</v>
      </c>
      <c r="B621" s="54" t="s">
        <v>4511</v>
      </c>
      <c r="C621" s="54" t="s">
        <v>3300</v>
      </c>
    </row>
    <row r="622" spans="1:3" ht="21.75" customHeight="1">
      <c r="A622" s="54" t="s">
        <v>4512</v>
      </c>
      <c r="B622" s="54" t="s">
        <v>4513</v>
      </c>
      <c r="C622" s="54" t="s">
        <v>3300</v>
      </c>
    </row>
    <row r="623" spans="1:3" ht="21.75" customHeight="1">
      <c r="A623" s="54" t="s">
        <v>4514</v>
      </c>
      <c r="B623" s="54" t="s">
        <v>4515</v>
      </c>
      <c r="C623" s="170" t="s">
        <v>3300</v>
      </c>
    </row>
    <row r="624" spans="1:3" ht="21.75" customHeight="1">
      <c r="A624" s="54" t="s">
        <v>4516</v>
      </c>
      <c r="B624" s="54" t="s">
        <v>4517</v>
      </c>
      <c r="C624" s="170" t="s">
        <v>3300</v>
      </c>
    </row>
    <row r="625" spans="1:3" ht="21.75" customHeight="1">
      <c r="A625" s="40" t="s">
        <v>4518</v>
      </c>
      <c r="B625" s="40" t="s">
        <v>4519</v>
      </c>
      <c r="C625" s="170" t="s">
        <v>3594</v>
      </c>
    </row>
    <row r="626" spans="1:3" ht="21.75" customHeight="1">
      <c r="A626" s="40" t="s">
        <v>4520</v>
      </c>
      <c r="B626" s="40" t="s">
        <v>4521</v>
      </c>
      <c r="C626" s="170" t="s">
        <v>3594</v>
      </c>
    </row>
    <row r="627" spans="1:3" ht="21.75" customHeight="1">
      <c r="A627" s="40" t="s">
        <v>4522</v>
      </c>
      <c r="B627" s="40" t="s">
        <v>4523</v>
      </c>
      <c r="C627" s="170" t="s">
        <v>3594</v>
      </c>
    </row>
    <row r="628" spans="1:3" ht="21.75" customHeight="1">
      <c r="A628" s="40" t="s">
        <v>4524</v>
      </c>
      <c r="B628" s="40" t="s">
        <v>4525</v>
      </c>
      <c r="C628" s="170" t="s">
        <v>3594</v>
      </c>
    </row>
    <row r="629" spans="1:3" ht="21.75" customHeight="1">
      <c r="A629" s="40" t="s">
        <v>4526</v>
      </c>
      <c r="B629" s="40" t="s">
        <v>4527</v>
      </c>
      <c r="C629" s="170" t="s">
        <v>3594</v>
      </c>
    </row>
    <row r="630" spans="1:3" ht="21.75" customHeight="1">
      <c r="A630" s="40" t="s">
        <v>4528</v>
      </c>
      <c r="B630" s="40" t="s">
        <v>4529</v>
      </c>
      <c r="C630" s="170" t="s">
        <v>3594</v>
      </c>
    </row>
    <row r="631" spans="1:3" ht="21.75" customHeight="1">
      <c r="A631" s="54" t="s">
        <v>4516</v>
      </c>
      <c r="B631" s="54" t="s">
        <v>4517</v>
      </c>
      <c r="C631" s="170" t="s">
        <v>3594</v>
      </c>
    </row>
    <row r="632" spans="1:3" ht="21.75" customHeight="1">
      <c r="A632" s="40" t="s">
        <v>4530</v>
      </c>
      <c r="B632" s="40" t="s">
        <v>4531</v>
      </c>
      <c r="C632" s="170" t="s">
        <v>3594</v>
      </c>
    </row>
    <row r="633" spans="1:3" ht="21.75" customHeight="1">
      <c r="A633" s="40" t="s">
        <v>4532</v>
      </c>
      <c r="B633" s="40" t="s">
        <v>4533</v>
      </c>
      <c r="C633" s="186" t="s">
        <v>3300</v>
      </c>
    </row>
    <row r="634" spans="1:3" ht="21.75" customHeight="1">
      <c r="A634" s="40" t="s">
        <v>4534</v>
      </c>
      <c r="B634" s="40" t="s">
        <v>4535</v>
      </c>
      <c r="C634" s="186" t="s">
        <v>3300</v>
      </c>
    </row>
    <row r="635" spans="1:3" ht="21.75" customHeight="1">
      <c r="A635" s="40" t="s">
        <v>4536</v>
      </c>
      <c r="B635" s="40" t="s">
        <v>4537</v>
      </c>
      <c r="C635" s="170" t="s">
        <v>3300</v>
      </c>
    </row>
    <row r="636" spans="1:3" ht="21.75" customHeight="1">
      <c r="A636" s="40" t="s">
        <v>4538</v>
      </c>
      <c r="B636" s="40" t="s">
        <v>4539</v>
      </c>
      <c r="C636" s="170" t="s">
        <v>3300</v>
      </c>
    </row>
    <row r="637" spans="1:3" ht="21.75" customHeight="1">
      <c r="A637" s="40" t="s">
        <v>4540</v>
      </c>
      <c r="B637" s="40" t="s">
        <v>4541</v>
      </c>
      <c r="C637" s="186" t="s">
        <v>3300</v>
      </c>
    </row>
    <row r="638" spans="1:3" ht="21.75" customHeight="1">
      <c r="A638" s="40" t="s">
        <v>4542</v>
      </c>
      <c r="B638" s="40" t="s">
        <v>4543</v>
      </c>
      <c r="C638" s="170" t="s">
        <v>3300</v>
      </c>
    </row>
    <row r="639" spans="1:3" ht="21.75" customHeight="1">
      <c r="A639" s="54" t="s">
        <v>4544</v>
      </c>
      <c r="B639" s="54" t="s">
        <v>4545</v>
      </c>
      <c r="C639" s="54" t="s">
        <v>3300</v>
      </c>
    </row>
    <row r="640" spans="1:3" ht="21.75" customHeight="1">
      <c r="A640" s="54" t="s">
        <v>4546</v>
      </c>
      <c r="B640" s="54" t="s">
        <v>4547</v>
      </c>
      <c r="C640" s="54" t="s">
        <v>3300</v>
      </c>
    </row>
    <row r="641" spans="1:3" ht="21.75" customHeight="1">
      <c r="A641" s="40" t="s">
        <v>4548</v>
      </c>
      <c r="B641" s="40" t="s">
        <v>4549</v>
      </c>
      <c r="C641" s="170" t="s">
        <v>3300</v>
      </c>
    </row>
    <row r="642" spans="1:3" ht="21.75" customHeight="1">
      <c r="A642" s="40" t="s">
        <v>4550</v>
      </c>
      <c r="B642" s="40" t="s">
        <v>4551</v>
      </c>
      <c r="C642" s="170" t="s">
        <v>3300</v>
      </c>
    </row>
    <row r="643" spans="1:3" ht="21.75" customHeight="1">
      <c r="A643" s="40" t="s">
        <v>4552</v>
      </c>
      <c r="B643" s="40" t="s">
        <v>4553</v>
      </c>
      <c r="C643" s="170" t="s">
        <v>3300</v>
      </c>
    </row>
    <row r="644" spans="1:3" ht="21.75" customHeight="1">
      <c r="A644" s="40" t="s">
        <v>4554</v>
      </c>
      <c r="B644" s="40" t="s">
        <v>4555</v>
      </c>
      <c r="C644" s="170" t="s">
        <v>3300</v>
      </c>
    </row>
    <row r="645" spans="1:3" ht="21.75" customHeight="1">
      <c r="A645" s="40" t="s">
        <v>4556</v>
      </c>
      <c r="B645" s="40" t="s">
        <v>4557</v>
      </c>
      <c r="C645" s="170" t="s">
        <v>3300</v>
      </c>
    </row>
    <row r="646" spans="1:3" ht="21.75" customHeight="1">
      <c r="A646" s="54" t="s">
        <v>4558</v>
      </c>
      <c r="B646" s="54" t="s">
        <v>4559</v>
      </c>
      <c r="C646" s="170" t="s">
        <v>3594</v>
      </c>
    </row>
    <row r="647" spans="1:3" ht="21.75" customHeight="1">
      <c r="A647" s="40" t="s">
        <v>4560</v>
      </c>
      <c r="B647" s="40" t="s">
        <v>4561</v>
      </c>
      <c r="C647" s="170" t="s">
        <v>3300</v>
      </c>
    </row>
    <row r="648" spans="1:3" ht="21.75" customHeight="1">
      <c r="A648" s="43" t="s">
        <v>4562</v>
      </c>
      <c r="B648" s="43" t="s">
        <v>4563</v>
      </c>
      <c r="C648" s="43" t="s">
        <v>3300</v>
      </c>
    </row>
    <row r="649" spans="1:3" ht="21.75" customHeight="1">
      <c r="A649" s="43" t="s">
        <v>4564</v>
      </c>
      <c r="B649" s="43" t="s">
        <v>4565</v>
      </c>
      <c r="C649" s="43" t="s">
        <v>3300</v>
      </c>
    </row>
    <row r="650" spans="1:3" ht="21.75" customHeight="1">
      <c r="A650" s="40" t="s">
        <v>4566</v>
      </c>
      <c r="B650" s="40" t="s">
        <v>4567</v>
      </c>
      <c r="C650" s="170" t="s">
        <v>3300</v>
      </c>
    </row>
    <row r="651" spans="1:3" ht="21.75" customHeight="1">
      <c r="A651" s="40" t="s">
        <v>4568</v>
      </c>
      <c r="B651" s="40" t="s">
        <v>4569</v>
      </c>
      <c r="C651" s="40" t="s">
        <v>3300</v>
      </c>
    </row>
    <row r="652" spans="1:3" ht="21.75" customHeight="1">
      <c r="A652" s="40" t="s">
        <v>4570</v>
      </c>
      <c r="B652" s="40" t="s">
        <v>4571</v>
      </c>
      <c r="C652" s="40" t="s">
        <v>3300</v>
      </c>
    </row>
    <row r="653" spans="1:3" ht="21.75" customHeight="1">
      <c r="A653" s="40" t="s">
        <v>4572</v>
      </c>
      <c r="B653" s="40" t="s">
        <v>4573</v>
      </c>
      <c r="C653" s="170" t="s">
        <v>3300</v>
      </c>
    </row>
    <row r="654" spans="1:3" ht="21.75" customHeight="1">
      <c r="A654" s="54" t="s">
        <v>4574</v>
      </c>
      <c r="B654" s="54" t="s">
        <v>4575</v>
      </c>
      <c r="C654" s="40" t="s">
        <v>3300</v>
      </c>
    </row>
    <row r="655" spans="1:3" ht="21.75" customHeight="1">
      <c r="A655" s="54" t="s">
        <v>4576</v>
      </c>
      <c r="B655" s="54" t="s">
        <v>4577</v>
      </c>
      <c r="C655" s="170" t="s">
        <v>3300</v>
      </c>
    </row>
    <row r="656" spans="1:3" ht="21.75" customHeight="1">
      <c r="A656" s="54" t="s">
        <v>4578</v>
      </c>
      <c r="B656" s="54" t="s">
        <v>4579</v>
      </c>
      <c r="C656" s="40" t="s">
        <v>3300</v>
      </c>
    </row>
    <row r="657" spans="1:3" ht="21.75" customHeight="1">
      <c r="A657" s="40" t="s">
        <v>4580</v>
      </c>
      <c r="B657" s="40" t="s">
        <v>4581</v>
      </c>
      <c r="C657" s="40" t="s">
        <v>3300</v>
      </c>
    </row>
    <row r="658" spans="1:3" ht="21.75" customHeight="1">
      <c r="A658" s="40" t="s">
        <v>4582</v>
      </c>
      <c r="B658" s="40" t="s">
        <v>4583</v>
      </c>
      <c r="C658" s="40" t="s">
        <v>3300</v>
      </c>
    </row>
    <row r="659" spans="1:3" ht="21.75" customHeight="1">
      <c r="A659" s="54" t="s">
        <v>4584</v>
      </c>
      <c r="B659" s="54" t="s">
        <v>4585</v>
      </c>
      <c r="C659" s="40" t="s">
        <v>3300</v>
      </c>
    </row>
    <row r="660" spans="1:3" ht="21.75" customHeight="1">
      <c r="A660" s="40" t="s">
        <v>4586</v>
      </c>
      <c r="B660" s="40" t="s">
        <v>4587</v>
      </c>
      <c r="C660" s="170" t="s">
        <v>3300</v>
      </c>
    </row>
    <row r="661" spans="1:3" ht="21.75" customHeight="1">
      <c r="A661" s="54" t="s">
        <v>4588</v>
      </c>
      <c r="B661" s="54" t="s">
        <v>4589</v>
      </c>
      <c r="C661" s="54" t="s">
        <v>3594</v>
      </c>
    </row>
    <row r="662" spans="1:3" ht="21.75" customHeight="1">
      <c r="A662" s="40" t="s">
        <v>4590</v>
      </c>
      <c r="B662" s="40" t="s">
        <v>4591</v>
      </c>
      <c r="C662" s="170" t="s">
        <v>3300</v>
      </c>
    </row>
    <row r="663" spans="1:3" ht="21.75" customHeight="1">
      <c r="A663" s="40" t="s">
        <v>4592</v>
      </c>
      <c r="B663" s="40" t="s">
        <v>4593</v>
      </c>
      <c r="C663" s="170" t="s">
        <v>3300</v>
      </c>
    </row>
    <row r="664" spans="1:3" ht="21.75" customHeight="1">
      <c r="A664" s="54" t="s">
        <v>4594</v>
      </c>
      <c r="B664" s="54" t="s">
        <v>4595</v>
      </c>
      <c r="C664" s="170" t="s">
        <v>3300</v>
      </c>
    </row>
    <row r="665" spans="1:3" ht="21.75" customHeight="1">
      <c r="A665" s="137" t="s">
        <v>4596</v>
      </c>
      <c r="B665" s="187" t="s">
        <v>4597</v>
      </c>
      <c r="C665" s="170" t="s">
        <v>3300</v>
      </c>
    </row>
    <row r="666" spans="1:3" ht="21.75" customHeight="1">
      <c r="A666" s="40" t="s">
        <v>4598</v>
      </c>
      <c r="B666" s="40" t="s">
        <v>4599</v>
      </c>
      <c r="C666" s="43" t="s">
        <v>3300</v>
      </c>
    </row>
    <row r="667" spans="1:3" ht="21.75" customHeight="1">
      <c r="A667" s="40" t="s">
        <v>4600</v>
      </c>
      <c r="B667" s="40" t="s">
        <v>4601</v>
      </c>
      <c r="C667" s="43" t="s">
        <v>3300</v>
      </c>
    </row>
    <row r="668" spans="1:3" ht="21.75" customHeight="1">
      <c r="A668" s="40" t="s">
        <v>4602</v>
      </c>
      <c r="B668" s="40" t="s">
        <v>4603</v>
      </c>
      <c r="C668" s="43" t="s">
        <v>3300</v>
      </c>
    </row>
    <row r="669" spans="1:3" ht="21.75" customHeight="1">
      <c r="A669" s="40" t="s">
        <v>4604</v>
      </c>
      <c r="B669" s="40" t="s">
        <v>4605</v>
      </c>
      <c r="C669" s="43" t="s">
        <v>3300</v>
      </c>
    </row>
    <row r="670" spans="1:3" ht="21.75" customHeight="1">
      <c r="A670" s="40" t="s">
        <v>4606</v>
      </c>
      <c r="B670" s="40" t="s">
        <v>4607</v>
      </c>
      <c r="C670" s="170" t="s">
        <v>3300</v>
      </c>
    </row>
    <row r="671" spans="1:3" ht="21.75" customHeight="1">
      <c r="A671" s="40" t="s">
        <v>4608</v>
      </c>
      <c r="B671" s="40" t="s">
        <v>4609</v>
      </c>
      <c r="C671" s="40" t="s">
        <v>3300</v>
      </c>
    </row>
    <row r="672" spans="1:3" ht="21.75" customHeight="1">
      <c r="A672" s="54" t="s">
        <v>4610</v>
      </c>
      <c r="B672" s="54" t="s">
        <v>4611</v>
      </c>
      <c r="C672" s="40" t="s">
        <v>3300</v>
      </c>
    </row>
    <row r="673" spans="1:3" ht="21.75" customHeight="1">
      <c r="A673" s="40" t="s">
        <v>4612</v>
      </c>
      <c r="B673" s="40" t="s">
        <v>4613</v>
      </c>
      <c r="C673" s="40" t="s">
        <v>3300</v>
      </c>
    </row>
    <row r="674" spans="1:3" ht="21.75" customHeight="1">
      <c r="A674" s="40" t="s">
        <v>4614</v>
      </c>
      <c r="B674" s="40" t="s">
        <v>4615</v>
      </c>
      <c r="C674" s="170" t="s">
        <v>3300</v>
      </c>
    </row>
    <row r="675" spans="1:3" ht="21.75" customHeight="1">
      <c r="A675" s="40" t="s">
        <v>4616</v>
      </c>
      <c r="B675" s="40" t="s">
        <v>4617</v>
      </c>
      <c r="C675" s="186" t="s">
        <v>3300</v>
      </c>
    </row>
    <row r="676" spans="1:3" ht="21.75" customHeight="1">
      <c r="A676" s="40" t="s">
        <v>4618</v>
      </c>
      <c r="B676" s="40" t="s">
        <v>4619</v>
      </c>
      <c r="C676" s="186" t="s">
        <v>3300</v>
      </c>
    </row>
    <row r="677" spans="1:3" ht="21.75" customHeight="1">
      <c r="A677" s="40" t="s">
        <v>4620</v>
      </c>
      <c r="B677" s="40" t="s">
        <v>4621</v>
      </c>
      <c r="C677" s="186" t="s">
        <v>3300</v>
      </c>
    </row>
    <row r="678" spans="1:3" ht="21.75" customHeight="1">
      <c r="A678" s="40" t="s">
        <v>4622</v>
      </c>
      <c r="B678" s="40" t="s">
        <v>4623</v>
      </c>
      <c r="C678" s="186" t="s">
        <v>3300</v>
      </c>
    </row>
    <row r="679" spans="1:3" ht="21.75" customHeight="1">
      <c r="A679" s="40" t="s">
        <v>4624</v>
      </c>
      <c r="B679" s="40" t="s">
        <v>4625</v>
      </c>
      <c r="C679" s="186" t="s">
        <v>3300</v>
      </c>
    </row>
    <row r="680" spans="1:3" ht="21.75" customHeight="1">
      <c r="A680" s="40" t="s">
        <v>4626</v>
      </c>
      <c r="B680" s="40" t="s">
        <v>4627</v>
      </c>
      <c r="C680" s="186" t="s">
        <v>3300</v>
      </c>
    </row>
    <row r="681" spans="1:3" ht="21.75" customHeight="1">
      <c r="A681" s="40" t="s">
        <v>4628</v>
      </c>
      <c r="B681" s="40" t="s">
        <v>4629</v>
      </c>
      <c r="C681" s="186" t="s">
        <v>3300</v>
      </c>
    </row>
    <row r="682" spans="1:3" ht="21.75" customHeight="1">
      <c r="A682" s="40" t="s">
        <v>4630</v>
      </c>
      <c r="B682" s="40" t="s">
        <v>4631</v>
      </c>
      <c r="C682" s="186" t="s">
        <v>3300</v>
      </c>
    </row>
    <row r="683" spans="1:3" ht="21.75" customHeight="1">
      <c r="A683" s="54" t="s">
        <v>4632</v>
      </c>
      <c r="B683" s="54" t="s">
        <v>4633</v>
      </c>
      <c r="C683" s="54" t="s">
        <v>3300</v>
      </c>
    </row>
    <row r="684" spans="1:3" ht="21.75" customHeight="1">
      <c r="A684" s="40" t="s">
        <v>4634</v>
      </c>
      <c r="B684" s="136" t="s">
        <v>4635</v>
      </c>
      <c r="C684" s="170" t="s">
        <v>3300</v>
      </c>
    </row>
    <row r="685" spans="1:3" ht="21.75" customHeight="1">
      <c r="A685" s="40" t="s">
        <v>4636</v>
      </c>
      <c r="B685" s="40" t="s">
        <v>4637</v>
      </c>
      <c r="C685" s="186" t="s">
        <v>3300</v>
      </c>
    </row>
    <row r="686" spans="1:3" ht="21.75" customHeight="1">
      <c r="A686" s="40" t="s">
        <v>4638</v>
      </c>
      <c r="B686" s="40" t="s">
        <v>4639</v>
      </c>
      <c r="C686" s="186" t="s">
        <v>3300</v>
      </c>
    </row>
    <row r="687" spans="1:3" ht="21.75" customHeight="1">
      <c r="A687" s="40" t="s">
        <v>4640</v>
      </c>
      <c r="B687" s="40" t="s">
        <v>4641</v>
      </c>
      <c r="C687" s="186" t="s">
        <v>3300</v>
      </c>
    </row>
    <row r="688" spans="1:3" ht="21.75" customHeight="1">
      <c r="A688" s="40" t="s">
        <v>4642</v>
      </c>
      <c r="B688" s="40" t="s">
        <v>4643</v>
      </c>
      <c r="C688" s="170" t="s">
        <v>3300</v>
      </c>
    </row>
    <row r="689" spans="1:3" ht="21.75" customHeight="1">
      <c r="A689" s="40" t="s">
        <v>4644</v>
      </c>
      <c r="B689" s="40" t="s">
        <v>4645</v>
      </c>
      <c r="C689" s="170" t="s">
        <v>3594</v>
      </c>
    </row>
    <row r="690" spans="1:3" ht="21.75" customHeight="1">
      <c r="A690" s="40" t="s">
        <v>4646</v>
      </c>
      <c r="B690" s="40" t="s">
        <v>4647</v>
      </c>
      <c r="C690" s="170" t="s">
        <v>3594</v>
      </c>
    </row>
    <row r="691" spans="1:3" ht="21.75" customHeight="1">
      <c r="A691" s="40" t="s">
        <v>4648</v>
      </c>
      <c r="B691" s="40" t="s">
        <v>4649</v>
      </c>
      <c r="C691" s="186" t="s">
        <v>3300</v>
      </c>
    </row>
    <row r="692" spans="1:3" ht="21.75" customHeight="1">
      <c r="A692" s="40" t="s">
        <v>4650</v>
      </c>
      <c r="B692" s="40" t="s">
        <v>4651</v>
      </c>
      <c r="C692" s="170" t="s">
        <v>3594</v>
      </c>
    </row>
    <row r="693" spans="1:3" ht="21.75" customHeight="1">
      <c r="A693" s="40" t="s">
        <v>4652</v>
      </c>
      <c r="B693" s="40" t="s">
        <v>4653</v>
      </c>
      <c r="C693" s="170" t="s">
        <v>3594</v>
      </c>
    </row>
    <row r="694" spans="1:3" ht="21.75" customHeight="1">
      <c r="A694" s="40" t="s">
        <v>4654</v>
      </c>
      <c r="B694" s="40" t="s">
        <v>4655</v>
      </c>
      <c r="C694" s="40" t="s">
        <v>3300</v>
      </c>
    </row>
    <row r="695" spans="1:3" ht="21.75" customHeight="1">
      <c r="A695" s="40" t="s">
        <v>4656</v>
      </c>
      <c r="B695" s="40" t="s">
        <v>4657</v>
      </c>
      <c r="C695" s="40" t="s">
        <v>3300</v>
      </c>
    </row>
    <row r="696" spans="1:3" ht="21.75" customHeight="1">
      <c r="A696" s="40" t="s">
        <v>4658</v>
      </c>
      <c r="B696" s="40" t="s">
        <v>4659</v>
      </c>
      <c r="C696" s="170" t="s">
        <v>3594</v>
      </c>
    </row>
    <row r="697" spans="1:3" ht="21.75" customHeight="1">
      <c r="A697" s="40" t="s">
        <v>4660</v>
      </c>
      <c r="B697" s="40" t="s">
        <v>4661</v>
      </c>
      <c r="C697" s="40" t="s">
        <v>3300</v>
      </c>
    </row>
    <row r="698" spans="1:3" ht="21.75" customHeight="1">
      <c r="A698" s="40" t="s">
        <v>4662</v>
      </c>
      <c r="B698" s="40" t="s">
        <v>4663</v>
      </c>
      <c r="C698" s="40" t="s">
        <v>3300</v>
      </c>
    </row>
    <row r="699" spans="1:3" ht="21.75" customHeight="1">
      <c r="A699" s="40" t="s">
        <v>4664</v>
      </c>
      <c r="B699" s="40" t="s">
        <v>4665</v>
      </c>
      <c r="C699" s="40" t="s">
        <v>3300</v>
      </c>
    </row>
    <row r="700" spans="1:3" ht="21.75" customHeight="1">
      <c r="A700" s="40" t="s">
        <v>4666</v>
      </c>
      <c r="B700" s="40" t="s">
        <v>4667</v>
      </c>
      <c r="C700" s="40" t="s">
        <v>3300</v>
      </c>
    </row>
    <row r="701" spans="1:3" ht="21.75" customHeight="1">
      <c r="A701" s="40" t="s">
        <v>4668</v>
      </c>
      <c r="B701" s="40" t="s">
        <v>4669</v>
      </c>
      <c r="C701" s="170" t="s">
        <v>3594</v>
      </c>
    </row>
    <row r="702" spans="1:3" ht="21.75" customHeight="1">
      <c r="A702" s="40" t="s">
        <v>4670</v>
      </c>
      <c r="B702" s="40" t="s">
        <v>4671</v>
      </c>
      <c r="C702" s="170" t="s">
        <v>3594</v>
      </c>
    </row>
    <row r="703" spans="1:3" ht="21.75" customHeight="1">
      <c r="A703" s="178" t="s">
        <v>4672</v>
      </c>
      <c r="B703" s="178" t="s">
        <v>4673</v>
      </c>
      <c r="C703" s="178" t="s">
        <v>3300</v>
      </c>
    </row>
    <row r="704" spans="1:3" ht="21.75" customHeight="1">
      <c r="A704" s="40" t="s">
        <v>4674</v>
      </c>
      <c r="B704" s="40" t="s">
        <v>4675</v>
      </c>
      <c r="C704" s="40" t="s">
        <v>3300</v>
      </c>
    </row>
    <row r="705" spans="1:3" ht="21.75" customHeight="1">
      <c r="A705" s="40" t="s">
        <v>4676</v>
      </c>
      <c r="B705" s="40" t="s">
        <v>4677</v>
      </c>
      <c r="C705" s="40" t="s">
        <v>3300</v>
      </c>
    </row>
    <row r="706" spans="1:3" ht="21.75" customHeight="1">
      <c r="A706" s="40" t="s">
        <v>4678</v>
      </c>
      <c r="B706" s="40" t="s">
        <v>4679</v>
      </c>
      <c r="C706" s="149" t="s">
        <v>3300</v>
      </c>
    </row>
    <row r="707" spans="1:3" ht="21.75" customHeight="1">
      <c r="A707" s="40" t="s">
        <v>4680</v>
      </c>
      <c r="B707" s="40" t="s">
        <v>4681</v>
      </c>
      <c r="C707" s="149" t="s">
        <v>3300</v>
      </c>
    </row>
    <row r="708" spans="1:3" ht="21.75" customHeight="1">
      <c r="A708" s="40" t="s">
        <v>4682</v>
      </c>
      <c r="B708" s="40" t="s">
        <v>4683</v>
      </c>
      <c r="C708" s="149" t="s">
        <v>3300</v>
      </c>
    </row>
    <row r="709" spans="1:3" ht="21.75" customHeight="1">
      <c r="A709" s="40" t="s">
        <v>4684</v>
      </c>
      <c r="B709" s="40" t="s">
        <v>4685</v>
      </c>
      <c r="C709" s="149" t="s">
        <v>3300</v>
      </c>
    </row>
    <row r="710" spans="1:3" ht="21.75" customHeight="1">
      <c r="A710" s="40" t="s">
        <v>4686</v>
      </c>
      <c r="B710" s="40" t="s">
        <v>4687</v>
      </c>
      <c r="C710" s="170" t="s">
        <v>3300</v>
      </c>
    </row>
    <row r="711" spans="1:3" ht="21.75" customHeight="1">
      <c r="A711" s="40" t="s">
        <v>4688</v>
      </c>
      <c r="B711" s="40" t="s">
        <v>4689</v>
      </c>
      <c r="C711" s="170" t="s">
        <v>3594</v>
      </c>
    </row>
    <row r="712" spans="1:3" ht="21.75" customHeight="1">
      <c r="A712" s="40" t="s">
        <v>4690</v>
      </c>
      <c r="B712" s="40" t="s">
        <v>4691</v>
      </c>
      <c r="C712" s="186" t="s">
        <v>3300</v>
      </c>
    </row>
    <row r="713" spans="1:3" ht="21.75" customHeight="1">
      <c r="A713" s="40" t="s">
        <v>4692</v>
      </c>
      <c r="B713" s="40" t="s">
        <v>4693</v>
      </c>
      <c r="C713" s="149" t="s">
        <v>3300</v>
      </c>
    </row>
    <row r="714" spans="1:3" ht="21.75" customHeight="1">
      <c r="A714" s="40" t="s">
        <v>4694</v>
      </c>
      <c r="B714" s="40" t="s">
        <v>4695</v>
      </c>
      <c r="C714" s="186" t="s">
        <v>3300</v>
      </c>
    </row>
    <row r="715" spans="1:3" ht="21.75" customHeight="1">
      <c r="A715" s="149" t="s">
        <v>4696</v>
      </c>
      <c r="B715" s="149" t="s">
        <v>4697</v>
      </c>
      <c r="C715" s="186" t="s">
        <v>3300</v>
      </c>
    </row>
    <row r="716" spans="1:3" ht="21.75" customHeight="1">
      <c r="A716" s="40" t="s">
        <v>4698</v>
      </c>
      <c r="B716" s="40" t="s">
        <v>4699</v>
      </c>
      <c r="C716" s="149" t="s">
        <v>3300</v>
      </c>
    </row>
    <row r="717" spans="1:3" ht="21.75" customHeight="1">
      <c r="A717" s="40" t="s">
        <v>4700</v>
      </c>
      <c r="B717" s="40" t="s">
        <v>4701</v>
      </c>
      <c r="C717" s="149" t="s">
        <v>3300</v>
      </c>
    </row>
    <row r="718" spans="1:3" ht="21.75" customHeight="1">
      <c r="A718" s="40" t="s">
        <v>4702</v>
      </c>
      <c r="B718" s="40" t="s">
        <v>4703</v>
      </c>
      <c r="C718" s="149" t="s">
        <v>4363</v>
      </c>
    </row>
    <row r="719" spans="1:3" ht="21.75" customHeight="1">
      <c r="A719" s="40" t="s">
        <v>4704</v>
      </c>
      <c r="B719" s="40" t="s">
        <v>4705</v>
      </c>
      <c r="C719" s="149" t="s">
        <v>4363</v>
      </c>
    </row>
    <row r="720" spans="1:3" ht="21.75" customHeight="1">
      <c r="A720" s="40" t="s">
        <v>4706</v>
      </c>
      <c r="B720" s="40" t="s">
        <v>4707</v>
      </c>
      <c r="C720" s="149" t="s">
        <v>4363</v>
      </c>
    </row>
    <row r="721" spans="1:3" ht="21.75" customHeight="1">
      <c r="A721" s="40" t="s">
        <v>4708</v>
      </c>
      <c r="B721" s="40" t="s">
        <v>4709</v>
      </c>
      <c r="C721" s="149" t="s">
        <v>3300</v>
      </c>
    </row>
    <row r="722" spans="1:3" ht="21.75" customHeight="1">
      <c r="A722" s="40" t="s">
        <v>4710</v>
      </c>
      <c r="B722" s="40" t="s">
        <v>4711</v>
      </c>
      <c r="C722" s="149" t="s">
        <v>3300</v>
      </c>
    </row>
    <row r="723" spans="1:3" ht="21.75" customHeight="1">
      <c r="A723" s="171" t="s">
        <v>4712</v>
      </c>
      <c r="B723" s="171" t="s">
        <v>4713</v>
      </c>
      <c r="C723" s="190" t="s">
        <v>3300</v>
      </c>
    </row>
    <row r="724" spans="1:3" ht="21.75" customHeight="1">
      <c r="A724" s="40" t="s">
        <v>4714</v>
      </c>
      <c r="B724" s="40" t="s">
        <v>4715</v>
      </c>
      <c r="C724" s="149" t="s">
        <v>4363</v>
      </c>
    </row>
    <row r="725" spans="1:3" ht="21.75" customHeight="1">
      <c r="A725" s="40" t="s">
        <v>4716</v>
      </c>
      <c r="B725" s="40" t="s">
        <v>4717</v>
      </c>
      <c r="C725" s="149" t="s">
        <v>4363</v>
      </c>
    </row>
    <row r="726" spans="1:3" ht="21.75" customHeight="1">
      <c r="A726" s="40" t="s">
        <v>4718</v>
      </c>
      <c r="B726" s="40" t="s">
        <v>4719</v>
      </c>
      <c r="C726" s="149" t="s">
        <v>3300</v>
      </c>
    </row>
    <row r="727" spans="1:3" ht="21.75" customHeight="1">
      <c r="A727" s="40" t="s">
        <v>4720</v>
      </c>
      <c r="B727" s="40" t="s">
        <v>4721</v>
      </c>
      <c r="C727" s="149" t="s">
        <v>3300</v>
      </c>
    </row>
    <row r="728" spans="1:3" ht="21.75" customHeight="1">
      <c r="A728" s="40" t="s">
        <v>4722</v>
      </c>
      <c r="B728" s="40" t="s">
        <v>4723</v>
      </c>
      <c r="C728" s="149" t="s">
        <v>3300</v>
      </c>
    </row>
    <row r="729" spans="1:3" ht="21.75" customHeight="1">
      <c r="A729" s="40" t="s">
        <v>4720</v>
      </c>
      <c r="B729" s="40" t="s">
        <v>4721</v>
      </c>
      <c r="C729" s="149" t="s">
        <v>3300</v>
      </c>
    </row>
    <row r="730" spans="1:3" ht="21.75" customHeight="1">
      <c r="A730" s="40" t="s">
        <v>4724</v>
      </c>
      <c r="B730" s="40" t="s">
        <v>4725</v>
      </c>
      <c r="C730" s="149" t="s">
        <v>3594</v>
      </c>
    </row>
    <row r="731" spans="1:3" ht="21.75" customHeight="1">
      <c r="A731" s="54" t="s">
        <v>4726</v>
      </c>
      <c r="B731" s="54" t="s">
        <v>4727</v>
      </c>
      <c r="C731" s="54" t="s">
        <v>3594</v>
      </c>
    </row>
    <row r="732" spans="1:3" ht="21.75" customHeight="1">
      <c r="A732" s="54" t="s">
        <v>4728</v>
      </c>
      <c r="B732" s="54" t="s">
        <v>4729</v>
      </c>
      <c r="C732" s="54" t="s">
        <v>3594</v>
      </c>
    </row>
  </sheetData>
  <sortState xmlns:xlrd2="http://schemas.microsoft.com/office/spreadsheetml/2017/richdata2" ref="A2:C626">
    <sortCondition ref="B2:B626"/>
  </sortState>
  <conditionalFormatting sqref="A3">
    <cfRule type="duplicateValues" dxfId="358" priority="297"/>
    <cfRule type="duplicateValues" dxfId="357" priority="298"/>
  </conditionalFormatting>
  <conditionalFormatting sqref="B3">
    <cfRule type="duplicateValues" dxfId="356" priority="299"/>
    <cfRule type="duplicateValues" dxfId="355" priority="300"/>
  </conditionalFormatting>
  <conditionalFormatting sqref="A16">
    <cfRule type="duplicateValues" dxfId="354" priority="389"/>
    <cfRule type="duplicateValues" dxfId="353" priority="390"/>
  </conditionalFormatting>
  <conditionalFormatting sqref="B16">
    <cfRule type="duplicateValues" dxfId="352" priority="387"/>
    <cfRule type="duplicateValues" dxfId="351" priority="388"/>
  </conditionalFormatting>
  <conditionalFormatting sqref="A41">
    <cfRule type="duplicateValues" dxfId="350" priority="1007"/>
    <cfRule type="duplicateValues" dxfId="349" priority="1008"/>
  </conditionalFormatting>
  <conditionalFormatting sqref="B41">
    <cfRule type="duplicateValues" dxfId="348" priority="1005"/>
    <cfRule type="duplicateValues" dxfId="347" priority="1006"/>
  </conditionalFormatting>
  <conditionalFormatting sqref="A45">
    <cfRule type="duplicateValues" dxfId="346" priority="421"/>
    <cfRule type="duplicateValues" dxfId="345" priority="422"/>
  </conditionalFormatting>
  <conditionalFormatting sqref="B45">
    <cfRule type="duplicateValues" dxfId="344" priority="419"/>
    <cfRule type="duplicateValues" dxfId="343" priority="420"/>
  </conditionalFormatting>
  <conditionalFormatting sqref="A49">
    <cfRule type="duplicateValues" dxfId="342" priority="833"/>
    <cfRule type="duplicateValues" dxfId="341" priority="834"/>
  </conditionalFormatting>
  <conditionalFormatting sqref="A50">
    <cfRule type="duplicateValues" dxfId="340" priority="155"/>
    <cfRule type="duplicateValues" dxfId="339" priority="156"/>
  </conditionalFormatting>
  <conditionalFormatting sqref="A52">
    <cfRule type="duplicateValues" dxfId="338" priority="801"/>
    <cfRule type="duplicateValues" dxfId="337" priority="802"/>
  </conditionalFormatting>
  <conditionalFormatting sqref="B52">
    <cfRule type="duplicateValues" dxfId="336" priority="803"/>
    <cfRule type="duplicateValues" dxfId="335" priority="804"/>
  </conditionalFormatting>
  <conditionalFormatting sqref="A61">
    <cfRule type="duplicateValues" dxfId="334" priority="653"/>
    <cfRule type="duplicateValues" dxfId="333" priority="654"/>
  </conditionalFormatting>
  <conditionalFormatting sqref="B61">
    <cfRule type="duplicateValues" dxfId="332" priority="651"/>
    <cfRule type="duplicateValues" dxfId="331" priority="652"/>
  </conditionalFormatting>
  <conditionalFormatting sqref="A69:B69">
    <cfRule type="duplicateValues" dxfId="330" priority="1133"/>
    <cfRule type="duplicateValues" dxfId="329" priority="1134"/>
  </conditionalFormatting>
  <conditionalFormatting sqref="A85">
    <cfRule type="duplicateValues" dxfId="328" priority="697"/>
    <cfRule type="duplicateValues" dxfId="327" priority="698"/>
  </conditionalFormatting>
  <conditionalFormatting sqref="B85">
    <cfRule type="duplicateValues" dxfId="326" priority="695"/>
    <cfRule type="duplicateValues" dxfId="325" priority="696"/>
  </conditionalFormatting>
  <conditionalFormatting sqref="A103">
    <cfRule type="duplicateValues" dxfId="324" priority="747"/>
    <cfRule type="duplicateValues" dxfId="323" priority="748"/>
  </conditionalFormatting>
  <conditionalFormatting sqref="B103">
    <cfRule type="duplicateValues" dxfId="322" priority="749"/>
    <cfRule type="duplicateValues" dxfId="321" priority="750"/>
  </conditionalFormatting>
  <conditionalFormatting sqref="A110">
    <cfRule type="duplicateValues" dxfId="320" priority="755"/>
    <cfRule type="duplicateValues" dxfId="319" priority="756"/>
    <cfRule type="duplicateValues" dxfId="318" priority="761"/>
    <cfRule type="duplicateValues" dxfId="317" priority="762"/>
  </conditionalFormatting>
  <conditionalFormatting sqref="B110">
    <cfRule type="duplicateValues" dxfId="316" priority="757"/>
    <cfRule type="duplicateValues" dxfId="315" priority="758"/>
    <cfRule type="duplicateValues" dxfId="314" priority="759"/>
    <cfRule type="duplicateValues" dxfId="313" priority="760"/>
  </conditionalFormatting>
  <conditionalFormatting sqref="A116">
    <cfRule type="duplicateValues" dxfId="312" priority="797"/>
    <cfRule type="duplicateValues" dxfId="311" priority="798"/>
  </conditionalFormatting>
  <conditionalFormatting sqref="B116">
    <cfRule type="duplicateValues" dxfId="310" priority="799"/>
    <cfRule type="duplicateValues" dxfId="309" priority="800"/>
  </conditionalFormatting>
  <conditionalFormatting sqref="A135">
    <cfRule type="duplicateValues" dxfId="308" priority="613"/>
    <cfRule type="duplicateValues" dxfId="307" priority="614"/>
  </conditionalFormatting>
  <conditionalFormatting sqref="B135">
    <cfRule type="duplicateValues" dxfId="306" priority="611"/>
    <cfRule type="duplicateValues" dxfId="305" priority="612"/>
  </conditionalFormatting>
  <conditionalFormatting sqref="A145:B145">
    <cfRule type="duplicateValues" dxfId="304" priority="333"/>
    <cfRule type="duplicateValues" dxfId="303" priority="334"/>
  </conditionalFormatting>
  <conditionalFormatting sqref="A155">
    <cfRule type="duplicateValues" dxfId="302" priority="993"/>
    <cfRule type="duplicateValues" dxfId="301" priority="994"/>
  </conditionalFormatting>
  <conditionalFormatting sqref="B155">
    <cfRule type="duplicateValues" dxfId="300" priority="991"/>
    <cfRule type="duplicateValues" dxfId="299" priority="992"/>
  </conditionalFormatting>
  <conditionalFormatting sqref="A160">
    <cfRule type="duplicateValues" dxfId="298" priority="957"/>
    <cfRule type="duplicateValues" dxfId="297" priority="958"/>
  </conditionalFormatting>
  <conditionalFormatting sqref="B160">
    <cfRule type="duplicateValues" dxfId="296" priority="955"/>
    <cfRule type="duplicateValues" dxfId="295" priority="956"/>
  </conditionalFormatting>
  <conditionalFormatting sqref="A169">
    <cfRule type="duplicateValues" dxfId="294" priority="899"/>
    <cfRule type="duplicateValues" dxfId="293" priority="900"/>
  </conditionalFormatting>
  <conditionalFormatting sqref="B169">
    <cfRule type="duplicateValues" dxfId="292" priority="897"/>
    <cfRule type="duplicateValues" dxfId="291" priority="898"/>
  </conditionalFormatting>
  <conditionalFormatting sqref="A176:B176">
    <cfRule type="duplicateValues" dxfId="290" priority="111"/>
    <cfRule type="duplicateValues" dxfId="289" priority="112"/>
  </conditionalFormatting>
  <conditionalFormatting sqref="A177">
    <cfRule type="duplicateValues" dxfId="288" priority="109"/>
    <cfRule type="duplicateValues" dxfId="287" priority="110"/>
  </conditionalFormatting>
  <conditionalFormatting sqref="B177">
    <cfRule type="duplicateValues" dxfId="286" priority="107"/>
    <cfRule type="duplicateValues" dxfId="285" priority="108"/>
  </conditionalFormatting>
  <conditionalFormatting sqref="A178:B178">
    <cfRule type="duplicateValues" dxfId="284" priority="105"/>
    <cfRule type="duplicateValues" dxfId="283" priority="106"/>
  </conditionalFormatting>
  <conditionalFormatting sqref="A180">
    <cfRule type="duplicateValues" dxfId="282" priority="103"/>
    <cfRule type="duplicateValues" dxfId="281" priority="104"/>
  </conditionalFormatting>
  <conditionalFormatting sqref="B180">
    <cfRule type="duplicateValues" dxfId="280" priority="101"/>
    <cfRule type="duplicateValues" dxfId="279" priority="102"/>
  </conditionalFormatting>
  <conditionalFormatting sqref="A181">
    <cfRule type="duplicateValues" dxfId="278" priority="99"/>
    <cfRule type="duplicateValues" dxfId="277" priority="100"/>
  </conditionalFormatting>
  <conditionalFormatting sqref="B181">
    <cfRule type="duplicateValues" dxfId="276" priority="97"/>
    <cfRule type="duplicateValues" dxfId="275" priority="98"/>
  </conditionalFormatting>
  <conditionalFormatting sqref="A183">
    <cfRule type="duplicateValues" dxfId="274" priority="87"/>
    <cfRule type="duplicateValues" dxfId="273" priority="88"/>
  </conditionalFormatting>
  <conditionalFormatting sqref="B183">
    <cfRule type="duplicateValues" dxfId="272" priority="85"/>
    <cfRule type="duplicateValues" dxfId="271" priority="86"/>
  </conditionalFormatting>
  <conditionalFormatting sqref="A186">
    <cfRule type="duplicateValues" dxfId="270" priority="61"/>
    <cfRule type="duplicateValues" dxfId="269" priority="62"/>
  </conditionalFormatting>
  <conditionalFormatting sqref="B186">
    <cfRule type="duplicateValues" dxfId="268" priority="63"/>
    <cfRule type="duplicateValues" dxfId="267" priority="64"/>
  </conditionalFormatting>
  <conditionalFormatting sqref="A187">
    <cfRule type="duplicateValues" dxfId="266" priority="57"/>
    <cfRule type="duplicateValues" dxfId="265" priority="58"/>
  </conditionalFormatting>
  <conditionalFormatting sqref="B187">
    <cfRule type="duplicateValues" dxfId="264" priority="59"/>
    <cfRule type="duplicateValues" dxfId="263" priority="60"/>
  </conditionalFormatting>
  <conditionalFormatting sqref="A190">
    <cfRule type="duplicateValues" dxfId="262" priority="73"/>
    <cfRule type="duplicateValues" dxfId="261" priority="74"/>
    <cfRule type="duplicateValues" dxfId="260" priority="77"/>
    <cfRule type="duplicateValues" dxfId="259" priority="78"/>
  </conditionalFormatting>
  <conditionalFormatting sqref="B190">
    <cfRule type="duplicateValues" dxfId="258" priority="75"/>
    <cfRule type="duplicateValues" dxfId="257" priority="76"/>
    <cfRule type="duplicateValues" dxfId="256" priority="79"/>
    <cfRule type="duplicateValues" dxfId="255" priority="80"/>
  </conditionalFormatting>
  <conditionalFormatting sqref="A192">
    <cfRule type="duplicateValues" dxfId="254" priority="71"/>
    <cfRule type="duplicateValues" dxfId="253" priority="72"/>
  </conditionalFormatting>
  <conditionalFormatting sqref="B192">
    <cfRule type="duplicateValues" dxfId="252" priority="69"/>
    <cfRule type="duplicateValues" dxfId="251" priority="70"/>
  </conditionalFormatting>
  <conditionalFormatting sqref="A193:B193">
    <cfRule type="duplicateValues" dxfId="250" priority="55"/>
    <cfRule type="duplicateValues" dxfId="249" priority="56"/>
  </conditionalFormatting>
  <conditionalFormatting sqref="A194">
    <cfRule type="duplicateValues" dxfId="248" priority="67"/>
    <cfRule type="duplicateValues" dxfId="247" priority="68"/>
  </conditionalFormatting>
  <conditionalFormatting sqref="B194">
    <cfRule type="duplicateValues" dxfId="246" priority="65"/>
    <cfRule type="duplicateValues" dxfId="245" priority="66"/>
  </conditionalFormatting>
  <conditionalFormatting sqref="A202">
    <cfRule type="duplicateValues" dxfId="244" priority="873"/>
    <cfRule type="duplicateValues" dxfId="243" priority="874"/>
  </conditionalFormatting>
  <conditionalFormatting sqref="B202">
    <cfRule type="duplicateValues" dxfId="242" priority="871"/>
    <cfRule type="duplicateValues" dxfId="241" priority="872"/>
  </conditionalFormatting>
  <conditionalFormatting sqref="A206">
    <cfRule type="duplicateValues" dxfId="240" priority="869"/>
    <cfRule type="duplicateValues" dxfId="239" priority="870"/>
  </conditionalFormatting>
  <conditionalFormatting sqref="B206">
    <cfRule type="duplicateValues" dxfId="238" priority="867"/>
    <cfRule type="duplicateValues" dxfId="237" priority="868"/>
  </conditionalFormatting>
  <conditionalFormatting sqref="A210">
    <cfRule type="duplicateValues" dxfId="236" priority="883"/>
    <cfRule type="duplicateValues" dxfId="235" priority="884"/>
  </conditionalFormatting>
  <conditionalFormatting sqref="B210">
    <cfRule type="duplicateValues" dxfId="234" priority="885"/>
    <cfRule type="duplicateValues" dxfId="233" priority="886"/>
  </conditionalFormatting>
  <conditionalFormatting sqref="A215">
    <cfRule type="duplicateValues" dxfId="232" priority="53"/>
    <cfRule type="duplicateValues" dxfId="231" priority="54"/>
  </conditionalFormatting>
  <conditionalFormatting sqref="B215">
    <cfRule type="duplicateValues" dxfId="230" priority="51"/>
    <cfRule type="duplicateValues" dxfId="229" priority="52"/>
  </conditionalFormatting>
  <conditionalFormatting sqref="A216">
    <cfRule type="duplicateValues" dxfId="228" priority="115"/>
    <cfRule type="duplicateValues" dxfId="227" priority="116"/>
  </conditionalFormatting>
  <conditionalFormatting sqref="B216">
    <cfRule type="duplicateValues" dxfId="226" priority="113"/>
    <cfRule type="duplicateValues" dxfId="225" priority="114"/>
  </conditionalFormatting>
  <conditionalFormatting sqref="A283">
    <cfRule type="duplicateValues" dxfId="224" priority="49"/>
    <cfRule type="duplicateValues" dxfId="223" priority="50"/>
  </conditionalFormatting>
  <conditionalFormatting sqref="B283">
    <cfRule type="duplicateValues" dxfId="222" priority="47"/>
    <cfRule type="duplicateValues" dxfId="221" priority="48"/>
  </conditionalFormatting>
  <conditionalFormatting sqref="A388">
    <cfRule type="duplicateValues" dxfId="220" priority="43"/>
    <cfRule type="duplicateValues" dxfId="219" priority="44"/>
  </conditionalFormatting>
  <conditionalFormatting sqref="B388">
    <cfRule type="duplicateValues" dxfId="218" priority="45"/>
    <cfRule type="duplicateValues" dxfId="217" priority="46"/>
  </conditionalFormatting>
  <conditionalFormatting sqref="A483:B483">
    <cfRule type="duplicateValues" dxfId="216" priority="41"/>
    <cfRule type="duplicateValues" dxfId="215" priority="42"/>
  </conditionalFormatting>
  <conditionalFormatting sqref="A521">
    <cfRule type="duplicateValues" dxfId="214" priority="39"/>
    <cfRule type="duplicateValues" dxfId="213" priority="40"/>
  </conditionalFormatting>
  <conditionalFormatting sqref="B521">
    <cfRule type="duplicateValues" dxfId="212" priority="37"/>
    <cfRule type="duplicateValues" dxfId="211" priority="38"/>
  </conditionalFormatting>
  <conditionalFormatting sqref="A559:B559">
    <cfRule type="duplicateValues" dxfId="210" priority="35"/>
    <cfRule type="duplicateValues" dxfId="209" priority="36"/>
  </conditionalFormatting>
  <conditionalFormatting sqref="B643">
    <cfRule type="duplicateValues" dxfId="208" priority="33"/>
    <cfRule type="duplicateValues" dxfId="207" priority="34"/>
  </conditionalFormatting>
  <conditionalFormatting sqref="B644">
    <cfRule type="duplicateValues" dxfId="206" priority="31"/>
    <cfRule type="duplicateValues" dxfId="205" priority="32"/>
  </conditionalFormatting>
  <conditionalFormatting sqref="A648">
    <cfRule type="duplicateValues" dxfId="204" priority="29"/>
    <cfRule type="duplicateValues" dxfId="203" priority="30"/>
  </conditionalFormatting>
  <conditionalFormatting sqref="B648">
    <cfRule type="duplicateValues" dxfId="202" priority="27"/>
    <cfRule type="duplicateValues" dxfId="201" priority="28"/>
  </conditionalFormatting>
  <conditionalFormatting sqref="A649">
    <cfRule type="duplicateValues" dxfId="200" priority="25"/>
    <cfRule type="duplicateValues" dxfId="199" priority="26"/>
  </conditionalFormatting>
  <conditionalFormatting sqref="B649">
    <cfRule type="duplicateValues" dxfId="198" priority="23"/>
    <cfRule type="duplicateValues" dxfId="197" priority="24"/>
  </conditionalFormatting>
  <conditionalFormatting sqref="A684">
    <cfRule type="duplicateValues" dxfId="196" priority="21"/>
    <cfRule type="duplicateValues" dxfId="195" priority="22"/>
  </conditionalFormatting>
  <conditionalFormatting sqref="B684">
    <cfRule type="duplicateValues" dxfId="194" priority="19"/>
    <cfRule type="duplicateValues" dxfId="193" priority="20"/>
  </conditionalFormatting>
  <conditionalFormatting sqref="A707">
    <cfRule type="duplicateValues" dxfId="192" priority="17"/>
    <cfRule type="duplicateValues" dxfId="191" priority="18"/>
  </conditionalFormatting>
  <conditionalFormatting sqref="B707">
    <cfRule type="duplicateValues" dxfId="190" priority="15"/>
    <cfRule type="duplicateValues" dxfId="189" priority="16"/>
  </conditionalFormatting>
  <conditionalFormatting sqref="A710:B710">
    <cfRule type="duplicateValues" dxfId="188" priority="13"/>
    <cfRule type="duplicateValues" dxfId="187" priority="14"/>
  </conditionalFormatting>
  <conditionalFormatting sqref="A713">
    <cfRule type="duplicateValues" dxfId="186" priority="11"/>
    <cfRule type="duplicateValues" dxfId="185" priority="12"/>
  </conditionalFormatting>
  <conditionalFormatting sqref="B713">
    <cfRule type="duplicateValues" dxfId="184" priority="9"/>
    <cfRule type="duplicateValues" dxfId="183" priority="10"/>
  </conditionalFormatting>
  <conditionalFormatting sqref="A723">
    <cfRule type="duplicateValues" dxfId="182" priority="4"/>
    <cfRule type="duplicateValues" dxfId="181" priority="3"/>
  </conditionalFormatting>
  <conditionalFormatting sqref="B723">
    <cfRule type="duplicateValues" dxfId="180" priority="2"/>
    <cfRule type="duplicateValues" dxfId="179" priority="1"/>
  </conditionalFormatting>
  <conditionalFormatting sqref="A9:A11">
    <cfRule type="duplicateValues" dxfId="178" priority="305"/>
    <cfRule type="duplicateValues" dxfId="177" priority="306"/>
  </conditionalFormatting>
  <conditionalFormatting sqref="A27:A39">
    <cfRule type="duplicateValues" dxfId="176" priority="1199"/>
    <cfRule type="duplicateValues" dxfId="175" priority="1200"/>
  </conditionalFormatting>
  <conditionalFormatting sqref="A56:A59">
    <cfRule type="duplicateValues" dxfId="174" priority="1195"/>
    <cfRule type="duplicateValues" dxfId="173" priority="1196"/>
  </conditionalFormatting>
  <conditionalFormatting sqref="A77:A79">
    <cfRule type="duplicateValues" dxfId="172" priority="1061"/>
    <cfRule type="duplicateValues" dxfId="171" priority="1062"/>
  </conditionalFormatting>
  <conditionalFormatting sqref="A81:A84">
    <cfRule type="duplicateValues" dxfId="170" priority="689"/>
    <cfRule type="duplicateValues" dxfId="169" priority="690"/>
  </conditionalFormatting>
  <conditionalFormatting sqref="A104:A105">
    <cfRule type="duplicateValues" dxfId="168" priority="805"/>
    <cfRule type="duplicateValues" dxfId="167" priority="806"/>
  </conditionalFormatting>
  <conditionalFormatting sqref="A109:A110">
    <cfRule type="duplicateValues" dxfId="166" priority="793"/>
    <cfRule type="duplicateValues" dxfId="165" priority="794"/>
  </conditionalFormatting>
  <conditionalFormatting sqref="A115:A116">
    <cfRule type="duplicateValues" dxfId="164" priority="1273"/>
    <cfRule type="duplicateValues" dxfId="163" priority="1274"/>
  </conditionalFormatting>
  <conditionalFormatting sqref="A126:A128">
    <cfRule type="duplicateValues" dxfId="162" priority="753"/>
    <cfRule type="duplicateValues" dxfId="161" priority="754"/>
  </conditionalFormatting>
  <conditionalFormatting sqref="A129:A130">
    <cfRule type="duplicateValues" dxfId="160" priority="763"/>
    <cfRule type="duplicateValues" dxfId="159" priority="764"/>
  </conditionalFormatting>
  <conditionalFormatting sqref="A153:A154">
    <cfRule type="duplicateValues" dxfId="158" priority="671"/>
    <cfRule type="duplicateValues" dxfId="157" priority="672"/>
  </conditionalFormatting>
  <conditionalFormatting sqref="A161:A164">
    <cfRule type="duplicateValues" dxfId="156" priority="961"/>
    <cfRule type="duplicateValues" dxfId="155" priority="962"/>
  </conditionalFormatting>
  <conditionalFormatting sqref="A163:A164">
    <cfRule type="duplicateValues" dxfId="154" priority="823"/>
    <cfRule type="duplicateValues" dxfId="153" priority="824"/>
  </conditionalFormatting>
  <conditionalFormatting sqref="A198:A201">
    <cfRule type="duplicateValues" dxfId="152" priority="941"/>
    <cfRule type="duplicateValues" dxfId="151" priority="942"/>
  </conditionalFormatting>
  <conditionalFormatting sqref="A203:A205">
    <cfRule type="duplicateValues" dxfId="150" priority="905"/>
    <cfRule type="duplicateValues" dxfId="149" priority="906"/>
  </conditionalFormatting>
  <conditionalFormatting sqref="A207:A210">
    <cfRule type="duplicateValues" dxfId="148" priority="889"/>
    <cfRule type="duplicateValues" dxfId="147" priority="890"/>
  </conditionalFormatting>
  <conditionalFormatting sqref="B9:B11">
    <cfRule type="duplicateValues" dxfId="146" priority="303"/>
    <cfRule type="duplicateValues" dxfId="145" priority="304"/>
  </conditionalFormatting>
  <conditionalFormatting sqref="B27:B39">
    <cfRule type="duplicateValues" dxfId="144" priority="1197"/>
    <cfRule type="duplicateValues" dxfId="143" priority="1198"/>
  </conditionalFormatting>
  <conditionalFormatting sqref="B49:B50">
    <cfRule type="duplicateValues" dxfId="142" priority="831"/>
    <cfRule type="duplicateValues" dxfId="141" priority="832"/>
  </conditionalFormatting>
  <conditionalFormatting sqref="B56:B59">
    <cfRule type="duplicateValues" dxfId="140" priority="1193"/>
    <cfRule type="duplicateValues" dxfId="139" priority="1194"/>
  </conditionalFormatting>
  <conditionalFormatting sqref="B77:B79">
    <cfRule type="duplicateValues" dxfId="138" priority="1059"/>
    <cfRule type="duplicateValues" dxfId="137" priority="1060"/>
  </conditionalFormatting>
  <conditionalFormatting sqref="B81:B84">
    <cfRule type="duplicateValues" dxfId="136" priority="687"/>
    <cfRule type="duplicateValues" dxfId="135" priority="688"/>
  </conditionalFormatting>
  <conditionalFormatting sqref="B104:B105">
    <cfRule type="duplicateValues" dxfId="134" priority="807"/>
    <cfRule type="duplicateValues" dxfId="133" priority="808"/>
  </conditionalFormatting>
  <conditionalFormatting sqref="B109:B110">
    <cfRule type="duplicateValues" dxfId="132" priority="795"/>
    <cfRule type="duplicateValues" dxfId="131" priority="796"/>
  </conditionalFormatting>
  <conditionalFormatting sqref="B115:B116">
    <cfRule type="duplicateValues" dxfId="130" priority="1303"/>
    <cfRule type="duplicateValues" dxfId="129" priority="1304"/>
  </conditionalFormatting>
  <conditionalFormatting sqref="B126:B128">
    <cfRule type="duplicateValues" dxfId="128" priority="751"/>
    <cfRule type="duplicateValues" dxfId="127" priority="752"/>
  </conditionalFormatting>
  <conditionalFormatting sqref="B129:B130">
    <cfRule type="duplicateValues" dxfId="126" priority="765"/>
    <cfRule type="duplicateValues" dxfId="125" priority="766"/>
  </conditionalFormatting>
  <conditionalFormatting sqref="B153:B154">
    <cfRule type="duplicateValues" dxfId="124" priority="669"/>
    <cfRule type="duplicateValues" dxfId="123" priority="670"/>
  </conditionalFormatting>
  <conditionalFormatting sqref="B161:B164">
    <cfRule type="duplicateValues" dxfId="122" priority="959"/>
    <cfRule type="duplicateValues" dxfId="121" priority="960"/>
  </conditionalFormatting>
  <conditionalFormatting sqref="B163:B164">
    <cfRule type="duplicateValues" dxfId="120" priority="825"/>
    <cfRule type="duplicateValues" dxfId="119" priority="826"/>
  </conditionalFormatting>
  <conditionalFormatting sqref="B198:B201">
    <cfRule type="duplicateValues" dxfId="118" priority="943"/>
    <cfRule type="duplicateValues" dxfId="117" priority="944"/>
  </conditionalFormatting>
  <conditionalFormatting sqref="B203:B205">
    <cfRule type="duplicateValues" dxfId="116" priority="901"/>
    <cfRule type="duplicateValues" dxfId="115" priority="902"/>
    <cfRule type="duplicateValues" dxfId="114" priority="903"/>
    <cfRule type="duplicateValues" dxfId="113" priority="904"/>
  </conditionalFormatting>
  <conditionalFormatting sqref="B207:B210">
    <cfRule type="duplicateValues" dxfId="112" priority="887"/>
    <cfRule type="duplicateValues" dxfId="111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Y729"/>
  <sheetViews>
    <sheetView showGridLines="0" zoomScale="55" zoomScaleNormal="55" workbookViewId="0">
      <pane xSplit="4" ySplit="2" topLeftCell="E9" activePane="bottomRight" state="frozen"/>
      <selection pane="topRight"/>
      <selection pane="bottomLeft"/>
      <selection pane="bottomRight" activeCell="G85" sqref="G85"/>
    </sheetView>
  </sheetViews>
  <sheetFormatPr defaultColWidth="18.28515625" defaultRowHeight="35.25" customHeight="1"/>
  <cols>
    <col min="1" max="1" width="16.85546875" style="101" customWidth="1"/>
    <col min="2" max="2" width="84.7109375" style="102" customWidth="1"/>
    <col min="3" max="3" width="9.140625" style="103" hidden="1" customWidth="1"/>
    <col min="4" max="4" width="13.5703125" style="104" customWidth="1"/>
    <col min="5" max="5" width="13.140625" style="98" customWidth="1"/>
    <col min="6" max="11" width="12.140625" style="98" customWidth="1"/>
    <col min="12" max="12" width="11.85546875" style="98" customWidth="1"/>
    <col min="13" max="13" width="13.140625" style="98" customWidth="1"/>
    <col min="14" max="14" width="13.85546875" style="101" customWidth="1"/>
    <col min="15" max="15" width="12.140625" style="101" customWidth="1"/>
    <col min="16" max="16" width="12.140625" style="105" hidden="1" customWidth="1"/>
    <col min="17" max="17" width="12.140625" style="100" customWidth="1"/>
    <col min="18" max="18" width="94.42578125" style="106" customWidth="1"/>
    <col min="19" max="19" width="21.140625" style="101" customWidth="1"/>
    <col min="20" max="20" width="14.7109375" style="101" customWidth="1"/>
    <col min="21" max="16384" width="18.28515625" style="101"/>
  </cols>
  <sheetData>
    <row r="1" spans="1:19" ht="54" customHeight="1">
      <c r="A1" s="107"/>
      <c r="B1" s="107"/>
      <c r="C1" s="105" t="s">
        <v>4730</v>
      </c>
      <c r="D1" s="107"/>
      <c r="E1" s="107" t="s">
        <v>4731</v>
      </c>
      <c r="F1" s="107"/>
      <c r="G1" s="107"/>
      <c r="H1" s="107"/>
      <c r="I1" s="107"/>
      <c r="J1" s="107"/>
      <c r="K1" s="107"/>
      <c r="L1" s="107"/>
      <c r="N1" s="107"/>
      <c r="O1" s="107"/>
      <c r="Q1" s="123"/>
    </row>
    <row r="2" spans="1:19" s="98" customFormat="1" ht="59.45" customHeight="1">
      <c r="A2" s="108" t="s">
        <v>4732</v>
      </c>
      <c r="B2" s="108" t="s">
        <v>3296</v>
      </c>
      <c r="C2" s="108" t="s">
        <v>3297</v>
      </c>
      <c r="D2" s="109" t="s">
        <v>4733</v>
      </c>
      <c r="E2" s="110" t="s">
        <v>4734</v>
      </c>
      <c r="F2" s="110" t="s">
        <v>4735</v>
      </c>
      <c r="G2" s="110" t="s">
        <v>4736</v>
      </c>
      <c r="H2" s="110" t="s">
        <v>4737</v>
      </c>
      <c r="I2" s="110" t="s">
        <v>4738</v>
      </c>
      <c r="J2" s="110" t="s">
        <v>4739</v>
      </c>
      <c r="K2" s="110" t="s">
        <v>4740</v>
      </c>
      <c r="L2" s="118" t="s">
        <v>4741</v>
      </c>
      <c r="M2" s="118" t="s">
        <v>4742</v>
      </c>
      <c r="N2" s="119" t="s">
        <v>4743</v>
      </c>
      <c r="O2" s="120" t="s">
        <v>1743</v>
      </c>
      <c r="P2" s="105"/>
      <c r="Q2" s="110" t="s">
        <v>4744</v>
      </c>
      <c r="R2" s="63"/>
    </row>
    <row r="3" spans="1:19" ht="33.75" customHeight="1">
      <c r="A3" s="46" t="s">
        <v>3298</v>
      </c>
      <c r="B3" s="111" t="str">
        <f>IF(A3="","",VLOOKUP(A3,'MÃ HH'!A2:C1873,2,0))</f>
        <v>CAM AI CẬP SUNFRESH 42- 15KG</v>
      </c>
      <c r="C3" s="111" t="str">
        <f>IF($A3="","",VLOOKUP($A3,'MÃ HH'!$A$1:$C$215,3,0))</f>
        <v>Thùng</v>
      </c>
      <c r="D3" s="109">
        <f>VLOOKUP(A3,'[1]TỔNG HỢP'!$A:$N,14,0)</f>
        <v>0</v>
      </c>
      <c r="E3" s="112">
        <f>SUMIF('NHẬP HÀNG'!$D:$D,A3,'NHẬP HÀNG'!$H:$H)</f>
        <v>25</v>
      </c>
      <c r="F3" s="112">
        <f>SUMIF('NHẬP HÀNG'!D:D,A3,'NHẬP HÀNG'!I:I)</f>
        <v>0</v>
      </c>
      <c r="G3" s="112">
        <f>SUMIF('NHẬP HÀNG'!D:D,A3,'NHẬP HÀNG'!J:J)</f>
        <v>0</v>
      </c>
      <c r="H3" s="112">
        <f>SUMIF('NHẬP HÀNG'!D:D,A3,'NHẬP HÀNG'!K:K)</f>
        <v>0</v>
      </c>
      <c r="I3" s="112">
        <f>SUMIF('NHẬP HÀNG'!D:D,A3,'NHẬP HÀNG'!M:M)</f>
        <v>0</v>
      </c>
      <c r="J3" s="112">
        <f>SUMIF('NHẬP HÀNG'!D:D,A3,'NHẬP HÀNG'!N:N)</f>
        <v>0</v>
      </c>
      <c r="K3" s="112">
        <f>SUMIF('NHẬP HÀNG'!D:D,A3,'NHẬP HÀNG'!L:L)</f>
        <v>0</v>
      </c>
      <c r="L3" s="112">
        <f>SUMIF('XUẤT HÀNG'!D:D,A3,'XUẤT HÀNG'!G:G)</f>
        <v>22</v>
      </c>
      <c r="M3" s="112">
        <f>SUMIF('XUẤT HÀNG'!D:D,A3,'XUẤT HÀNG'!H:H)</f>
        <v>0</v>
      </c>
      <c r="N3" s="109">
        <f t="shared" ref="N3:N21" si="0">D3+E3+F3+G3+H3+I3++J3-L3-M3+K3</f>
        <v>3</v>
      </c>
      <c r="O3" s="121">
        <v>3</v>
      </c>
      <c r="Q3" s="124">
        <f t="shared" ref="Q3:Q21" si="1">+N3-O3-P3</f>
        <v>0</v>
      </c>
      <c r="R3" s="63"/>
      <c r="S3" s="101" t="str">
        <f t="shared" ref="S3:S21" si="2">IF(ABS(D3)+ABS(E3)+ABS(F3)+ABS(J3)+ABS(L3)+ABS(O3)+ABS(P3)+ABS(M3)+ABS(N3)+ABS(Q3)=0,"NOT OK","OK")</f>
        <v>OK</v>
      </c>
    </row>
    <row r="4" spans="1:19" ht="33.75" customHeight="1">
      <c r="A4" s="46" t="s">
        <v>3301</v>
      </c>
      <c r="B4" s="111" t="str">
        <f>IF(A4="","",VLOOKUP(A4,'MÃ HH'!A3:C215,2,0))</f>
        <v>CAM AI CẬP SUNFRESH 48- 15KG</v>
      </c>
      <c r="C4" s="111" t="str">
        <f>IF($A4="","",VLOOKUP($A4,'MÃ HH'!$A$1:$C$215,3,0))</f>
        <v>Thùng</v>
      </c>
      <c r="D4" s="109">
        <f>VLOOKUP(A4,'[1]TỔNG HỢP'!$A:$N,14,0)</f>
        <v>0</v>
      </c>
      <c r="E4" s="112">
        <f>SUMIF('NHẬP HÀNG'!$D:$D,A4,'NHẬP HÀNG'!$H:$H)</f>
        <v>80</v>
      </c>
      <c r="F4" s="112">
        <f>SUMIF('NHẬP HÀNG'!D:D,A4,'NHẬP HÀNG'!I:I)</f>
        <v>0</v>
      </c>
      <c r="G4" s="112">
        <f>SUMIF('NHẬP HÀNG'!D:D,A4,'NHẬP HÀNG'!J:J)</f>
        <v>0</v>
      </c>
      <c r="H4" s="112">
        <f>SUMIF('NHẬP HÀNG'!D:D,A4,'NHẬP HÀNG'!K:K)</f>
        <v>0</v>
      </c>
      <c r="I4" s="112">
        <f>SUMIF('NHẬP HÀNG'!D:D,A4,'NHẬP HÀNG'!M:M)</f>
        <v>0</v>
      </c>
      <c r="J4" s="112">
        <f>SUMIF('NHẬP HÀNG'!D:D,A4,'NHẬP HÀNG'!N:N)</f>
        <v>0</v>
      </c>
      <c r="K4" s="112">
        <f>SUMIF('NHẬP HÀNG'!D:D,A4,'NHẬP HÀNG'!L:L)</f>
        <v>0</v>
      </c>
      <c r="L4" s="112">
        <f>SUMIF('XUẤT HÀNG'!D:D,A4,'XUẤT HÀNG'!G:G)</f>
        <v>80</v>
      </c>
      <c r="M4" s="112">
        <f>SUMIF('XUẤT HÀNG'!D:D,A4,'XUẤT HÀNG'!H:H)</f>
        <v>0</v>
      </c>
      <c r="N4" s="109">
        <f t="shared" si="0"/>
        <v>0</v>
      </c>
      <c r="O4" s="121"/>
      <c r="Q4" s="124">
        <f t="shared" si="1"/>
        <v>0</v>
      </c>
      <c r="R4" s="63"/>
      <c r="S4" s="101" t="str">
        <f t="shared" si="2"/>
        <v>OK</v>
      </c>
    </row>
    <row r="5" spans="1:19" ht="33.75" hidden="1" customHeight="1">
      <c r="A5" s="46" t="s">
        <v>3303</v>
      </c>
      <c r="B5" s="111" t="str">
        <f>IF($A5="","",VLOOKUP($A5,'MÃ HH'!$A$1:$C$215,2,0))</f>
        <v>CAM AI CẬP SUNFRESH 56- 15KG</v>
      </c>
      <c r="C5" s="111" t="str">
        <f>IF($A5="","",VLOOKUP($A5,'MÃ HH'!$A$1:$C$215,3,0))</f>
        <v>Thùng</v>
      </c>
      <c r="D5" s="109">
        <f>VLOOKUP(A5,'[1]TỔNG HỢP'!$A:$N,14,0)</f>
        <v>0</v>
      </c>
      <c r="E5" s="112">
        <f>SUMIF('NHẬP HÀNG'!$D:$D,A5,'NHẬP HÀNG'!$H:$H)</f>
        <v>0</v>
      </c>
      <c r="F5" s="112">
        <f>SUMIF('NHẬP HÀNG'!D:D,A5,'NHẬP HÀNG'!I:I)</f>
        <v>0</v>
      </c>
      <c r="G5" s="112">
        <f>SUMIF('NHẬP HÀNG'!D:D,A5,'NHẬP HÀNG'!J:J)</f>
        <v>0</v>
      </c>
      <c r="H5" s="112">
        <f>SUMIF('NHẬP HÀNG'!D:D,A5,'NHẬP HÀNG'!K:K)</f>
        <v>0</v>
      </c>
      <c r="I5" s="112">
        <f>SUMIF('NHẬP HÀNG'!D:D,A5,'NHẬP HÀNG'!M:M)</f>
        <v>0</v>
      </c>
      <c r="J5" s="112">
        <f>SUMIF('NHẬP HÀNG'!D:D,A5,'NHẬP HÀNG'!N:N)</f>
        <v>0</v>
      </c>
      <c r="K5" s="112">
        <f>SUMIF('NHẬP HÀNG'!D:D,A5,'NHẬP HÀNG'!L:L)</f>
        <v>0</v>
      </c>
      <c r="L5" s="112">
        <f>SUMIF('XUẤT HÀNG'!D:D,A5,'XUẤT HÀNG'!G:G)</f>
        <v>0</v>
      </c>
      <c r="M5" s="112">
        <f>SUMIF('XUẤT HÀNG'!D:D,A5,'XUẤT HÀNG'!H:H)</f>
        <v>0</v>
      </c>
      <c r="N5" s="109">
        <f t="shared" si="0"/>
        <v>0</v>
      </c>
      <c r="O5" s="121"/>
      <c r="Q5" s="124">
        <f t="shared" si="1"/>
        <v>0</v>
      </c>
      <c r="R5" s="63"/>
      <c r="S5" s="101" t="str">
        <f t="shared" si="2"/>
        <v>NOT OK</v>
      </c>
    </row>
    <row r="6" spans="1:19" ht="33.75" customHeight="1">
      <c r="A6" s="46" t="s">
        <v>3940</v>
      </c>
      <c r="B6" s="111" t="str">
        <f>IF($A6="","",VLOOKUP($A6,'MÃ HH'!$A$1:$C$1879,2,0))</f>
        <v xml:space="preserve">CAM KIẾNG THÙNG XANH 40 - 14KG </v>
      </c>
      <c r="C6" s="111" t="e">
        <f>IF($A6="","",VLOOKUP($A6,'MÃ HH'!$A$1:$C$215,3,0))</f>
        <v>#N/A</v>
      </c>
      <c r="D6" s="109">
        <f>VLOOKUP(A6,'[1]TỔNG HỢP'!$A:$N,14,0)</f>
        <v>-51</v>
      </c>
      <c r="E6" s="112">
        <f>SUMIF('NHẬP HÀNG'!$D:$D,A6,'NHẬP HÀNG'!$H:$H)</f>
        <v>0</v>
      </c>
      <c r="F6" s="112">
        <f>SUMIF('NHẬP HÀNG'!D:D,A6,'NHẬP HÀNG'!I:I)</f>
        <v>0</v>
      </c>
      <c r="G6" s="112">
        <f>SUMIF('NHẬP HÀNG'!D:D,A6,'NHẬP HÀNG'!J:J)</f>
        <v>0</v>
      </c>
      <c r="H6" s="112">
        <f>SUMIF('NHẬP HÀNG'!D:D,A6,'NHẬP HÀNG'!K:K)</f>
        <v>0</v>
      </c>
      <c r="I6" s="112">
        <f>SUMIF('NHẬP HÀNG'!D:D,A6,'NHẬP HÀNG'!M:M)</f>
        <v>0</v>
      </c>
      <c r="J6" s="112">
        <f>SUMIF('NHẬP HÀNG'!D:D,A6,'NHẬP HÀNG'!N:N)</f>
        <v>5</v>
      </c>
      <c r="K6" s="112">
        <f>SUMIF('NHẬP HÀNG'!D:D,A6,'NHẬP HÀNG'!L:L)</f>
        <v>0</v>
      </c>
      <c r="L6" s="112">
        <f>SUMIF('XUẤT HÀNG'!D:D,A6,'XUẤT HÀNG'!G:G)</f>
        <v>5</v>
      </c>
      <c r="M6" s="112">
        <f>SUMIF('XUẤT HÀNG'!D:D,A6,'XUẤT HÀNG'!H:H)</f>
        <v>0</v>
      </c>
      <c r="N6" s="109">
        <f t="shared" si="0"/>
        <v>-51</v>
      </c>
      <c r="O6" s="121"/>
      <c r="Q6" s="125">
        <f t="shared" si="1"/>
        <v>-51</v>
      </c>
      <c r="R6" s="14" t="s">
        <v>5128</v>
      </c>
      <c r="S6" s="101" t="str">
        <f t="shared" si="2"/>
        <v>OK</v>
      </c>
    </row>
    <row r="7" spans="1:19" ht="33.75" customHeight="1">
      <c r="A7" s="46" t="s">
        <v>3942</v>
      </c>
      <c r="B7" s="111" t="str">
        <f>IF($A7="","",VLOOKUP($A7,'MÃ HH'!$A$1:$C$1879,2,0))</f>
        <v xml:space="preserve">CAM KIẾNG THÙNG XANH 48 - 14KG </v>
      </c>
      <c r="C7" s="111" t="e">
        <f>IF($A7="","",VLOOKUP($A7,'MÃ HH'!$A$1:$C$215,3,0))</f>
        <v>#N/A</v>
      </c>
      <c r="D7" s="109">
        <f>VLOOKUP(A7,'[1]TỔNG HỢP'!$A:$N,14,0)</f>
        <v>18</v>
      </c>
      <c r="E7" s="112">
        <f>SUMIF('NHẬP HÀNG'!$D:$D,A7,'NHẬP HÀNG'!$H:$H)</f>
        <v>38</v>
      </c>
      <c r="F7" s="112">
        <f>SUMIF('NHẬP HÀNG'!D:D,A7,'NHẬP HÀNG'!I:I)</f>
        <v>0</v>
      </c>
      <c r="G7" s="112">
        <f>SUMIF('NHẬP HÀNG'!D:D,A7,'NHẬP HÀNG'!J:J)</f>
        <v>0</v>
      </c>
      <c r="H7" s="112">
        <f>SUMIF('NHẬP HÀNG'!D:D,A7,'NHẬP HÀNG'!K:K)</f>
        <v>0</v>
      </c>
      <c r="I7" s="112">
        <f>SUMIF('NHẬP HÀNG'!D:D,A7,'NHẬP HÀNG'!M:M)</f>
        <v>0</v>
      </c>
      <c r="J7" s="112">
        <f>SUMIF('NHẬP HÀNG'!D:D,A7,'NHẬP HÀNG'!N:N)</f>
        <v>0</v>
      </c>
      <c r="K7" s="112">
        <f>SUMIF('NHẬP HÀNG'!D:D,A7,'NHẬP HÀNG'!L:L)</f>
        <v>0</v>
      </c>
      <c r="L7" s="112">
        <f>SUMIF('XUẤT HÀNG'!D:D,A7,'XUẤT HÀNG'!G:G)</f>
        <v>43</v>
      </c>
      <c r="M7" s="112">
        <f>SUMIF('XUẤT HÀNG'!D:D,A7,'XUẤT HÀNG'!H:H)</f>
        <v>0</v>
      </c>
      <c r="N7" s="109">
        <f t="shared" si="0"/>
        <v>13</v>
      </c>
      <c r="O7" s="121"/>
      <c r="Q7" s="125">
        <f t="shared" si="1"/>
        <v>13</v>
      </c>
      <c r="R7" s="14"/>
      <c r="S7" s="101" t="str">
        <f t="shared" si="2"/>
        <v>OK</v>
      </c>
    </row>
    <row r="8" spans="1:19" ht="33.75" customHeight="1">
      <c r="A8" s="46" t="s">
        <v>3944</v>
      </c>
      <c r="B8" s="111" t="str">
        <f>IF($A8="","",VLOOKUP($A8,'MÃ HH'!$A$1:$C$1879,2,0))</f>
        <v xml:space="preserve">CAM KIẾNG THÙNG XANH 56 - 14KG </v>
      </c>
      <c r="C8" s="111" t="e">
        <f>IF($A8="","",VLOOKUP($A8,'MÃ HH'!$A$1:$C$215,3,0))</f>
        <v>#N/A</v>
      </c>
      <c r="D8" s="109">
        <f>VLOOKUP(A8,'[1]TỔNG HỢP'!$A:$N,14,0)</f>
        <v>57</v>
      </c>
      <c r="E8" s="112">
        <f>SUMIF('NHẬP HÀNG'!$D:$D,A8,'NHẬP HÀNG'!$H:$H)</f>
        <v>48</v>
      </c>
      <c r="F8" s="112">
        <f>SUMIF('NHẬP HÀNG'!D:D,A8,'NHẬP HÀNG'!I:I)</f>
        <v>162</v>
      </c>
      <c r="G8" s="112">
        <f>SUMIF('NHẬP HÀNG'!D:D,A8,'NHẬP HÀNG'!J:J)</f>
        <v>0</v>
      </c>
      <c r="H8" s="112">
        <f>SUMIF('NHẬP HÀNG'!D:D,A8,'NHẬP HÀNG'!K:K)</f>
        <v>0</v>
      </c>
      <c r="I8" s="112">
        <f>SUMIF('NHẬP HÀNG'!D:D,A8,'NHẬP HÀNG'!M:M)</f>
        <v>0</v>
      </c>
      <c r="J8" s="112">
        <f>SUMIF('NHẬP HÀNG'!D:D,A8,'NHẬP HÀNG'!N:N)</f>
        <v>3</v>
      </c>
      <c r="K8" s="112">
        <f>SUMIF('NHẬP HÀNG'!D:D,A8,'NHẬP HÀNG'!L:L)</f>
        <v>0</v>
      </c>
      <c r="L8" s="112">
        <f>SUMIF('XUẤT HÀNG'!D:D,A8,'XUẤT HÀNG'!G:G)</f>
        <v>217</v>
      </c>
      <c r="M8" s="112">
        <f>SUMIF('XUẤT HÀNG'!D:D,A8,'XUẤT HÀNG'!H:H)</f>
        <v>0</v>
      </c>
      <c r="N8" s="109">
        <f t="shared" si="0"/>
        <v>53</v>
      </c>
      <c r="O8" s="121">
        <v>47</v>
      </c>
      <c r="Q8" s="125">
        <f t="shared" si="1"/>
        <v>6</v>
      </c>
      <c r="R8" s="14"/>
      <c r="S8" s="101" t="str">
        <f t="shared" si="2"/>
        <v>OK</v>
      </c>
    </row>
    <row r="9" spans="1:19" ht="33.75" customHeight="1">
      <c r="A9" s="54" t="s">
        <v>4426</v>
      </c>
      <c r="B9" s="111" t="str">
        <f>IF($A9="","",VLOOKUP($A9,'MÃ HH'!$A$1:$C$1879,2,0))</f>
        <v xml:space="preserve">CAM KIẾNG  LẪN SIZE - 14KG </v>
      </c>
      <c r="C9" s="111" t="e">
        <f>IF($A9="","",VLOOKUP($A9,'MÃ HH'!$A$1:$C$215,3,0))</f>
        <v>#N/A</v>
      </c>
      <c r="D9" s="109">
        <f>VLOOKUP(A9,'[1]TỔNG HỢP'!$A:$N,14,0)</f>
        <v>27</v>
      </c>
      <c r="E9" s="112">
        <f>SUMIF('NHẬP HÀNG'!$D:$D,A9,'NHẬP HÀNG'!$H:$H)</f>
        <v>0</v>
      </c>
      <c r="F9" s="112">
        <f>SUMIF('NHẬP HÀNG'!D:D,A9,'NHẬP HÀNG'!I:I)</f>
        <v>0</v>
      </c>
      <c r="G9" s="112">
        <f>SUMIF('NHẬP HÀNG'!D:D,A9,'NHẬP HÀNG'!J:J)</f>
        <v>0</v>
      </c>
      <c r="H9" s="112">
        <f>SUMIF('NHẬP HÀNG'!D:D,A9,'NHẬP HÀNG'!K:K)</f>
        <v>0</v>
      </c>
      <c r="I9" s="112">
        <f>SUMIF('NHẬP HÀNG'!D:D,A9,'NHẬP HÀNG'!M:M)</f>
        <v>0</v>
      </c>
      <c r="J9" s="112">
        <f>SUMIF('NHẬP HÀNG'!D:D,A9,'NHẬP HÀNG'!N:N)</f>
        <v>0</v>
      </c>
      <c r="K9" s="112">
        <f>SUMIF('NHẬP HÀNG'!D:D,A9,'NHẬP HÀNG'!L:L)</f>
        <v>0</v>
      </c>
      <c r="L9" s="112">
        <f>SUMIF('XUẤT HÀNG'!D:D,A9,'XUẤT HÀNG'!G:G)</f>
        <v>0</v>
      </c>
      <c r="M9" s="112">
        <f>SUMIF('XUẤT HÀNG'!D:D,A9,'XUẤT HÀNG'!H:H)</f>
        <v>0</v>
      </c>
      <c r="N9" s="109">
        <f t="shared" si="0"/>
        <v>27</v>
      </c>
      <c r="O9" s="121"/>
      <c r="Q9" s="125">
        <f t="shared" si="1"/>
        <v>27</v>
      </c>
      <c r="R9" s="14"/>
      <c r="S9" s="101" t="str">
        <f t="shared" si="2"/>
        <v>OK</v>
      </c>
    </row>
    <row r="10" spans="1:19" ht="33.75" hidden="1" customHeight="1">
      <c r="A10" s="46" t="s">
        <v>4179</v>
      </c>
      <c r="B10" s="111" t="str">
        <f>IF($A10="","",VLOOKUP($A10,'MÃ HH'!$A$1:$C$1879,2,0))</f>
        <v>CAM KIẾNG THÙNG ĐỎ 40 - 14KG</v>
      </c>
      <c r="C10" s="111" t="e">
        <f>IF($A10="","",VLOOKUP($A10,'MÃ HH'!$A$1:$C$215,3,0))</f>
        <v>#N/A</v>
      </c>
      <c r="D10" s="109">
        <f>VLOOKUP(A10,'[1]TỔNG HỢP'!$A:$N,14,0)</f>
        <v>0</v>
      </c>
      <c r="E10" s="112">
        <f>SUMIF('NHẬP HÀNG'!$D:$D,A10,'NHẬP HÀNG'!$H:$H)</f>
        <v>0</v>
      </c>
      <c r="F10" s="112">
        <f>SUMIF('NHẬP HÀNG'!D:D,A10,'NHẬP HÀNG'!I:I)</f>
        <v>0</v>
      </c>
      <c r="G10" s="112">
        <f>SUMIF('NHẬP HÀNG'!D:D,A10,'NHẬP HÀNG'!J:J)</f>
        <v>0</v>
      </c>
      <c r="H10" s="112">
        <f>SUMIF('NHẬP HÀNG'!D:D,A10,'NHẬP HÀNG'!K:K)</f>
        <v>0</v>
      </c>
      <c r="I10" s="112">
        <f>SUMIF('NHẬP HÀNG'!D:D,A10,'NHẬP HÀNG'!M:M)</f>
        <v>0</v>
      </c>
      <c r="J10" s="112">
        <f>SUMIF('NHẬP HÀNG'!D:D,A10,'NHẬP HÀNG'!N:N)</f>
        <v>0</v>
      </c>
      <c r="K10" s="112">
        <f>SUMIF('NHẬP HÀNG'!D:D,A10,'NHẬP HÀNG'!L:L)</f>
        <v>0</v>
      </c>
      <c r="L10" s="112">
        <f>SUMIF('XUẤT HÀNG'!D:D,A10,'XUẤT HÀNG'!G:G)</f>
        <v>0</v>
      </c>
      <c r="M10" s="112">
        <f>SUMIF('XUẤT HÀNG'!D:D,A10,'XUẤT HÀNG'!H:H)</f>
        <v>0</v>
      </c>
      <c r="N10" s="109">
        <f t="shared" si="0"/>
        <v>0</v>
      </c>
      <c r="O10" s="121"/>
      <c r="Q10" s="124">
        <f t="shared" si="1"/>
        <v>0</v>
      </c>
      <c r="R10" s="13"/>
      <c r="S10" s="101" t="str">
        <f t="shared" si="2"/>
        <v>NOT OK</v>
      </c>
    </row>
    <row r="11" spans="1:19" ht="33.75" hidden="1" customHeight="1">
      <c r="A11" s="46" t="s">
        <v>4181</v>
      </c>
      <c r="B11" s="111" t="str">
        <f>IF($A11="","",VLOOKUP($A11,'MÃ HH'!$A$1:$C$1879,2,0))</f>
        <v>CAM KIẾNG THÙNG ĐỎ 48 - 14KG</v>
      </c>
      <c r="C11" s="111" t="e">
        <f>IF($A11="","",VLOOKUP($A11,'MÃ HH'!$A$1:$C$215,3,0))</f>
        <v>#N/A</v>
      </c>
      <c r="D11" s="109">
        <f>VLOOKUP(A11,'[1]TỔNG HỢP'!$A:$N,14,0)</f>
        <v>0</v>
      </c>
      <c r="E11" s="112">
        <f>SUMIF('NHẬP HÀNG'!$D:$D,A11,'NHẬP HÀNG'!$H:$H)</f>
        <v>0</v>
      </c>
      <c r="F11" s="112">
        <f>SUMIF('NHẬP HÀNG'!D:D,A11,'NHẬP HÀNG'!I:I)</f>
        <v>0</v>
      </c>
      <c r="G11" s="112">
        <f>SUMIF('NHẬP HÀNG'!D:D,A11,'NHẬP HÀNG'!J:J)</f>
        <v>0</v>
      </c>
      <c r="H11" s="112">
        <f>SUMIF('NHẬP HÀNG'!D:D,A11,'NHẬP HÀNG'!K:K)</f>
        <v>0</v>
      </c>
      <c r="I11" s="112">
        <f>SUMIF('NHẬP HÀNG'!D:D,A11,'NHẬP HÀNG'!M:M)</f>
        <v>0</v>
      </c>
      <c r="J11" s="112">
        <f>SUMIF('NHẬP HÀNG'!D:D,A11,'NHẬP HÀNG'!N:N)</f>
        <v>0</v>
      </c>
      <c r="K11" s="112">
        <f>SUMIF('NHẬP HÀNG'!D:D,A11,'NHẬP HÀNG'!L:L)</f>
        <v>0</v>
      </c>
      <c r="L11" s="112">
        <f>SUMIF('XUẤT HÀNG'!D:D,A11,'XUẤT HÀNG'!G:G)</f>
        <v>0</v>
      </c>
      <c r="M11" s="112">
        <f>SUMIF('XUẤT HÀNG'!D:D,A11,'XUẤT HÀNG'!H:H)</f>
        <v>0</v>
      </c>
      <c r="N11" s="109">
        <f t="shared" si="0"/>
        <v>0</v>
      </c>
      <c r="O11" s="121"/>
      <c r="Q11" s="125">
        <f t="shared" si="1"/>
        <v>0</v>
      </c>
      <c r="R11" s="1"/>
      <c r="S11" s="101" t="str">
        <f t="shared" si="2"/>
        <v>NOT OK</v>
      </c>
    </row>
    <row r="12" spans="1:19" ht="33.75" customHeight="1">
      <c r="A12" s="46" t="s">
        <v>4183</v>
      </c>
      <c r="B12" s="111" t="str">
        <f>IF($A12="","",VLOOKUP($A12,'MÃ HH'!$A$1:$C$1879,2,0))</f>
        <v>CAM KIẾNG THÙNG ĐỎ 56- 14KG</v>
      </c>
      <c r="C12" s="111" t="e">
        <f>IF($A12="","",VLOOKUP($A12,'MÃ HH'!$A$1:$C$215,3,0))</f>
        <v>#N/A</v>
      </c>
      <c r="D12" s="109">
        <f>VLOOKUP(A12,'[1]TỔNG HỢP'!$A:$N,14,0)</f>
        <v>15</v>
      </c>
      <c r="E12" s="112">
        <f>SUMIF('NHẬP HÀNG'!$D:$D,A12,'NHẬP HÀNG'!$H:$H)</f>
        <v>0</v>
      </c>
      <c r="F12" s="112">
        <f>SUMIF('NHẬP HÀNG'!D:D,A12,'NHẬP HÀNG'!I:I)</f>
        <v>0</v>
      </c>
      <c r="G12" s="112">
        <f>SUMIF('NHẬP HÀNG'!D:D,A12,'NHẬP HÀNG'!J:J)</f>
        <v>0</v>
      </c>
      <c r="H12" s="112">
        <f>SUMIF('NHẬP HÀNG'!D:D,A12,'NHẬP HÀNG'!K:K)</f>
        <v>0</v>
      </c>
      <c r="I12" s="112">
        <f>SUMIF('NHẬP HÀNG'!D:D,A12,'NHẬP HÀNG'!M:M)</f>
        <v>0</v>
      </c>
      <c r="J12" s="112">
        <f>SUMIF('NHẬP HÀNG'!D:D,A12,'NHẬP HÀNG'!N:N)</f>
        <v>0</v>
      </c>
      <c r="K12" s="112">
        <f>SUMIF('NHẬP HÀNG'!D:D,A12,'NHẬP HÀNG'!L:L)</f>
        <v>0</v>
      </c>
      <c r="L12" s="112">
        <f>SUMIF('XUẤT HÀNG'!D:D,A12,'XUẤT HÀNG'!G:G)</f>
        <v>0</v>
      </c>
      <c r="M12" s="112">
        <f>SUMIF('XUẤT HÀNG'!D:D,A12,'XUẤT HÀNG'!H:H)</f>
        <v>0</v>
      </c>
      <c r="N12" s="109">
        <f t="shared" si="0"/>
        <v>15</v>
      </c>
      <c r="O12" s="121"/>
      <c r="Q12" s="125">
        <f t="shared" si="1"/>
        <v>15</v>
      </c>
      <c r="R12" s="8"/>
      <c r="S12" s="101" t="str">
        <f t="shared" si="2"/>
        <v>OK</v>
      </c>
    </row>
    <row r="13" spans="1:19" ht="33.75" hidden="1" customHeight="1">
      <c r="A13" s="54" t="s">
        <v>4187</v>
      </c>
      <c r="B13" s="111" t="str">
        <f>IF($A13="","",VLOOKUP($A13,'MÃ HH'!$A$1:$C$1879,2,0))</f>
        <v>CAM KIẾNG THÙNG ĐỎ 60-14KG</v>
      </c>
      <c r="C13" s="111" t="e">
        <f>IF($A13="","",VLOOKUP($A13,'MÃ HH'!$A$1:$C$215,3,0))</f>
        <v>#N/A</v>
      </c>
      <c r="D13" s="109">
        <f>VLOOKUP(A13,'[1]TỔNG HỢP'!$A:$N,14,0)</f>
        <v>0</v>
      </c>
      <c r="E13" s="112">
        <f>SUMIF('NHẬP HÀNG'!$D:$D,A13,'NHẬP HÀNG'!$H:$H)</f>
        <v>0</v>
      </c>
      <c r="F13" s="112">
        <f>SUMIF('NHẬP HÀNG'!D:D,A13,'NHẬP HÀNG'!I:I)</f>
        <v>0</v>
      </c>
      <c r="G13" s="112">
        <f>SUMIF('NHẬP HÀNG'!D:D,A13,'NHẬP HÀNG'!J:J)</f>
        <v>0</v>
      </c>
      <c r="H13" s="112">
        <f>SUMIF('NHẬP HÀNG'!D:D,A13,'NHẬP HÀNG'!K:K)</f>
        <v>0</v>
      </c>
      <c r="I13" s="112">
        <f>SUMIF('NHẬP HÀNG'!D:D,A13,'NHẬP HÀNG'!M:M)</f>
        <v>0</v>
      </c>
      <c r="J13" s="112">
        <f>SUMIF('NHẬP HÀNG'!D:D,A13,'NHẬP HÀNG'!N:N)</f>
        <v>0</v>
      </c>
      <c r="K13" s="112">
        <f>SUMIF('NHẬP HÀNG'!D:D,A13,'NHẬP HÀNG'!L:L)</f>
        <v>0</v>
      </c>
      <c r="L13" s="112">
        <f>SUMIF('XUẤT HÀNG'!D:D,A13,'XUẤT HÀNG'!G:G)</f>
        <v>0</v>
      </c>
      <c r="M13" s="112">
        <f>SUMIF('XUẤT HÀNG'!D:D,A13,'XUẤT HÀNG'!H:H)</f>
        <v>0</v>
      </c>
      <c r="N13" s="109">
        <f t="shared" si="0"/>
        <v>0</v>
      </c>
      <c r="O13" s="121"/>
      <c r="Q13" s="124">
        <f t="shared" si="1"/>
        <v>0</v>
      </c>
      <c r="R13" s="63"/>
      <c r="S13" s="101" t="str">
        <f t="shared" si="2"/>
        <v>NOT OK</v>
      </c>
    </row>
    <row r="14" spans="1:19" ht="33.6" hidden="1" customHeight="1">
      <c r="A14" s="54" t="s">
        <v>3956</v>
      </c>
      <c r="B14" s="111" t="str">
        <f>IF($A14="","",VLOOKUP($A14,'MÃ HH'!$A$1:$C$1879,2,0))</f>
        <v>CAM  ÚC SUNTREAT 48 - 16 KG</v>
      </c>
      <c r="C14" s="111" t="e">
        <f>IF($A14="","",VLOOKUP($A14,'MÃ HH'!$A$1:$C$215,3,0))</f>
        <v>#N/A</v>
      </c>
      <c r="D14" s="109">
        <f>VLOOKUP(A14,'[1]TỔNG HỢP'!$A:$N,14,0)</f>
        <v>0</v>
      </c>
      <c r="E14" s="112">
        <f>SUMIF('NHẬP HÀNG'!$D:$D,A14,'NHẬP HÀNG'!$H:$H)</f>
        <v>0</v>
      </c>
      <c r="F14" s="112">
        <f>SUMIF('NHẬP HÀNG'!D:D,A14,'NHẬP HÀNG'!I:I)</f>
        <v>0</v>
      </c>
      <c r="G14" s="112">
        <f>SUMIF('NHẬP HÀNG'!D:D,A14,'NHẬP HÀNG'!J:J)</f>
        <v>0</v>
      </c>
      <c r="H14" s="112">
        <f>SUMIF('NHẬP HÀNG'!D:D,A14,'NHẬP HÀNG'!K:K)</f>
        <v>0</v>
      </c>
      <c r="I14" s="112">
        <f>SUMIF('NHẬP HÀNG'!D:D,A14,'NHẬP HÀNG'!M:M)</f>
        <v>0</v>
      </c>
      <c r="J14" s="112">
        <f>SUMIF('NHẬP HÀNG'!D:D,A14,'NHẬP HÀNG'!N:N)</f>
        <v>0</v>
      </c>
      <c r="K14" s="112">
        <f>SUMIF('NHẬP HÀNG'!D:D,A14,'NHẬP HÀNG'!L:L)</f>
        <v>0</v>
      </c>
      <c r="L14" s="112">
        <f>SUMIF('XUẤT HÀNG'!D:D,A14,'XUẤT HÀNG'!G:G)</f>
        <v>0</v>
      </c>
      <c r="M14" s="112">
        <f>SUMIF('XUẤT HÀNG'!D:D,A14,'XUẤT HÀNG'!H:H)</f>
        <v>0</v>
      </c>
      <c r="N14" s="109">
        <f t="shared" si="0"/>
        <v>0</v>
      </c>
      <c r="O14" s="121"/>
      <c r="Q14" s="124">
        <f t="shared" si="1"/>
        <v>0</v>
      </c>
      <c r="R14" s="63"/>
      <c r="S14" s="101" t="str">
        <f t="shared" si="2"/>
        <v>NOT OK</v>
      </c>
    </row>
    <row r="15" spans="1:19" ht="33.6" customHeight="1">
      <c r="A15" s="40" t="s">
        <v>4598</v>
      </c>
      <c r="B15" s="111" t="str">
        <f>IF($A15="","",VLOOKUP($A15,'MÃ HH'!$A$1:$C$1879,2,0))</f>
        <v>CAM NAVEL AC GREEN MAFA 40 - 15KG</v>
      </c>
      <c r="C15" s="111" t="e">
        <f>IF($A15="","",VLOOKUP($A15,'MÃ HH'!$A$1:$C$215,3,0))</f>
        <v>#N/A</v>
      </c>
      <c r="D15" s="109">
        <f>VLOOKUP(A15,'[1]TỔNG HỢP'!$A:$N,14,0)</f>
        <v>26</v>
      </c>
      <c r="E15" s="112">
        <f>SUMIF('NHẬP HÀNG'!$D:$D,A15,'NHẬP HÀNG'!$H:$H)</f>
        <v>0</v>
      </c>
      <c r="F15" s="112">
        <f>SUMIF('NHẬP HÀNG'!D:D,A15,'NHẬP HÀNG'!I:I)</f>
        <v>0</v>
      </c>
      <c r="G15" s="112">
        <f>SUMIF('NHẬP HÀNG'!D:D,A15,'NHẬP HÀNG'!J:J)</f>
        <v>0</v>
      </c>
      <c r="H15" s="112">
        <f>SUMIF('NHẬP HÀNG'!D:D,A15,'NHẬP HÀNG'!K:K)</f>
        <v>0</v>
      </c>
      <c r="I15" s="112">
        <f>SUMIF('NHẬP HÀNG'!D:D,A15,'NHẬP HÀNG'!M:M)</f>
        <v>0</v>
      </c>
      <c r="J15" s="112">
        <f>SUMIF('NHẬP HÀNG'!D:D,A15,'NHẬP HÀNG'!N:N)</f>
        <v>0</v>
      </c>
      <c r="K15" s="112">
        <f>SUMIF('NHẬP HÀNG'!D:D,A15,'NHẬP HÀNG'!L:L)</f>
        <v>0</v>
      </c>
      <c r="L15" s="112">
        <f>SUMIF('XUẤT HÀNG'!D:D,A15,'XUẤT HÀNG'!G:G)</f>
        <v>0</v>
      </c>
      <c r="M15" s="112">
        <f>SUMIF('XUẤT HÀNG'!D:D,A15,'XUẤT HÀNG'!H:H)</f>
        <v>0</v>
      </c>
      <c r="N15" s="109">
        <f t="shared" ref="N15:N16" si="3">D15+E15+F15+G15+H15+I15++J15-L15-M15+K15</f>
        <v>26</v>
      </c>
      <c r="O15" s="121"/>
      <c r="Q15" s="140">
        <f t="shared" ref="Q15:Q16" si="4">+N15-O15-P15</f>
        <v>26</v>
      </c>
      <c r="R15" s="15" t="s">
        <v>5129</v>
      </c>
      <c r="S15" s="101" t="str">
        <f t="shared" ref="S15:S16" si="5">IF(ABS(D15)+ABS(E15)+ABS(F15)+ABS(J15)+ABS(L15)+ABS(O15)+ABS(P15)+ABS(M15)+ABS(N15)+ABS(Q15)=0,"NOT OK","OK")</f>
        <v>OK</v>
      </c>
    </row>
    <row r="16" spans="1:19" ht="33.6" customHeight="1">
      <c r="A16" s="40" t="s">
        <v>4600</v>
      </c>
      <c r="B16" s="111" t="str">
        <f>IF($A16="","",VLOOKUP($A16,'MÃ HH'!$A$1:$C$1879,2,0))</f>
        <v>CAM NAVEL AC GREEN MAFA 48 - 15KG</v>
      </c>
      <c r="C16" s="111" t="e">
        <f>IF($A16="","",VLOOKUP($A16,'MÃ HH'!$A$1:$C$215,3,0))</f>
        <v>#N/A</v>
      </c>
      <c r="D16" s="109">
        <f>VLOOKUP(A16,'[1]TỔNG HỢP'!$A:$N,14,0)</f>
        <v>-25</v>
      </c>
      <c r="E16" s="112">
        <f>SUMIF('NHẬP HÀNG'!$D:$D,A16,'NHẬP HÀNG'!$H:$H)</f>
        <v>0</v>
      </c>
      <c r="F16" s="112">
        <f>SUMIF('NHẬP HÀNG'!D:D,A16,'NHẬP HÀNG'!I:I)</f>
        <v>0</v>
      </c>
      <c r="G16" s="112">
        <f>SUMIF('NHẬP HÀNG'!D:D,A16,'NHẬP HÀNG'!J:J)</f>
        <v>0</v>
      </c>
      <c r="H16" s="112">
        <f>SUMIF('NHẬP HÀNG'!D:D,A16,'NHẬP HÀNG'!K:K)</f>
        <v>0</v>
      </c>
      <c r="I16" s="112">
        <f>SUMIF('NHẬP HÀNG'!D:D,A16,'NHẬP HÀNG'!M:M)</f>
        <v>0</v>
      </c>
      <c r="J16" s="112">
        <f>SUMIF('NHẬP HÀNG'!D:D,A16,'NHẬP HÀNG'!N:N)</f>
        <v>0</v>
      </c>
      <c r="K16" s="112">
        <f>SUMIF('NHẬP HÀNG'!D:D,A16,'NHẬP HÀNG'!L:L)</f>
        <v>0</v>
      </c>
      <c r="L16" s="112">
        <f>SUMIF('XUẤT HÀNG'!D:D,A16,'XUẤT HÀNG'!G:G)</f>
        <v>0</v>
      </c>
      <c r="M16" s="112">
        <f>SUMIF('XUẤT HÀNG'!D:D,A16,'XUẤT HÀNG'!H:H)</f>
        <v>0</v>
      </c>
      <c r="N16" s="109">
        <f t="shared" si="3"/>
        <v>-25</v>
      </c>
      <c r="O16" s="121">
        <f>2+4</f>
        <v>6</v>
      </c>
      <c r="Q16" s="140">
        <f t="shared" si="4"/>
        <v>-31</v>
      </c>
      <c r="R16" s="218"/>
      <c r="S16" s="101" t="str">
        <f t="shared" si="5"/>
        <v>OK</v>
      </c>
    </row>
    <row r="17" spans="1:25" ht="33.75" hidden="1" customHeight="1">
      <c r="A17" s="43" t="s">
        <v>4562</v>
      </c>
      <c r="B17" s="111" t="str">
        <f>IF($A17="","",VLOOKUP($A17,'MÃ HH'!$A$1:$C$1879,2,0))</f>
        <v>CAM CARA GENESIS MAFA 40  - 16KG</v>
      </c>
      <c r="C17" s="111" t="e">
        <f>IF($A17="","",VLOOKUP($A17,'MÃ HH'!$A$1:$C$215,3,0))</f>
        <v>#N/A</v>
      </c>
      <c r="D17" s="109">
        <f>VLOOKUP(A17,'[1]TỔNG HỢP'!$A:$N,14,0)</f>
        <v>0</v>
      </c>
      <c r="E17" s="112">
        <f>SUMIF('NHẬP HÀNG'!$D:$D,A17,'NHẬP HÀNG'!$H:$H)</f>
        <v>0</v>
      </c>
      <c r="F17" s="112">
        <f>SUMIF('NHẬP HÀNG'!D:D,A17,'NHẬP HÀNG'!I:I)</f>
        <v>0</v>
      </c>
      <c r="G17" s="112">
        <f>SUMIF('NHẬP HÀNG'!D:D,A17,'NHẬP HÀNG'!J:J)</f>
        <v>0</v>
      </c>
      <c r="H17" s="112">
        <f>SUMIF('NHẬP HÀNG'!D:D,A17,'NHẬP HÀNG'!K:K)</f>
        <v>0</v>
      </c>
      <c r="I17" s="112">
        <f>SUMIF('NHẬP HÀNG'!D:D,A17,'NHẬP HÀNG'!M:M)</f>
        <v>0</v>
      </c>
      <c r="J17" s="112">
        <f>SUMIF('NHẬP HÀNG'!D:D,A17,'NHẬP HÀNG'!N:N)</f>
        <v>0</v>
      </c>
      <c r="K17" s="112">
        <f>SUMIF('NHẬP HÀNG'!D:D,A17,'NHẬP HÀNG'!L:L)</f>
        <v>0</v>
      </c>
      <c r="L17" s="112">
        <f>SUMIF('XUẤT HÀNG'!D:D,A17,'XUẤT HÀNG'!G:G)</f>
        <v>0</v>
      </c>
      <c r="M17" s="112">
        <f>SUMIF('XUẤT HÀNG'!D:D,A17,'XUẤT HÀNG'!H:H)</f>
        <v>0</v>
      </c>
      <c r="N17" s="109">
        <f t="shared" si="0"/>
        <v>0</v>
      </c>
      <c r="O17" s="121"/>
      <c r="Q17" s="124">
        <f t="shared" si="1"/>
        <v>0</v>
      </c>
      <c r="R17" s="63"/>
      <c r="S17" s="101" t="str">
        <f t="shared" si="2"/>
        <v>NOT OK</v>
      </c>
    </row>
    <row r="18" spans="1:25" ht="33.75" hidden="1" customHeight="1">
      <c r="A18" s="43" t="s">
        <v>4564</v>
      </c>
      <c r="B18" s="111" t="str">
        <f>IF($A18="","",VLOOKUP($A18,'MÃ HH'!$A$1:$C$1879,2,0))</f>
        <v>CAM CARA GENESIS MAFA 48  - 16KG</v>
      </c>
      <c r="C18" s="111" t="e">
        <f>IF($A18="","",VLOOKUP($A18,'MÃ HH'!$A$1:$C$215,3,0))</f>
        <v>#N/A</v>
      </c>
      <c r="D18" s="109">
        <f>VLOOKUP(A18,'[1]TỔNG HỢP'!$A:$N,14,0)</f>
        <v>0</v>
      </c>
      <c r="E18" s="112">
        <f>SUMIF('NHẬP HÀNG'!$D:$D,A18,'NHẬP HÀNG'!$H:$H)</f>
        <v>0</v>
      </c>
      <c r="F18" s="112">
        <f>SUMIF('NHẬP HÀNG'!D:D,A18,'NHẬP HÀNG'!I:I)</f>
        <v>0</v>
      </c>
      <c r="G18" s="112">
        <f>SUMIF('NHẬP HÀNG'!D:D,A18,'NHẬP HÀNG'!J:J)</f>
        <v>0</v>
      </c>
      <c r="H18" s="112">
        <f>SUMIF('NHẬP HÀNG'!D:D,A18,'NHẬP HÀNG'!K:K)</f>
        <v>0</v>
      </c>
      <c r="I18" s="112">
        <f>SUMIF('NHẬP HÀNG'!D:D,A18,'NHẬP HÀNG'!M:M)</f>
        <v>0</v>
      </c>
      <c r="J18" s="112">
        <f>SUMIF('NHẬP HÀNG'!D:D,A18,'NHẬP HÀNG'!N:N)</f>
        <v>0</v>
      </c>
      <c r="K18" s="112">
        <f>SUMIF('NHẬP HÀNG'!D:D,A18,'NHẬP HÀNG'!L:L)</f>
        <v>0</v>
      </c>
      <c r="L18" s="112">
        <f>SUMIF('XUẤT HÀNG'!D:D,A18,'XUẤT HÀNG'!G:G)</f>
        <v>0</v>
      </c>
      <c r="M18" s="112">
        <f>SUMIF('XUẤT HÀNG'!D:D,A18,'XUẤT HÀNG'!H:H)</f>
        <v>0</v>
      </c>
      <c r="N18" s="109">
        <f t="shared" si="0"/>
        <v>0</v>
      </c>
      <c r="O18" s="121"/>
      <c r="Q18" s="128">
        <f t="shared" si="1"/>
        <v>0</v>
      </c>
      <c r="R18" s="129" t="s">
        <v>4745</v>
      </c>
      <c r="S18" s="101" t="str">
        <f t="shared" si="2"/>
        <v>NOT OK</v>
      </c>
    </row>
    <row r="19" spans="1:25" ht="33.75" hidden="1" customHeight="1">
      <c r="A19" s="40" t="s">
        <v>4490</v>
      </c>
      <c r="B19" s="111" t="str">
        <f>IF($A19="","",VLOOKUP($A19,'MÃ HH'!$A$1:$C$1879,2,0))</f>
        <v>CAM AI CẬP GREEN MOVE 40 - 14KG</v>
      </c>
      <c r="C19" s="111" t="e">
        <f>IF($A19="","",VLOOKUP($A19,'MÃ HH'!$A$1:$C$215,3,0))</f>
        <v>#N/A</v>
      </c>
      <c r="D19" s="109">
        <f>VLOOKUP(A19,'[1]TỔNG HỢP'!$A:$N,14,0)</f>
        <v>0</v>
      </c>
      <c r="E19" s="112">
        <f>SUMIF('NHẬP HÀNG'!$D:$D,A19,'NHẬP HÀNG'!$H:$H)</f>
        <v>0</v>
      </c>
      <c r="F19" s="112">
        <f>SUMIF('NHẬP HÀNG'!D:D,A19,'NHẬP HÀNG'!I:I)</f>
        <v>0</v>
      </c>
      <c r="G19" s="112">
        <f>SUMIF('NHẬP HÀNG'!D:D,A19,'NHẬP HÀNG'!J:J)</f>
        <v>0</v>
      </c>
      <c r="H19" s="112">
        <f>SUMIF('NHẬP HÀNG'!D:D,A19,'NHẬP HÀNG'!K:K)</f>
        <v>0</v>
      </c>
      <c r="I19" s="112">
        <f>SUMIF('NHẬP HÀNG'!D:D,A19,'NHẬP HÀNG'!M:M)</f>
        <v>0</v>
      </c>
      <c r="J19" s="112">
        <f>SUMIF('NHẬP HÀNG'!D:D,A19,'NHẬP HÀNG'!N:N)</f>
        <v>0</v>
      </c>
      <c r="K19" s="112">
        <f>SUMIF('NHẬP HÀNG'!D:D,A19,'NHẬP HÀNG'!L:L)</f>
        <v>0</v>
      </c>
      <c r="L19" s="112">
        <f>SUMIF('XUẤT HÀNG'!D:D,A19,'XUẤT HÀNG'!G:G)</f>
        <v>0</v>
      </c>
      <c r="M19" s="112">
        <f>SUMIF('XUẤT HÀNG'!D:D,A19,'XUẤT HÀNG'!H:H)</f>
        <v>0</v>
      </c>
      <c r="N19" s="109">
        <f t="shared" si="0"/>
        <v>0</v>
      </c>
      <c r="O19" s="121"/>
      <c r="Q19" s="124">
        <f t="shared" si="1"/>
        <v>0</v>
      </c>
      <c r="R19" s="63"/>
      <c r="S19" s="101" t="str">
        <f t="shared" si="2"/>
        <v>NOT OK</v>
      </c>
    </row>
    <row r="20" spans="1:25" ht="33.6" hidden="1" customHeight="1">
      <c r="A20" s="40" t="s">
        <v>4492</v>
      </c>
      <c r="B20" s="111" t="str">
        <f>IF($A20="","",VLOOKUP($A20,'MÃ HH'!$A$1:$C$1879,2,0))</f>
        <v>CAM AI CẬP GREEN MOVE 48 - 14KG</v>
      </c>
      <c r="C20" s="111" t="e">
        <f>IF($A20="","",VLOOKUP($A20,'MÃ HH'!$A$1:$C$215,3,0))</f>
        <v>#N/A</v>
      </c>
      <c r="D20" s="109">
        <f>VLOOKUP(A20,'[1]TỔNG HỢP'!$A:$N,14,0)</f>
        <v>0</v>
      </c>
      <c r="E20" s="112">
        <f>SUMIF('NHẬP HÀNG'!$D:$D,A20,'NHẬP HÀNG'!$H:$H)</f>
        <v>0</v>
      </c>
      <c r="F20" s="112">
        <f>SUMIF('NHẬP HÀNG'!D:D,A20,'NHẬP HÀNG'!I:I)</f>
        <v>0</v>
      </c>
      <c r="G20" s="112">
        <f>SUMIF('NHẬP HÀNG'!D:D,A20,'NHẬP HÀNG'!J:J)</f>
        <v>0</v>
      </c>
      <c r="H20" s="112">
        <f>SUMIF('NHẬP HÀNG'!D:D,A20,'NHẬP HÀNG'!K:K)</f>
        <v>0</v>
      </c>
      <c r="I20" s="112">
        <f>SUMIF('NHẬP HÀNG'!D:D,A20,'NHẬP HÀNG'!M:M)</f>
        <v>0</v>
      </c>
      <c r="J20" s="112">
        <f>SUMIF('NHẬP HÀNG'!D:D,A20,'NHẬP HÀNG'!N:N)</f>
        <v>0</v>
      </c>
      <c r="K20" s="112">
        <f>SUMIF('NHẬP HÀNG'!D:D,A20,'NHẬP HÀNG'!L:L)</f>
        <v>0</v>
      </c>
      <c r="L20" s="112">
        <f>SUMIF('XUẤT HÀNG'!D:D,A20,'XUẤT HÀNG'!G:G)</f>
        <v>0</v>
      </c>
      <c r="M20" s="112">
        <f>SUMIF('XUẤT HÀNG'!D:D,A20,'XUẤT HÀNG'!H:H)</f>
        <v>0</v>
      </c>
      <c r="N20" s="109">
        <f t="shared" si="0"/>
        <v>0</v>
      </c>
      <c r="O20" s="121"/>
      <c r="Q20" s="124">
        <f t="shared" si="1"/>
        <v>0</v>
      </c>
      <c r="R20" s="7" t="s">
        <v>4746</v>
      </c>
      <c r="S20" s="101" t="str">
        <f t="shared" si="2"/>
        <v>NOT OK</v>
      </c>
    </row>
    <row r="21" spans="1:25" ht="33.75" customHeight="1">
      <c r="A21" s="40" t="s">
        <v>4494</v>
      </c>
      <c r="B21" s="111" t="str">
        <f>IF($A21="","",VLOOKUP($A21,'MÃ HH'!$A$1:$C$1879,2,0))</f>
        <v>CAM AI CẬP GREEN MOVE 56 -14KG</v>
      </c>
      <c r="C21" s="111" t="e">
        <f>IF($A21="","",VLOOKUP($A21,'MÃ HH'!$A$1:$C$215,3,0))</f>
        <v>#N/A</v>
      </c>
      <c r="D21" s="109">
        <f>VLOOKUP(A21,'[1]TỔNG HỢP'!$A:$N,14,0)</f>
        <v>5</v>
      </c>
      <c r="E21" s="112">
        <f>SUMIF('NHẬP HÀNG'!$D:$D,A21,'NHẬP HÀNG'!$H:$H)</f>
        <v>0</v>
      </c>
      <c r="F21" s="112">
        <f>SUMIF('NHẬP HÀNG'!D:D,A21,'NHẬP HÀNG'!I:I)</f>
        <v>0</v>
      </c>
      <c r="G21" s="112">
        <f>SUMIF('NHẬP HÀNG'!D:D,A21,'NHẬP HÀNG'!J:J)</f>
        <v>0</v>
      </c>
      <c r="H21" s="112">
        <f>SUMIF('NHẬP HÀNG'!D:D,A21,'NHẬP HÀNG'!K:K)</f>
        <v>0</v>
      </c>
      <c r="I21" s="112">
        <f>SUMIF('NHẬP HÀNG'!D:D,A21,'NHẬP HÀNG'!M:M)</f>
        <v>0</v>
      </c>
      <c r="J21" s="112">
        <f>SUMIF('NHẬP HÀNG'!D:D,A21,'NHẬP HÀNG'!N:N)</f>
        <v>0</v>
      </c>
      <c r="K21" s="112">
        <f>SUMIF('NHẬP HÀNG'!D:D,A21,'NHẬP HÀNG'!L:L)</f>
        <v>0</v>
      </c>
      <c r="L21" s="112">
        <f>SUMIF('XUẤT HÀNG'!D:D,A21,'XUẤT HÀNG'!G:G)</f>
        <v>0</v>
      </c>
      <c r="M21" s="112">
        <f>SUMIF('XUẤT HÀNG'!D:D,A21,'XUẤT HÀNG'!H:H)</f>
        <v>0</v>
      </c>
      <c r="N21" s="109">
        <f t="shared" si="0"/>
        <v>5</v>
      </c>
      <c r="O21" s="121">
        <v>5</v>
      </c>
      <c r="Q21" s="124">
        <f t="shared" si="1"/>
        <v>0</v>
      </c>
      <c r="R21" s="5"/>
      <c r="S21" s="101" t="str">
        <f t="shared" si="2"/>
        <v>OK</v>
      </c>
    </row>
    <row r="22" spans="1:25" ht="33.75" hidden="1" customHeight="1">
      <c r="A22" s="40" t="s">
        <v>4530</v>
      </c>
      <c r="B22" s="111" t="str">
        <f>IF($A22="","",VLOOKUP($A22,'MÃ HH'!$A$1:$C$1879,2,0))</f>
        <v>CAM AI CẬP GREEN MOVE LẪN SIZE -14KG</v>
      </c>
      <c r="C22" s="111" t="e">
        <f>IF($A22="","",VLOOKUP($A22,'MÃ HH'!$A$1:$C$215,3,0))</f>
        <v>#N/A</v>
      </c>
      <c r="D22" s="109">
        <f>VLOOKUP(A22,'[1]TỔNG HỢP'!$A:$N,14,0)</f>
        <v>0</v>
      </c>
      <c r="E22" s="112">
        <f>SUMIF('NHẬP HÀNG'!$D:$D,A22,'NHẬP HÀNG'!$H:$H)</f>
        <v>0</v>
      </c>
      <c r="F22" s="112">
        <f>SUMIF('NHẬP HÀNG'!D:D,A22,'NHẬP HÀNG'!I:I)</f>
        <v>0</v>
      </c>
      <c r="G22" s="112">
        <f>SUMIF('NHẬP HÀNG'!D:D,A22,'NHẬP HÀNG'!J:J)</f>
        <v>0</v>
      </c>
      <c r="H22" s="112">
        <f>SUMIF('NHẬP HÀNG'!D:D,A22,'NHẬP HÀNG'!K:K)</f>
        <v>0</v>
      </c>
      <c r="I22" s="112">
        <f>SUMIF('NHẬP HÀNG'!D:D,A22,'NHẬP HÀNG'!M:M)</f>
        <v>0</v>
      </c>
      <c r="J22" s="112">
        <f>SUMIF('NHẬP HÀNG'!D:D,A22,'NHẬP HÀNG'!N:N)</f>
        <v>0</v>
      </c>
      <c r="K22" s="112">
        <f>SUMIF('NHẬP HÀNG'!D:D,A22,'NHẬP HÀNG'!L:L)</f>
        <v>0</v>
      </c>
      <c r="L22" s="112">
        <f>SUMIF('XUẤT HÀNG'!D:D,A22,'XUẤT HÀNG'!G:G)</f>
        <v>0</v>
      </c>
      <c r="M22" s="112">
        <f>SUMIF('XUẤT HÀNG'!D:D,A22,'XUẤT HÀNG'!H:H)</f>
        <v>0</v>
      </c>
      <c r="N22" s="109">
        <f t="shared" ref="N22:N29" si="6">D22+E22+F22+G22+H22+I22++J22-L22-M22+K22</f>
        <v>0</v>
      </c>
      <c r="O22" s="121"/>
      <c r="Q22" s="124">
        <f t="shared" ref="Q22:Q29" si="7">+N22-O22-P22</f>
        <v>0</v>
      </c>
      <c r="R22" s="63"/>
      <c r="S22" s="101" t="str">
        <f t="shared" ref="S22:S29" si="8">IF(ABS(D22)+ABS(E22)+ABS(F22)+ABS(J22)+ABS(L22)+ABS(O22)+ABS(P22)+ABS(M22)+ABS(N22)+ABS(Q22)=0,"NOT OK","OK")</f>
        <v>NOT OK</v>
      </c>
    </row>
    <row r="23" spans="1:25" ht="33.75" hidden="1" customHeight="1">
      <c r="A23" s="40" t="s">
        <v>4612</v>
      </c>
      <c r="B23" s="111" t="str">
        <f>IF($A23="","",VLOOKUP($A23,'MÃ HH'!$A$1:$C$1879,2,0))</f>
        <v>CAM AIR CHIEF 48 -20KG</v>
      </c>
      <c r="C23" s="111" t="e">
        <f>IF($A23="","",VLOOKUP($A23,'MÃ HH'!$A$1:$C$215,3,0))</f>
        <v>#N/A</v>
      </c>
      <c r="D23" s="109">
        <f>VLOOKUP(A23,'[1]TỔNG HỢP'!$A:$N,14,0)</f>
        <v>0</v>
      </c>
      <c r="E23" s="112">
        <f>SUMIF('NHẬP HÀNG'!$D:$D,A23,'NHẬP HÀNG'!$H:$H)</f>
        <v>0</v>
      </c>
      <c r="F23" s="112">
        <f>SUMIF('NHẬP HÀNG'!D:D,A23,'NHẬP HÀNG'!I:I)</f>
        <v>0</v>
      </c>
      <c r="G23" s="112">
        <f>SUMIF('NHẬP HÀNG'!D:D,A23,'NHẬP HÀNG'!J:J)</f>
        <v>0</v>
      </c>
      <c r="H23" s="112">
        <f>SUMIF('NHẬP HÀNG'!D:D,A23,'NHẬP HÀNG'!K:K)</f>
        <v>0</v>
      </c>
      <c r="I23" s="112">
        <f>SUMIF('NHẬP HÀNG'!D:D,A23,'NHẬP HÀNG'!M:M)</f>
        <v>0</v>
      </c>
      <c r="J23" s="112">
        <f>SUMIF('NHẬP HÀNG'!D:D,A23,'NHẬP HÀNG'!N:N)</f>
        <v>0</v>
      </c>
      <c r="K23" s="112">
        <f>SUMIF('NHẬP HÀNG'!D:D,A23,'NHẬP HÀNG'!L:L)</f>
        <v>0</v>
      </c>
      <c r="L23" s="112">
        <f>SUMIF('XUẤT HÀNG'!D:D,A23,'XUẤT HÀNG'!G:G)</f>
        <v>0</v>
      </c>
      <c r="M23" s="112">
        <f>SUMIF('XUẤT HÀNG'!D:D,A23,'XUẤT HÀNG'!H:H)</f>
        <v>0</v>
      </c>
      <c r="N23" s="109">
        <f t="shared" si="6"/>
        <v>0</v>
      </c>
      <c r="O23" s="121"/>
      <c r="Q23" s="124">
        <f t="shared" si="7"/>
        <v>0</v>
      </c>
      <c r="R23" s="63"/>
      <c r="S23" s="101" t="str">
        <f t="shared" si="8"/>
        <v>NOT OK</v>
      </c>
    </row>
    <row r="24" spans="1:25" ht="33.75" hidden="1" customHeight="1">
      <c r="A24" s="40" t="s">
        <v>4005</v>
      </c>
      <c r="B24" s="111" t="str">
        <f>IF($A24="","",VLOOKUP($A24,'MÃ HH'!$A$1:$C$1879,2,0))</f>
        <v>CAM SUNKIST 113 -19KG</v>
      </c>
      <c r="C24" s="111" t="e">
        <f>IF($A24="","",VLOOKUP($A24,'MÃ HH'!$A$1:$C$215,3,0))</f>
        <v>#N/A</v>
      </c>
      <c r="D24" s="109">
        <f>VLOOKUP(A24,'[1]TỔNG HỢP'!$A:$N,14,0)</f>
        <v>0</v>
      </c>
      <c r="E24" s="112">
        <f>SUMIF('NHẬP HÀNG'!$D:$D,A24,'NHẬP HÀNG'!$H:$H)</f>
        <v>0</v>
      </c>
      <c r="F24" s="112">
        <f>SUMIF('NHẬP HÀNG'!D:D,A24,'NHẬP HÀNG'!I:I)</f>
        <v>0</v>
      </c>
      <c r="G24" s="112">
        <f>SUMIF('NHẬP HÀNG'!D:D,A24,'NHẬP HÀNG'!J:J)</f>
        <v>0</v>
      </c>
      <c r="H24" s="112">
        <f>SUMIF('NHẬP HÀNG'!D:D,A24,'NHẬP HÀNG'!K:K)</f>
        <v>0</v>
      </c>
      <c r="I24" s="112">
        <f>SUMIF('NHẬP HÀNG'!D:D,A24,'NHẬP HÀNG'!M:M)</f>
        <v>0</v>
      </c>
      <c r="J24" s="112">
        <f>SUMIF('NHẬP HÀNG'!D:D,A24,'NHẬP HÀNG'!N:N)</f>
        <v>0</v>
      </c>
      <c r="K24" s="112">
        <f>SUMIF('NHẬP HÀNG'!D:D,A24,'NHẬP HÀNG'!L:L)</f>
        <v>0</v>
      </c>
      <c r="L24" s="112">
        <f>SUMIF('XUẤT HÀNG'!D:D,A24,'XUẤT HÀNG'!G:G)</f>
        <v>0</v>
      </c>
      <c r="M24" s="112">
        <f>SUMIF('XUẤT HÀNG'!D:D,A24,'XUẤT HÀNG'!H:H)</f>
        <v>0</v>
      </c>
      <c r="N24" s="109">
        <f t="shared" si="6"/>
        <v>0</v>
      </c>
      <c r="O24" s="121"/>
      <c r="Q24" s="124">
        <f t="shared" si="7"/>
        <v>0</v>
      </c>
      <c r="R24" s="63"/>
      <c r="S24" s="101" t="str">
        <f t="shared" si="8"/>
        <v>NOT OK</v>
      </c>
    </row>
    <row r="25" spans="1:25" ht="33.75" hidden="1" customHeight="1">
      <c r="A25" s="46" t="s">
        <v>3305</v>
      </c>
      <c r="B25" s="113" t="str">
        <f>IF($A25="","",VLOOKUP($A25,'MÃ HH'!$A$1:$C$215,2,0))</f>
        <v>CAM AI CẬP NILE 42- 15KG</v>
      </c>
      <c r="C25" s="111" t="str">
        <f>IF($A25="","",VLOOKUP($A25,'MÃ HH'!$A$1:$C$215,3,0))</f>
        <v>Thùng</v>
      </c>
      <c r="D25" s="109">
        <f>VLOOKUP(A25,'[1]TỔNG HỢP'!$A:$N,14,0)</f>
        <v>0</v>
      </c>
      <c r="E25" s="112">
        <f>SUMIF('NHẬP HÀNG'!$D:$D,A25,'NHẬP HÀNG'!$H:$H)</f>
        <v>0</v>
      </c>
      <c r="F25" s="112">
        <f>SUMIF('NHẬP HÀNG'!D:D,A25,'NHẬP HÀNG'!I:I)</f>
        <v>0</v>
      </c>
      <c r="G25" s="112">
        <f>SUMIF('NHẬP HÀNG'!D:D,A25,'NHẬP HÀNG'!J:J)</f>
        <v>0</v>
      </c>
      <c r="H25" s="112">
        <f>SUMIF('NHẬP HÀNG'!D:D,A25,'NHẬP HÀNG'!K:K)</f>
        <v>0</v>
      </c>
      <c r="I25" s="112">
        <f>SUMIF('NHẬP HÀNG'!D:D,A25,'NHẬP HÀNG'!M:M)</f>
        <v>0</v>
      </c>
      <c r="J25" s="112">
        <f>SUMIF('NHẬP HÀNG'!D:D,A25,'NHẬP HÀNG'!N:N)</f>
        <v>0</v>
      </c>
      <c r="K25" s="112">
        <f>SUMIF('NHẬP HÀNG'!D:D,A25,'NHẬP HÀNG'!L:L)</f>
        <v>0</v>
      </c>
      <c r="L25" s="112">
        <f>SUMIF('XUẤT HÀNG'!D:D,A25,'XUẤT HÀNG'!G:G)</f>
        <v>0</v>
      </c>
      <c r="M25" s="112">
        <f>SUMIF('XUẤT HÀNG'!D:D,A25,'XUẤT HÀNG'!H:H)</f>
        <v>0</v>
      </c>
      <c r="N25" s="109">
        <f t="shared" si="6"/>
        <v>0</v>
      </c>
      <c r="O25" s="121"/>
      <c r="Q25" s="124">
        <f t="shared" si="7"/>
        <v>0</v>
      </c>
      <c r="R25" s="63"/>
      <c r="S25" s="101" t="str">
        <f t="shared" si="8"/>
        <v>NOT OK</v>
      </c>
    </row>
    <row r="26" spans="1:25" s="98" customFormat="1" ht="33.75" hidden="1" customHeight="1">
      <c r="A26" s="46" t="s">
        <v>3307</v>
      </c>
      <c r="B26" s="111" t="str">
        <f>IF($A26="","",VLOOKUP($A26,'MÃ HH'!$A$1:$C$215,2,0))</f>
        <v>CAM AI CẬP NILE 48- 15KG</v>
      </c>
      <c r="C26" s="111" t="str">
        <f>IF($A26="","",VLOOKUP($A26,'MÃ HH'!$A$1:$C$215,3,0))</f>
        <v>Thùng</v>
      </c>
      <c r="D26" s="109">
        <f>VLOOKUP(A26,'[1]TỔNG HỢP'!$A:$N,14,0)</f>
        <v>0</v>
      </c>
      <c r="E26" s="112">
        <f>SUMIF('NHẬP HÀNG'!$D:$D,A26,'NHẬP HÀNG'!$H:$H)</f>
        <v>0</v>
      </c>
      <c r="F26" s="112">
        <f>SUMIF('NHẬP HÀNG'!D:D,A26,'NHẬP HÀNG'!I:I)</f>
        <v>0</v>
      </c>
      <c r="G26" s="112">
        <f>SUMIF('NHẬP HÀNG'!D:D,A26,'NHẬP HÀNG'!J:J)</f>
        <v>0</v>
      </c>
      <c r="H26" s="112">
        <f>SUMIF('NHẬP HÀNG'!D:D,A26,'NHẬP HÀNG'!K:K)</f>
        <v>0</v>
      </c>
      <c r="I26" s="112">
        <f>SUMIF('NHẬP HÀNG'!D:D,A26,'NHẬP HÀNG'!M:M)</f>
        <v>0</v>
      </c>
      <c r="J26" s="112">
        <f>SUMIF('NHẬP HÀNG'!D:D,A26,'NHẬP HÀNG'!N:N)</f>
        <v>0</v>
      </c>
      <c r="K26" s="112">
        <f>SUMIF('NHẬP HÀNG'!D:D,A26,'NHẬP HÀNG'!L:L)</f>
        <v>0</v>
      </c>
      <c r="L26" s="112">
        <f>SUMIF('XUẤT HÀNG'!D:D,A26,'XUẤT HÀNG'!G:G)</f>
        <v>0</v>
      </c>
      <c r="M26" s="112">
        <f>SUMIF('XUẤT HÀNG'!D:D,A26,'XUẤT HÀNG'!H:H)</f>
        <v>0</v>
      </c>
      <c r="N26" s="109">
        <f t="shared" si="6"/>
        <v>0</v>
      </c>
      <c r="O26" s="121"/>
      <c r="P26" s="105"/>
      <c r="Q26" s="124">
        <f t="shared" si="7"/>
        <v>0</v>
      </c>
      <c r="R26" s="63"/>
      <c r="S26" s="101" t="str">
        <f t="shared" si="8"/>
        <v>NOT OK</v>
      </c>
    </row>
    <row r="27" spans="1:25" ht="33.75" hidden="1" customHeight="1">
      <c r="A27" s="46" t="s">
        <v>3309</v>
      </c>
      <c r="B27" s="111" t="str">
        <f>IF($A27="","",VLOOKUP($A27,'MÃ HH'!$A$1:$C$215,2,0))</f>
        <v>CAM AI CẬP NILE 56- 15KG</v>
      </c>
      <c r="C27" s="111" t="str">
        <f>IF($A27="","",VLOOKUP($A27,'MÃ HH'!$A$1:$C$215,3,0))</f>
        <v>Thùng</v>
      </c>
      <c r="D27" s="109">
        <f>VLOOKUP(A27,'[1]TỔNG HỢP'!$A:$N,14,0)</f>
        <v>0</v>
      </c>
      <c r="E27" s="112">
        <f>SUMIF('NHẬP HÀNG'!$D:$D,A27,'NHẬP HÀNG'!$H:$H)</f>
        <v>0</v>
      </c>
      <c r="F27" s="112">
        <f>SUMIF('NHẬP HÀNG'!D:D,A27,'NHẬP HÀNG'!I:I)</f>
        <v>0</v>
      </c>
      <c r="G27" s="112">
        <f>SUMIF('NHẬP HÀNG'!D:D,A27,'NHẬP HÀNG'!J:J)</f>
        <v>0</v>
      </c>
      <c r="H27" s="112">
        <f>SUMIF('NHẬP HÀNG'!D:D,A27,'NHẬP HÀNG'!K:K)</f>
        <v>0</v>
      </c>
      <c r="I27" s="112">
        <f>SUMIF('NHẬP HÀNG'!D:D,A27,'NHẬP HÀNG'!M:M)</f>
        <v>0</v>
      </c>
      <c r="J27" s="112">
        <f>SUMIF('NHẬP HÀNG'!D:D,A27,'NHẬP HÀNG'!N:N)</f>
        <v>0</v>
      </c>
      <c r="K27" s="112">
        <f>SUMIF('NHẬP HÀNG'!D:D,A27,'NHẬP HÀNG'!L:L)</f>
        <v>0</v>
      </c>
      <c r="L27" s="112">
        <f>SUMIF('XUẤT HÀNG'!D:D,A27,'XUẤT HÀNG'!G:G)</f>
        <v>0</v>
      </c>
      <c r="M27" s="112">
        <f>SUMIF('XUẤT HÀNG'!D:D,A27,'XUẤT HÀNG'!H:H)</f>
        <v>0</v>
      </c>
      <c r="N27" s="109">
        <f t="shared" si="6"/>
        <v>0</v>
      </c>
      <c r="O27" s="121"/>
      <c r="Q27" s="124">
        <f t="shared" si="7"/>
        <v>0</v>
      </c>
      <c r="R27" s="63"/>
      <c r="S27" s="101" t="str">
        <f t="shared" si="8"/>
        <v>NOT OK</v>
      </c>
    </row>
    <row r="28" spans="1:25" customFormat="1" ht="33.75" customHeight="1">
      <c r="A28" s="40" t="s">
        <v>4654</v>
      </c>
      <c r="B28" s="111" t="str">
        <f>IF($A28="","",VLOOKUP($A28,'MÃ HH'!$A$1:$C$2497,2,0))</f>
        <v>CAM AI CẬP MAFA 40 -15KG</v>
      </c>
      <c r="C28" s="111" t="e">
        <f>IF($A28="","",VLOOKUP($A28,'MÃ HH'!$A$1:$C$215,3,0))</f>
        <v>#N/A</v>
      </c>
      <c r="D28" s="109">
        <f>VLOOKUP(A28,'[1]TỔNG HỢP'!$A:$N,14,0)</f>
        <v>6</v>
      </c>
      <c r="E28" s="112">
        <f>SUMIF('NHẬP HÀNG'!$D:$D,A28,'NHẬP HÀNG'!$H:$H)</f>
        <v>0</v>
      </c>
      <c r="F28" s="112">
        <f>SUMIF('NHẬP HÀNG'!D:D,A28,'NHẬP HÀNG'!I:I)</f>
        <v>0</v>
      </c>
      <c r="G28" s="112">
        <f>SUMIF('NHẬP HÀNG'!D:D,A28,'NHẬP HÀNG'!J:J)</f>
        <v>0</v>
      </c>
      <c r="H28" s="112">
        <f>SUMIF('NHẬP HÀNG'!D:D,A28,'NHẬP HÀNG'!K:K)</f>
        <v>0</v>
      </c>
      <c r="I28" s="112">
        <f>SUMIF('NHẬP HÀNG'!D:D,A28,'NHẬP HÀNG'!M:M)</f>
        <v>0</v>
      </c>
      <c r="J28" s="112">
        <f>SUMIF('NHẬP HÀNG'!D:D,A28,'NHẬP HÀNG'!N:N)</f>
        <v>1</v>
      </c>
      <c r="K28" s="112">
        <f>SUMIF('NHẬP HÀNG'!D:D,A28,'NHẬP HÀNG'!L:L)</f>
        <v>0</v>
      </c>
      <c r="L28" s="112">
        <f>SUMIF('XUẤT HÀNG'!D:D,A28,'XUẤT HÀNG'!G:G)</f>
        <v>0</v>
      </c>
      <c r="M28" s="112">
        <f>SUMIF('XUẤT HÀNG'!D:D,A28,'XUẤT HÀNG'!H:H)</f>
        <v>0</v>
      </c>
      <c r="N28" s="109">
        <f t="shared" si="6"/>
        <v>7</v>
      </c>
      <c r="O28" s="121">
        <v>1</v>
      </c>
      <c r="P28" s="105"/>
      <c r="Q28" s="140">
        <f t="shared" si="7"/>
        <v>6</v>
      </c>
      <c r="R28" s="219" t="s">
        <v>5130</v>
      </c>
      <c r="S28" s="101" t="str">
        <f t="shared" si="8"/>
        <v>OK</v>
      </c>
      <c r="T28" s="101"/>
      <c r="U28" s="101"/>
      <c r="V28" s="101"/>
      <c r="W28" s="101"/>
      <c r="X28" s="101"/>
      <c r="Y28" s="101"/>
    </row>
    <row r="29" spans="1:25" customFormat="1" ht="33.75" customHeight="1">
      <c r="A29" s="40" t="s">
        <v>4656</v>
      </c>
      <c r="B29" s="111" t="str">
        <f>IF($A29="","",VLOOKUP($A29,'MÃ HH'!$A$1:$C$2497,2,0))</f>
        <v>CAM AI CẬP MAFA 48 -15KG</v>
      </c>
      <c r="C29" s="111" t="e">
        <f>IF($A29="","",VLOOKUP($A29,'MÃ HH'!$A$1:$C$215,3,0))</f>
        <v>#N/A</v>
      </c>
      <c r="D29" s="109">
        <f>VLOOKUP(A29,'[1]TỔNG HỢP'!$A:$N,14,0)</f>
        <v>-5</v>
      </c>
      <c r="E29" s="112">
        <f>SUMIF('NHẬP HÀNG'!$D:$D,A29,'NHẬP HÀNG'!$H:$H)</f>
        <v>0</v>
      </c>
      <c r="F29" s="112">
        <f>SUMIF('NHẬP HÀNG'!D:D,A29,'NHẬP HÀNG'!I:I)</f>
        <v>0</v>
      </c>
      <c r="G29" s="112">
        <f>SUMIF('NHẬP HÀNG'!D:D,A29,'NHẬP HÀNG'!J:J)</f>
        <v>0</v>
      </c>
      <c r="H29" s="112">
        <f>SUMIF('NHẬP HÀNG'!D:D,A29,'NHẬP HÀNG'!K:K)</f>
        <v>0</v>
      </c>
      <c r="I29" s="112">
        <f>SUMIF('NHẬP HÀNG'!D:D,A29,'NHẬP HÀNG'!M:M)</f>
        <v>0</v>
      </c>
      <c r="J29" s="112">
        <f>SUMIF('NHẬP HÀNG'!D:D,A29,'NHẬP HÀNG'!N:N)</f>
        <v>1</v>
      </c>
      <c r="K29" s="112">
        <f>SUMIF('NHẬP HÀNG'!D:D,A29,'NHẬP HÀNG'!L:L)</f>
        <v>0</v>
      </c>
      <c r="L29" s="112">
        <f>SUMIF('XUẤT HÀNG'!D:D,A29,'XUẤT HÀNG'!G:G)</f>
        <v>0</v>
      </c>
      <c r="M29" s="112">
        <f>SUMIF('XUẤT HÀNG'!D:D,A29,'XUẤT HÀNG'!H:H)</f>
        <v>0</v>
      </c>
      <c r="N29" s="109">
        <f t="shared" si="6"/>
        <v>-4</v>
      </c>
      <c r="O29" s="121"/>
      <c r="P29" s="105"/>
      <c r="Q29" s="140">
        <f t="shared" si="7"/>
        <v>-4</v>
      </c>
      <c r="R29" s="219"/>
      <c r="S29" s="101" t="str">
        <f t="shared" si="8"/>
        <v>OK</v>
      </c>
      <c r="T29" s="101"/>
      <c r="U29" s="101"/>
      <c r="V29" s="101"/>
      <c r="W29" s="101"/>
      <c r="X29" s="101"/>
      <c r="Y29" s="101"/>
    </row>
    <row r="30" spans="1:25" s="99" customFormat="1" ht="33.75" hidden="1" customHeight="1">
      <c r="A30" s="114" t="s">
        <v>3668</v>
      </c>
      <c r="B30" s="113" t="str">
        <f>IF($A30="","",VLOOKUP($A30,'MÃ HH'!$A$1:$C$215,2,0))</f>
        <v xml:space="preserve">CAM ÚC 40 NAVEL </v>
      </c>
      <c r="C30" s="113" t="str">
        <f>IF($A30="","",VLOOKUP($A30,'MÃ HH'!$A$1:$C$215,3,0))</f>
        <v>Thùng</v>
      </c>
      <c r="D30" s="109">
        <f>VLOOKUP(A30,'[1]TỔNG HỢP'!$A:$N,14,0)</f>
        <v>0</v>
      </c>
      <c r="E30" s="112">
        <f>SUMIF('NHẬP HÀNG'!$D:$D,A30,'NHẬP HÀNG'!$H:$H)</f>
        <v>0</v>
      </c>
      <c r="F30" s="112">
        <f>SUMIF('NHẬP HÀNG'!D:D,A30,'NHẬP HÀNG'!I:I)</f>
        <v>0</v>
      </c>
      <c r="G30" s="112">
        <f>SUMIF('NHẬP HÀNG'!D:D,A30,'NHẬP HÀNG'!J:J)</f>
        <v>0</v>
      </c>
      <c r="H30" s="112">
        <f>SUMIF('NHẬP HÀNG'!D:D,A30,'NHẬP HÀNG'!K:K)</f>
        <v>0</v>
      </c>
      <c r="I30" s="112">
        <f>SUMIF('NHẬP HÀNG'!D:D,A30,'NHẬP HÀNG'!M:M)</f>
        <v>0</v>
      </c>
      <c r="J30" s="112">
        <f>SUMIF('NHẬP HÀNG'!D:D,A30,'NHẬP HÀNG'!N:N)</f>
        <v>0</v>
      </c>
      <c r="K30" s="112">
        <f>SUMIF('NHẬP HÀNG'!D:D,A30,'NHẬP HÀNG'!L:L)</f>
        <v>0</v>
      </c>
      <c r="L30" s="112">
        <f>SUMIF('XUẤT HÀNG'!D:D,A30,'XUẤT HÀNG'!G:G)</f>
        <v>0</v>
      </c>
      <c r="M30" s="112">
        <f>SUMIF('XUẤT HÀNG'!D:D,A30,'XUẤT HÀNG'!H:H)</f>
        <v>0</v>
      </c>
      <c r="N30" s="109">
        <f t="shared" ref="N30:N92" si="9">D30+E30+F30+G30+H30+I30++J30-L30-M30+K30</f>
        <v>0</v>
      </c>
      <c r="O30" s="121"/>
      <c r="P30" s="122"/>
      <c r="Q30" s="124">
        <f t="shared" ref="Q30:Q92" si="10">+N30-O30-P30</f>
        <v>0</v>
      </c>
      <c r="R30" s="63"/>
      <c r="S30" s="101" t="str">
        <f t="shared" ref="S30:S92" si="11">IF(ABS(D30)+ABS(E30)+ABS(F30)+ABS(J30)+ABS(L30)+ABS(O30)+ABS(P30)+ABS(M30)+ABS(N30)+ABS(Q30)=0,"NOT OK","OK")</f>
        <v>NOT OK</v>
      </c>
    </row>
    <row r="31" spans="1:25" s="100" customFormat="1" ht="33.75" hidden="1" customHeight="1">
      <c r="A31" s="114" t="s">
        <v>3670</v>
      </c>
      <c r="B31" s="113" t="str">
        <f>IF($A31="","",VLOOKUP($A31,'MÃ HH'!$A$1:$C$215,2,0))</f>
        <v>CAM ÚC 45 NAVEL</v>
      </c>
      <c r="C31" s="113" t="str">
        <f>IF($A31="","",VLOOKUP($A31,'MÃ HH'!$A$1:$C$215,3,0))</f>
        <v>Thùng</v>
      </c>
      <c r="D31" s="109">
        <f>VLOOKUP(A31,'[1]TỔNG HỢP'!$A:$N,14,0)</f>
        <v>0</v>
      </c>
      <c r="E31" s="112">
        <f>SUMIF('NHẬP HÀNG'!$D:$D,A31,'NHẬP HÀNG'!$H:$H)</f>
        <v>0</v>
      </c>
      <c r="F31" s="112">
        <f>SUMIF('NHẬP HÀNG'!D:D,A31,'NHẬP HÀNG'!I:I)</f>
        <v>0</v>
      </c>
      <c r="G31" s="112">
        <f>SUMIF('NHẬP HÀNG'!D:D,A31,'NHẬP HÀNG'!J:J)</f>
        <v>0</v>
      </c>
      <c r="H31" s="112">
        <f>SUMIF('NHẬP HÀNG'!D:D,A31,'NHẬP HÀNG'!K:K)</f>
        <v>0</v>
      </c>
      <c r="I31" s="112">
        <f>SUMIF('NHẬP HÀNG'!D:D,A31,'NHẬP HÀNG'!M:M)</f>
        <v>0</v>
      </c>
      <c r="J31" s="112">
        <f>SUMIF('NHẬP HÀNG'!D:D,A31,'NHẬP HÀNG'!N:N)</f>
        <v>0</v>
      </c>
      <c r="K31" s="112">
        <f>SUMIF('NHẬP HÀNG'!D:D,A31,'NHẬP HÀNG'!L:L)</f>
        <v>0</v>
      </c>
      <c r="L31" s="112">
        <f>SUMIF('XUẤT HÀNG'!D:D,A31,'XUẤT HÀNG'!G:G)</f>
        <v>0</v>
      </c>
      <c r="M31" s="112">
        <f>SUMIF('XUẤT HÀNG'!D:D,A31,'XUẤT HÀNG'!H:H)</f>
        <v>0</v>
      </c>
      <c r="N31" s="109">
        <f t="shared" si="9"/>
        <v>0</v>
      </c>
      <c r="O31" s="121"/>
      <c r="P31" s="122"/>
      <c r="Q31" s="124">
        <f t="shared" si="10"/>
        <v>0</v>
      </c>
      <c r="R31" s="63"/>
      <c r="S31" s="101" t="str">
        <f t="shared" si="11"/>
        <v>NOT OK</v>
      </c>
    </row>
    <row r="32" spans="1:25" s="100" customFormat="1" ht="33.75" hidden="1" customHeight="1">
      <c r="A32" s="114" t="s">
        <v>4165</v>
      </c>
      <c r="B32" s="113" t="str">
        <f>IF($A32="","",VLOOKUP($A32,'MÃ HH'!$A$1:$C$2179,2,0))</f>
        <v>CAM ÚC 48 NAVEL</v>
      </c>
      <c r="C32" s="113" t="e">
        <f>IF($A32="","",VLOOKUP($A32,'MÃ HH'!$A$1:$C$215,3,0))</f>
        <v>#N/A</v>
      </c>
      <c r="D32" s="109">
        <f>VLOOKUP(A32,'[1]TỔNG HỢP'!$A:$N,14,0)</f>
        <v>0</v>
      </c>
      <c r="E32" s="112">
        <f>SUMIF('NHẬP HÀNG'!$D:$D,A32,'NHẬP HÀNG'!$H:$H)</f>
        <v>0</v>
      </c>
      <c r="F32" s="112">
        <f>SUMIF('NHẬP HÀNG'!D:D,A32,'NHẬP HÀNG'!I:I)</f>
        <v>0</v>
      </c>
      <c r="G32" s="112">
        <f>SUMIF('NHẬP HÀNG'!D:D,A32,'NHẬP HÀNG'!J:J)</f>
        <v>0</v>
      </c>
      <c r="H32" s="112">
        <f>SUMIF('NHẬP HÀNG'!D:D,A32,'NHẬP HÀNG'!K:K)</f>
        <v>0</v>
      </c>
      <c r="I32" s="112">
        <f>SUMIF('NHẬP HÀNG'!D:D,A32,'NHẬP HÀNG'!M:M)</f>
        <v>0</v>
      </c>
      <c r="J32" s="112">
        <f>SUMIF('NHẬP HÀNG'!D:D,A32,'NHẬP HÀNG'!N:N)</f>
        <v>0</v>
      </c>
      <c r="K32" s="112">
        <f>SUMIF('NHẬP HÀNG'!D:D,A32,'NHẬP HÀNG'!L:L)</f>
        <v>0</v>
      </c>
      <c r="L32" s="112">
        <f>SUMIF('XUẤT HÀNG'!D:D,A32,'XUẤT HÀNG'!G:G)</f>
        <v>0</v>
      </c>
      <c r="M32" s="112">
        <f>SUMIF('XUẤT HÀNG'!D:D,A32,'XUẤT HÀNG'!H:H)</f>
        <v>0</v>
      </c>
      <c r="N32" s="109">
        <f t="shared" si="9"/>
        <v>0</v>
      </c>
      <c r="O32" s="121"/>
      <c r="P32" s="122"/>
      <c r="Q32" s="124">
        <f t="shared" si="10"/>
        <v>0</v>
      </c>
      <c r="R32" s="63"/>
      <c r="S32" s="101" t="str">
        <f t="shared" si="11"/>
        <v>NOT OK</v>
      </c>
    </row>
    <row r="33" spans="1:19" s="99" customFormat="1" ht="33.75" hidden="1" customHeight="1">
      <c r="A33" s="114" t="s">
        <v>3672</v>
      </c>
      <c r="B33" s="113" t="str">
        <f>IF($A33="","",VLOOKUP($A33,'MÃ HH'!$A$1:$C$215,2,0))</f>
        <v>CAM ÚC 55 NAVEL</v>
      </c>
      <c r="C33" s="113" t="str">
        <f>IF($A33="","",VLOOKUP($A33,'MÃ HH'!$A$1:$C$215,3,0))</f>
        <v>Thùng</v>
      </c>
      <c r="D33" s="109">
        <f>VLOOKUP(A33,'[1]TỔNG HỢP'!$A:$N,14,0)</f>
        <v>0</v>
      </c>
      <c r="E33" s="112">
        <f>SUMIF('NHẬP HÀNG'!$D:$D,A33,'NHẬP HÀNG'!$H:$H)</f>
        <v>0</v>
      </c>
      <c r="F33" s="112">
        <f>SUMIF('NHẬP HÀNG'!D:D,A33,'NHẬP HÀNG'!I:I)</f>
        <v>0</v>
      </c>
      <c r="G33" s="112">
        <f>SUMIF('NHẬP HÀNG'!D:D,A33,'NHẬP HÀNG'!J:J)</f>
        <v>0</v>
      </c>
      <c r="H33" s="112">
        <f>SUMIF('NHẬP HÀNG'!D:D,A33,'NHẬP HÀNG'!K:K)</f>
        <v>0</v>
      </c>
      <c r="I33" s="112">
        <f>SUMIF('NHẬP HÀNG'!D:D,A33,'NHẬP HÀNG'!M:M)</f>
        <v>0</v>
      </c>
      <c r="J33" s="112">
        <f>SUMIF('NHẬP HÀNG'!D:D,A33,'NHẬP HÀNG'!N:N)</f>
        <v>0</v>
      </c>
      <c r="K33" s="112">
        <f>SUMIF('NHẬP HÀNG'!D:D,A33,'NHẬP HÀNG'!L:L)</f>
        <v>0</v>
      </c>
      <c r="L33" s="112">
        <f>SUMIF('XUẤT HÀNG'!D:D,A33,'XUẤT HÀNG'!G:G)</f>
        <v>0</v>
      </c>
      <c r="M33" s="112">
        <f>SUMIF('XUẤT HÀNG'!D:D,A33,'XUẤT HÀNG'!H:H)</f>
        <v>0</v>
      </c>
      <c r="N33" s="109">
        <f t="shared" si="9"/>
        <v>0</v>
      </c>
      <c r="O33" s="121"/>
      <c r="P33" s="122"/>
      <c r="Q33" s="124">
        <f t="shared" si="10"/>
        <v>0</v>
      </c>
      <c r="R33" s="63"/>
      <c r="S33" s="101" t="str">
        <f t="shared" si="11"/>
        <v>NOT OK</v>
      </c>
    </row>
    <row r="34" spans="1:19" s="100" customFormat="1" ht="33.75" hidden="1" customHeight="1">
      <c r="A34" s="56" t="s">
        <v>3311</v>
      </c>
      <c r="B34" s="113" t="str">
        <f>IF($A34="","",VLOOKUP($A34,'MÃ HH'!$A$1:$C$215,2,0))</f>
        <v>CAM CARA ÚC MFC 32 - 10KG</v>
      </c>
      <c r="C34" s="113" t="str">
        <f>IF($A34="","",VLOOKUP($A34,'MÃ HH'!$A$1:$C$215,3,0))</f>
        <v>Thùng</v>
      </c>
      <c r="D34" s="109">
        <f>VLOOKUP(A34,'[1]TỔNG HỢP'!$A:$N,14,0)</f>
        <v>0</v>
      </c>
      <c r="E34" s="112">
        <f>SUMIF('NHẬP HÀNG'!$D:$D,A34,'NHẬP HÀNG'!$H:$H)</f>
        <v>0</v>
      </c>
      <c r="F34" s="112">
        <f>SUMIF('NHẬP HÀNG'!D:D,A34,'NHẬP HÀNG'!I:I)</f>
        <v>0</v>
      </c>
      <c r="G34" s="112">
        <f>SUMIF('NHẬP HÀNG'!D:D,A34,'NHẬP HÀNG'!J:J)</f>
        <v>0</v>
      </c>
      <c r="H34" s="112">
        <f>SUMIF('NHẬP HÀNG'!D:D,A34,'NHẬP HÀNG'!K:K)</f>
        <v>0</v>
      </c>
      <c r="I34" s="112">
        <f>SUMIF('NHẬP HÀNG'!D:D,A34,'NHẬP HÀNG'!M:M)</f>
        <v>0</v>
      </c>
      <c r="J34" s="112">
        <f>SUMIF('NHẬP HÀNG'!D:D,A34,'NHẬP HÀNG'!N:N)</f>
        <v>0</v>
      </c>
      <c r="K34" s="112">
        <f>SUMIF('NHẬP HÀNG'!D:D,A34,'NHẬP HÀNG'!L:L)</f>
        <v>0</v>
      </c>
      <c r="L34" s="112">
        <f>SUMIF('XUẤT HÀNG'!D:D,A34,'XUẤT HÀNG'!G:G)</f>
        <v>0</v>
      </c>
      <c r="M34" s="112">
        <f>SUMIF('XUẤT HÀNG'!D:D,A34,'XUẤT HÀNG'!H:H)</f>
        <v>0</v>
      </c>
      <c r="N34" s="109">
        <f t="shared" si="9"/>
        <v>0</v>
      </c>
      <c r="O34" s="121"/>
      <c r="P34" s="122"/>
      <c r="Q34" s="124">
        <f t="shared" si="10"/>
        <v>0</v>
      </c>
      <c r="R34" s="63"/>
      <c r="S34" s="101" t="str">
        <f t="shared" si="11"/>
        <v>NOT OK</v>
      </c>
    </row>
    <row r="35" spans="1:19" s="100" customFormat="1" ht="33.75" hidden="1" customHeight="1">
      <c r="A35" s="40" t="s">
        <v>3870</v>
      </c>
      <c r="B35" s="113" t="str">
        <f>IF($A35="","",VLOOKUP($A35,'MÃ HH'!$A$1:$C$1876,2,0))</f>
        <v>CAM ÚC TUMUT 56 -18KG</v>
      </c>
      <c r="C35" s="113" t="e">
        <f>IF($A35="","",VLOOKUP($A35,'MÃ HH'!$A$1:$C$215,3,0))</f>
        <v>#N/A</v>
      </c>
      <c r="D35" s="109">
        <f>VLOOKUP(A35,'[1]TỔNG HỢP'!$A:$N,14,0)</f>
        <v>0</v>
      </c>
      <c r="E35" s="112">
        <f>SUMIF('NHẬP HÀNG'!$D:$D,A35,'NHẬP HÀNG'!$H:$H)</f>
        <v>0</v>
      </c>
      <c r="F35" s="112">
        <f>SUMIF('NHẬP HÀNG'!D:D,A35,'NHẬP HÀNG'!I:I)</f>
        <v>0</v>
      </c>
      <c r="G35" s="112">
        <f>SUMIF('NHẬP HÀNG'!D:D,A35,'NHẬP HÀNG'!J:J)</f>
        <v>0</v>
      </c>
      <c r="H35" s="112">
        <f>SUMIF('NHẬP HÀNG'!D:D,A35,'NHẬP HÀNG'!K:K)</f>
        <v>0</v>
      </c>
      <c r="I35" s="112">
        <f>SUMIF('NHẬP HÀNG'!D:D,A35,'NHẬP HÀNG'!M:M)</f>
        <v>0</v>
      </c>
      <c r="J35" s="112">
        <f>SUMIF('NHẬP HÀNG'!D:D,A35,'NHẬP HÀNG'!N:N)</f>
        <v>0</v>
      </c>
      <c r="K35" s="112">
        <f>SUMIF('NHẬP HÀNG'!D:D,A35,'NHẬP HÀNG'!L:L)</f>
        <v>0</v>
      </c>
      <c r="L35" s="112">
        <f>SUMIF('XUẤT HÀNG'!D:D,A35,'XUẤT HÀNG'!G:G)</f>
        <v>0</v>
      </c>
      <c r="M35" s="112">
        <f>SUMIF('XUẤT HÀNG'!D:D,A35,'XUẤT HÀNG'!H:H)</f>
        <v>0</v>
      </c>
      <c r="N35" s="109">
        <f t="shared" si="9"/>
        <v>0</v>
      </c>
      <c r="O35" s="121"/>
      <c r="P35" s="122"/>
      <c r="Q35" s="124">
        <f t="shared" si="10"/>
        <v>0</v>
      </c>
      <c r="R35" s="63"/>
      <c r="S35" s="101" t="str">
        <f t="shared" si="11"/>
        <v>NOT OK</v>
      </c>
    </row>
    <row r="36" spans="1:19" s="100" customFormat="1" ht="33.75" hidden="1" customHeight="1">
      <c r="A36" s="56" t="s">
        <v>3313</v>
      </c>
      <c r="B36" s="113" t="str">
        <f>IF($A36="","",VLOOKUP($A36,'MÃ HH'!$A$1:$C$215,2,0))</f>
        <v>CAM CARA ÚC MFC 36  - 10KG</v>
      </c>
      <c r="C36" s="113" t="str">
        <f>IF($A36="","",VLOOKUP($A36,'MÃ HH'!$A$1:$C$215,3,0))</f>
        <v>Thùng</v>
      </c>
      <c r="D36" s="109">
        <f>VLOOKUP(A36,'[1]TỔNG HỢP'!$A:$N,14,0)</f>
        <v>0</v>
      </c>
      <c r="E36" s="112">
        <f>SUMIF('NHẬP HÀNG'!$D:$D,A36,'NHẬP HÀNG'!$H:$H)</f>
        <v>0</v>
      </c>
      <c r="F36" s="112">
        <f>SUMIF('NHẬP HÀNG'!D:D,A36,'NHẬP HÀNG'!I:I)</f>
        <v>0</v>
      </c>
      <c r="G36" s="112">
        <f>SUMIF('NHẬP HÀNG'!D:D,A36,'NHẬP HÀNG'!J:J)</f>
        <v>0</v>
      </c>
      <c r="H36" s="112">
        <f>SUMIF('NHẬP HÀNG'!D:D,A36,'NHẬP HÀNG'!K:K)</f>
        <v>0</v>
      </c>
      <c r="I36" s="112">
        <f>SUMIF('NHẬP HÀNG'!D:D,A36,'NHẬP HÀNG'!M:M)</f>
        <v>0</v>
      </c>
      <c r="J36" s="112">
        <f>SUMIF('NHẬP HÀNG'!D:D,A36,'NHẬP HÀNG'!N:N)</f>
        <v>0</v>
      </c>
      <c r="K36" s="112">
        <f>SUMIF('NHẬP HÀNG'!D:D,A36,'NHẬP HÀNG'!L:L)</f>
        <v>0</v>
      </c>
      <c r="L36" s="112">
        <f>SUMIF('XUẤT HÀNG'!D:D,A36,'XUẤT HÀNG'!G:G)</f>
        <v>0</v>
      </c>
      <c r="M36" s="112">
        <f>SUMIF('XUẤT HÀNG'!D:D,A36,'XUẤT HÀNG'!H:H)</f>
        <v>0</v>
      </c>
      <c r="N36" s="109">
        <f t="shared" si="9"/>
        <v>0</v>
      </c>
      <c r="O36" s="121"/>
      <c r="P36" s="122"/>
      <c r="Q36" s="124">
        <f t="shared" si="10"/>
        <v>0</v>
      </c>
      <c r="R36" s="63"/>
      <c r="S36" s="101" t="str">
        <f t="shared" si="11"/>
        <v>NOT OK</v>
      </c>
    </row>
    <row r="37" spans="1:19" s="100" customFormat="1" ht="33.75" hidden="1" customHeight="1">
      <c r="A37" s="56" t="s">
        <v>3315</v>
      </c>
      <c r="B37" s="113" t="str">
        <f>IF($A37="","",VLOOKUP($A37,'MÃ HH'!$A$1:$C$215,2,0))</f>
        <v>CAM CARA GENESIS CITRUS 45  - 16KG</v>
      </c>
      <c r="C37" s="113" t="str">
        <f>IF($A37="","",VLOOKUP($A37,'MÃ HH'!$A$1:$C$215,3,0))</f>
        <v>Thùng</v>
      </c>
      <c r="D37" s="109">
        <f>VLOOKUP(A37,'[1]TỔNG HỢP'!$A:$N,14,0)</f>
        <v>0</v>
      </c>
      <c r="E37" s="112">
        <f>SUMIF('NHẬP HÀNG'!$D:$D,A37,'NHẬP HÀNG'!$H:$H)</f>
        <v>0</v>
      </c>
      <c r="F37" s="112">
        <f>SUMIF('NHẬP HÀNG'!D:D,A37,'NHẬP HÀNG'!I:I)</f>
        <v>0</v>
      </c>
      <c r="G37" s="112">
        <f>SUMIF('NHẬP HÀNG'!D:D,A37,'NHẬP HÀNG'!J:J)</f>
        <v>0</v>
      </c>
      <c r="H37" s="112">
        <f>SUMIF('NHẬP HÀNG'!D:D,A37,'NHẬP HÀNG'!K:K)</f>
        <v>0</v>
      </c>
      <c r="I37" s="112">
        <f>SUMIF('NHẬP HÀNG'!D:D,A37,'NHẬP HÀNG'!M:M)</f>
        <v>0</v>
      </c>
      <c r="J37" s="112">
        <f>SUMIF('NHẬP HÀNG'!D:D,A37,'NHẬP HÀNG'!N:N)</f>
        <v>0</v>
      </c>
      <c r="K37" s="112">
        <f>SUMIF('NHẬP HÀNG'!D:D,A37,'NHẬP HÀNG'!L:L)</f>
        <v>0</v>
      </c>
      <c r="L37" s="112">
        <f>SUMIF('XUẤT HÀNG'!D:D,A37,'XUẤT HÀNG'!G:G)</f>
        <v>0</v>
      </c>
      <c r="M37" s="112">
        <f>SUMIF('XUẤT HÀNG'!D:D,A37,'XUẤT HÀNG'!H:H)</f>
        <v>0</v>
      </c>
      <c r="N37" s="109">
        <f t="shared" si="9"/>
        <v>0</v>
      </c>
      <c r="O37" s="121"/>
      <c r="P37" s="122"/>
      <c r="Q37" s="124">
        <f t="shared" si="10"/>
        <v>0</v>
      </c>
      <c r="R37" s="63"/>
      <c r="S37" s="101" t="str">
        <f t="shared" si="11"/>
        <v>NOT OK</v>
      </c>
    </row>
    <row r="38" spans="1:19" s="100" customFormat="1" ht="33.75" hidden="1" customHeight="1">
      <c r="A38" s="56" t="s">
        <v>3317</v>
      </c>
      <c r="B38" s="113" t="str">
        <f>IF($A38="","",VLOOKUP($A38,'MÃ HH'!$A$1:$C$215,2,0))</f>
        <v>CAM CARA GENESIS CITRUS 50  - 16KG</v>
      </c>
      <c r="C38" s="113" t="str">
        <f>IF($A38="","",VLOOKUP($A38,'MÃ HH'!$A$1:$C$215,3,0))</f>
        <v>Thùng</v>
      </c>
      <c r="D38" s="109">
        <f>VLOOKUP(A38,'[1]TỔNG HỢP'!$A:$N,14,0)</f>
        <v>0</v>
      </c>
      <c r="E38" s="112">
        <f>SUMIF('NHẬP HÀNG'!$D:$D,A38,'NHẬP HÀNG'!$H:$H)</f>
        <v>0</v>
      </c>
      <c r="F38" s="112">
        <f>SUMIF('NHẬP HÀNG'!D:D,A38,'NHẬP HÀNG'!I:I)</f>
        <v>0</v>
      </c>
      <c r="G38" s="112">
        <f>SUMIF('NHẬP HÀNG'!D:D,A38,'NHẬP HÀNG'!J:J)</f>
        <v>0</v>
      </c>
      <c r="H38" s="112">
        <f>SUMIF('NHẬP HÀNG'!D:D,A38,'NHẬP HÀNG'!K:K)</f>
        <v>0</v>
      </c>
      <c r="I38" s="112">
        <f>SUMIF('NHẬP HÀNG'!D:D,A38,'NHẬP HÀNG'!M:M)</f>
        <v>0</v>
      </c>
      <c r="J38" s="112">
        <f>SUMIF('NHẬP HÀNG'!D:D,A38,'NHẬP HÀNG'!N:N)</f>
        <v>0</v>
      </c>
      <c r="K38" s="112">
        <f>SUMIF('NHẬP HÀNG'!D:D,A38,'NHẬP HÀNG'!L:L)</f>
        <v>0</v>
      </c>
      <c r="L38" s="112">
        <f>SUMIF('XUẤT HÀNG'!D:D,A38,'XUẤT HÀNG'!G:G)</f>
        <v>0</v>
      </c>
      <c r="M38" s="112">
        <f>SUMIF('XUẤT HÀNG'!D:D,A38,'XUẤT HÀNG'!H:H)</f>
        <v>0</v>
      </c>
      <c r="N38" s="109">
        <f t="shared" si="9"/>
        <v>0</v>
      </c>
      <c r="O38" s="121"/>
      <c r="P38" s="122"/>
      <c r="Q38" s="124">
        <f t="shared" si="10"/>
        <v>0</v>
      </c>
      <c r="R38" s="63"/>
      <c r="S38" s="101" t="str">
        <f t="shared" si="11"/>
        <v>NOT OK</v>
      </c>
    </row>
    <row r="39" spans="1:19" s="100" customFormat="1" ht="33.75" hidden="1" customHeight="1">
      <c r="A39" s="114" t="s">
        <v>3666</v>
      </c>
      <c r="B39" s="113" t="str">
        <f>IF($A39="","",VLOOKUP($A39,'MÃ HH'!$A$1:$C$215,2,0))</f>
        <v>CAM ÚC GENESIS LẪN SZ</v>
      </c>
      <c r="C39" s="113" t="str">
        <f>IF($A39="","",VLOOKUP($A39,'MÃ HH'!$A$1:$C$215,3,0))</f>
        <v>Thùng</v>
      </c>
      <c r="D39" s="109">
        <f>VLOOKUP(A39,'[1]TỔNG HỢP'!$A:$N,14,0)</f>
        <v>0</v>
      </c>
      <c r="E39" s="112">
        <f>SUMIF('NHẬP HÀNG'!$D:$D,A39,'NHẬP HÀNG'!$H:$H)</f>
        <v>0</v>
      </c>
      <c r="F39" s="112">
        <f>SUMIF('NHẬP HÀNG'!D:D,A39,'NHẬP HÀNG'!I:I)</f>
        <v>0</v>
      </c>
      <c r="G39" s="112">
        <f>SUMIF('NHẬP HÀNG'!D:D,A39,'NHẬP HÀNG'!J:J)</f>
        <v>0</v>
      </c>
      <c r="H39" s="112">
        <f>SUMIF('NHẬP HÀNG'!D:D,A39,'NHẬP HÀNG'!K:K)</f>
        <v>0</v>
      </c>
      <c r="I39" s="112">
        <f>SUMIF('NHẬP HÀNG'!D:D,A39,'NHẬP HÀNG'!M:M)</f>
        <v>0</v>
      </c>
      <c r="J39" s="112">
        <f>SUMIF('NHẬP HÀNG'!D:D,A39,'NHẬP HÀNG'!N:N)</f>
        <v>0</v>
      </c>
      <c r="K39" s="112">
        <f>SUMIF('NHẬP HÀNG'!D:D,A39,'NHẬP HÀNG'!L:L)</f>
        <v>0</v>
      </c>
      <c r="L39" s="112">
        <f>SUMIF('XUẤT HÀNG'!D:D,A39,'XUẤT HÀNG'!G:G)</f>
        <v>0</v>
      </c>
      <c r="M39" s="112">
        <f>SUMIF('XUẤT HÀNG'!D:D,A39,'XUẤT HÀNG'!H:H)</f>
        <v>0</v>
      </c>
      <c r="N39" s="109">
        <f t="shared" si="9"/>
        <v>0</v>
      </c>
      <c r="O39" s="121"/>
      <c r="P39" s="122"/>
      <c r="Q39" s="124">
        <f t="shared" si="10"/>
        <v>0</v>
      </c>
      <c r="R39" s="63"/>
      <c r="S39" s="101" t="str">
        <f t="shared" si="11"/>
        <v>NOT OK</v>
      </c>
    </row>
    <row r="40" spans="1:19" s="100" customFormat="1" ht="33.75" hidden="1" customHeight="1">
      <c r="A40" s="56" t="s">
        <v>3319</v>
      </c>
      <c r="B40" s="113" t="str">
        <f>IF($A40="","",VLOOKUP($A40,'MÃ HH'!$A$1:$C$215,2,0))</f>
        <v>CAM ÚC MFC 40  -  16KG</v>
      </c>
      <c r="C40" s="113" t="str">
        <f>IF($A40="","",VLOOKUP($A40,'MÃ HH'!$A$1:$C$215,3,0))</f>
        <v>Thùng</v>
      </c>
      <c r="D40" s="109">
        <f>VLOOKUP(A40,'[1]TỔNG HỢP'!$A:$N,14,0)</f>
        <v>0</v>
      </c>
      <c r="E40" s="112">
        <f>SUMIF('NHẬP HÀNG'!$D:$D,A40,'NHẬP HÀNG'!$H:$H)</f>
        <v>0</v>
      </c>
      <c r="F40" s="112">
        <f>SUMIF('NHẬP HÀNG'!D:D,A40,'NHẬP HÀNG'!I:I)</f>
        <v>0</v>
      </c>
      <c r="G40" s="112">
        <f>SUMIF('NHẬP HÀNG'!D:D,A40,'NHẬP HÀNG'!J:J)</f>
        <v>0</v>
      </c>
      <c r="H40" s="112">
        <f>SUMIF('NHẬP HÀNG'!D:D,A40,'NHẬP HÀNG'!K:K)</f>
        <v>0</v>
      </c>
      <c r="I40" s="112">
        <f>SUMIF('NHẬP HÀNG'!D:D,A40,'NHẬP HÀNG'!M:M)</f>
        <v>0</v>
      </c>
      <c r="J40" s="112">
        <f>SUMIF('NHẬP HÀNG'!D:D,A40,'NHẬP HÀNG'!N:N)</f>
        <v>0</v>
      </c>
      <c r="K40" s="112">
        <f>SUMIF('NHẬP HÀNG'!D:D,A40,'NHẬP HÀNG'!L:L)</f>
        <v>0</v>
      </c>
      <c r="L40" s="112">
        <f>SUMIF('XUẤT HÀNG'!D:D,A40,'XUẤT HÀNG'!G:G)</f>
        <v>0</v>
      </c>
      <c r="M40" s="112">
        <f>SUMIF('XUẤT HÀNG'!D:D,A40,'XUẤT HÀNG'!H:H)</f>
        <v>0</v>
      </c>
      <c r="N40" s="109">
        <f t="shared" si="9"/>
        <v>0</v>
      </c>
      <c r="O40" s="121"/>
      <c r="P40" s="122"/>
      <c r="Q40" s="124">
        <f t="shared" si="10"/>
        <v>0</v>
      </c>
      <c r="R40" s="63"/>
      <c r="S40" s="101" t="str">
        <f t="shared" si="11"/>
        <v>NOT OK</v>
      </c>
    </row>
    <row r="41" spans="1:19" s="100" customFormat="1" ht="33.75" hidden="1" customHeight="1">
      <c r="A41" s="114" t="s">
        <v>3664</v>
      </c>
      <c r="B41" s="113" t="str">
        <f>IF($A41="","",VLOOKUP($A41,'MÃ HH'!$A$1:$C$215,2,0))</f>
        <v>CAM ÚC MFC LẪN SIZE</v>
      </c>
      <c r="C41" s="113" t="str">
        <f>IF($A41="","",VLOOKUP($A41,'MÃ HH'!$A$1:$C$215,3,0))</f>
        <v>Thùng</v>
      </c>
      <c r="D41" s="109">
        <f>VLOOKUP(A41,'[1]TỔNG HỢP'!$A:$N,14,0)</f>
        <v>0</v>
      </c>
      <c r="E41" s="112">
        <f>SUMIF('NHẬP HÀNG'!$D:$D,A41,'NHẬP HÀNG'!$H:$H)</f>
        <v>0</v>
      </c>
      <c r="F41" s="112">
        <f>SUMIF('NHẬP HÀNG'!D:D,A41,'NHẬP HÀNG'!I:I)</f>
        <v>0</v>
      </c>
      <c r="G41" s="112">
        <f>SUMIF('NHẬP HÀNG'!D:D,A41,'NHẬP HÀNG'!J:J)</f>
        <v>0</v>
      </c>
      <c r="H41" s="112">
        <f>SUMIF('NHẬP HÀNG'!D:D,A41,'NHẬP HÀNG'!K:K)</f>
        <v>0</v>
      </c>
      <c r="I41" s="112">
        <f>SUMIF('NHẬP HÀNG'!D:D,A41,'NHẬP HÀNG'!M:M)</f>
        <v>0</v>
      </c>
      <c r="J41" s="112">
        <f>SUMIF('NHẬP HÀNG'!D:D,A41,'NHẬP HÀNG'!N:N)</f>
        <v>0</v>
      </c>
      <c r="K41" s="112">
        <f>SUMIF('NHẬP HÀNG'!D:D,A41,'NHẬP HÀNG'!L:L)</f>
        <v>0</v>
      </c>
      <c r="L41" s="112">
        <f>SUMIF('XUẤT HÀNG'!D:D,A41,'XUẤT HÀNG'!G:G)</f>
        <v>0</v>
      </c>
      <c r="M41" s="112">
        <f>SUMIF('XUẤT HÀNG'!D:D,A41,'XUẤT HÀNG'!H:H)</f>
        <v>0</v>
      </c>
      <c r="N41" s="109">
        <f t="shared" si="9"/>
        <v>0</v>
      </c>
      <c r="O41" s="121"/>
      <c r="P41" s="122"/>
      <c r="Q41" s="124">
        <f t="shared" si="10"/>
        <v>0</v>
      </c>
      <c r="R41" s="63"/>
      <c r="S41" s="101" t="str">
        <f t="shared" si="11"/>
        <v>NOT OK</v>
      </c>
    </row>
    <row r="42" spans="1:19" s="100" customFormat="1" ht="34.15" hidden="1" customHeight="1">
      <c r="A42" s="115" t="s">
        <v>3736</v>
      </c>
      <c r="B42" s="113" t="str">
        <f>IF($A42="","",VLOOKUP($A42,'MÃ HH'!$A$1:$C$234,2,0))</f>
        <v>CAM ÚC MFC 50-16KG</v>
      </c>
      <c r="C42" s="113" t="e">
        <f>IF($A42="","",VLOOKUP($A42,'MÃ HH'!$A$1:$C$215,3,0))</f>
        <v>#N/A</v>
      </c>
      <c r="D42" s="109">
        <f>VLOOKUP(A42,'[1]TỔNG HỢP'!$A:$N,14,0)</f>
        <v>0</v>
      </c>
      <c r="E42" s="112">
        <f>SUMIF('NHẬP HÀNG'!$D:$D,A42,'NHẬP HÀNG'!$H:$H)</f>
        <v>0</v>
      </c>
      <c r="F42" s="112">
        <f>SUMIF('NHẬP HÀNG'!D:D,A42,'NHẬP HÀNG'!I:I)</f>
        <v>0</v>
      </c>
      <c r="G42" s="112">
        <f>SUMIF('NHẬP HÀNG'!D:D,A42,'NHẬP HÀNG'!J:J)</f>
        <v>0</v>
      </c>
      <c r="H42" s="112">
        <f>SUMIF('NHẬP HÀNG'!D:D,A42,'NHẬP HÀNG'!K:K)</f>
        <v>0</v>
      </c>
      <c r="I42" s="112">
        <f>SUMIF('NHẬP HÀNG'!D:D,A42,'NHẬP HÀNG'!M:M)</f>
        <v>0</v>
      </c>
      <c r="J42" s="112">
        <f>SUMIF('NHẬP HÀNG'!D:D,A42,'NHẬP HÀNG'!N:N)</f>
        <v>0</v>
      </c>
      <c r="K42" s="112">
        <f>SUMIF('NHẬP HÀNG'!D:D,A42,'NHẬP HÀNG'!L:L)</f>
        <v>0</v>
      </c>
      <c r="L42" s="112">
        <f>SUMIF('XUẤT HÀNG'!D:D,A42,'XUẤT HÀNG'!G:G)</f>
        <v>0</v>
      </c>
      <c r="M42" s="112">
        <f>SUMIF('XUẤT HÀNG'!D:D,A42,'XUẤT HÀNG'!H:H)</f>
        <v>0</v>
      </c>
      <c r="N42" s="109">
        <f t="shared" si="9"/>
        <v>0</v>
      </c>
      <c r="O42" s="121"/>
      <c r="P42" s="122"/>
      <c r="Q42" s="124">
        <f t="shared" si="10"/>
        <v>0</v>
      </c>
      <c r="R42" s="63"/>
      <c r="S42" s="101" t="str">
        <f t="shared" si="11"/>
        <v>NOT OK</v>
      </c>
    </row>
    <row r="43" spans="1:19" s="100" customFormat="1" ht="33.75" hidden="1" customHeight="1">
      <c r="A43" s="56" t="s">
        <v>3321</v>
      </c>
      <c r="B43" s="113" t="str">
        <f>IF($A43="","",VLOOKUP($A43,'MÃ HH'!$A$1:$C$215,2,0))</f>
        <v>CAM ÚC MFC 55-16KG</v>
      </c>
      <c r="C43" s="113" t="str">
        <f>IF($A43="","",VLOOKUP($A43,'MÃ HH'!$A$1:$C$215,3,0))</f>
        <v>Thùng</v>
      </c>
      <c r="D43" s="109">
        <f>VLOOKUP(A43,'[1]TỔNG HỢP'!$A:$N,14,0)</f>
        <v>0</v>
      </c>
      <c r="E43" s="112">
        <f>SUMIF('NHẬP HÀNG'!$D:$D,A43,'NHẬP HÀNG'!$H:$H)</f>
        <v>0</v>
      </c>
      <c r="F43" s="112">
        <f>SUMIF('NHẬP HÀNG'!D:D,A43,'NHẬP HÀNG'!I:I)</f>
        <v>0</v>
      </c>
      <c r="G43" s="112">
        <f>SUMIF('NHẬP HÀNG'!D:D,A43,'NHẬP HÀNG'!J:J)</f>
        <v>0</v>
      </c>
      <c r="H43" s="112">
        <f>SUMIF('NHẬP HÀNG'!D:D,A43,'NHẬP HÀNG'!K:K)</f>
        <v>0</v>
      </c>
      <c r="I43" s="112">
        <f>SUMIF('NHẬP HÀNG'!D:D,A43,'NHẬP HÀNG'!M:M)</f>
        <v>0</v>
      </c>
      <c r="J43" s="112">
        <f>SUMIF('NHẬP HÀNG'!D:D,A43,'NHẬP HÀNG'!N:N)</f>
        <v>0</v>
      </c>
      <c r="K43" s="112">
        <f>SUMIF('NHẬP HÀNG'!D:D,A43,'NHẬP HÀNG'!L:L)</f>
        <v>0</v>
      </c>
      <c r="L43" s="112">
        <f>SUMIF('XUẤT HÀNG'!D:D,A43,'XUẤT HÀNG'!G:G)</f>
        <v>0</v>
      </c>
      <c r="M43" s="112">
        <f>SUMIF('XUẤT HÀNG'!D:D,A43,'XUẤT HÀNG'!H:H)</f>
        <v>0</v>
      </c>
      <c r="N43" s="109">
        <f t="shared" si="9"/>
        <v>0</v>
      </c>
      <c r="O43" s="121"/>
      <c r="P43" s="122"/>
      <c r="Q43" s="128">
        <f t="shared" si="10"/>
        <v>0</v>
      </c>
      <c r="R43" s="129" t="s">
        <v>4747</v>
      </c>
      <c r="S43" s="101" t="str">
        <f t="shared" si="11"/>
        <v>NOT OK</v>
      </c>
    </row>
    <row r="44" spans="1:19" s="100" customFormat="1" ht="33.75" hidden="1" customHeight="1">
      <c r="A44" s="56" t="s">
        <v>4081</v>
      </c>
      <c r="B44" s="113" t="str">
        <f>IF($A44="","",VLOOKUP($A44,'MÃ HH'!$A$1:$C$2082,2,0))</f>
        <v>CAM ÚC NIPPY 40 - 18KG</v>
      </c>
      <c r="C44" s="113" t="e">
        <f>IF($A44="","",VLOOKUP($A44,'MÃ HH'!$A$1:$C$215,3,0))</f>
        <v>#N/A</v>
      </c>
      <c r="D44" s="109">
        <f>VLOOKUP(A44,'[1]TỔNG HỢP'!$A:$N,14,0)</f>
        <v>0</v>
      </c>
      <c r="E44" s="112">
        <f>SUMIF('NHẬP HÀNG'!$D:$D,A44,'NHẬP HÀNG'!$H:$H)</f>
        <v>0</v>
      </c>
      <c r="F44" s="112">
        <f>SUMIF('NHẬP HÀNG'!D:D,A44,'NHẬP HÀNG'!I:I)</f>
        <v>0</v>
      </c>
      <c r="G44" s="112">
        <f>SUMIF('NHẬP HÀNG'!D:D,A44,'NHẬP HÀNG'!J:J)</f>
        <v>0</v>
      </c>
      <c r="H44" s="112">
        <f>SUMIF('NHẬP HÀNG'!D:D,A44,'NHẬP HÀNG'!K:K)</f>
        <v>0</v>
      </c>
      <c r="I44" s="112">
        <f>SUMIF('NHẬP HÀNG'!D:D,A44,'NHẬP HÀNG'!M:M)</f>
        <v>0</v>
      </c>
      <c r="J44" s="112">
        <f>SUMIF('NHẬP HÀNG'!D:D,A44,'NHẬP HÀNG'!N:N)</f>
        <v>0</v>
      </c>
      <c r="K44" s="112">
        <f>SUMIF('NHẬP HÀNG'!D:D,A44,'NHẬP HÀNG'!L:L)</f>
        <v>0</v>
      </c>
      <c r="L44" s="112">
        <f>SUMIF('XUẤT HÀNG'!D:D,A44,'XUẤT HÀNG'!G:G)</f>
        <v>0</v>
      </c>
      <c r="M44" s="112">
        <f>SUMIF('XUẤT HÀNG'!D:D,A44,'XUẤT HÀNG'!H:H)</f>
        <v>0</v>
      </c>
      <c r="N44" s="109">
        <f t="shared" si="9"/>
        <v>0</v>
      </c>
      <c r="O44" s="121"/>
      <c r="P44" s="122"/>
      <c r="Q44" s="124">
        <f t="shared" si="10"/>
        <v>0</v>
      </c>
      <c r="R44" s="63"/>
      <c r="S44" s="101" t="str">
        <f t="shared" si="11"/>
        <v>NOT OK</v>
      </c>
    </row>
    <row r="45" spans="1:19" s="100" customFormat="1" ht="33.75" customHeight="1">
      <c r="A45" s="56" t="s">
        <v>3323</v>
      </c>
      <c r="B45" s="113" t="str">
        <f>IF($A45="","",VLOOKUP($A45,'MÃ HH'!$A$1:$C$215,2,0))</f>
        <v>CAM ÚC NIPPY 50 - 18KG</v>
      </c>
      <c r="C45" s="113" t="str">
        <f>IF($A45="","",VLOOKUP($A45,'MÃ HH'!$A$1:$C$215,3,0))</f>
        <v>Thùng</v>
      </c>
      <c r="D45" s="109">
        <f>VLOOKUP(A45,'[1]TỔNG HỢP'!$A:$N,14,0)</f>
        <v>3</v>
      </c>
      <c r="E45" s="112">
        <f>SUMIF('NHẬP HÀNG'!$D:$D,A45,'NHẬP HÀNG'!$H:$H)</f>
        <v>0</v>
      </c>
      <c r="F45" s="112">
        <f>SUMIF('NHẬP HÀNG'!D:D,A45,'NHẬP HÀNG'!I:I)</f>
        <v>0</v>
      </c>
      <c r="G45" s="112">
        <f>SUMIF('NHẬP HÀNG'!D:D,A45,'NHẬP HÀNG'!J:J)</f>
        <v>0</v>
      </c>
      <c r="H45" s="112">
        <f>SUMIF('NHẬP HÀNG'!D:D,A45,'NHẬP HÀNG'!K:K)</f>
        <v>0</v>
      </c>
      <c r="I45" s="112">
        <f>SUMIF('NHẬP HÀNG'!D:D,A45,'NHẬP HÀNG'!M:M)</f>
        <v>0</v>
      </c>
      <c r="J45" s="112">
        <f>SUMIF('NHẬP HÀNG'!D:D,A45,'NHẬP HÀNG'!N:N)</f>
        <v>0</v>
      </c>
      <c r="K45" s="112">
        <f>SUMIF('NHẬP HÀNG'!D:D,A45,'NHẬP HÀNG'!L:L)</f>
        <v>0</v>
      </c>
      <c r="L45" s="112">
        <f>SUMIF('XUẤT HÀNG'!D:D,A45,'XUẤT HÀNG'!G:G)</f>
        <v>0</v>
      </c>
      <c r="M45" s="112">
        <f>SUMIF('XUẤT HÀNG'!D:D,A45,'XUẤT HÀNG'!H:H)</f>
        <v>0</v>
      </c>
      <c r="N45" s="109">
        <f t="shared" si="9"/>
        <v>3</v>
      </c>
      <c r="O45" s="121">
        <v>3</v>
      </c>
      <c r="P45" s="122"/>
      <c r="Q45" s="124">
        <f t="shared" si="10"/>
        <v>0</v>
      </c>
      <c r="R45" s="63"/>
      <c r="S45" s="101" t="str">
        <f t="shared" si="11"/>
        <v>OK</v>
      </c>
    </row>
    <row r="46" spans="1:19" s="100" customFormat="1" ht="33.75" hidden="1" customHeight="1">
      <c r="A46" s="56" t="s">
        <v>3325</v>
      </c>
      <c r="B46" s="113" t="str">
        <f>IF($A46="","",VLOOKUP($A46,'MÃ HH'!$A$1:$C$215,2,0))</f>
        <v>CAM ÚC NIPPY 45 - 18KG</v>
      </c>
      <c r="C46" s="113" t="str">
        <f>IF($A46="","",VLOOKUP($A46,'MÃ HH'!$A$1:$C$215,3,0))</f>
        <v>Thùng</v>
      </c>
      <c r="D46" s="109">
        <f>VLOOKUP(A46,'[1]TỔNG HỢP'!$A:$N,14,0)</f>
        <v>0</v>
      </c>
      <c r="E46" s="112">
        <f>SUMIF('NHẬP HÀNG'!$D:$D,A46,'NHẬP HÀNG'!$H:$H)</f>
        <v>0</v>
      </c>
      <c r="F46" s="112">
        <f>SUMIF('NHẬP HÀNG'!D:D,A46,'NHẬP HÀNG'!I:I)</f>
        <v>0</v>
      </c>
      <c r="G46" s="112">
        <f>SUMIF('NHẬP HÀNG'!D:D,A46,'NHẬP HÀNG'!J:J)</f>
        <v>0</v>
      </c>
      <c r="H46" s="112">
        <f>SUMIF('NHẬP HÀNG'!D:D,A46,'NHẬP HÀNG'!K:K)</f>
        <v>0</v>
      </c>
      <c r="I46" s="112">
        <f>SUMIF('NHẬP HÀNG'!D:D,A46,'NHẬP HÀNG'!M:M)</f>
        <v>0</v>
      </c>
      <c r="J46" s="112">
        <f>SUMIF('NHẬP HÀNG'!D:D,A46,'NHẬP HÀNG'!N:N)</f>
        <v>0</v>
      </c>
      <c r="K46" s="112">
        <f>SUMIF('NHẬP HÀNG'!D:D,A46,'NHẬP HÀNG'!L:L)</f>
        <v>0</v>
      </c>
      <c r="L46" s="112">
        <f>SUMIF('XUẤT HÀNG'!D:D,A46,'XUẤT HÀNG'!G:G)</f>
        <v>0</v>
      </c>
      <c r="M46" s="112">
        <f>SUMIF('XUẤT HÀNG'!D:D,A46,'XUẤT HÀNG'!H:H)</f>
        <v>0</v>
      </c>
      <c r="N46" s="109">
        <f t="shared" si="9"/>
        <v>0</v>
      </c>
      <c r="O46" s="121"/>
      <c r="P46" s="122"/>
      <c r="Q46" s="124">
        <f t="shared" si="10"/>
        <v>0</v>
      </c>
      <c r="R46" s="63"/>
      <c r="S46" s="101" t="str">
        <f t="shared" si="11"/>
        <v>NOT OK</v>
      </c>
    </row>
    <row r="47" spans="1:19" s="100" customFormat="1" ht="33.75" hidden="1" customHeight="1">
      <c r="A47" s="116" t="s">
        <v>3654</v>
      </c>
      <c r="B47" s="113" t="str">
        <f>IF($A47="","",VLOOKUP($A47,'MÃ HH'!$A$1:$C$215,2,0))</f>
        <v>CAM ÚC VICTOR S45- 18KG</v>
      </c>
      <c r="C47" s="113" t="str">
        <f>IF($A47="","",VLOOKUP($A47,'MÃ HH'!$A$1:$C$215,3,0))</f>
        <v>Thùng</v>
      </c>
      <c r="D47" s="109">
        <f>VLOOKUP(A47,'[1]TỔNG HỢP'!$A:$N,14,0)</f>
        <v>0</v>
      </c>
      <c r="E47" s="112">
        <f>SUMIF('NHẬP HÀNG'!$D:$D,A47,'NHẬP HÀNG'!$H:$H)</f>
        <v>0</v>
      </c>
      <c r="F47" s="112">
        <f>SUMIF('NHẬP HÀNG'!D:D,A47,'NHẬP HÀNG'!I:I)</f>
        <v>0</v>
      </c>
      <c r="G47" s="112">
        <f>SUMIF('NHẬP HÀNG'!D:D,A47,'NHẬP HÀNG'!J:J)</f>
        <v>0</v>
      </c>
      <c r="H47" s="112">
        <f>SUMIF('NHẬP HÀNG'!D:D,A47,'NHẬP HÀNG'!K:K)</f>
        <v>0</v>
      </c>
      <c r="I47" s="112">
        <f>SUMIF('NHẬP HÀNG'!D:D,A47,'NHẬP HÀNG'!M:M)</f>
        <v>0</v>
      </c>
      <c r="J47" s="112">
        <f>SUMIF('NHẬP HÀNG'!D:D,A47,'NHẬP HÀNG'!N:N)</f>
        <v>0</v>
      </c>
      <c r="K47" s="112">
        <f>SUMIF('NHẬP HÀNG'!D:D,A47,'NHẬP HÀNG'!L:L)</f>
        <v>0</v>
      </c>
      <c r="L47" s="112">
        <f>SUMIF('XUẤT HÀNG'!D:D,A47,'XUẤT HÀNG'!G:G)</f>
        <v>0</v>
      </c>
      <c r="M47" s="112">
        <f>SUMIF('XUẤT HÀNG'!D:D,A47,'XUẤT HÀNG'!H:H)</f>
        <v>0</v>
      </c>
      <c r="N47" s="109">
        <f t="shared" si="9"/>
        <v>0</v>
      </c>
      <c r="O47" s="121"/>
      <c r="P47" s="122"/>
      <c r="Q47" s="124">
        <f t="shared" si="10"/>
        <v>0</v>
      </c>
      <c r="R47" s="63"/>
      <c r="S47" s="101" t="str">
        <f t="shared" si="11"/>
        <v>NOT OK</v>
      </c>
    </row>
    <row r="48" spans="1:19" s="100" customFormat="1" ht="33.75" hidden="1" customHeight="1">
      <c r="A48" s="54" t="s">
        <v>3916</v>
      </c>
      <c r="B48" s="113" t="str">
        <f>IF($A48="","",VLOOKUP($A48,'MÃ HH'!$A$1:$C$1879,2,0))</f>
        <v>CAM ÚC VICTOR S55 - 18KG</v>
      </c>
      <c r="C48" s="113" t="e">
        <f>IF($A48="","",VLOOKUP($A48,'MÃ HH'!$A$1:$C$215,3,0))</f>
        <v>#N/A</v>
      </c>
      <c r="D48" s="109">
        <f>VLOOKUP(A48,'[1]TỔNG HỢP'!$A:$N,14,0)</f>
        <v>0</v>
      </c>
      <c r="E48" s="112">
        <f>SUMIF('NHẬP HÀNG'!$D:$D,A48,'NHẬP HÀNG'!$H:$H)</f>
        <v>0</v>
      </c>
      <c r="F48" s="112">
        <f>SUMIF('NHẬP HÀNG'!D:D,A48,'NHẬP HÀNG'!I:I)</f>
        <v>0</v>
      </c>
      <c r="G48" s="112">
        <f>SUMIF('NHẬP HÀNG'!D:D,A48,'NHẬP HÀNG'!J:J)</f>
        <v>0</v>
      </c>
      <c r="H48" s="112">
        <f>SUMIF('NHẬP HÀNG'!D:D,A48,'NHẬP HÀNG'!K:K)</f>
        <v>0</v>
      </c>
      <c r="I48" s="112">
        <f>SUMIF('NHẬP HÀNG'!D:D,A48,'NHẬP HÀNG'!M:M)</f>
        <v>0</v>
      </c>
      <c r="J48" s="112">
        <f>SUMIF('NHẬP HÀNG'!D:D,A48,'NHẬP HÀNG'!N:N)</f>
        <v>0</v>
      </c>
      <c r="K48" s="112">
        <f>SUMIF('NHẬP HÀNG'!D:D,A48,'NHẬP HÀNG'!L:L)</f>
        <v>0</v>
      </c>
      <c r="L48" s="112">
        <f>SUMIF('XUẤT HÀNG'!D:D,A48,'XUẤT HÀNG'!G:G)</f>
        <v>0</v>
      </c>
      <c r="M48" s="112">
        <f>SUMIF('XUẤT HÀNG'!D:D,A48,'XUẤT HÀNG'!H:H)</f>
        <v>0</v>
      </c>
      <c r="N48" s="109">
        <f t="shared" si="9"/>
        <v>0</v>
      </c>
      <c r="O48" s="121"/>
      <c r="P48" s="122"/>
      <c r="Q48" s="124">
        <f t="shared" si="10"/>
        <v>0</v>
      </c>
      <c r="R48" s="63"/>
      <c r="S48" s="101" t="str">
        <f t="shared" si="11"/>
        <v>NOT OK</v>
      </c>
    </row>
    <row r="49" spans="1:19" s="100" customFormat="1" ht="33.75" hidden="1" customHeight="1">
      <c r="A49" s="54" t="s">
        <v>3918</v>
      </c>
      <c r="B49" s="113" t="str">
        <f>IF($A49="","",VLOOKUP($A49,'MÃ HH'!$A$1:$C$1879,2,0))</f>
        <v>CAM ÚC VICTOR S40 - 18KG</v>
      </c>
      <c r="C49" s="113" t="e">
        <f>IF($A49="","",VLOOKUP($A49,'MÃ HH'!$A$1:$C$215,3,0))</f>
        <v>#N/A</v>
      </c>
      <c r="D49" s="109">
        <f>VLOOKUP(A49,'[1]TỔNG HỢP'!$A:$N,14,0)</f>
        <v>0</v>
      </c>
      <c r="E49" s="112">
        <f>SUMIF('NHẬP HÀNG'!$D:$D,A49,'NHẬP HÀNG'!$H:$H)</f>
        <v>0</v>
      </c>
      <c r="F49" s="112">
        <f>SUMIF('NHẬP HÀNG'!D:D,A49,'NHẬP HÀNG'!I:I)</f>
        <v>0</v>
      </c>
      <c r="G49" s="112">
        <f>SUMIF('NHẬP HÀNG'!D:D,A49,'NHẬP HÀNG'!J:J)</f>
        <v>0</v>
      </c>
      <c r="H49" s="112">
        <f>SUMIF('NHẬP HÀNG'!D:D,A49,'NHẬP HÀNG'!K:K)</f>
        <v>0</v>
      </c>
      <c r="I49" s="112">
        <f>SUMIF('NHẬP HÀNG'!D:D,A49,'NHẬP HÀNG'!M:M)</f>
        <v>0</v>
      </c>
      <c r="J49" s="112">
        <f>SUMIF('NHẬP HÀNG'!D:D,A49,'NHẬP HÀNG'!N:N)</f>
        <v>0</v>
      </c>
      <c r="K49" s="112">
        <f>SUMIF('NHẬP HÀNG'!D:D,A49,'NHẬP HÀNG'!L:L)</f>
        <v>0</v>
      </c>
      <c r="L49" s="112">
        <f>SUMIF('XUẤT HÀNG'!D:D,A49,'XUẤT HÀNG'!G:G)</f>
        <v>0</v>
      </c>
      <c r="M49" s="112">
        <f>SUMIF('XUẤT HÀNG'!D:D,A49,'XUẤT HÀNG'!H:H)</f>
        <v>0</v>
      </c>
      <c r="N49" s="109">
        <f t="shared" si="9"/>
        <v>0</v>
      </c>
      <c r="O49" s="121"/>
      <c r="P49" s="122"/>
      <c r="Q49" s="124">
        <f t="shared" si="10"/>
        <v>0</v>
      </c>
      <c r="R49" s="63"/>
      <c r="S49" s="101" t="str">
        <f t="shared" si="11"/>
        <v>NOT OK</v>
      </c>
    </row>
    <row r="50" spans="1:19" s="100" customFormat="1" ht="33.75" hidden="1" customHeight="1">
      <c r="A50" s="115" t="s">
        <v>3752</v>
      </c>
      <c r="B50" s="113" t="str">
        <f>IF($A50="","",VLOOKUP($A50,'MÃ HH'!$A$1:$C$283,2,0))</f>
        <v>CAM ÚC GILLAINEY 50 - 16 KG</v>
      </c>
      <c r="C50" s="113" t="e">
        <f>IF($A50="","",VLOOKUP($A50,'MÃ HH'!$A$1:$C$215,3,0))</f>
        <v>#N/A</v>
      </c>
      <c r="D50" s="109">
        <f>VLOOKUP(A50,'[1]TỔNG HỢP'!$A:$N,14,0)</f>
        <v>0</v>
      </c>
      <c r="E50" s="112">
        <f>SUMIF('NHẬP HÀNG'!$D:$D,A50,'NHẬP HÀNG'!$H:$H)</f>
        <v>0</v>
      </c>
      <c r="F50" s="112">
        <f>SUMIF('NHẬP HÀNG'!D:D,A50,'NHẬP HÀNG'!I:I)</f>
        <v>0</v>
      </c>
      <c r="G50" s="112">
        <f>SUMIF('NHẬP HÀNG'!D:D,A50,'NHẬP HÀNG'!J:J)</f>
        <v>0</v>
      </c>
      <c r="H50" s="112">
        <f>SUMIF('NHẬP HÀNG'!D:D,A50,'NHẬP HÀNG'!K:K)</f>
        <v>0</v>
      </c>
      <c r="I50" s="112">
        <f>SUMIF('NHẬP HÀNG'!D:D,A50,'NHẬP HÀNG'!M:M)</f>
        <v>0</v>
      </c>
      <c r="J50" s="112">
        <f>SUMIF('NHẬP HÀNG'!D:D,A50,'NHẬP HÀNG'!N:N)</f>
        <v>0</v>
      </c>
      <c r="K50" s="112">
        <f>SUMIF('NHẬP HÀNG'!D:D,A50,'NHẬP HÀNG'!L:L)</f>
        <v>0</v>
      </c>
      <c r="L50" s="112">
        <f>SUMIF('XUẤT HÀNG'!D:D,A50,'XUẤT HÀNG'!G:G)</f>
        <v>0</v>
      </c>
      <c r="M50" s="112">
        <f>SUMIF('XUẤT HÀNG'!D:D,A50,'XUẤT HÀNG'!H:H)</f>
        <v>0</v>
      </c>
      <c r="N50" s="109">
        <f t="shared" si="9"/>
        <v>0</v>
      </c>
      <c r="O50" s="121"/>
      <c r="P50" s="122"/>
      <c r="Q50" s="124">
        <f t="shared" si="10"/>
        <v>0</v>
      </c>
      <c r="R50" s="63"/>
      <c r="S50" s="101" t="str">
        <f t="shared" si="11"/>
        <v>NOT OK</v>
      </c>
    </row>
    <row r="51" spans="1:19" s="100" customFormat="1" ht="33.75" hidden="1" customHeight="1">
      <c r="A51" s="115" t="s">
        <v>3756</v>
      </c>
      <c r="B51" s="113" t="str">
        <f>IF($A51="","",VLOOKUP($A51,'MÃ HH'!$A$1:$C$283,2,0))</f>
        <v>CAM ÚC GILLAINEY 55 - 16 KG</v>
      </c>
      <c r="C51" s="113" t="e">
        <f>IF($A51="","",VLOOKUP($A51,'MÃ HH'!$A$1:$C$215,3,0))</f>
        <v>#N/A</v>
      </c>
      <c r="D51" s="109">
        <f>VLOOKUP(A51,'[1]TỔNG HỢP'!$A:$N,14,0)</f>
        <v>0</v>
      </c>
      <c r="E51" s="112">
        <f>SUMIF('NHẬP HÀNG'!$D:$D,A51,'NHẬP HÀNG'!$H:$H)</f>
        <v>0</v>
      </c>
      <c r="F51" s="112">
        <f>SUMIF('NHẬP HÀNG'!D:D,A51,'NHẬP HÀNG'!I:I)</f>
        <v>0</v>
      </c>
      <c r="G51" s="112">
        <f>SUMIF('NHẬP HÀNG'!D:D,A51,'NHẬP HÀNG'!J:J)</f>
        <v>0</v>
      </c>
      <c r="H51" s="112">
        <f>SUMIF('NHẬP HÀNG'!D:D,A51,'NHẬP HÀNG'!K:K)</f>
        <v>0</v>
      </c>
      <c r="I51" s="112">
        <f>SUMIF('NHẬP HÀNG'!D:D,A51,'NHẬP HÀNG'!M:M)</f>
        <v>0</v>
      </c>
      <c r="J51" s="112">
        <f>SUMIF('NHẬP HÀNG'!D:D,A51,'NHẬP HÀNG'!N:N)</f>
        <v>0</v>
      </c>
      <c r="K51" s="112">
        <f>SUMIF('NHẬP HÀNG'!D:D,A51,'NHẬP HÀNG'!L:L)</f>
        <v>0</v>
      </c>
      <c r="L51" s="112">
        <f>SUMIF('XUẤT HÀNG'!D:D,A51,'XUẤT HÀNG'!G:G)</f>
        <v>0</v>
      </c>
      <c r="M51" s="112">
        <f>SUMIF('XUẤT HÀNG'!D:D,A51,'XUẤT HÀNG'!H:H)</f>
        <v>0</v>
      </c>
      <c r="N51" s="109">
        <f t="shared" si="9"/>
        <v>0</v>
      </c>
      <c r="O51" s="121"/>
      <c r="P51" s="122"/>
      <c r="Q51" s="124">
        <f t="shared" si="10"/>
        <v>0</v>
      </c>
      <c r="R51" s="63"/>
      <c r="S51" s="101" t="str">
        <f t="shared" si="11"/>
        <v>NOT OK</v>
      </c>
    </row>
    <row r="52" spans="1:19" s="100" customFormat="1" ht="33.75" hidden="1" customHeight="1">
      <c r="A52" s="54" t="s">
        <v>3982</v>
      </c>
      <c r="B52" s="113" t="str">
        <f>IF($A52="","",VLOOKUP($A52,'MÃ HH'!$A$1:$C$2079,2,0))</f>
        <v>CAM ÚC GILLAINEY 40 - 16 KG</v>
      </c>
      <c r="C52" s="113" t="e">
        <f>IF($A52="","",VLOOKUP($A52,'MÃ HH'!$A$1:$C$215,3,0))</f>
        <v>#N/A</v>
      </c>
      <c r="D52" s="109">
        <f>VLOOKUP(A52,'[1]TỔNG HỢP'!$A:$N,14,0)</f>
        <v>0</v>
      </c>
      <c r="E52" s="112">
        <f>SUMIF('NHẬP HÀNG'!$D:$D,A52,'NHẬP HÀNG'!$H:$H)</f>
        <v>0</v>
      </c>
      <c r="F52" s="112">
        <f>SUMIF('NHẬP HÀNG'!D:D,A52,'NHẬP HÀNG'!I:I)</f>
        <v>0</v>
      </c>
      <c r="G52" s="112">
        <f>SUMIF('NHẬP HÀNG'!D:D,A52,'NHẬP HÀNG'!J:J)</f>
        <v>0</v>
      </c>
      <c r="H52" s="112">
        <f>SUMIF('NHẬP HÀNG'!D:D,A52,'NHẬP HÀNG'!K:K)</f>
        <v>0</v>
      </c>
      <c r="I52" s="112">
        <f>SUMIF('NHẬP HÀNG'!D:D,A52,'NHẬP HÀNG'!M:M)</f>
        <v>0</v>
      </c>
      <c r="J52" s="112">
        <f>SUMIF('NHẬP HÀNG'!D:D,A52,'NHẬP HÀNG'!N:N)</f>
        <v>0</v>
      </c>
      <c r="K52" s="112">
        <f>SUMIF('NHẬP HÀNG'!D:D,A52,'NHẬP HÀNG'!L:L)</f>
        <v>0</v>
      </c>
      <c r="L52" s="112">
        <f>SUMIF('XUẤT HÀNG'!D:D,A52,'XUẤT HÀNG'!G:G)</f>
        <v>0</v>
      </c>
      <c r="M52" s="112">
        <f>SUMIF('XUẤT HÀNG'!D:D,A52,'XUẤT HÀNG'!H:H)</f>
        <v>0</v>
      </c>
      <c r="N52" s="109">
        <f t="shared" si="9"/>
        <v>0</v>
      </c>
      <c r="O52" s="121"/>
      <c r="P52" s="122"/>
      <c r="Q52" s="124">
        <f t="shared" si="10"/>
        <v>0</v>
      </c>
      <c r="R52" s="63"/>
      <c r="S52" s="101" t="str">
        <f t="shared" si="11"/>
        <v>NOT OK</v>
      </c>
    </row>
    <row r="53" spans="1:19" s="100" customFormat="1" ht="20.25" hidden="1" customHeight="1">
      <c r="A53" s="54" t="s">
        <v>3984</v>
      </c>
      <c r="B53" s="113" t="str">
        <f>IF($A53="","",VLOOKUP($A53,'MÃ HH'!$A$1:$C$2079,2,0))</f>
        <v>CAM ÚC GILLAINEY 45 - 16 KG</v>
      </c>
      <c r="C53" s="113" t="e">
        <f>IF($A53="","",VLOOKUP($A53,'MÃ HH'!$A$1:$C$215,3,0))</f>
        <v>#N/A</v>
      </c>
      <c r="D53" s="109">
        <f>VLOOKUP(A53,'[1]TỔNG HỢP'!$A:$N,14,0)</f>
        <v>0</v>
      </c>
      <c r="E53" s="112">
        <f>SUMIF('NHẬP HÀNG'!$D:$D,A53,'NHẬP HÀNG'!$H:$H)</f>
        <v>0</v>
      </c>
      <c r="F53" s="112">
        <f>SUMIF('NHẬP HÀNG'!D:D,A53,'NHẬP HÀNG'!I:I)</f>
        <v>0</v>
      </c>
      <c r="G53" s="112">
        <f>SUMIF('NHẬP HÀNG'!D:D,A53,'NHẬP HÀNG'!J:J)</f>
        <v>0</v>
      </c>
      <c r="H53" s="112">
        <f>SUMIF('NHẬP HÀNG'!D:D,A53,'NHẬP HÀNG'!K:K)</f>
        <v>0</v>
      </c>
      <c r="I53" s="112">
        <f>SUMIF('NHẬP HÀNG'!D:D,A53,'NHẬP HÀNG'!M:M)</f>
        <v>0</v>
      </c>
      <c r="J53" s="112">
        <f>SUMIF('NHẬP HÀNG'!D:D,A53,'NHẬP HÀNG'!N:N)</f>
        <v>0</v>
      </c>
      <c r="K53" s="112">
        <f>SUMIF('NHẬP HÀNG'!D:D,A53,'NHẬP HÀNG'!L:L)</f>
        <v>0</v>
      </c>
      <c r="L53" s="112">
        <f>SUMIF('XUẤT HÀNG'!D:D,A53,'XUẤT HÀNG'!G:G)</f>
        <v>0</v>
      </c>
      <c r="M53" s="112">
        <f>SUMIF('XUẤT HÀNG'!D:D,A53,'XUẤT HÀNG'!H:H)</f>
        <v>0</v>
      </c>
      <c r="N53" s="109">
        <f t="shared" si="9"/>
        <v>0</v>
      </c>
      <c r="O53" s="121"/>
      <c r="P53" s="122"/>
      <c r="Q53" s="124">
        <f t="shared" si="10"/>
        <v>0</v>
      </c>
      <c r="R53" s="63"/>
      <c r="S53" s="101" t="str">
        <f t="shared" si="11"/>
        <v>NOT OK</v>
      </c>
    </row>
    <row r="54" spans="1:19" s="100" customFormat="1" ht="33.75" customHeight="1">
      <c r="A54" s="54" t="s">
        <v>4550</v>
      </c>
      <c r="B54" s="113" t="str">
        <f>IF($A54="","",VLOOKUP($A54,'MÃ HH'!$A$1:$C$2079,2,0))</f>
        <v>CAM NAVEL AIR ACHIEF 48 -18KG</v>
      </c>
      <c r="C54" s="113" t="e">
        <f>IF($A54="","",VLOOKUP($A54,'MÃ HH'!$A$1:$C$215,3,0))</f>
        <v>#N/A</v>
      </c>
      <c r="D54" s="109">
        <f>VLOOKUP(A54,'[1]TỔNG HỢP'!$A:$N,14,0)</f>
        <v>2</v>
      </c>
      <c r="E54" s="112">
        <f>SUMIF('NHẬP HÀNG'!$D:$D,A54,'NHẬP HÀNG'!$H:$H)</f>
        <v>0</v>
      </c>
      <c r="F54" s="112">
        <f>SUMIF('NHẬP HÀNG'!D:D,A54,'NHẬP HÀNG'!I:I)</f>
        <v>0</v>
      </c>
      <c r="G54" s="112">
        <f>SUMIF('NHẬP HÀNG'!D:D,A54,'NHẬP HÀNG'!J:J)</f>
        <v>0</v>
      </c>
      <c r="H54" s="112">
        <f>SUMIF('NHẬP HÀNG'!D:D,A54,'NHẬP HÀNG'!K:K)</f>
        <v>0</v>
      </c>
      <c r="I54" s="112">
        <f>SUMIF('NHẬP HÀNG'!D:D,A54,'NHẬP HÀNG'!M:M)</f>
        <v>0</v>
      </c>
      <c r="J54" s="112">
        <f>SUMIF('NHẬP HÀNG'!D:D,A54,'NHẬP HÀNG'!N:N)</f>
        <v>0</v>
      </c>
      <c r="K54" s="112">
        <f>SUMIF('NHẬP HÀNG'!D:D,A54,'NHẬP HÀNG'!L:L)</f>
        <v>0</v>
      </c>
      <c r="L54" s="112">
        <f>SUMIF('XUẤT HÀNG'!D:D,A54,'XUẤT HÀNG'!G:G)</f>
        <v>0</v>
      </c>
      <c r="M54" s="112">
        <f>SUMIF('XUẤT HÀNG'!D:D,A54,'XUẤT HÀNG'!H:H)</f>
        <v>0</v>
      </c>
      <c r="N54" s="109">
        <f t="shared" ref="N54" si="12">D54+E54+F54+G54+H54+I54++J54-L54-M54+K54</f>
        <v>2</v>
      </c>
      <c r="O54" s="121">
        <v>2</v>
      </c>
      <c r="P54" s="122"/>
      <c r="Q54" s="124">
        <f t="shared" ref="Q54" si="13">+N54-O54-P54</f>
        <v>0</v>
      </c>
      <c r="R54" s="63" t="s">
        <v>4748</v>
      </c>
      <c r="S54" s="101" t="str">
        <f t="shared" ref="S54" si="14">IF(ABS(D54)+ABS(E54)+ABS(F54)+ABS(J54)+ABS(L54)+ABS(O54)+ABS(P54)+ABS(M54)+ABS(N54)+ABS(Q54)=0,"NOT OK","OK")</f>
        <v>OK</v>
      </c>
    </row>
    <row r="55" spans="1:19" s="100" customFormat="1" ht="33.75" hidden="1" customHeight="1">
      <c r="A55" s="56" t="s">
        <v>3327</v>
      </c>
      <c r="B55" s="113" t="str">
        <f>IF($A55="","",VLOOKUP($A55,'MÃ HH'!$A$1:$C$215,2,0))</f>
        <v>CAM ÚC TÚI 1KG</v>
      </c>
      <c r="C55" s="113" t="str">
        <f>IF($A55="","",VLOOKUP($A55,'MÃ HH'!$A$1:$C$215,3,0))</f>
        <v>Túi</v>
      </c>
      <c r="D55" s="109">
        <f>VLOOKUP(A55,'[1]TỔNG HỢP'!$A:$N,14,0)</f>
        <v>0</v>
      </c>
      <c r="E55" s="112">
        <f>SUMIF('NHẬP HÀNG'!$D:$D,A55,'NHẬP HÀNG'!$H:$H)</f>
        <v>0</v>
      </c>
      <c r="F55" s="112">
        <f>SUMIF('NHẬP HÀNG'!D:D,A55,'NHẬP HÀNG'!I:I)</f>
        <v>0</v>
      </c>
      <c r="G55" s="112">
        <f>SUMIF('NHẬP HÀNG'!D:D,A55,'NHẬP HÀNG'!J:J)</f>
        <v>0</v>
      </c>
      <c r="H55" s="112">
        <f>SUMIF('NHẬP HÀNG'!D:D,A55,'NHẬP HÀNG'!K:K)</f>
        <v>0</v>
      </c>
      <c r="I55" s="112">
        <f>SUMIF('NHẬP HÀNG'!D:D,A55,'NHẬP HÀNG'!M:M)</f>
        <v>0</v>
      </c>
      <c r="J55" s="112">
        <f>SUMIF('NHẬP HÀNG'!D:D,A55,'NHẬP HÀNG'!N:N)</f>
        <v>0</v>
      </c>
      <c r="K55" s="112">
        <f>SUMIF('NHẬP HÀNG'!D:D,A55,'NHẬP HÀNG'!L:L)</f>
        <v>0</v>
      </c>
      <c r="L55" s="112">
        <f>SUMIF('XUẤT HÀNG'!D:D,A55,'XUẤT HÀNG'!G:G)</f>
        <v>0</v>
      </c>
      <c r="M55" s="112">
        <f>SUMIF('XUẤT HÀNG'!D:D,A55,'XUẤT HÀNG'!H:H)</f>
        <v>0</v>
      </c>
      <c r="N55" s="109">
        <f t="shared" si="9"/>
        <v>0</v>
      </c>
      <c r="O55" s="121"/>
      <c r="P55" s="122"/>
      <c r="Q55" s="124">
        <f t="shared" si="10"/>
        <v>0</v>
      </c>
      <c r="R55" s="63" t="s">
        <v>4749</v>
      </c>
      <c r="S55" s="101" t="str">
        <f t="shared" si="11"/>
        <v>NOT OK</v>
      </c>
    </row>
    <row r="56" spans="1:19" s="100" customFormat="1" ht="33.75" customHeight="1">
      <c r="A56" s="54" t="s">
        <v>4185</v>
      </c>
      <c r="B56" s="113" t="str">
        <f>IF($A56="","",VLOOKUP($A56,'MÃ HH'!$A$1:$C$1983,2,0))</f>
        <v>CAM TÚI FRESH 1.5KG -12KG</v>
      </c>
      <c r="C56" s="113" t="e">
        <f>IF($A56="","",VLOOKUP($A56,'MÃ HH'!$A$1:$C$215,3,0))</f>
        <v>#N/A</v>
      </c>
      <c r="D56" s="109">
        <f>VLOOKUP(A56,'[1]TỔNG HỢP'!$A:$N,14,0)</f>
        <v>1</v>
      </c>
      <c r="E56" s="112">
        <f>SUMIF('NHẬP HÀNG'!$D:$D,A56,'NHẬP HÀNG'!$H:$H)</f>
        <v>0</v>
      </c>
      <c r="F56" s="112">
        <f>SUMIF('NHẬP HÀNG'!D:D,A56,'NHẬP HÀNG'!I:I)</f>
        <v>0</v>
      </c>
      <c r="G56" s="112">
        <f>SUMIF('NHẬP HÀNG'!D:D,A56,'NHẬP HÀNG'!J:J)</f>
        <v>0</v>
      </c>
      <c r="H56" s="112">
        <f>SUMIF('NHẬP HÀNG'!D:D,A56,'NHẬP HÀNG'!K:K)</f>
        <v>0</v>
      </c>
      <c r="I56" s="112">
        <f>SUMIF('NHẬP HÀNG'!D:D,A56,'NHẬP HÀNG'!M:M)</f>
        <v>0</v>
      </c>
      <c r="J56" s="112">
        <f>SUMIF('NHẬP HÀNG'!D:D,A56,'NHẬP HÀNG'!N:N)</f>
        <v>0</v>
      </c>
      <c r="K56" s="112">
        <f>SUMIF('NHẬP HÀNG'!D:D,A56,'NHẬP HÀNG'!L:L)</f>
        <v>0</v>
      </c>
      <c r="L56" s="112">
        <f>SUMIF('XUẤT HÀNG'!D:D,A56,'XUẤT HÀNG'!G:G)</f>
        <v>0</v>
      </c>
      <c r="M56" s="112">
        <f>SUMIF('XUẤT HÀNG'!D:D,A56,'XUẤT HÀNG'!H:H)</f>
        <v>0</v>
      </c>
      <c r="N56" s="109">
        <f t="shared" si="9"/>
        <v>1</v>
      </c>
      <c r="O56" s="121">
        <v>1</v>
      </c>
      <c r="P56" s="122"/>
      <c r="Q56" s="124">
        <f t="shared" si="10"/>
        <v>0</v>
      </c>
      <c r="R56" s="63" t="s">
        <v>4750</v>
      </c>
      <c r="S56" s="101" t="str">
        <f t="shared" si="11"/>
        <v>OK</v>
      </c>
    </row>
    <row r="57" spans="1:19" s="100" customFormat="1" ht="33.75" hidden="1" customHeight="1">
      <c r="A57" s="56" t="s">
        <v>3804</v>
      </c>
      <c r="B57" s="113" t="str">
        <f>IF($A57="","",VLOOKUP($A57,'MÃ HH'!$A$1:$C$1873,2,0))</f>
        <v>CAM TÚI 1KG 88- 18KG</v>
      </c>
      <c r="C57" s="113" t="e">
        <f>IF($A57="","",VLOOKUP($A57,'MÃ HH'!$A$1:$C$215,3,0))</f>
        <v>#N/A</v>
      </c>
      <c r="D57" s="109">
        <f>VLOOKUP(A57,'[1]TỔNG HỢP'!$A:$N,14,0)</f>
        <v>0</v>
      </c>
      <c r="E57" s="112">
        <f>SUMIF('NHẬP HÀNG'!$D:$D,A57,'NHẬP HÀNG'!$H:$H)</f>
        <v>0</v>
      </c>
      <c r="F57" s="112">
        <f>SUMIF('NHẬP HÀNG'!D:D,A57,'NHẬP HÀNG'!I:I)</f>
        <v>0</v>
      </c>
      <c r="G57" s="112">
        <f>SUMIF('NHẬP HÀNG'!D:D,A57,'NHẬP HÀNG'!J:J)</f>
        <v>0</v>
      </c>
      <c r="H57" s="112">
        <f>SUMIF('NHẬP HÀNG'!D:D,A57,'NHẬP HÀNG'!K:K)</f>
        <v>0</v>
      </c>
      <c r="I57" s="112">
        <f>SUMIF('NHẬP HÀNG'!D:D,A57,'NHẬP HÀNG'!M:M)</f>
        <v>0</v>
      </c>
      <c r="J57" s="112">
        <f>SUMIF('NHẬP HÀNG'!D:D,A57,'NHẬP HÀNG'!N:N)</f>
        <v>0</v>
      </c>
      <c r="K57" s="112">
        <f>SUMIF('NHẬP HÀNG'!D:D,A57,'NHẬP HÀNG'!L:L)</f>
        <v>0</v>
      </c>
      <c r="L57" s="112">
        <f>SUMIF('XUẤT HÀNG'!D:D,A57,'XUẤT HÀNG'!G:G)</f>
        <v>0</v>
      </c>
      <c r="M57" s="112">
        <f>SUMIF('XUẤT HÀNG'!D:D,A57,'XUẤT HÀNG'!H:H)</f>
        <v>0</v>
      </c>
      <c r="N57" s="109">
        <f t="shared" si="9"/>
        <v>0</v>
      </c>
      <c r="O57" s="121"/>
      <c r="P57" s="122"/>
      <c r="Q57" s="124">
        <f t="shared" si="10"/>
        <v>0</v>
      </c>
      <c r="R57" s="63"/>
      <c r="S57" s="101" t="str">
        <f t="shared" si="11"/>
        <v>NOT OK</v>
      </c>
    </row>
    <row r="58" spans="1:19" s="100" customFormat="1" ht="33.75" hidden="1" customHeight="1">
      <c r="A58" s="56" t="s">
        <v>3806</v>
      </c>
      <c r="B58" s="113" t="str">
        <f>IF($A58="","",VLOOKUP($A58,'MÃ HH'!$A$1:$C$1873,2,0))</f>
        <v>CAM TÚI 1KG 72- 18KG</v>
      </c>
      <c r="C58" s="113" t="e">
        <f>IF($A58="","",VLOOKUP($A58,'MÃ HH'!$A$1:$C$215,3,0))</f>
        <v>#N/A</v>
      </c>
      <c r="D58" s="109">
        <f>VLOOKUP(A58,'[1]TỔNG HỢP'!$A:$N,14,0)</f>
        <v>0</v>
      </c>
      <c r="E58" s="112">
        <f>SUMIF('NHẬP HÀNG'!$D:$D,A58,'NHẬP HÀNG'!$H:$H)</f>
        <v>0</v>
      </c>
      <c r="F58" s="112">
        <f>SUMIF('NHẬP HÀNG'!D:D,A58,'NHẬP HÀNG'!I:I)</f>
        <v>0</v>
      </c>
      <c r="G58" s="112">
        <f>SUMIF('NHẬP HÀNG'!D:D,A58,'NHẬP HÀNG'!J:J)</f>
        <v>0</v>
      </c>
      <c r="H58" s="112">
        <f>SUMIF('NHẬP HÀNG'!D:D,A58,'NHẬP HÀNG'!K:K)</f>
        <v>0</v>
      </c>
      <c r="I58" s="112">
        <f>SUMIF('NHẬP HÀNG'!D:D,A58,'NHẬP HÀNG'!M:M)</f>
        <v>0</v>
      </c>
      <c r="J58" s="112">
        <f>SUMIF('NHẬP HÀNG'!D:D,A58,'NHẬP HÀNG'!N:N)</f>
        <v>0</v>
      </c>
      <c r="K58" s="112">
        <f>SUMIF('NHẬP HÀNG'!D:D,A58,'NHẬP HÀNG'!L:L)</f>
        <v>0</v>
      </c>
      <c r="L58" s="112">
        <f>SUMIF('XUẤT HÀNG'!D:D,A58,'XUẤT HÀNG'!G:G)</f>
        <v>0</v>
      </c>
      <c r="M58" s="112">
        <f>SUMIF('XUẤT HÀNG'!D:D,A58,'XUẤT HÀNG'!H:H)</f>
        <v>0</v>
      </c>
      <c r="N58" s="109">
        <f t="shared" si="9"/>
        <v>0</v>
      </c>
      <c r="O58" s="121"/>
      <c r="P58" s="122"/>
      <c r="Q58" s="124">
        <f t="shared" si="10"/>
        <v>0</v>
      </c>
      <c r="R58" s="63"/>
      <c r="S58" s="101" t="str">
        <f t="shared" si="11"/>
        <v>NOT OK</v>
      </c>
    </row>
    <row r="59" spans="1:19" s="100" customFormat="1" ht="33.75" hidden="1" customHeight="1">
      <c r="A59" s="56" t="s">
        <v>3808</v>
      </c>
      <c r="B59" s="113" t="str">
        <f>IF($A59="","",VLOOKUP($A59,'MÃ HH'!$A$1:$C$1873,2,0))</f>
        <v>CAM TÚI 1KG 113-18KG</v>
      </c>
      <c r="C59" s="113" t="e">
        <f>IF($A59="","",VLOOKUP($A59,'MÃ HH'!$A$1:$C$215,3,0))</f>
        <v>#N/A</v>
      </c>
      <c r="D59" s="109">
        <f>VLOOKUP(A59,'[1]TỔNG HỢP'!$A:$N,14,0)</f>
        <v>0</v>
      </c>
      <c r="E59" s="112">
        <f>SUMIF('NHẬP HÀNG'!$D:$D,A59,'NHẬP HÀNG'!$H:$H)</f>
        <v>0</v>
      </c>
      <c r="F59" s="112">
        <f>SUMIF('NHẬP HÀNG'!D:D,A59,'NHẬP HÀNG'!I:I)</f>
        <v>0</v>
      </c>
      <c r="G59" s="112">
        <f>SUMIF('NHẬP HÀNG'!D:D,A59,'NHẬP HÀNG'!J:J)</f>
        <v>0</v>
      </c>
      <c r="H59" s="112">
        <f>SUMIF('NHẬP HÀNG'!D:D,A59,'NHẬP HÀNG'!K:K)</f>
        <v>0</v>
      </c>
      <c r="I59" s="112">
        <f>SUMIF('NHẬP HÀNG'!D:D,A59,'NHẬP HÀNG'!M:M)</f>
        <v>0</v>
      </c>
      <c r="J59" s="112">
        <f>SUMIF('NHẬP HÀNG'!D:D,A59,'NHẬP HÀNG'!N:N)</f>
        <v>0</v>
      </c>
      <c r="K59" s="112">
        <f>SUMIF('NHẬP HÀNG'!D:D,A59,'NHẬP HÀNG'!L:L)</f>
        <v>0</v>
      </c>
      <c r="L59" s="112">
        <f>SUMIF('XUẤT HÀNG'!D:D,A59,'XUẤT HÀNG'!G:G)</f>
        <v>0</v>
      </c>
      <c r="M59" s="112">
        <f>SUMIF('XUẤT HÀNG'!D:D,A59,'XUẤT HÀNG'!H:H)</f>
        <v>0</v>
      </c>
      <c r="N59" s="109">
        <f t="shared" si="9"/>
        <v>0</v>
      </c>
      <c r="O59" s="121"/>
      <c r="P59" s="122"/>
      <c r="Q59" s="124">
        <f t="shared" si="10"/>
        <v>0</v>
      </c>
      <c r="R59" s="63"/>
      <c r="S59" s="101" t="str">
        <f t="shared" si="11"/>
        <v>NOT OK</v>
      </c>
    </row>
    <row r="60" spans="1:19" s="100" customFormat="1" ht="33.75" hidden="1" customHeight="1">
      <c r="A60" s="40" t="s">
        <v>3924</v>
      </c>
      <c r="B60" s="113" t="str">
        <f>IF($A60="","",VLOOKUP($A60,'MÃ HH'!$A$1:$C$2879,2,0))</f>
        <v xml:space="preserve">CHÀ LÀ MAFA TƯƠI </v>
      </c>
      <c r="C60" s="113" t="e">
        <f>IF($A60="","",VLOOKUP($A60,'MÃ HH'!$A$1:$C$215,3,0))</f>
        <v>#N/A</v>
      </c>
      <c r="D60" s="109">
        <f>VLOOKUP(A60,'[1]TỔNG HỢP'!$A:$N,14,0)</f>
        <v>0</v>
      </c>
      <c r="E60" s="112">
        <f>SUMIF('NHẬP HÀNG'!$D:$D,A60,'NHẬP HÀNG'!$H:$H)</f>
        <v>0</v>
      </c>
      <c r="F60" s="112">
        <f>SUMIF('NHẬP HÀNG'!D:D,A60,'NHẬP HÀNG'!I:I)</f>
        <v>0</v>
      </c>
      <c r="G60" s="112">
        <f>SUMIF('NHẬP HÀNG'!D:D,A60,'NHẬP HÀNG'!J:J)</f>
        <v>0</v>
      </c>
      <c r="H60" s="112">
        <f>SUMIF('NHẬP HÀNG'!D:D,A60,'NHẬP HÀNG'!K:K)</f>
        <v>0</v>
      </c>
      <c r="I60" s="112">
        <f>SUMIF('NHẬP HÀNG'!D:D,A60,'NHẬP HÀNG'!M:M)</f>
        <v>0</v>
      </c>
      <c r="J60" s="112">
        <f>SUMIF('NHẬP HÀNG'!D:D,A60,'NHẬP HÀNG'!N:N)</f>
        <v>0</v>
      </c>
      <c r="K60" s="112">
        <f>SUMIF('NHẬP HÀNG'!D:D,A60,'NHẬP HÀNG'!L:L)</f>
        <v>0</v>
      </c>
      <c r="L60" s="112">
        <f>SUMIF('XUẤT HÀNG'!D:D,A60,'XUẤT HÀNG'!G:G)</f>
        <v>0</v>
      </c>
      <c r="M60" s="112">
        <f>SUMIF('XUẤT HÀNG'!D:D,A60,'XUẤT HÀNG'!H:H)</f>
        <v>0</v>
      </c>
      <c r="N60" s="109">
        <f t="shared" si="9"/>
        <v>0</v>
      </c>
      <c r="O60" s="121"/>
      <c r="P60" s="122"/>
      <c r="Q60" s="124">
        <f t="shared" si="10"/>
        <v>0</v>
      </c>
      <c r="R60" s="63"/>
      <c r="S60" s="101" t="str">
        <f t="shared" si="11"/>
        <v>NOT OK</v>
      </c>
    </row>
    <row r="61" spans="1:19" s="100" customFormat="1" ht="33.75" hidden="1" customHeight="1">
      <c r="A61" s="40" t="s">
        <v>3728</v>
      </c>
      <c r="B61" s="113" t="str">
        <f>IF($A61="","",VLOOKUP($A61,'MÃ HH'!$A$1:$C$234,2,0))</f>
        <v xml:space="preserve">CHÀ LÀ MAFA KHÔ </v>
      </c>
      <c r="C61" s="113" t="e">
        <f>IF($A61="","",VLOOKUP($A61,'MÃ HH'!$A$1:$C$215,3,0))</f>
        <v>#N/A</v>
      </c>
      <c r="D61" s="109">
        <f>VLOOKUP(A61,'[1]TỔNG HỢP'!$A:$N,14,0)</f>
        <v>0</v>
      </c>
      <c r="E61" s="112">
        <f>SUMIF('NHẬP HÀNG'!$D:$D,A61,'NHẬP HÀNG'!$H:$H)</f>
        <v>0</v>
      </c>
      <c r="F61" s="112">
        <f>SUMIF('NHẬP HÀNG'!D:D,A61,'NHẬP HÀNG'!I:I)</f>
        <v>0</v>
      </c>
      <c r="G61" s="112">
        <f>SUMIF('NHẬP HÀNG'!D:D,A61,'NHẬP HÀNG'!J:J)</f>
        <v>0</v>
      </c>
      <c r="H61" s="112">
        <f>SUMIF('NHẬP HÀNG'!D:D,A61,'NHẬP HÀNG'!K:K)</f>
        <v>0</v>
      </c>
      <c r="I61" s="112">
        <f>SUMIF('NHẬP HÀNG'!D:D,A61,'NHẬP HÀNG'!M:M)</f>
        <v>0</v>
      </c>
      <c r="J61" s="112">
        <f>SUMIF('NHẬP HÀNG'!D:D,A61,'NHẬP HÀNG'!N:N)</f>
        <v>0</v>
      </c>
      <c r="K61" s="112">
        <f>SUMIF('NHẬP HÀNG'!D:D,A61,'NHẬP HÀNG'!L:L)</f>
        <v>0</v>
      </c>
      <c r="L61" s="112">
        <f>SUMIF('XUẤT HÀNG'!D:D,A61,'XUẤT HÀNG'!G:G)</f>
        <v>0</v>
      </c>
      <c r="M61" s="112">
        <f>SUMIF('XUẤT HÀNG'!D:D,A61,'XUẤT HÀNG'!H:H)</f>
        <v>0</v>
      </c>
      <c r="N61" s="109">
        <f t="shared" si="9"/>
        <v>0</v>
      </c>
      <c r="O61" s="121"/>
      <c r="P61" s="122"/>
      <c r="Q61" s="124">
        <f t="shared" si="10"/>
        <v>0</v>
      </c>
      <c r="R61" s="63"/>
      <c r="S61" s="101" t="str">
        <f t="shared" si="11"/>
        <v>NOT OK</v>
      </c>
    </row>
    <row r="62" spans="1:19" s="100" customFormat="1" ht="33.75" hidden="1" customHeight="1">
      <c r="A62" s="117" t="s">
        <v>3674</v>
      </c>
      <c r="B62" s="113" t="str">
        <f>IF($A62="","",VLOOKUP($A62,'MÃ HH'!$A$1:$C$215,2,0))</f>
        <v>CHERRY CANADA S10</v>
      </c>
      <c r="C62" s="113" t="str">
        <f>IF($A62="","",VLOOKUP($A62,'MÃ HH'!$A$1:$C$215,3,0))</f>
        <v>Thùng</v>
      </c>
      <c r="D62" s="109">
        <f>VLOOKUP(A62,'[1]TỔNG HỢP'!$A:$N,14,0)</f>
        <v>0</v>
      </c>
      <c r="E62" s="112">
        <f>SUMIF('NHẬP HÀNG'!$D:$D,A62,'NHẬP HÀNG'!$H:$H)</f>
        <v>0</v>
      </c>
      <c r="F62" s="112">
        <f>SUMIF('NHẬP HÀNG'!D:D,A62,'NHẬP HÀNG'!I:I)</f>
        <v>0</v>
      </c>
      <c r="G62" s="112">
        <f>SUMIF('NHẬP HÀNG'!D:D,A62,'NHẬP HÀNG'!J:J)</f>
        <v>0</v>
      </c>
      <c r="H62" s="112">
        <f>SUMIF('NHẬP HÀNG'!D:D,A62,'NHẬP HÀNG'!K:K)</f>
        <v>0</v>
      </c>
      <c r="I62" s="112">
        <f>SUMIF('NHẬP HÀNG'!D:D,A62,'NHẬP HÀNG'!M:M)</f>
        <v>0</v>
      </c>
      <c r="J62" s="112">
        <f>SUMIF('NHẬP HÀNG'!D:D,A62,'NHẬP HÀNG'!N:N)</f>
        <v>0</v>
      </c>
      <c r="K62" s="112">
        <f>SUMIF('NHẬP HÀNG'!D:D,A62,'NHẬP HÀNG'!L:L)</f>
        <v>0</v>
      </c>
      <c r="L62" s="112">
        <f>SUMIF('XUẤT HÀNG'!D:D,A62,'XUẤT HÀNG'!G:G)</f>
        <v>0</v>
      </c>
      <c r="M62" s="112">
        <f>SUMIF('XUẤT HÀNG'!D:D,A62,'XUẤT HÀNG'!H:H)</f>
        <v>0</v>
      </c>
      <c r="N62" s="109">
        <f t="shared" si="9"/>
        <v>0</v>
      </c>
      <c r="O62" s="121"/>
      <c r="P62" s="122"/>
      <c r="Q62" s="124">
        <f t="shared" si="10"/>
        <v>0</v>
      </c>
      <c r="R62" s="63"/>
      <c r="S62" s="101" t="str">
        <f t="shared" si="11"/>
        <v>NOT OK</v>
      </c>
    </row>
    <row r="63" spans="1:19" s="100" customFormat="1" ht="33.75" hidden="1" customHeight="1">
      <c r="A63" s="40" t="s">
        <v>4223</v>
      </c>
      <c r="B63" s="113" t="str">
        <f>IF($A63="","",VLOOKUP($A63,'MÃ HH'!$A$1:$C$2083,2,0))</f>
        <v>CHERRY ÚC 30-2KG</v>
      </c>
      <c r="C63" s="113" t="e">
        <f>IF($A63="","",VLOOKUP($A63,'MÃ HH'!$A$1:$C$215,3,0))</f>
        <v>#N/A</v>
      </c>
      <c r="D63" s="109">
        <f>VLOOKUP(A63,'[1]TỔNG HỢP'!$A:$N,14,0)</f>
        <v>0</v>
      </c>
      <c r="E63" s="112">
        <f>SUMIF('NHẬP HÀNG'!$D:$D,A63,'NHẬP HÀNG'!$H:$H)</f>
        <v>0</v>
      </c>
      <c r="F63" s="112">
        <f>SUMIF('NHẬP HÀNG'!D:D,A63,'NHẬP HÀNG'!I:I)</f>
        <v>0</v>
      </c>
      <c r="G63" s="112">
        <f>SUMIF('NHẬP HÀNG'!D:D,A63,'NHẬP HÀNG'!J:J)</f>
        <v>0</v>
      </c>
      <c r="H63" s="112">
        <f>SUMIF('NHẬP HÀNG'!D:D,A63,'NHẬP HÀNG'!K:K)</f>
        <v>0</v>
      </c>
      <c r="I63" s="112">
        <f>SUMIF('NHẬP HÀNG'!D:D,A63,'NHẬP HÀNG'!M:M)</f>
        <v>0</v>
      </c>
      <c r="J63" s="112">
        <f>SUMIF('NHẬP HÀNG'!D:D,A63,'NHẬP HÀNG'!N:N)</f>
        <v>0</v>
      </c>
      <c r="K63" s="112">
        <f>SUMIF('NHẬP HÀNG'!D:D,A63,'NHẬP HÀNG'!L:L)</f>
        <v>0</v>
      </c>
      <c r="L63" s="112">
        <f>SUMIF('XUẤT HÀNG'!D:D,A63,'XUẤT HÀNG'!G:G)</f>
        <v>0</v>
      </c>
      <c r="M63" s="112">
        <f>SUMIF('XUẤT HÀNG'!D:D,A63,'XUẤT HÀNG'!H:H)</f>
        <v>0</v>
      </c>
      <c r="N63" s="109">
        <f t="shared" si="9"/>
        <v>0</v>
      </c>
      <c r="O63" s="121"/>
      <c r="P63" s="122"/>
      <c r="Q63" s="124">
        <f t="shared" si="10"/>
        <v>0</v>
      </c>
      <c r="R63" s="63"/>
      <c r="S63" s="101" t="str">
        <f t="shared" si="11"/>
        <v>NOT OK</v>
      </c>
    </row>
    <row r="64" spans="1:19" s="100" customFormat="1" ht="30.6" hidden="1" customHeight="1">
      <c r="A64" s="40" t="s">
        <v>4386</v>
      </c>
      <c r="B64" s="113" t="str">
        <f>IF($A64="","",VLOOKUP($A64,'MÃ HH'!$A$1:$C$2083,2,0))</f>
        <v>CHERY ĐỎ NZ 026</v>
      </c>
      <c r="C64" s="113" t="e">
        <f>IF($A64="","",VLOOKUP($A64,'MÃ HH'!$A$1:$C$215,3,0))</f>
        <v>#N/A</v>
      </c>
      <c r="D64" s="109">
        <f>VLOOKUP(A64,'[1]TỔNG HỢP'!$A:$N,14,0)</f>
        <v>0</v>
      </c>
      <c r="E64" s="112">
        <f>SUMIF('NHẬP HÀNG'!$D:$D,A64,'NHẬP HÀNG'!$H:$H)</f>
        <v>0</v>
      </c>
      <c r="F64" s="112">
        <f>SUMIF('NHẬP HÀNG'!D:D,A64,'NHẬP HÀNG'!I:I)</f>
        <v>0</v>
      </c>
      <c r="G64" s="112">
        <f>SUMIF('NHẬP HÀNG'!D:D,A64,'NHẬP HÀNG'!J:J)</f>
        <v>0</v>
      </c>
      <c r="H64" s="112">
        <f>SUMIF('NHẬP HÀNG'!D:D,A64,'NHẬP HÀNG'!K:K)</f>
        <v>0</v>
      </c>
      <c r="I64" s="112">
        <f>SUMIF('NHẬP HÀNG'!D:D,A64,'NHẬP HÀNG'!M:M)</f>
        <v>0</v>
      </c>
      <c r="J64" s="112">
        <f>SUMIF('NHẬP HÀNG'!D:D,A64,'NHẬP HÀNG'!N:N)</f>
        <v>0</v>
      </c>
      <c r="K64" s="112">
        <f>SUMIF('NHẬP HÀNG'!D:D,A64,'NHẬP HÀNG'!L:L)</f>
        <v>0</v>
      </c>
      <c r="L64" s="112">
        <f>SUMIF('XUẤT HÀNG'!D:D,A64,'XUẤT HÀNG'!G:G)</f>
        <v>0</v>
      </c>
      <c r="M64" s="112">
        <f>SUMIF('XUẤT HÀNG'!D:D,A64,'XUẤT HÀNG'!H:H)</f>
        <v>0</v>
      </c>
      <c r="N64" s="109">
        <f t="shared" si="9"/>
        <v>0</v>
      </c>
      <c r="O64" s="121"/>
      <c r="P64" s="122"/>
      <c r="Q64" s="124">
        <f t="shared" si="10"/>
        <v>0</v>
      </c>
      <c r="R64" s="63"/>
      <c r="S64" s="101" t="str">
        <f t="shared" si="11"/>
        <v>NOT OK</v>
      </c>
    </row>
    <row r="65" spans="1:19" s="100" customFormat="1" ht="30.6" customHeight="1">
      <c r="A65" s="40" t="s">
        <v>4698</v>
      </c>
      <c r="B65" s="113" t="str">
        <f>IF($A65="","",VLOOKUP($A65,'MÃ HH'!$A$1:$C$2083,2,0))</f>
        <v>CHERY ĐỎ TRICYCLE 2JD - 5KG</v>
      </c>
      <c r="C65" s="113" t="e">
        <f>IF($A65="","",VLOOKUP($A65,'MÃ HH'!$A$1:$C$215,3,0))</f>
        <v>#N/A</v>
      </c>
      <c r="D65" s="109">
        <f>VLOOKUP(A65,'[1]TỔNG HỢP'!$A:$N,14,0)</f>
        <v>0</v>
      </c>
      <c r="E65" s="112">
        <f>SUMIF('NHẬP HÀNG'!$D:$D,A65,'NHẬP HÀNG'!$H:$H)</f>
        <v>0</v>
      </c>
      <c r="F65" s="112">
        <f>SUMIF('NHẬP HÀNG'!D:D,A65,'NHẬP HÀNG'!I:I)</f>
        <v>0</v>
      </c>
      <c r="G65" s="112">
        <f>SUMIF('NHẬP HÀNG'!D:D,A65,'NHẬP HÀNG'!J:J)</f>
        <v>0</v>
      </c>
      <c r="H65" s="112">
        <f>SUMIF('NHẬP HÀNG'!D:D,A65,'NHẬP HÀNG'!K:K)</f>
        <v>0</v>
      </c>
      <c r="I65" s="112">
        <f>SUMIF('NHẬP HÀNG'!D:D,A65,'NHẬP HÀNG'!M:M)</f>
        <v>0</v>
      </c>
      <c r="J65" s="112">
        <f>SUMIF('NHẬP HÀNG'!D:D,A65,'NHẬP HÀNG'!N:N)</f>
        <v>0</v>
      </c>
      <c r="K65" s="112">
        <f>SUMIF('NHẬP HÀNG'!D:D,A65,'NHẬP HÀNG'!L:L)</f>
        <v>0</v>
      </c>
      <c r="L65" s="112">
        <f>SUMIF('XUẤT HÀNG'!D:D,A65,'XUẤT HÀNG'!G:G)</f>
        <v>0</v>
      </c>
      <c r="M65" s="112">
        <f>SUMIF('XUẤT HÀNG'!D:D,A65,'XUẤT HÀNG'!H:H)</f>
        <v>0</v>
      </c>
      <c r="N65" s="109">
        <f t="shared" si="9"/>
        <v>0</v>
      </c>
      <c r="O65" s="121">
        <v>1</v>
      </c>
      <c r="P65" s="122"/>
      <c r="Q65" s="128">
        <f t="shared" si="10"/>
        <v>-1</v>
      </c>
      <c r="R65" s="129" t="s">
        <v>5131</v>
      </c>
      <c r="S65" s="101" t="str">
        <f t="shared" si="11"/>
        <v>OK</v>
      </c>
    </row>
    <row r="66" spans="1:19" s="100" customFormat="1" ht="30.6" customHeight="1">
      <c r="A66" s="40" t="s">
        <v>4700</v>
      </c>
      <c r="B66" s="113" t="str">
        <f>IF($A66="","",VLOOKUP($A66,'MÃ HH'!$A$1:$C$2083,2,0))</f>
        <v>CHERY ĐỎ TRICYCLE 3JD - 5KG</v>
      </c>
      <c r="C66" s="113" t="e">
        <f>IF($A66="","",VLOOKUP($A66,'MÃ HH'!$A$1:$C$215,3,0))</f>
        <v>#N/A</v>
      </c>
      <c r="D66" s="109">
        <f>VLOOKUP(A66,'[1]TỔNG HỢP'!$A:$N,14,0)</f>
        <v>-1</v>
      </c>
      <c r="E66" s="112">
        <f>SUMIF('NHẬP HÀNG'!$D:$D,A66,'NHẬP HÀNG'!$H:$H)</f>
        <v>0</v>
      </c>
      <c r="F66" s="112">
        <f>SUMIF('NHẬP HÀNG'!D:D,A66,'NHẬP HÀNG'!I:I)</f>
        <v>0</v>
      </c>
      <c r="G66" s="112">
        <f>SUMIF('NHẬP HÀNG'!D:D,A66,'NHẬP HÀNG'!J:J)</f>
        <v>0</v>
      </c>
      <c r="H66" s="112">
        <f>SUMIF('NHẬP HÀNG'!D:D,A66,'NHẬP HÀNG'!K:K)</f>
        <v>0</v>
      </c>
      <c r="I66" s="112">
        <f>SUMIF('NHẬP HÀNG'!D:D,A66,'NHẬP HÀNG'!M:M)</f>
        <v>0</v>
      </c>
      <c r="J66" s="112">
        <f>SUMIF('NHẬP HÀNG'!D:D,A66,'NHẬP HÀNG'!N:N)</f>
        <v>0</v>
      </c>
      <c r="K66" s="112">
        <f>SUMIF('NHẬP HÀNG'!D:D,A66,'NHẬP HÀNG'!L:L)</f>
        <v>0</v>
      </c>
      <c r="L66" s="112">
        <f>SUMIF('XUẤT HÀNG'!D:D,A66,'XUẤT HÀNG'!G:G)</f>
        <v>0</v>
      </c>
      <c r="M66" s="112">
        <f>SUMIF('XUẤT HÀNG'!D:D,A66,'XUẤT HÀNG'!H:H)</f>
        <v>0</v>
      </c>
      <c r="N66" s="109">
        <f t="shared" si="9"/>
        <v>-1</v>
      </c>
      <c r="O66" s="121"/>
      <c r="P66" s="122"/>
      <c r="Q66" s="124">
        <f t="shared" si="10"/>
        <v>-1</v>
      </c>
      <c r="R66" s="63" t="s">
        <v>5132</v>
      </c>
      <c r="S66" s="101" t="str">
        <f t="shared" si="11"/>
        <v>OK</v>
      </c>
    </row>
    <row r="67" spans="1:19" s="100" customFormat="1" ht="30.6" hidden="1" customHeight="1">
      <c r="A67" s="40" t="s">
        <v>4702</v>
      </c>
      <c r="B67" s="113" t="str">
        <f>IF($A67="","",VLOOKUP($A67,'MÃ HH'!$A$1:$C$2083,2,0))</f>
        <v>CHERY CHILE LẪN SIZE - 2KG</v>
      </c>
      <c r="C67" s="113" t="e">
        <f>IF($A67="","",VLOOKUP($A67,'MÃ HH'!$A$1:$C$215,3,0))</f>
        <v>#N/A</v>
      </c>
      <c r="D67" s="109">
        <f>VLOOKUP(A67,'[1]TỔNG HỢP'!$A:$N,14,0)</f>
        <v>0</v>
      </c>
      <c r="E67" s="112">
        <f>SUMIF('NHẬP HÀNG'!$D:$D,A67,'NHẬP HÀNG'!$H:$H)</f>
        <v>0</v>
      </c>
      <c r="F67" s="112">
        <f>SUMIF('NHẬP HÀNG'!D:D,A67,'NHẬP HÀNG'!I:I)</f>
        <v>0</v>
      </c>
      <c r="G67" s="112">
        <f>SUMIF('NHẬP HÀNG'!D:D,A67,'NHẬP HÀNG'!J:J)</f>
        <v>0</v>
      </c>
      <c r="H67" s="112">
        <f>SUMIF('NHẬP HÀNG'!D:D,A67,'NHẬP HÀNG'!K:K)</f>
        <v>0</v>
      </c>
      <c r="I67" s="112">
        <f>SUMIF('NHẬP HÀNG'!D:D,A67,'NHẬP HÀNG'!M:M)</f>
        <v>0</v>
      </c>
      <c r="J67" s="112">
        <f>SUMIF('NHẬP HÀNG'!D:D,A67,'NHẬP HÀNG'!N:N)</f>
        <v>0</v>
      </c>
      <c r="K67" s="112">
        <f>SUMIF('NHẬP HÀNG'!D:D,A67,'NHẬP HÀNG'!L:L)</f>
        <v>0</v>
      </c>
      <c r="L67" s="112">
        <f>SUMIF('XUẤT HÀNG'!D:D,A67,'XUẤT HÀNG'!G:G)</f>
        <v>0</v>
      </c>
      <c r="M67" s="112">
        <f>SUMIF('XUẤT HÀNG'!D:D,A67,'XUẤT HÀNG'!H:H)</f>
        <v>0</v>
      </c>
      <c r="N67" s="109">
        <f t="shared" si="9"/>
        <v>0</v>
      </c>
      <c r="O67" s="121"/>
      <c r="P67" s="122"/>
      <c r="Q67" s="124">
        <f t="shared" si="10"/>
        <v>0</v>
      </c>
      <c r="R67" s="63" t="s">
        <v>4751</v>
      </c>
      <c r="S67" s="101" t="str">
        <f t="shared" si="11"/>
        <v>NOT OK</v>
      </c>
    </row>
    <row r="68" spans="1:19" s="100" customFormat="1" ht="30.6" customHeight="1">
      <c r="A68" s="40" t="s">
        <v>4704</v>
      </c>
      <c r="B68" s="113" t="str">
        <f>IF($A68="","",VLOOKUP($A68,'MÃ HH'!$A$1:$C$2083,2,0))</f>
        <v>CHERRY CHILE 2JD - 2KG</v>
      </c>
      <c r="C68" s="113" t="e">
        <f>IF($A68="","",VLOOKUP($A68,'MÃ HH'!$A$1:$C$215,3,0))</f>
        <v>#N/A</v>
      </c>
      <c r="D68" s="109">
        <f>VLOOKUP(A68,'[1]TỔNG HỢP'!$A:$N,14,0)</f>
        <v>-105</v>
      </c>
      <c r="E68" s="112">
        <f>SUMIF('NHẬP HÀNG'!$D:$D,A68,'NHẬP HÀNG'!$H:$H)</f>
        <v>315</v>
      </c>
      <c r="F68" s="112">
        <f>SUMIF('NHẬP HÀNG'!D:D,A68,'NHẬP HÀNG'!I:I)</f>
        <v>0</v>
      </c>
      <c r="G68" s="112">
        <f>SUMIF('NHẬP HÀNG'!D:D,A68,'NHẬP HÀNG'!J:J)</f>
        <v>0</v>
      </c>
      <c r="H68" s="112">
        <f>SUMIF('NHẬP HÀNG'!D:D,A68,'NHẬP HÀNG'!K:K)</f>
        <v>0</v>
      </c>
      <c r="I68" s="112">
        <f>SUMIF('NHẬP HÀNG'!D:D,A68,'NHẬP HÀNG'!M:M)</f>
        <v>0</v>
      </c>
      <c r="J68" s="112">
        <f>SUMIF('NHẬP HÀNG'!D:D,A68,'NHẬP HÀNG'!N:N)</f>
        <v>0</v>
      </c>
      <c r="K68" s="112">
        <f>SUMIF('NHẬP HÀNG'!D:D,A68,'NHẬP HÀNG'!L:L)</f>
        <v>0</v>
      </c>
      <c r="L68" s="112">
        <f>SUMIF('XUẤT HÀNG'!D:D,A68,'XUẤT HÀNG'!G:G)</f>
        <v>192</v>
      </c>
      <c r="M68" s="112">
        <f>SUMIF('XUẤT HÀNG'!D:D,A68,'XUẤT HÀNG'!H:H)</f>
        <v>0</v>
      </c>
      <c r="N68" s="109">
        <f t="shared" si="9"/>
        <v>18</v>
      </c>
      <c r="O68" s="121">
        <v>15</v>
      </c>
      <c r="P68" s="122"/>
      <c r="Q68" s="125">
        <f t="shared" si="10"/>
        <v>3</v>
      </c>
      <c r="R68" s="126" t="s">
        <v>4752</v>
      </c>
      <c r="S68" s="101" t="str">
        <f t="shared" si="11"/>
        <v>OK</v>
      </c>
    </row>
    <row r="69" spans="1:19" s="100" customFormat="1" ht="30.6" hidden="1" customHeight="1">
      <c r="A69" s="40" t="s">
        <v>4712</v>
      </c>
      <c r="B69" s="113" t="str">
        <f>IF($A69="","",VLOOKUP($A69,'MÃ HH'!$A$1:$C$2083,2,0))</f>
        <v>CHERY CHILE 1JD -5KG</v>
      </c>
      <c r="C69" s="113" t="e">
        <f>IF($A69="","",VLOOKUP($A69,'MÃ HH'!$A$1:$C$215,3,0))</f>
        <v>#N/A</v>
      </c>
      <c r="D69" s="109">
        <f>VLOOKUP(A69,'[1]TỔNG HỢP'!$A:$N,14,0)</f>
        <v>0</v>
      </c>
      <c r="E69" s="112">
        <f>SUMIF('NHẬP HÀNG'!$D:$D,A69,'NHẬP HÀNG'!$H:$H)</f>
        <v>0</v>
      </c>
      <c r="F69" s="112">
        <f>SUMIF('NHẬP HÀNG'!D:D,A69,'NHẬP HÀNG'!I:I)</f>
        <v>0</v>
      </c>
      <c r="G69" s="112">
        <f>SUMIF('NHẬP HÀNG'!D:D,A69,'NHẬP HÀNG'!J:J)</f>
        <v>0</v>
      </c>
      <c r="H69" s="112">
        <f>SUMIF('NHẬP HÀNG'!D:D,A69,'NHẬP HÀNG'!K:K)</f>
        <v>0</v>
      </c>
      <c r="I69" s="112">
        <f>SUMIF('NHẬP HÀNG'!D:D,A69,'NHẬP HÀNG'!M:M)</f>
        <v>0</v>
      </c>
      <c r="J69" s="112">
        <f>SUMIF('NHẬP HÀNG'!D:D,A69,'NHẬP HÀNG'!N:N)</f>
        <v>0</v>
      </c>
      <c r="K69" s="112">
        <f>SUMIF('NHẬP HÀNG'!D:D,A69,'NHẬP HÀNG'!L:L)</f>
        <v>0</v>
      </c>
      <c r="L69" s="112">
        <f>SUMIF('XUẤT HÀNG'!D:D,A69,'XUẤT HÀNG'!G:G)</f>
        <v>0</v>
      </c>
      <c r="M69" s="112">
        <f>SUMIF('XUẤT HÀNG'!D:D,A69,'XUẤT HÀNG'!H:H)</f>
        <v>0</v>
      </c>
      <c r="N69" s="109">
        <f t="shared" si="9"/>
        <v>0</v>
      </c>
      <c r="O69" s="121"/>
      <c r="P69" s="122"/>
      <c r="Q69" s="128">
        <f t="shared" si="10"/>
        <v>0</v>
      </c>
      <c r="R69" s="129" t="s">
        <v>4753</v>
      </c>
      <c r="S69" s="101" t="str">
        <f t="shared" si="11"/>
        <v>NOT OK</v>
      </c>
    </row>
    <row r="70" spans="1:19" s="100" customFormat="1" ht="30.6" customHeight="1">
      <c r="A70" s="40" t="s">
        <v>4714</v>
      </c>
      <c r="B70" s="113" t="str">
        <f>IF($A70="","",VLOOKUP($A70,'MÃ HH'!$A$1:$C$2083,2,0))</f>
        <v>CHERRY CHILE 3JD - 2KG</v>
      </c>
      <c r="C70" s="113" t="e">
        <f>IF($A70="","",VLOOKUP($A70,'MÃ HH'!$A$1:$C$215,3,0))</f>
        <v>#N/A</v>
      </c>
      <c r="D70" s="109">
        <f>VLOOKUP(A70,'[1]TỔNG HỢP'!$A:$N,14,0)</f>
        <v>-3</v>
      </c>
      <c r="E70" s="112">
        <f>SUMIF('NHẬP HÀNG'!$D:$D,A70,'NHẬP HÀNG'!$H:$H)</f>
        <v>0</v>
      </c>
      <c r="F70" s="112">
        <f>SUMIF('NHẬP HÀNG'!D:D,A70,'NHẬP HÀNG'!I:I)</f>
        <v>0</v>
      </c>
      <c r="G70" s="112">
        <f>SUMIF('NHẬP HÀNG'!D:D,A70,'NHẬP HÀNG'!J:J)</f>
        <v>0</v>
      </c>
      <c r="H70" s="112">
        <f>SUMIF('NHẬP HÀNG'!D:D,A70,'NHẬP HÀNG'!K:K)</f>
        <v>0</v>
      </c>
      <c r="I70" s="112">
        <f>SUMIF('NHẬP HÀNG'!D:D,A70,'NHẬP HÀNG'!M:M)</f>
        <v>0</v>
      </c>
      <c r="J70" s="112">
        <f>SUMIF('NHẬP HÀNG'!D:D,A70,'NHẬP HÀNG'!N:N)</f>
        <v>0</v>
      </c>
      <c r="K70" s="112">
        <f>SUMIF('NHẬP HÀNG'!D:D,A70,'NHẬP HÀNG'!L:L)</f>
        <v>0</v>
      </c>
      <c r="L70" s="112">
        <f>SUMIF('XUẤT HÀNG'!D:D,A70,'XUẤT HÀNG'!G:G)</f>
        <v>0</v>
      </c>
      <c r="M70" s="112">
        <f>SUMIF('XUẤT HÀNG'!D:D,A70,'XUẤT HÀNG'!H:H)</f>
        <v>0</v>
      </c>
      <c r="N70" s="109">
        <f t="shared" si="9"/>
        <v>-3</v>
      </c>
      <c r="O70" s="121"/>
      <c r="P70" s="122"/>
      <c r="Q70" s="125">
        <f t="shared" si="10"/>
        <v>-3</v>
      </c>
      <c r="R70" s="126" t="s">
        <v>4754</v>
      </c>
      <c r="S70" s="101" t="str">
        <f t="shared" si="11"/>
        <v>OK</v>
      </c>
    </row>
    <row r="71" spans="1:19" s="100" customFormat="1" ht="30.6" customHeight="1">
      <c r="A71" s="40" t="s">
        <v>4716</v>
      </c>
      <c r="B71" s="113" t="str">
        <f>IF($A71="","",VLOOKUP($A71,'MÃ HH'!$A$1:$C$2083,2,0))</f>
        <v>CHERRY CHILE 4JD - 2KG</v>
      </c>
      <c r="C71" s="113" t="e">
        <f>IF($A71="","",VLOOKUP($A71,'MÃ HH'!$A$1:$C$215,3,0))</f>
        <v>#N/A</v>
      </c>
      <c r="D71" s="109">
        <f>VLOOKUP(A71,'[1]TỔNG HỢP'!$A:$N,14,0)</f>
        <v>9</v>
      </c>
      <c r="E71" s="112">
        <f>SUMIF('NHẬP HÀNG'!$D:$D,A71,'NHẬP HÀNG'!$H:$H)</f>
        <v>0</v>
      </c>
      <c r="F71" s="112">
        <f>SUMIF('NHẬP HÀNG'!D:D,A71,'NHẬP HÀNG'!I:I)</f>
        <v>0</v>
      </c>
      <c r="G71" s="112">
        <f>SUMIF('NHẬP HÀNG'!D:D,A71,'NHẬP HÀNG'!J:J)</f>
        <v>0</v>
      </c>
      <c r="H71" s="112">
        <f>SUMIF('NHẬP HÀNG'!D:D,A71,'NHẬP HÀNG'!K:K)</f>
        <v>0</v>
      </c>
      <c r="I71" s="112">
        <f>SUMIF('NHẬP HÀNG'!D:D,A71,'NHẬP HÀNG'!M:M)</f>
        <v>0</v>
      </c>
      <c r="J71" s="112">
        <f>SUMIF('NHẬP HÀNG'!D:D,A71,'NHẬP HÀNG'!N:N)</f>
        <v>0</v>
      </c>
      <c r="K71" s="112">
        <f>SUMIF('NHẬP HÀNG'!D:D,A71,'NHẬP HÀNG'!L:L)</f>
        <v>0</v>
      </c>
      <c r="L71" s="112">
        <f>SUMIF('XUẤT HÀNG'!D:D,A71,'XUẤT HÀNG'!G:G)</f>
        <v>0</v>
      </c>
      <c r="M71" s="112">
        <f>SUMIF('XUẤT HÀNG'!D:D,A71,'XUẤT HÀNG'!H:H)</f>
        <v>0</v>
      </c>
      <c r="N71" s="109">
        <f t="shared" si="9"/>
        <v>9</v>
      </c>
      <c r="O71" s="121">
        <v>11</v>
      </c>
      <c r="P71" s="122"/>
      <c r="Q71" s="125">
        <f t="shared" si="10"/>
        <v>-2</v>
      </c>
      <c r="R71" s="126" t="s">
        <v>4755</v>
      </c>
      <c r="S71" s="101" t="str">
        <f t="shared" si="11"/>
        <v>OK</v>
      </c>
    </row>
    <row r="72" spans="1:19" s="100" customFormat="1" ht="30.6" customHeight="1">
      <c r="A72" s="40" t="s">
        <v>4706</v>
      </c>
      <c r="B72" s="113" t="str">
        <f>IF($A72="","",VLOOKUP($A72,'MÃ HH'!$A$1:$C$2083,2,0))</f>
        <v>CHERRY CHILE 1JD - 2KG</v>
      </c>
      <c r="C72" s="113" t="e">
        <f>IF($A72="","",VLOOKUP($A72,'MÃ HH'!$A$1:$C$215,3,0))</f>
        <v>#N/A</v>
      </c>
      <c r="D72" s="109">
        <f>VLOOKUP(A72,'[1]TỔNG HỢP'!$A:$N,14,0)</f>
        <v>93</v>
      </c>
      <c r="E72" s="112">
        <f>SUMIF('NHẬP HÀNG'!$D:$D,A72,'NHẬP HÀNG'!$H:$H)</f>
        <v>0</v>
      </c>
      <c r="F72" s="112">
        <f>SUMIF('NHẬP HÀNG'!D:D,A72,'NHẬP HÀNG'!I:I)</f>
        <v>0</v>
      </c>
      <c r="G72" s="112">
        <f>SUMIF('NHẬP HÀNG'!D:D,A72,'NHẬP HÀNG'!J:J)</f>
        <v>0</v>
      </c>
      <c r="H72" s="112">
        <f>SUMIF('NHẬP HÀNG'!D:D,A72,'NHẬP HÀNG'!K:K)</f>
        <v>0</v>
      </c>
      <c r="I72" s="112">
        <f>SUMIF('NHẬP HÀNG'!D:D,A72,'NHẬP HÀNG'!M:M)</f>
        <v>0</v>
      </c>
      <c r="J72" s="112">
        <f>SUMIF('NHẬP HÀNG'!D:D,A72,'NHẬP HÀNG'!N:N)</f>
        <v>0</v>
      </c>
      <c r="K72" s="112">
        <f>SUMIF('NHẬP HÀNG'!D:D,A72,'NHẬP HÀNG'!L:L)</f>
        <v>0</v>
      </c>
      <c r="L72" s="112">
        <f>SUMIF('XUẤT HÀNG'!D:D,A72,'XUẤT HÀNG'!G:G)</f>
        <v>0</v>
      </c>
      <c r="M72" s="112">
        <f>SUMIF('XUẤT HÀNG'!D:D,A72,'XUẤT HÀNG'!H:H)</f>
        <v>0</v>
      </c>
      <c r="N72" s="109">
        <f t="shared" si="9"/>
        <v>93</v>
      </c>
      <c r="O72" s="121">
        <f>3+96</f>
        <v>99</v>
      </c>
      <c r="P72" s="122"/>
      <c r="Q72" s="125">
        <f t="shared" si="10"/>
        <v>-6</v>
      </c>
      <c r="R72" s="126" t="s">
        <v>4756</v>
      </c>
      <c r="S72" s="101" t="str">
        <f t="shared" si="11"/>
        <v>OK</v>
      </c>
    </row>
    <row r="73" spans="1:19" s="100" customFormat="1" ht="30.6" hidden="1" customHeight="1">
      <c r="A73" s="40" t="s">
        <v>4712</v>
      </c>
      <c r="B73" s="113" t="str">
        <f>IF($A73="","",VLOOKUP($A73,'MÃ HH'!$A$1:$C$2083,2,0))</f>
        <v>CHERY CHILE 1JD -5KG</v>
      </c>
      <c r="C73" s="113" t="e">
        <f>IF($A73="","",VLOOKUP($A73,'MÃ HH'!$A$1:$C$215,3,0))</f>
        <v>#N/A</v>
      </c>
      <c r="D73" s="109">
        <f>VLOOKUP(A73,'[1]TỔNG HỢP'!$A:$N,14,0)</f>
        <v>0</v>
      </c>
      <c r="E73" s="112">
        <f>SUMIF('NHẬP HÀNG'!$D:$D,A73,'NHẬP HÀNG'!$H:$H)</f>
        <v>0</v>
      </c>
      <c r="F73" s="112">
        <f>SUMIF('NHẬP HÀNG'!D:D,A73,'NHẬP HÀNG'!I:I)</f>
        <v>0</v>
      </c>
      <c r="G73" s="112">
        <f>SUMIF('NHẬP HÀNG'!D:D,A73,'NHẬP HÀNG'!J:J)</f>
        <v>0</v>
      </c>
      <c r="H73" s="112">
        <f>SUMIF('NHẬP HÀNG'!D:D,A73,'NHẬP HÀNG'!K:K)</f>
        <v>0</v>
      </c>
      <c r="I73" s="112">
        <f>SUMIF('NHẬP HÀNG'!D:D,A73,'NHẬP HÀNG'!M:M)</f>
        <v>0</v>
      </c>
      <c r="J73" s="112">
        <f>SUMIF('NHẬP HÀNG'!D:D,A73,'NHẬP HÀNG'!N:N)</f>
        <v>0</v>
      </c>
      <c r="K73" s="112">
        <f>SUMIF('NHẬP HÀNG'!D:D,A73,'NHẬP HÀNG'!L:L)</f>
        <v>0</v>
      </c>
      <c r="L73" s="112">
        <f>SUMIF('XUẤT HÀNG'!D:D,A73,'XUẤT HÀNG'!G:G)</f>
        <v>0</v>
      </c>
      <c r="M73" s="112">
        <f>SUMIF('XUẤT HÀNG'!D:D,A73,'XUẤT HÀNG'!H:H)</f>
        <v>0</v>
      </c>
      <c r="N73" s="109">
        <f t="shared" si="9"/>
        <v>0</v>
      </c>
      <c r="O73" s="121"/>
      <c r="P73" s="122"/>
      <c r="Q73" s="125">
        <f t="shared" si="10"/>
        <v>0</v>
      </c>
      <c r="R73" s="126" t="s">
        <v>4757</v>
      </c>
      <c r="S73" s="101" t="str">
        <f t="shared" si="11"/>
        <v>NOT OK</v>
      </c>
    </row>
    <row r="74" spans="1:19" s="100" customFormat="1" ht="30.6" hidden="1" customHeight="1">
      <c r="A74" s="40" t="s">
        <v>4608</v>
      </c>
      <c r="B74" s="113" t="str">
        <f>IF($A74="","",VLOOKUP($A74,'MÃ HH'!$A$1:$C$2083,2,0))</f>
        <v>CHERY ĐỎ NZ 028</v>
      </c>
      <c r="C74" s="113" t="e">
        <f>IF($A74="","",VLOOKUP($A74,'MÃ HH'!$A$1:$C$215,3,0))</f>
        <v>#N/A</v>
      </c>
      <c r="D74" s="109">
        <f>VLOOKUP(A74,'[1]TỔNG HỢP'!$A:$N,14,0)</f>
        <v>0</v>
      </c>
      <c r="E74" s="112">
        <f>SUMIF('NHẬP HÀNG'!$D:$D,A74,'NHẬP HÀNG'!$H:$H)</f>
        <v>0</v>
      </c>
      <c r="F74" s="112">
        <f>SUMIF('NHẬP HÀNG'!D:D,A74,'NHẬP HÀNG'!I:I)</f>
        <v>0</v>
      </c>
      <c r="G74" s="112">
        <f>SUMIF('NHẬP HÀNG'!D:D,A74,'NHẬP HÀNG'!J:J)</f>
        <v>0</v>
      </c>
      <c r="H74" s="112">
        <f>SUMIF('NHẬP HÀNG'!D:D,A74,'NHẬP HÀNG'!K:K)</f>
        <v>0</v>
      </c>
      <c r="I74" s="112">
        <f>SUMIF('NHẬP HÀNG'!D:D,A74,'NHẬP HÀNG'!M:M)</f>
        <v>0</v>
      </c>
      <c r="J74" s="112">
        <f>SUMIF('NHẬP HÀNG'!D:D,A74,'NHẬP HÀNG'!N:N)</f>
        <v>0</v>
      </c>
      <c r="K74" s="112">
        <f>SUMIF('NHẬP HÀNG'!D:D,A74,'NHẬP HÀNG'!L:L)</f>
        <v>0</v>
      </c>
      <c r="L74" s="112">
        <f>SUMIF('XUẤT HÀNG'!D:D,A74,'XUẤT HÀNG'!G:G)</f>
        <v>0</v>
      </c>
      <c r="M74" s="112">
        <f>SUMIF('XUẤT HÀNG'!D:D,A74,'XUẤT HÀNG'!H:H)</f>
        <v>0</v>
      </c>
      <c r="N74" s="109">
        <f t="shared" si="9"/>
        <v>0</v>
      </c>
      <c r="O74" s="121"/>
      <c r="P74" s="122"/>
      <c r="Q74" s="124">
        <f t="shared" si="10"/>
        <v>0</v>
      </c>
      <c r="R74" s="63" t="s">
        <v>4758</v>
      </c>
      <c r="S74" s="101" t="str">
        <f t="shared" si="11"/>
        <v>NOT OK</v>
      </c>
    </row>
    <row r="75" spans="1:19" s="100" customFormat="1" ht="33.75" hidden="1" customHeight="1">
      <c r="A75" s="40" t="s">
        <v>4394</v>
      </c>
      <c r="B75" s="113" t="str">
        <f>IF($A75="","",VLOOKUP($A75,'MÃ HH'!$A$1:$C$2083,2,0))</f>
        <v>CHERY 3J -2.5KG</v>
      </c>
      <c r="C75" s="113"/>
      <c r="D75" s="109">
        <f>VLOOKUP(A75,'[1]TỔNG HỢP'!$A:$N,14,0)</f>
        <v>0</v>
      </c>
      <c r="E75" s="112">
        <f>SUMIF('NHẬP HÀNG'!$D:$D,A75,'NHẬP HÀNG'!$H:$H)</f>
        <v>0</v>
      </c>
      <c r="F75" s="112">
        <f>SUMIF('NHẬP HÀNG'!D:D,A75,'NHẬP HÀNG'!I:I)</f>
        <v>0</v>
      </c>
      <c r="G75" s="112">
        <f>SUMIF('NHẬP HÀNG'!D:D,A75,'NHẬP HÀNG'!J:J)</f>
        <v>0</v>
      </c>
      <c r="H75" s="112">
        <f>SUMIF('NHẬP HÀNG'!D:D,A75,'NHẬP HÀNG'!K:K)</f>
        <v>0</v>
      </c>
      <c r="I75" s="112">
        <f>SUMIF('NHẬP HÀNG'!D:D,A75,'NHẬP HÀNG'!M:M)</f>
        <v>0</v>
      </c>
      <c r="J75" s="112">
        <f>SUMIF('NHẬP HÀNG'!D:D,A75,'NHẬP HÀNG'!N:N)</f>
        <v>0</v>
      </c>
      <c r="K75" s="112">
        <f>SUMIF('NHẬP HÀNG'!D:D,A75,'NHẬP HÀNG'!L:L)</f>
        <v>0</v>
      </c>
      <c r="L75" s="112">
        <f>SUMIF('XUẤT HÀNG'!D:D,A75,'XUẤT HÀNG'!G:G)</f>
        <v>0</v>
      </c>
      <c r="M75" s="112">
        <f>SUMIF('XUẤT HÀNG'!D:D,A75,'XUẤT HÀNG'!H:H)</f>
        <v>0</v>
      </c>
      <c r="N75" s="109">
        <f t="shared" si="9"/>
        <v>0</v>
      </c>
      <c r="O75" s="121"/>
      <c r="P75" s="122"/>
      <c r="Q75" s="125">
        <f t="shared" si="10"/>
        <v>0</v>
      </c>
      <c r="R75" s="126" t="s">
        <v>4759</v>
      </c>
      <c r="S75" s="101" t="str">
        <f t="shared" si="11"/>
        <v>NOT OK</v>
      </c>
    </row>
    <row r="76" spans="1:19" s="100" customFormat="1" ht="33.75" hidden="1" customHeight="1">
      <c r="A76" s="40" t="s">
        <v>4325</v>
      </c>
      <c r="B76" s="113" t="str">
        <f>IF($A76="","",VLOOKUP($A76,'MÃ HH'!$A$1:$C$2083,2,0))</f>
        <v>CHERRY CHILE 2J - 5KG</v>
      </c>
      <c r="C76" s="113" t="e">
        <f>IF($A76="","",VLOOKUP($A76,'MÃ HH'!$A$1:$C$215,3,0))</f>
        <v>#N/A</v>
      </c>
      <c r="D76" s="109">
        <f>VLOOKUP(A76,'[1]TỔNG HỢP'!$A:$N,14,0)</f>
        <v>0</v>
      </c>
      <c r="E76" s="112">
        <f>SUMIF('NHẬP HÀNG'!$D:$D,A76,'NHẬP HÀNG'!$H:$H)</f>
        <v>0</v>
      </c>
      <c r="F76" s="112">
        <f>SUMIF('NHẬP HÀNG'!D:D,A76,'NHẬP HÀNG'!I:I)</f>
        <v>0</v>
      </c>
      <c r="G76" s="112">
        <f>SUMIF('NHẬP HÀNG'!D:D,A76,'NHẬP HÀNG'!J:J)</f>
        <v>0</v>
      </c>
      <c r="H76" s="112">
        <f>SUMIF('NHẬP HÀNG'!D:D,A76,'NHẬP HÀNG'!K:K)</f>
        <v>0</v>
      </c>
      <c r="I76" s="112">
        <f>SUMIF('NHẬP HÀNG'!D:D,A76,'NHẬP HÀNG'!M:M)</f>
        <v>0</v>
      </c>
      <c r="J76" s="112">
        <f>SUMIF('NHẬP HÀNG'!D:D,A76,'NHẬP HÀNG'!N:N)</f>
        <v>0</v>
      </c>
      <c r="K76" s="112">
        <f>SUMIF('NHẬP HÀNG'!D:D,A76,'NHẬP HÀNG'!L:L)</f>
        <v>0</v>
      </c>
      <c r="L76" s="112">
        <f>SUMIF('XUẤT HÀNG'!D:D,A76,'XUẤT HÀNG'!G:G)</f>
        <v>0</v>
      </c>
      <c r="M76" s="112">
        <f>SUMIF('XUẤT HÀNG'!D:D,A76,'XUẤT HÀNG'!H:H)</f>
        <v>0</v>
      </c>
      <c r="N76" s="109">
        <f t="shared" si="9"/>
        <v>0</v>
      </c>
      <c r="O76" s="121"/>
      <c r="P76" s="122"/>
      <c r="Q76" s="124">
        <f t="shared" si="10"/>
        <v>0</v>
      </c>
      <c r="R76" s="63"/>
      <c r="S76" s="101" t="str">
        <f t="shared" si="11"/>
        <v>NOT OK</v>
      </c>
    </row>
    <row r="77" spans="1:19" s="100" customFormat="1" ht="33.75" hidden="1" customHeight="1">
      <c r="A77" s="40" t="s">
        <v>4472</v>
      </c>
      <c r="B77" s="113" t="str">
        <f>IF($A77="","",VLOOKUP($A77,'MÃ HH'!$A$1:$C$2083,2,0))</f>
        <v>CHERRY CHILE 2.5KG</v>
      </c>
      <c r="C77" s="113" t="e">
        <f>IF($A77="","",VLOOKUP($A77,'MÃ HH'!$A$1:$C$215,3,0))</f>
        <v>#N/A</v>
      </c>
      <c r="D77" s="109">
        <f>VLOOKUP(A77,'[1]TỔNG HỢP'!$A:$N,14,0)</f>
        <v>0</v>
      </c>
      <c r="E77" s="112">
        <f>SUMIF('NHẬP HÀNG'!$D:$D,A77,'NHẬP HÀNG'!$H:$H)</f>
        <v>0</v>
      </c>
      <c r="F77" s="112">
        <f>SUMIF('NHẬP HÀNG'!D:D,A77,'NHẬP HÀNG'!I:I)</f>
        <v>0</v>
      </c>
      <c r="G77" s="112">
        <f>SUMIF('NHẬP HÀNG'!D:D,A77,'NHẬP HÀNG'!J:J)</f>
        <v>0</v>
      </c>
      <c r="H77" s="112">
        <f>SUMIF('NHẬP HÀNG'!D:D,A77,'NHẬP HÀNG'!K:K)</f>
        <v>0</v>
      </c>
      <c r="I77" s="112">
        <f>SUMIF('NHẬP HÀNG'!D:D,A77,'NHẬP HÀNG'!M:M)</f>
        <v>0</v>
      </c>
      <c r="J77" s="112">
        <f>SUMIF('NHẬP HÀNG'!D:D,A77,'NHẬP HÀNG'!N:N)</f>
        <v>0</v>
      </c>
      <c r="K77" s="112">
        <f>SUMIF('NHẬP HÀNG'!D:D,A77,'NHẬP HÀNG'!L:L)</f>
        <v>0</v>
      </c>
      <c r="L77" s="112">
        <f>SUMIF('XUẤT HÀNG'!D:D,A77,'XUẤT HÀNG'!G:G)</f>
        <v>0</v>
      </c>
      <c r="M77" s="112">
        <f>SUMIF('XUẤT HÀNG'!D:D,A77,'XUẤT HÀNG'!H:H)</f>
        <v>0</v>
      </c>
      <c r="N77" s="109">
        <f t="shared" si="9"/>
        <v>0</v>
      </c>
      <c r="O77" s="121"/>
      <c r="P77" s="122"/>
      <c r="Q77" s="124">
        <f t="shared" si="10"/>
        <v>0</v>
      </c>
      <c r="R77" s="63"/>
      <c r="S77" s="101" t="str">
        <f t="shared" si="11"/>
        <v>NOT OK</v>
      </c>
    </row>
    <row r="78" spans="1:19" s="100" customFormat="1" ht="33.75" hidden="1" customHeight="1">
      <c r="A78" s="40" t="s">
        <v>4351</v>
      </c>
      <c r="B78" s="113" t="str">
        <f>IF($A78="","",VLOOKUP($A78,'MÃ HH'!$A$1:$C$2083,2,0))</f>
        <v>CHERRY CHILE 1J - 5KG</v>
      </c>
      <c r="C78" s="113" t="e">
        <f>IF($A78="","",VLOOKUP($A78,'MÃ HH'!$A$1:$C$215,3,0))</f>
        <v>#N/A</v>
      </c>
      <c r="D78" s="109">
        <f>VLOOKUP(A78,'[1]TỔNG HỢP'!$A:$N,14,0)</f>
        <v>0</v>
      </c>
      <c r="E78" s="112">
        <f>SUMIF('NHẬP HÀNG'!$D:$D,A78,'NHẬP HÀNG'!$H:$H)</f>
        <v>0</v>
      </c>
      <c r="F78" s="112">
        <f>SUMIF('NHẬP HÀNG'!D:D,A78,'NHẬP HÀNG'!I:I)</f>
        <v>0</v>
      </c>
      <c r="G78" s="112">
        <f>SUMIF('NHẬP HÀNG'!D:D,A78,'NHẬP HÀNG'!J:J)</f>
        <v>0</v>
      </c>
      <c r="H78" s="112">
        <f>SUMIF('NHẬP HÀNG'!D:D,A78,'NHẬP HÀNG'!K:K)</f>
        <v>0</v>
      </c>
      <c r="I78" s="112">
        <f>SUMIF('NHẬP HÀNG'!D:D,A78,'NHẬP HÀNG'!M:M)</f>
        <v>0</v>
      </c>
      <c r="J78" s="112">
        <f>SUMIF('NHẬP HÀNG'!D:D,A78,'NHẬP HÀNG'!N:N)</f>
        <v>0</v>
      </c>
      <c r="K78" s="112">
        <f>SUMIF('NHẬP HÀNG'!D:D,A78,'NHẬP HÀNG'!L:L)</f>
        <v>0</v>
      </c>
      <c r="L78" s="112">
        <f>SUMIF('XUẤT HÀNG'!D:D,A78,'XUẤT HÀNG'!G:G)</f>
        <v>0</v>
      </c>
      <c r="M78" s="112">
        <f>SUMIF('XUẤT HÀNG'!D:D,A78,'XUẤT HÀNG'!H:H)</f>
        <v>0</v>
      </c>
      <c r="N78" s="109">
        <f t="shared" si="9"/>
        <v>0</v>
      </c>
      <c r="O78" s="121"/>
      <c r="P78" s="122"/>
      <c r="Q78" s="124">
        <f t="shared" si="10"/>
        <v>0</v>
      </c>
      <c r="R78" s="63"/>
      <c r="S78" s="101" t="str">
        <f t="shared" si="11"/>
        <v>NOT OK</v>
      </c>
    </row>
    <row r="79" spans="1:19" s="100" customFormat="1" ht="33.75" customHeight="1">
      <c r="A79" s="40" t="s">
        <v>4644</v>
      </c>
      <c r="B79" s="113" t="str">
        <f>IF($A79="","",VLOOKUP($A79,'MÃ HH'!$A$1:$C$2083,2,0))</f>
        <v>CHERRY SAN FRANCISCO 3J -5KG</v>
      </c>
      <c r="C79" s="113" t="e">
        <f>IF($A79="","",VLOOKUP($A79,'MÃ HH'!$A$1:$C$215,3,0))</f>
        <v>#N/A</v>
      </c>
      <c r="D79" s="109">
        <f>VLOOKUP(A79,'[1]TỔNG HỢP'!$A:$N,14,0)</f>
        <v>-1</v>
      </c>
      <c r="E79" s="112">
        <f>SUMIF('NHẬP HÀNG'!$D:$D,A79,'NHẬP HÀNG'!$H:$H)</f>
        <v>0</v>
      </c>
      <c r="F79" s="112">
        <f>SUMIF('NHẬP HÀNG'!D:D,A79,'NHẬP HÀNG'!I:I)</f>
        <v>0</v>
      </c>
      <c r="G79" s="112">
        <f>SUMIF('NHẬP HÀNG'!D:D,A79,'NHẬP HÀNG'!J:J)</f>
        <v>0</v>
      </c>
      <c r="H79" s="112">
        <f>SUMIF('NHẬP HÀNG'!D:D,A79,'NHẬP HÀNG'!K:K)</f>
        <v>0</v>
      </c>
      <c r="I79" s="112">
        <f>SUMIF('NHẬP HÀNG'!D:D,A79,'NHẬP HÀNG'!M:M)</f>
        <v>0</v>
      </c>
      <c r="J79" s="112">
        <f>SUMIF('NHẬP HÀNG'!D:D,A79,'NHẬP HÀNG'!N:N)</f>
        <v>0</v>
      </c>
      <c r="K79" s="112">
        <f>SUMIF('NHẬP HÀNG'!D:D,A79,'NHẬP HÀNG'!L:L)</f>
        <v>0</v>
      </c>
      <c r="L79" s="112">
        <f>SUMIF('XUẤT HÀNG'!D:D,A79,'XUẤT HÀNG'!G:G)</f>
        <v>0</v>
      </c>
      <c r="M79" s="112">
        <f>SUMIF('XUẤT HÀNG'!D:D,A79,'XUẤT HÀNG'!H:H)</f>
        <v>0</v>
      </c>
      <c r="N79" s="109">
        <f t="shared" si="9"/>
        <v>-1</v>
      </c>
      <c r="O79" s="121"/>
      <c r="P79" s="122"/>
      <c r="Q79" s="125">
        <f t="shared" si="10"/>
        <v>-1</v>
      </c>
      <c r="R79" s="126" t="s">
        <v>4760</v>
      </c>
      <c r="S79" s="101" t="str">
        <f t="shared" si="11"/>
        <v>OK</v>
      </c>
    </row>
    <row r="80" spans="1:19" s="100" customFormat="1" ht="33" customHeight="1">
      <c r="A80" s="40" t="s">
        <v>4592</v>
      </c>
      <c r="B80" s="113" t="str">
        <f>IF($A80="","",VLOOKUP($A80,'MÃ HH'!$A$1:$C$2083,2,0))</f>
        <v>CHERY CHILE 2JD -5KG</v>
      </c>
      <c r="C80" s="113" t="e">
        <f>IF($A80="","",VLOOKUP($A80,'MÃ HH'!$A$1:$C$215,3,0))</f>
        <v>#N/A</v>
      </c>
      <c r="D80" s="109">
        <f>VLOOKUP(A80,'[1]TỔNG HỢP'!$A:$N,14,0)</f>
        <v>3</v>
      </c>
      <c r="E80" s="112">
        <f>SUMIF('NHẬP HÀNG'!$D:$D,A80,'NHẬP HÀNG'!$H:$H)</f>
        <v>61</v>
      </c>
      <c r="F80" s="112">
        <f>SUMIF('NHẬP HÀNG'!D:D,A80,'NHẬP HÀNG'!I:I)</f>
        <v>0</v>
      </c>
      <c r="G80" s="112">
        <f>SUMIF('NHẬP HÀNG'!D:D,A80,'NHẬP HÀNG'!J:J)</f>
        <v>0</v>
      </c>
      <c r="H80" s="112">
        <f>SUMIF('NHẬP HÀNG'!D:D,A80,'NHẬP HÀNG'!K:K)</f>
        <v>0</v>
      </c>
      <c r="I80" s="112">
        <f>SUMIF('NHẬP HÀNG'!D:D,A80,'NHẬP HÀNG'!M:M)</f>
        <v>0</v>
      </c>
      <c r="J80" s="112">
        <f>SUMIF('NHẬP HÀNG'!D:D,A80,'NHẬP HÀNG'!N:N)</f>
        <v>0</v>
      </c>
      <c r="K80" s="112">
        <f>SUMIF('NHẬP HÀNG'!D:D,A80,'NHẬP HÀNG'!L:L)</f>
        <v>0</v>
      </c>
      <c r="L80" s="112">
        <f>SUMIF('XUẤT HÀNG'!D:D,A80,'XUẤT HÀNG'!G:G)</f>
        <v>63</v>
      </c>
      <c r="M80" s="112">
        <f>SUMIF('XUẤT HÀNG'!D:D,A80,'XUẤT HÀNG'!H:H)</f>
        <v>0</v>
      </c>
      <c r="N80" s="109">
        <f t="shared" si="9"/>
        <v>1</v>
      </c>
      <c r="O80" s="121"/>
      <c r="P80" s="122"/>
      <c r="Q80" s="125">
        <f t="shared" si="10"/>
        <v>1</v>
      </c>
      <c r="R80" s="126" t="s">
        <v>4761</v>
      </c>
      <c r="S80" s="101" t="str">
        <f t="shared" si="11"/>
        <v>OK</v>
      </c>
    </row>
    <row r="81" spans="1:19" s="100" customFormat="1" ht="30.95" customHeight="1">
      <c r="A81" s="40" t="s">
        <v>4642</v>
      </c>
      <c r="B81" s="113" t="str">
        <f>IF($A81="","",VLOOKUP($A81,'MÃ HH'!$A$1:$C$2083,2,0))</f>
        <v>CHERY CHILE 2JD -2.5KG</v>
      </c>
      <c r="C81" s="113" t="e">
        <f>IF($A81="","",VLOOKUP($A81,'MÃ HH'!$A$1:$C$215,3,0))</f>
        <v>#N/A</v>
      </c>
      <c r="D81" s="109">
        <f>VLOOKUP(A81,'[1]TỔNG HỢP'!$A:$N,14,0)</f>
        <v>4</v>
      </c>
      <c r="E81" s="112">
        <f>SUMIF('NHẬP HÀNG'!$D:$D,A81,'NHẬP HÀNG'!$H:$H)</f>
        <v>0</v>
      </c>
      <c r="F81" s="112">
        <f>SUMIF('NHẬP HÀNG'!D:D,A81,'NHẬP HÀNG'!I:I)</f>
        <v>0</v>
      </c>
      <c r="G81" s="112">
        <f>SUMIF('NHẬP HÀNG'!D:D,A81,'NHẬP HÀNG'!J:J)</f>
        <v>0</v>
      </c>
      <c r="H81" s="112">
        <f>SUMIF('NHẬP HÀNG'!D:D,A81,'NHẬP HÀNG'!K:K)</f>
        <v>0</v>
      </c>
      <c r="I81" s="112">
        <f>SUMIF('NHẬP HÀNG'!D:D,A81,'NHẬP HÀNG'!M:M)</f>
        <v>0</v>
      </c>
      <c r="J81" s="112">
        <f>SUMIF('NHẬP HÀNG'!D:D,A81,'NHẬP HÀNG'!N:N)</f>
        <v>0</v>
      </c>
      <c r="K81" s="112">
        <f>SUMIF('NHẬP HÀNG'!D:D,A81,'NHẬP HÀNG'!L:L)</f>
        <v>0</v>
      </c>
      <c r="L81" s="112">
        <f>SUMIF('XUẤT HÀNG'!D:D,A81,'XUẤT HÀNG'!G:G)</f>
        <v>0</v>
      </c>
      <c r="M81" s="112">
        <f>SUMIF('XUẤT HÀNG'!D:D,A81,'XUẤT HÀNG'!H:H)</f>
        <v>0</v>
      </c>
      <c r="N81" s="109">
        <f t="shared" si="9"/>
        <v>4</v>
      </c>
      <c r="O81" s="121"/>
      <c r="P81" s="122"/>
      <c r="Q81" s="125">
        <f t="shared" si="10"/>
        <v>4</v>
      </c>
      <c r="R81" s="126" t="s">
        <v>4762</v>
      </c>
      <c r="S81" s="101" t="str">
        <f t="shared" si="11"/>
        <v>OK</v>
      </c>
    </row>
    <row r="82" spans="1:19" s="100" customFormat="1" ht="35.1" customHeight="1">
      <c r="A82" s="40" t="s">
        <v>4614</v>
      </c>
      <c r="B82" s="113" t="str">
        <f>IF($A82="","",VLOOKUP($A82,'MÃ HH'!$A$1:$C$2083,2,0))</f>
        <v>CHERY CHILE 3JD -2.5KG</v>
      </c>
      <c r="C82" s="113" t="e">
        <f>IF($A82="","",VLOOKUP($A82,'MÃ HH'!$A$1:$C$215,3,0))</f>
        <v>#N/A</v>
      </c>
      <c r="D82" s="109">
        <f>VLOOKUP(A82,'[1]TỔNG HỢP'!$A:$N,14,0)</f>
        <v>-13</v>
      </c>
      <c r="E82" s="112">
        <f>SUMIF('NHẬP HÀNG'!$D:$D,A82,'NHẬP HÀNG'!$H:$H)</f>
        <v>0</v>
      </c>
      <c r="F82" s="112">
        <f>SUMIF('NHẬP HÀNG'!D:D,A82,'NHẬP HÀNG'!I:I)</f>
        <v>0</v>
      </c>
      <c r="G82" s="112">
        <f>SUMIF('NHẬP HÀNG'!D:D,A82,'NHẬP HÀNG'!J:J)</f>
        <v>0</v>
      </c>
      <c r="H82" s="112">
        <f>SUMIF('NHẬP HÀNG'!D:D,A82,'NHẬP HÀNG'!K:K)</f>
        <v>0</v>
      </c>
      <c r="I82" s="112">
        <f>SUMIF('NHẬP HÀNG'!D:D,A82,'NHẬP HÀNG'!M:M)</f>
        <v>0</v>
      </c>
      <c r="J82" s="112">
        <f>SUMIF('NHẬP HÀNG'!D:D,A82,'NHẬP HÀNG'!N:N)</f>
        <v>0</v>
      </c>
      <c r="K82" s="112">
        <f>SUMIF('NHẬP HÀNG'!D:D,A82,'NHẬP HÀNG'!L:L)</f>
        <v>0</v>
      </c>
      <c r="L82" s="112">
        <f>SUMIF('XUẤT HÀNG'!D:D,A82,'XUẤT HÀNG'!G:G)</f>
        <v>0</v>
      </c>
      <c r="M82" s="112">
        <f>SUMIF('XUẤT HÀNG'!D:D,A82,'XUẤT HÀNG'!H:H)</f>
        <v>0</v>
      </c>
      <c r="N82" s="109">
        <f t="shared" si="9"/>
        <v>-13</v>
      </c>
      <c r="O82" s="121"/>
      <c r="P82" s="122"/>
      <c r="Q82" s="125">
        <f t="shared" si="10"/>
        <v>-13</v>
      </c>
      <c r="R82" s="126" t="s">
        <v>4763</v>
      </c>
      <c r="S82" s="101" t="str">
        <f t="shared" si="11"/>
        <v>OK</v>
      </c>
    </row>
    <row r="83" spans="1:19" s="100" customFormat="1" ht="33" customHeight="1">
      <c r="A83" s="40" t="s">
        <v>4438</v>
      </c>
      <c r="B83" s="113" t="str">
        <f>IF($A83="","",VLOOKUP($A83,'MÃ HH'!$A$1:$C$2083,2,0))</f>
        <v>CHERRY ÚC LAPINS REID FRUIT 28-30 -5KG</v>
      </c>
      <c r="C83" s="113" t="e">
        <f>IF($A83="","",VLOOKUP($A83,'MÃ HH'!$A$1:$C$215,3,0))</f>
        <v>#N/A</v>
      </c>
      <c r="D83" s="109">
        <f>VLOOKUP(A83,'[1]TỔNG HỢP'!$A:$N,14,0)</f>
        <v>-4</v>
      </c>
      <c r="E83" s="112">
        <f>SUMIF('NHẬP HÀNG'!$D:$D,A83,'NHẬP HÀNG'!$H:$H)</f>
        <v>0</v>
      </c>
      <c r="F83" s="112">
        <f>SUMIF('NHẬP HÀNG'!D:D,A83,'NHẬP HÀNG'!I:I)</f>
        <v>0</v>
      </c>
      <c r="G83" s="112">
        <f>SUMIF('NHẬP HÀNG'!D:D,A83,'NHẬP HÀNG'!J:J)</f>
        <v>0</v>
      </c>
      <c r="H83" s="112">
        <f>SUMIF('NHẬP HÀNG'!D:D,A83,'NHẬP HÀNG'!K:K)</f>
        <v>0</v>
      </c>
      <c r="I83" s="112">
        <f>SUMIF('NHẬP HÀNG'!D:D,A83,'NHẬP HÀNG'!M:M)</f>
        <v>0</v>
      </c>
      <c r="J83" s="112">
        <f>SUMIF('NHẬP HÀNG'!D:D,A83,'NHẬP HÀNG'!N:N)</f>
        <v>0</v>
      </c>
      <c r="K83" s="112">
        <f>SUMIF('NHẬP HÀNG'!D:D,A83,'NHẬP HÀNG'!L:L)</f>
        <v>0</v>
      </c>
      <c r="L83" s="112">
        <f>SUMIF('XUẤT HÀNG'!D:D,A83,'XUẤT HÀNG'!G:G)</f>
        <v>0</v>
      </c>
      <c r="M83" s="112">
        <f>SUMIF('XUẤT HÀNG'!D:D,A83,'XUẤT HÀNG'!H:H)</f>
        <v>0</v>
      </c>
      <c r="N83" s="109">
        <f t="shared" si="9"/>
        <v>-4</v>
      </c>
      <c r="O83" s="121"/>
      <c r="P83" s="122"/>
      <c r="Q83" s="125">
        <f t="shared" si="10"/>
        <v>-4</v>
      </c>
      <c r="R83" s="126" t="s">
        <v>4764</v>
      </c>
      <c r="S83" s="101" t="str">
        <f t="shared" si="11"/>
        <v>OK</v>
      </c>
    </row>
    <row r="84" spans="1:19" s="100" customFormat="1" ht="42.95" hidden="1" customHeight="1">
      <c r="A84" s="40" t="s">
        <v>4440</v>
      </c>
      <c r="B84" s="113" t="str">
        <f>IF($A84="","",VLOOKUP($A84,'MÃ HH'!$A$1:$C$2083,2,0))</f>
        <v>CHERRY ÚC LAPINS REID FRUIT 30-32 -2KG</v>
      </c>
      <c r="C84" s="113" t="e">
        <f>IF($A84="","",VLOOKUP($A84,'MÃ HH'!$A$1:$C$215,3,0))</f>
        <v>#N/A</v>
      </c>
      <c r="D84" s="109">
        <f>VLOOKUP(A84,'[1]TỔNG HỢP'!$A:$N,14,0)</f>
        <v>0</v>
      </c>
      <c r="E84" s="112">
        <f>SUMIF('NHẬP HÀNG'!$D:$D,A84,'NHẬP HÀNG'!$H:$H)</f>
        <v>0</v>
      </c>
      <c r="F84" s="112">
        <f>SUMIF('NHẬP HÀNG'!D:D,A84,'NHẬP HÀNG'!I:I)</f>
        <v>0</v>
      </c>
      <c r="G84" s="112">
        <f>SUMIF('NHẬP HÀNG'!D:D,A84,'NHẬP HÀNG'!J:J)</f>
        <v>0</v>
      </c>
      <c r="H84" s="112">
        <f>SUMIF('NHẬP HÀNG'!D:D,A84,'NHẬP HÀNG'!K:K)</f>
        <v>0</v>
      </c>
      <c r="I84" s="112">
        <f>SUMIF('NHẬP HÀNG'!D:D,A84,'NHẬP HÀNG'!M:M)</f>
        <v>0</v>
      </c>
      <c r="J84" s="112">
        <f>SUMIF('NHẬP HÀNG'!D:D,A84,'NHẬP HÀNG'!N:N)</f>
        <v>0</v>
      </c>
      <c r="K84" s="112">
        <f>SUMIF('NHẬP HÀNG'!D:D,A84,'NHẬP HÀNG'!L:L)</f>
        <v>0</v>
      </c>
      <c r="L84" s="112">
        <f>SUMIF('XUẤT HÀNG'!D:D,A84,'XUẤT HÀNG'!G:G)</f>
        <v>0</v>
      </c>
      <c r="M84" s="112">
        <f>SUMIF('XUẤT HÀNG'!D:D,A84,'XUẤT HÀNG'!H:H)</f>
        <v>0</v>
      </c>
      <c r="N84" s="109">
        <f t="shared" si="9"/>
        <v>0</v>
      </c>
      <c r="O84" s="121"/>
      <c r="P84" s="122"/>
      <c r="Q84" s="125">
        <f t="shared" si="10"/>
        <v>0</v>
      </c>
      <c r="R84" s="126" t="s">
        <v>4765</v>
      </c>
      <c r="S84" s="101" t="str">
        <f t="shared" si="11"/>
        <v>NOT OK</v>
      </c>
    </row>
    <row r="85" spans="1:19" s="100" customFormat="1" ht="33" customHeight="1">
      <c r="A85" s="56" t="s">
        <v>3330</v>
      </c>
      <c r="B85" s="113" t="str">
        <f>IF($A85="","",VLOOKUP($A85,'MÃ HH'!$A$1:$C$215,2,0))</f>
        <v>DƯA ĐÀI LOAN A</v>
      </c>
      <c r="C85" s="113" t="str">
        <f>IF($A85="","",VLOOKUP($A85,'MÃ HH'!$A$1:$C$215,3,0))</f>
        <v>Thùng</v>
      </c>
      <c r="D85" s="109">
        <f>VLOOKUP(A85,'[1]TỔNG HỢP'!$A:$N,14,0)</f>
        <v>-51</v>
      </c>
      <c r="E85" s="112">
        <f>SUMIF('NHẬP HÀNG'!$D:$D,A85,'NHẬP HÀNG'!$H:$H)</f>
        <v>0</v>
      </c>
      <c r="F85" s="112">
        <f>SUMIF('NHẬP HÀNG'!D:D,A85,'NHẬP HÀNG'!I:I)</f>
        <v>0</v>
      </c>
      <c r="G85" s="112">
        <f>SUMIF('NHẬP HÀNG'!D:D,A85,'NHẬP HÀNG'!J:J)</f>
        <v>0</v>
      </c>
      <c r="H85" s="112">
        <f>SUMIF('NHẬP HÀNG'!D:D,A85,'NHẬP HÀNG'!K:K)</f>
        <v>0</v>
      </c>
      <c r="I85" s="112">
        <f>SUMIF('NHẬP HÀNG'!D:D,A85,'NHẬP HÀNG'!M:M)</f>
        <v>0</v>
      </c>
      <c r="J85" s="112">
        <f>SUMIF('NHẬP HÀNG'!D:D,A85,'NHẬP HÀNG'!N:N)</f>
        <v>0</v>
      </c>
      <c r="K85" s="112">
        <f>SUMIF('NHẬP HÀNG'!D:D,A85,'NHẬP HÀNG'!L:L)</f>
        <v>0</v>
      </c>
      <c r="L85" s="112">
        <f>SUMIF('XUẤT HÀNG'!D:D,A85,'XUẤT HÀNG'!G:G)</f>
        <v>0</v>
      </c>
      <c r="M85" s="112">
        <f>SUMIF('XUẤT HÀNG'!D:D,A85,'XUẤT HÀNG'!H:H)</f>
        <v>0</v>
      </c>
      <c r="N85" s="109">
        <f t="shared" si="9"/>
        <v>-51</v>
      </c>
      <c r="O85" s="121">
        <v>2</v>
      </c>
      <c r="P85" s="122"/>
      <c r="Q85" s="125">
        <f t="shared" si="10"/>
        <v>-53</v>
      </c>
      <c r="R85" s="126" t="s">
        <v>4766</v>
      </c>
      <c r="S85" s="101" t="str">
        <f t="shared" si="11"/>
        <v>OK</v>
      </c>
    </row>
    <row r="86" spans="1:19" s="100" customFormat="1" ht="33.75" hidden="1" customHeight="1">
      <c r="A86" s="56" t="s">
        <v>4251</v>
      </c>
      <c r="B86" s="113" t="str">
        <f>IF($A86="","",VLOOKUP($A86,'MÃ HH'!$A$1:$C$2892,2,0))</f>
        <v>DƯA ĐÀI LOAN L</v>
      </c>
      <c r="C86" s="113" t="e">
        <f>IF($A86="","",VLOOKUP($A86,'MÃ HH'!$A$1:$C$215,3,0))</f>
        <v>#N/A</v>
      </c>
      <c r="D86" s="109">
        <f>VLOOKUP(A86,'[1]TỔNG HỢP'!$A:$N,14,0)</f>
        <v>0</v>
      </c>
      <c r="E86" s="112">
        <f>SUMIF('NHẬP HÀNG'!$D:$D,A86,'NHẬP HÀNG'!$H:$H)</f>
        <v>0</v>
      </c>
      <c r="F86" s="112">
        <f>SUMIF('NHẬP HÀNG'!D:D,A86,'NHẬP HÀNG'!I:I)</f>
        <v>0</v>
      </c>
      <c r="G86" s="112">
        <f>SUMIF('NHẬP HÀNG'!D:D,A86,'NHẬP HÀNG'!J:J)</f>
        <v>0</v>
      </c>
      <c r="H86" s="112">
        <f>SUMIF('NHẬP HÀNG'!D:D,A86,'NHẬP HÀNG'!K:K)</f>
        <v>0</v>
      </c>
      <c r="I86" s="112">
        <f>SUMIF('NHẬP HÀNG'!D:D,A86,'NHẬP HÀNG'!M:M)</f>
        <v>0</v>
      </c>
      <c r="J86" s="112">
        <f>SUMIF('NHẬP HÀNG'!D:D,A86,'NHẬP HÀNG'!N:N)</f>
        <v>0</v>
      </c>
      <c r="K86" s="112">
        <f>SUMIF('NHẬP HÀNG'!D:D,A86,'NHẬP HÀNG'!L:L)</f>
        <v>0</v>
      </c>
      <c r="L86" s="112">
        <f>SUMIF('XUẤT HÀNG'!D:D,A86,'XUẤT HÀNG'!G:G)</f>
        <v>0</v>
      </c>
      <c r="M86" s="112">
        <f>SUMIF('XUẤT HÀNG'!D:D,A86,'XUẤT HÀNG'!H:H)</f>
        <v>0</v>
      </c>
      <c r="N86" s="109">
        <f t="shared" si="9"/>
        <v>0</v>
      </c>
      <c r="O86" s="121"/>
      <c r="P86" s="122"/>
      <c r="Q86" s="124">
        <f t="shared" si="10"/>
        <v>0</v>
      </c>
      <c r="R86" s="63"/>
      <c r="S86" s="101" t="str">
        <f t="shared" si="11"/>
        <v>NOT OK</v>
      </c>
    </row>
    <row r="87" spans="1:19" s="100" customFormat="1" ht="27" customHeight="1">
      <c r="A87" s="56" t="s">
        <v>4632</v>
      </c>
      <c r="B87" s="113" t="str">
        <f>IF($A87="","",VLOOKUP($A87,'MÃ HH'!$A$1:$C$2892,2,0))</f>
        <v>DƯA LƯỚI L</v>
      </c>
      <c r="C87" s="113" t="e">
        <f>IF($A87="","",VLOOKUP($A87,'MÃ HH'!$A$1:$C$215,3,0))</f>
        <v>#N/A</v>
      </c>
      <c r="D87" s="109">
        <f>VLOOKUP(A87,'[1]TỔNG HỢP'!$A:$N,14,0)</f>
        <v>4</v>
      </c>
      <c r="E87" s="112">
        <f>SUMIF('NHẬP HÀNG'!$D:$D,A87,'NHẬP HÀNG'!$H:$H)</f>
        <v>0</v>
      </c>
      <c r="F87" s="112">
        <f>SUMIF('NHẬP HÀNG'!D:D,A87,'NHẬP HÀNG'!I:I)</f>
        <v>0</v>
      </c>
      <c r="G87" s="112">
        <f>SUMIF('NHẬP HÀNG'!D:D,A87,'NHẬP HÀNG'!J:J)</f>
        <v>0</v>
      </c>
      <c r="H87" s="112">
        <f>SUMIF('NHẬP HÀNG'!D:D,A87,'NHẬP HÀNG'!K:K)</f>
        <v>0</v>
      </c>
      <c r="I87" s="112">
        <f>SUMIF('NHẬP HÀNG'!D:D,A87,'NHẬP HÀNG'!M:M)</f>
        <v>0</v>
      </c>
      <c r="J87" s="112">
        <f>SUMIF('NHẬP HÀNG'!D:D,A87,'NHẬP HÀNG'!N:N)</f>
        <v>0</v>
      </c>
      <c r="K87" s="112">
        <f>SUMIF('NHẬP HÀNG'!D:D,A87,'NHẬP HÀNG'!L:L)</f>
        <v>0</v>
      </c>
      <c r="L87" s="112">
        <f>SUMIF('XUẤT HÀNG'!D:D,A87,'XUẤT HÀNG'!G:G)</f>
        <v>0</v>
      </c>
      <c r="M87" s="112">
        <f>SUMIF('XUẤT HÀNG'!D:D,A87,'XUẤT HÀNG'!H:H)</f>
        <v>0</v>
      </c>
      <c r="N87" s="109">
        <f t="shared" si="9"/>
        <v>4</v>
      </c>
      <c r="O87" s="121"/>
      <c r="P87" s="122"/>
      <c r="Q87" s="125">
        <f t="shared" si="10"/>
        <v>4</v>
      </c>
      <c r="R87" s="126" t="s">
        <v>4767</v>
      </c>
      <c r="S87" s="101" t="str">
        <f t="shared" si="11"/>
        <v>OK</v>
      </c>
    </row>
    <row r="88" spans="1:19" s="100" customFormat="1" ht="30.95" customHeight="1">
      <c r="A88" s="40" t="s">
        <v>4287</v>
      </c>
      <c r="B88" s="113" t="str">
        <f>IF($A88="","",VLOOKUP($A88,'MÃ HH'!$A$1:$C$2892,2,0))</f>
        <v>DƯA LƯỚI LOẠI B</v>
      </c>
      <c r="C88" s="113" t="e">
        <f>IF($A88="","",VLOOKUP($A88,'MÃ HH'!$A$1:$C$215,3,0))</f>
        <v>#N/A</v>
      </c>
      <c r="D88" s="109">
        <f>VLOOKUP(A88,'[1]TỔNG HỢP'!$A:$N,14,0)</f>
        <v>48</v>
      </c>
      <c r="E88" s="112">
        <f>SUMIF('NHẬP HÀNG'!$D:$D,A88,'NHẬP HÀNG'!$H:$H)</f>
        <v>0</v>
      </c>
      <c r="F88" s="112">
        <f>SUMIF('NHẬP HÀNG'!D:D,A88,'NHẬP HÀNG'!I:I)</f>
        <v>0</v>
      </c>
      <c r="G88" s="112">
        <f>SUMIF('NHẬP HÀNG'!D:D,A88,'NHẬP HÀNG'!J:J)</f>
        <v>0</v>
      </c>
      <c r="H88" s="112">
        <f>SUMIF('NHẬP HÀNG'!D:D,A88,'NHẬP HÀNG'!K:K)</f>
        <v>0</v>
      </c>
      <c r="I88" s="112">
        <f>SUMIF('NHẬP HÀNG'!D:D,A88,'NHẬP HÀNG'!M:M)</f>
        <v>0</v>
      </c>
      <c r="J88" s="112">
        <f>SUMIF('NHẬP HÀNG'!D:D,A88,'NHẬP HÀNG'!N:N)</f>
        <v>0</v>
      </c>
      <c r="K88" s="112">
        <f>SUMIF('NHẬP HÀNG'!D:D,A88,'NHẬP HÀNG'!L:L)</f>
        <v>0</v>
      </c>
      <c r="L88" s="112">
        <f>SUMIF('XUẤT HÀNG'!D:D,A88,'XUẤT HÀNG'!G:G)</f>
        <v>0</v>
      </c>
      <c r="M88" s="112">
        <f>SUMIF('XUẤT HÀNG'!D:D,A88,'XUẤT HÀNG'!H:H)</f>
        <v>0</v>
      </c>
      <c r="N88" s="109">
        <f t="shared" si="9"/>
        <v>48</v>
      </c>
      <c r="O88" s="121"/>
      <c r="P88" s="122"/>
      <c r="Q88" s="125">
        <f t="shared" si="10"/>
        <v>48</v>
      </c>
      <c r="R88" s="126" t="s">
        <v>4768</v>
      </c>
      <c r="S88" s="101" t="str">
        <f t="shared" si="11"/>
        <v>OK</v>
      </c>
    </row>
    <row r="89" spans="1:19" s="100" customFormat="1" ht="33.75" hidden="1" customHeight="1">
      <c r="A89" s="54" t="s">
        <v>3958</v>
      </c>
      <c r="B89" s="113" t="str">
        <f>IF($A89="","",VLOOKUP($A89,'MÃ HH'!$A$1:$C$21879,2,0))</f>
        <v>DƯA ĐÀI GOLDEN 3A</v>
      </c>
      <c r="C89" s="113" t="e">
        <f>IF($A89="","",VLOOKUP($A89,'MÃ HH'!$A$1:$C$215,3,0))</f>
        <v>#N/A</v>
      </c>
      <c r="D89" s="109">
        <f>VLOOKUP(A89,'[1]TỔNG HỢP'!$A:$N,14,0)</f>
        <v>0</v>
      </c>
      <c r="E89" s="112">
        <f>SUMIF('NHẬP HÀNG'!$D:$D,A89,'NHẬP HÀNG'!$H:$H)</f>
        <v>0</v>
      </c>
      <c r="F89" s="112">
        <f>SUMIF('NHẬP HÀNG'!D:D,A89,'NHẬP HÀNG'!I:I)</f>
        <v>0</v>
      </c>
      <c r="G89" s="112">
        <f>SUMIF('NHẬP HÀNG'!D:D,A89,'NHẬP HÀNG'!J:J)</f>
        <v>0</v>
      </c>
      <c r="H89" s="112">
        <f>SUMIF('NHẬP HÀNG'!D:D,A89,'NHẬP HÀNG'!K:K)</f>
        <v>0</v>
      </c>
      <c r="I89" s="112">
        <f>SUMIF('NHẬP HÀNG'!D:D,A89,'NHẬP HÀNG'!M:M)</f>
        <v>0</v>
      </c>
      <c r="J89" s="112">
        <f>SUMIF('NHẬP HÀNG'!D:D,A89,'NHẬP HÀNG'!N:N)</f>
        <v>0</v>
      </c>
      <c r="K89" s="112">
        <f>SUMIF('NHẬP HÀNG'!D:D,A89,'NHẬP HÀNG'!L:L)</f>
        <v>0</v>
      </c>
      <c r="L89" s="112">
        <f>SUMIF('XUẤT HÀNG'!D:D,A89,'XUẤT HÀNG'!G:G)</f>
        <v>0</v>
      </c>
      <c r="M89" s="112">
        <f>SUMIF('XUẤT HÀNG'!D:D,A89,'XUẤT HÀNG'!H:H)</f>
        <v>0</v>
      </c>
      <c r="N89" s="109">
        <f t="shared" si="9"/>
        <v>0</v>
      </c>
      <c r="O89" s="121"/>
      <c r="P89" s="122"/>
      <c r="Q89" s="124">
        <f t="shared" si="10"/>
        <v>0</v>
      </c>
      <c r="R89" s="63"/>
      <c r="S89" s="101" t="str">
        <f t="shared" si="11"/>
        <v>NOT OK</v>
      </c>
    </row>
    <row r="90" spans="1:19" s="100" customFormat="1" ht="33.75" hidden="1" customHeight="1">
      <c r="A90" s="54" t="s">
        <v>3962</v>
      </c>
      <c r="B90" s="113" t="str">
        <f>IF($A90="","",VLOOKUP($A90,'MÃ HH'!$A$1:$C$21879,2,0))</f>
        <v>DƯA ĐÀI GOLDEN 2A</v>
      </c>
      <c r="C90" s="113" t="e">
        <f>IF($A90="","",VLOOKUP($A90,'MÃ HH'!$A$1:$C$215,3,0))</f>
        <v>#N/A</v>
      </c>
      <c r="D90" s="109">
        <f>VLOOKUP(A90,'[1]TỔNG HỢP'!$A:$N,14,0)</f>
        <v>0</v>
      </c>
      <c r="E90" s="112">
        <f>SUMIF('NHẬP HÀNG'!$D:$D,A90,'NHẬP HÀNG'!$H:$H)</f>
        <v>0</v>
      </c>
      <c r="F90" s="112">
        <f>SUMIF('NHẬP HÀNG'!D:D,A90,'NHẬP HÀNG'!I:I)</f>
        <v>0</v>
      </c>
      <c r="G90" s="112">
        <f>SUMIF('NHẬP HÀNG'!D:D,A90,'NHẬP HÀNG'!J:J)</f>
        <v>0</v>
      </c>
      <c r="H90" s="112">
        <f>SUMIF('NHẬP HÀNG'!D:D,A90,'NHẬP HÀNG'!K:K)</f>
        <v>0</v>
      </c>
      <c r="I90" s="112">
        <f>SUMIF('NHẬP HÀNG'!D:D,A90,'NHẬP HÀNG'!M:M)</f>
        <v>0</v>
      </c>
      <c r="J90" s="112">
        <f>SUMIF('NHẬP HÀNG'!D:D,A90,'NHẬP HÀNG'!N:N)</f>
        <v>0</v>
      </c>
      <c r="K90" s="112">
        <f>SUMIF('NHẬP HÀNG'!D:D,A90,'NHẬP HÀNG'!L:L)</f>
        <v>0</v>
      </c>
      <c r="L90" s="112">
        <f>SUMIF('XUẤT HÀNG'!D:D,A90,'XUẤT HÀNG'!G:G)</f>
        <v>0</v>
      </c>
      <c r="M90" s="112">
        <f>SUMIF('XUẤT HÀNG'!D:D,A90,'XUẤT HÀNG'!H:H)</f>
        <v>0</v>
      </c>
      <c r="N90" s="109">
        <f t="shared" si="9"/>
        <v>0</v>
      </c>
      <c r="O90" s="121"/>
      <c r="P90" s="122"/>
      <c r="Q90" s="124">
        <f t="shared" si="10"/>
        <v>0</v>
      </c>
      <c r="R90" s="63"/>
      <c r="S90" s="101" t="str">
        <f t="shared" si="11"/>
        <v>NOT OK</v>
      </c>
    </row>
    <row r="91" spans="1:19" s="100" customFormat="1" ht="33.75" hidden="1" customHeight="1">
      <c r="A91" s="117" t="s">
        <v>3676</v>
      </c>
      <c r="B91" s="113" t="str">
        <f>IF($A91="","",VLOOKUP($A91,'MÃ HH'!$A$1:$C$215,2,0))</f>
        <v>DƯA LƯỚI MELON 9KG</v>
      </c>
      <c r="C91" s="113" t="str">
        <f>IF($A91="","",VLOOKUP($A91,'MÃ HH'!$A$1:$C$215,3,0))</f>
        <v>Thùng</v>
      </c>
      <c r="D91" s="109">
        <f>VLOOKUP(A91,'[1]TỔNG HỢP'!$A:$N,14,0)</f>
        <v>0</v>
      </c>
      <c r="E91" s="112">
        <f>SUMIF('NHẬP HÀNG'!$D:$D,A91,'NHẬP HÀNG'!$H:$H)</f>
        <v>0</v>
      </c>
      <c r="F91" s="112">
        <f>SUMIF('NHẬP HÀNG'!D:D,A91,'NHẬP HÀNG'!I:I)</f>
        <v>0</v>
      </c>
      <c r="G91" s="112">
        <f>SUMIF('NHẬP HÀNG'!D:D,A91,'NHẬP HÀNG'!J:J)</f>
        <v>0</v>
      </c>
      <c r="H91" s="112">
        <f>SUMIF('NHẬP HÀNG'!D:D,A91,'NHẬP HÀNG'!K:K)</f>
        <v>0</v>
      </c>
      <c r="I91" s="112">
        <f>SUMIF('NHẬP HÀNG'!D:D,A91,'NHẬP HÀNG'!M:M)</f>
        <v>0</v>
      </c>
      <c r="J91" s="112">
        <f>SUMIF('NHẬP HÀNG'!D:D,A91,'NHẬP HÀNG'!N:N)</f>
        <v>0</v>
      </c>
      <c r="K91" s="112">
        <f>SUMIF('NHẬP HÀNG'!D:D,A91,'NHẬP HÀNG'!L:L)</f>
        <v>0</v>
      </c>
      <c r="L91" s="112">
        <f>SUMIF('XUẤT HÀNG'!D:D,A91,'XUẤT HÀNG'!G:G)</f>
        <v>0</v>
      </c>
      <c r="M91" s="112">
        <f>SUMIF('XUẤT HÀNG'!D:D,A91,'XUẤT HÀNG'!H:H)</f>
        <v>0</v>
      </c>
      <c r="N91" s="109">
        <f t="shared" si="9"/>
        <v>0</v>
      </c>
      <c r="O91" s="121"/>
      <c r="P91" s="122"/>
      <c r="Q91" s="124">
        <f t="shared" si="10"/>
        <v>0</v>
      </c>
      <c r="R91" s="63"/>
      <c r="S91" s="101" t="str">
        <f t="shared" si="11"/>
        <v>NOT OK</v>
      </c>
    </row>
    <row r="92" spans="1:19" s="100" customFormat="1" ht="27" hidden="1" customHeight="1">
      <c r="A92" s="40" t="s">
        <v>4023</v>
      </c>
      <c r="B92" s="113" t="str">
        <f>IF($A92="","",VLOOKUP($A92,'MÃ HH'!$A$1:$C$2082,2,0))</f>
        <v>ĐÀO ÚC</v>
      </c>
      <c r="C92" s="113" t="e">
        <f>IF($A92="","",VLOOKUP($A92,'MÃ HH'!$A$1:$C$215,3,0))</f>
        <v>#N/A</v>
      </c>
      <c r="D92" s="109">
        <f>VLOOKUP(A92,'[1]TỔNG HỢP'!$A:$N,14,0)</f>
        <v>0</v>
      </c>
      <c r="E92" s="112">
        <f>SUMIF('NHẬP HÀNG'!$D:$D,A92,'NHẬP HÀNG'!$H:$H)</f>
        <v>0</v>
      </c>
      <c r="F92" s="112">
        <f>SUMIF('NHẬP HÀNG'!D:D,A92,'NHẬP HÀNG'!I:I)</f>
        <v>0</v>
      </c>
      <c r="G92" s="112">
        <f>SUMIF('NHẬP HÀNG'!D:D,A92,'NHẬP HÀNG'!J:J)</f>
        <v>0</v>
      </c>
      <c r="H92" s="112">
        <f>SUMIF('NHẬP HÀNG'!D:D,A92,'NHẬP HÀNG'!K:K)</f>
        <v>0</v>
      </c>
      <c r="I92" s="112">
        <f>SUMIF('NHẬP HÀNG'!D:D,A92,'NHẬP HÀNG'!M:M)</f>
        <v>0</v>
      </c>
      <c r="J92" s="112">
        <f>SUMIF('NHẬP HÀNG'!D:D,A92,'NHẬP HÀNG'!N:N)</f>
        <v>0</v>
      </c>
      <c r="K92" s="112">
        <f>SUMIF('NHẬP HÀNG'!D:D,A92,'NHẬP HÀNG'!L:L)</f>
        <v>0</v>
      </c>
      <c r="L92" s="112">
        <f>SUMIF('XUẤT HÀNG'!D:D,A92,'XUẤT HÀNG'!G:G)</f>
        <v>0</v>
      </c>
      <c r="M92" s="112">
        <f>SUMIF('XUẤT HÀNG'!D:D,A92,'XUẤT HÀNG'!H:H)</f>
        <v>0</v>
      </c>
      <c r="N92" s="109">
        <f t="shared" si="9"/>
        <v>0</v>
      </c>
      <c r="O92" s="121"/>
      <c r="P92" s="122"/>
      <c r="Q92" s="124">
        <f t="shared" si="10"/>
        <v>0</v>
      </c>
      <c r="R92" s="63"/>
      <c r="S92" s="101" t="str">
        <f t="shared" si="11"/>
        <v>NOT OK</v>
      </c>
    </row>
    <row r="93" spans="1:19" s="100" customFormat="1" ht="33.75" customHeight="1">
      <c r="A93" s="40" t="s">
        <v>4115</v>
      </c>
      <c r="B93" s="113" t="str">
        <f>IF($A93="","",VLOOKUP($A93,'MÃ HH'!$A$1:$C$2082,2,0))</f>
        <v>DÂU TÂY HÀN QUỐC</v>
      </c>
      <c r="C93" s="113" t="e">
        <f>IF($A93="","",VLOOKUP($A93,'MÃ HH'!$A$1:$C$215,3,0))</f>
        <v>#N/A</v>
      </c>
      <c r="D93" s="109">
        <f>VLOOKUP(A93,'[1]TỔNG HỢP'!$A:$N,14,0)</f>
        <v>24</v>
      </c>
      <c r="E93" s="112">
        <f>SUMIF('NHẬP HÀNG'!$D:$D,A93,'NHẬP HÀNG'!$H:$H)</f>
        <v>0</v>
      </c>
      <c r="F93" s="112">
        <f>SUMIF('NHẬP HÀNG'!D:D,A93,'NHẬP HÀNG'!I:I)</f>
        <v>0</v>
      </c>
      <c r="G93" s="112">
        <f>SUMIF('NHẬP HÀNG'!D:D,A93,'NHẬP HÀNG'!J:J)</f>
        <v>0</v>
      </c>
      <c r="H93" s="112">
        <f>SUMIF('NHẬP HÀNG'!D:D,A93,'NHẬP HÀNG'!K:K)</f>
        <v>0</v>
      </c>
      <c r="I93" s="112">
        <f>SUMIF('NHẬP HÀNG'!D:D,A93,'NHẬP HÀNG'!M:M)</f>
        <v>0</v>
      </c>
      <c r="J93" s="112">
        <f>SUMIF('NHẬP HÀNG'!D:D,A93,'NHẬP HÀNG'!N:N)</f>
        <v>0</v>
      </c>
      <c r="K93" s="112">
        <f>SUMIF('NHẬP HÀNG'!D:D,A93,'NHẬP HÀNG'!L:L)</f>
        <v>0</v>
      </c>
      <c r="L93" s="112">
        <f>SUMIF('XUẤT HÀNG'!D:D,A93,'XUẤT HÀNG'!G:G)</f>
        <v>0</v>
      </c>
      <c r="M93" s="112">
        <f>SUMIF('XUẤT HÀNG'!D:D,A93,'XUẤT HÀNG'!H:H)</f>
        <v>0</v>
      </c>
      <c r="N93" s="109">
        <f t="shared" ref="N93:N157" si="15">D93+E93+F93+G93+H93+I93++J93-L93-M93+K93</f>
        <v>24</v>
      </c>
      <c r="O93" s="121">
        <v>23</v>
      </c>
      <c r="P93" s="122"/>
      <c r="Q93" s="125">
        <f t="shared" ref="Q93:Q157" si="16">+N93-O93-P93</f>
        <v>1</v>
      </c>
      <c r="R93" s="126" t="s">
        <v>4769</v>
      </c>
      <c r="S93" s="101" t="str">
        <f t="shared" ref="S93:S156" si="17">IF(ABS(D93)+ABS(E93)+ABS(F93)+ABS(J93)+ABS(L93)+ABS(O93)+ABS(P93)+ABS(M93)+ABS(N93)+ABS(Q93)=0,"NOT OK","OK")</f>
        <v>OK</v>
      </c>
    </row>
    <row r="94" spans="1:19" s="100" customFormat="1" ht="33.75" hidden="1" customHeight="1">
      <c r="A94" s="56" t="s">
        <v>3332</v>
      </c>
      <c r="B94" s="113" t="str">
        <f>IF($A94="","",VLOOKUP($A94,'MÃ HH'!$A$1:$C$215,2,0))</f>
        <v>KIWI VÀNG 22 - 3.5KG</v>
      </c>
      <c r="C94" s="113" t="str">
        <f>IF($A94="","",VLOOKUP($A94,'MÃ HH'!$A$1:$C$215,3,0))</f>
        <v>Thùng</v>
      </c>
      <c r="D94" s="109">
        <f>VLOOKUP(A94,'[1]TỔNG HỢP'!$A:$N,14,0)</f>
        <v>0</v>
      </c>
      <c r="E94" s="112">
        <f>SUMIF('NHẬP HÀNG'!$D:$D,A94,'NHẬP HÀNG'!$H:$H)</f>
        <v>0</v>
      </c>
      <c r="F94" s="112">
        <f>SUMIF('NHẬP HÀNG'!D:D,A94,'NHẬP HÀNG'!I:I)</f>
        <v>0</v>
      </c>
      <c r="G94" s="112">
        <f>SUMIF('NHẬP HÀNG'!D:D,A94,'NHẬP HÀNG'!J:J)</f>
        <v>0</v>
      </c>
      <c r="H94" s="112">
        <f>SUMIF('NHẬP HÀNG'!D:D,A94,'NHẬP HÀNG'!K:K)</f>
        <v>0</v>
      </c>
      <c r="I94" s="112">
        <f>SUMIF('NHẬP HÀNG'!D:D,A94,'NHẬP HÀNG'!M:M)</f>
        <v>0</v>
      </c>
      <c r="J94" s="112">
        <f>SUMIF('NHẬP HÀNG'!D:D,A94,'NHẬP HÀNG'!N:N)</f>
        <v>0</v>
      </c>
      <c r="K94" s="112">
        <f>SUMIF('NHẬP HÀNG'!D:D,A94,'NHẬP HÀNG'!L:L)</f>
        <v>0</v>
      </c>
      <c r="L94" s="112">
        <f>SUMIF('XUẤT HÀNG'!D:D,A94,'XUẤT HÀNG'!G:G)</f>
        <v>0</v>
      </c>
      <c r="M94" s="112">
        <f>SUMIF('XUẤT HÀNG'!D:D,A94,'XUẤT HÀNG'!H:H)</f>
        <v>0</v>
      </c>
      <c r="N94" s="109">
        <f t="shared" si="15"/>
        <v>0</v>
      </c>
      <c r="O94" s="121"/>
      <c r="P94" s="122"/>
      <c r="Q94" s="124">
        <f t="shared" si="16"/>
        <v>0</v>
      </c>
      <c r="R94" s="63"/>
      <c r="S94" s="101" t="str">
        <f t="shared" si="17"/>
        <v>NOT OK</v>
      </c>
    </row>
    <row r="95" spans="1:19" s="100" customFormat="1" ht="33.75" hidden="1" customHeight="1">
      <c r="A95" s="40" t="s">
        <v>4327</v>
      </c>
      <c r="B95" s="113" t="str">
        <f>IF($A95="","",VLOOKUP($A95,'MÃ HH'!$A$1:$C$1184,2,0))</f>
        <v>KIWI VÀNG SUNGOLD PHÁP - 5.7KG</v>
      </c>
      <c r="C95" s="113" t="e">
        <f>IF($A95="","",VLOOKUP($A95,'MÃ HH'!$A$1:$C$215,3,0))</f>
        <v>#N/A</v>
      </c>
      <c r="D95" s="109">
        <f>VLOOKUP(A95,'[1]TỔNG HỢP'!$A:$N,14,0)</f>
        <v>0</v>
      </c>
      <c r="E95" s="112">
        <f>SUMIF('NHẬP HÀNG'!$D:$D,A95,'NHẬP HÀNG'!$H:$H)</f>
        <v>0</v>
      </c>
      <c r="F95" s="112">
        <f>SUMIF('NHẬP HÀNG'!D:D,A95,'NHẬP HÀNG'!I:I)</f>
        <v>0</v>
      </c>
      <c r="G95" s="112">
        <f>SUMIF('NHẬP HÀNG'!D:D,A95,'NHẬP HÀNG'!J:J)</f>
        <v>0</v>
      </c>
      <c r="H95" s="112">
        <f>SUMIF('NHẬP HÀNG'!D:D,A95,'NHẬP HÀNG'!K:K)</f>
        <v>0</v>
      </c>
      <c r="I95" s="112">
        <f>SUMIF('NHẬP HÀNG'!D:D,A95,'NHẬP HÀNG'!M:M)</f>
        <v>0</v>
      </c>
      <c r="J95" s="112">
        <f>SUMIF('NHẬP HÀNG'!D:D,A95,'NHẬP HÀNG'!N:N)</f>
        <v>0</v>
      </c>
      <c r="K95" s="112">
        <f>SUMIF('NHẬP HÀNG'!D:D,A95,'NHẬP HÀNG'!L:L)</f>
        <v>0</v>
      </c>
      <c r="L95" s="112">
        <f>SUMIF('XUẤT HÀNG'!D:D,A95,'XUẤT HÀNG'!G:G)</f>
        <v>0</v>
      </c>
      <c r="M95" s="112">
        <f>SUMIF('XUẤT HÀNG'!D:D,A95,'XUẤT HÀNG'!H:H)</f>
        <v>0</v>
      </c>
      <c r="N95" s="109">
        <f t="shared" si="15"/>
        <v>0</v>
      </c>
      <c r="O95" s="121"/>
      <c r="P95" s="122"/>
      <c r="Q95" s="124">
        <f t="shared" si="16"/>
        <v>0</v>
      </c>
      <c r="R95" s="63"/>
      <c r="S95" s="101" t="str">
        <f t="shared" si="17"/>
        <v>NOT OK</v>
      </c>
    </row>
    <row r="96" spans="1:19" s="100" customFormat="1" ht="33.75" hidden="1" customHeight="1">
      <c r="A96" s="115" t="s">
        <v>3724</v>
      </c>
      <c r="B96" s="113" t="str">
        <f>IF($A96="","",VLOOKUP($A96,'MÃ HH'!$A$1:$C$234,2,0))</f>
        <v>HỒNG FUJI GIỐNG NHẬT SZ9</v>
      </c>
      <c r="C96" s="113" t="e">
        <f>IF($A96="","",VLOOKUP($A96,'MÃ HH'!$A$1:$C$215,3,0))</f>
        <v>#N/A</v>
      </c>
      <c r="D96" s="109">
        <f>VLOOKUP(A96,'[1]TỔNG HỢP'!$A:$N,14,0)</f>
        <v>0</v>
      </c>
      <c r="E96" s="112">
        <f>SUMIF('NHẬP HÀNG'!$D:$D,A96,'NHẬP HÀNG'!$H:$H)</f>
        <v>0</v>
      </c>
      <c r="F96" s="112">
        <f>SUMIF('NHẬP HÀNG'!D:D,A96,'NHẬP HÀNG'!I:I)</f>
        <v>0</v>
      </c>
      <c r="G96" s="112">
        <f>SUMIF('NHẬP HÀNG'!D:D,A96,'NHẬP HÀNG'!J:J)</f>
        <v>0</v>
      </c>
      <c r="H96" s="112">
        <f>SUMIF('NHẬP HÀNG'!D:D,A96,'NHẬP HÀNG'!K:K)</f>
        <v>0</v>
      </c>
      <c r="I96" s="112">
        <f>SUMIF('NHẬP HÀNG'!D:D,A96,'NHẬP HÀNG'!M:M)</f>
        <v>0</v>
      </c>
      <c r="J96" s="112">
        <f>SUMIF('NHẬP HÀNG'!D:D,A96,'NHẬP HÀNG'!N:N)</f>
        <v>0</v>
      </c>
      <c r="K96" s="112">
        <f>SUMIF('NHẬP HÀNG'!D:D,A96,'NHẬP HÀNG'!L:L)</f>
        <v>0</v>
      </c>
      <c r="L96" s="112">
        <f>SUMIF('XUẤT HÀNG'!D:D,A96,'XUẤT HÀNG'!G:G)</f>
        <v>0</v>
      </c>
      <c r="M96" s="112">
        <f>SUMIF('XUẤT HÀNG'!D:D,A96,'XUẤT HÀNG'!H:H)</f>
        <v>0</v>
      </c>
      <c r="N96" s="109">
        <f t="shared" si="15"/>
        <v>0</v>
      </c>
      <c r="O96" s="121"/>
      <c r="P96" s="122"/>
      <c r="Q96" s="124">
        <f t="shared" si="16"/>
        <v>0</v>
      </c>
      <c r="R96" s="63"/>
      <c r="S96" s="101" t="str">
        <f t="shared" si="17"/>
        <v>NOT OK</v>
      </c>
    </row>
    <row r="97" spans="1:19" s="100" customFormat="1" ht="33.75" hidden="1" customHeight="1">
      <c r="A97" s="56" t="s">
        <v>3720</v>
      </c>
      <c r="B97" s="113" t="str">
        <f>IF($A97="","",VLOOKUP($A97,'MÃ HH'!$A$1:$C$215,2,0))</f>
        <v>LÊ HÀN QUỐC EVERGOOD S24 -15KG</v>
      </c>
      <c r="C97" s="113"/>
      <c r="D97" s="109">
        <f>VLOOKUP(A97,'[1]TỔNG HỢP'!$A:$N,14,0)</f>
        <v>0</v>
      </c>
      <c r="E97" s="112">
        <f>SUMIF('NHẬP HÀNG'!$D:$D,A97,'NHẬP HÀNG'!$H:$H)</f>
        <v>0</v>
      </c>
      <c r="F97" s="112">
        <f>SUMIF('NHẬP HÀNG'!D:D,A97,'NHẬP HÀNG'!I:I)</f>
        <v>0</v>
      </c>
      <c r="G97" s="112">
        <f>SUMIF('NHẬP HÀNG'!D:D,A97,'NHẬP HÀNG'!J:J)</f>
        <v>0</v>
      </c>
      <c r="H97" s="112">
        <f>SUMIF('NHẬP HÀNG'!D:D,A97,'NHẬP HÀNG'!K:K)</f>
        <v>0</v>
      </c>
      <c r="I97" s="112">
        <f>SUMIF('NHẬP HÀNG'!D:D,A97,'NHẬP HÀNG'!M:M)</f>
        <v>0</v>
      </c>
      <c r="J97" s="112">
        <f>SUMIF('NHẬP HÀNG'!D:D,A97,'NHẬP HÀNG'!N:N)</f>
        <v>0</v>
      </c>
      <c r="K97" s="112">
        <f>SUMIF('NHẬP HÀNG'!D:D,A97,'NHẬP HÀNG'!L:L)</f>
        <v>0</v>
      </c>
      <c r="L97" s="112">
        <f>SUMIF('XUẤT HÀNG'!D:D,A97,'XUẤT HÀNG'!G:G)</f>
        <v>0</v>
      </c>
      <c r="M97" s="112">
        <f>SUMIF('XUẤT HÀNG'!D:D,A97,'XUẤT HÀNG'!H:H)</f>
        <v>0</v>
      </c>
      <c r="N97" s="109">
        <f t="shared" si="15"/>
        <v>0</v>
      </c>
      <c r="O97" s="121"/>
      <c r="P97" s="122"/>
      <c r="Q97" s="124">
        <f t="shared" si="16"/>
        <v>0</v>
      </c>
      <c r="R97" s="63"/>
      <c r="S97" s="101" t="str">
        <f t="shared" si="17"/>
        <v>NOT OK</v>
      </c>
    </row>
    <row r="98" spans="1:19" s="100" customFormat="1" ht="33.75" hidden="1" customHeight="1">
      <c r="A98" s="56" t="s">
        <v>3696</v>
      </c>
      <c r="B98" s="113" t="str">
        <f>IF($A98="","",VLOOKUP($A98,'MÃ HH'!$A$1:$C$215,2,0))</f>
        <v>LÊ HÀN QUỐC EVERGOOD S22- 15KG</v>
      </c>
      <c r="C98" s="113" t="str">
        <f>IF($A98="","",VLOOKUP($A98,'MÃ HH'!$A$1:$C$215,3,0))</f>
        <v>Thùng</v>
      </c>
      <c r="D98" s="109">
        <f>VLOOKUP(A98,'[1]TỔNG HỢP'!$A:$N,14,0)</f>
        <v>0</v>
      </c>
      <c r="E98" s="112">
        <f>SUMIF('NHẬP HÀNG'!$D:$D,A98,'NHẬP HÀNG'!$H:$H)</f>
        <v>0</v>
      </c>
      <c r="F98" s="112">
        <f>SUMIF('NHẬP HÀNG'!D:D,A98,'NHẬP HÀNG'!I:I)</f>
        <v>0</v>
      </c>
      <c r="G98" s="112">
        <f>SUMIF('NHẬP HÀNG'!D:D,A98,'NHẬP HÀNG'!J:J)</f>
        <v>0</v>
      </c>
      <c r="H98" s="112">
        <f>SUMIF('NHẬP HÀNG'!D:D,A98,'NHẬP HÀNG'!K:K)</f>
        <v>0</v>
      </c>
      <c r="I98" s="112">
        <f>SUMIF('NHẬP HÀNG'!D:D,A98,'NHẬP HÀNG'!M:M)</f>
        <v>0</v>
      </c>
      <c r="J98" s="112">
        <f>SUMIF('NHẬP HÀNG'!D:D,A98,'NHẬP HÀNG'!N:N)</f>
        <v>0</v>
      </c>
      <c r="K98" s="112">
        <f>SUMIF('NHẬP HÀNG'!D:D,A98,'NHẬP HÀNG'!L:L)</f>
        <v>0</v>
      </c>
      <c r="L98" s="112">
        <f>SUMIF('XUẤT HÀNG'!D:D,A98,'XUẤT HÀNG'!G:G)</f>
        <v>0</v>
      </c>
      <c r="M98" s="112">
        <f>SUMIF('XUẤT HÀNG'!D:D,A98,'XUẤT HÀNG'!H:H)</f>
        <v>0</v>
      </c>
      <c r="N98" s="109">
        <f t="shared" si="15"/>
        <v>0</v>
      </c>
      <c r="O98" s="121"/>
      <c r="P98" s="122"/>
      <c r="Q98" s="124">
        <f t="shared" si="16"/>
        <v>0</v>
      </c>
      <c r="R98" s="63"/>
      <c r="S98" s="101" t="str">
        <f t="shared" si="17"/>
        <v>NOT OK</v>
      </c>
    </row>
    <row r="99" spans="1:19" s="100" customFormat="1" ht="33.75" hidden="1" customHeight="1">
      <c r="A99" s="56" t="s">
        <v>3698</v>
      </c>
      <c r="B99" s="113" t="str">
        <f>IF($A99="","",VLOOKUP($A99,'MÃ HH'!$A$1:$C$215,2,0))</f>
        <v>LÊ HÀN QUỐC EVERGOOD S20 - 15KG</v>
      </c>
      <c r="C99" s="113" t="str">
        <f>IF($A99="","",VLOOKUP($A99,'MÃ HH'!$A$1:$C$215,3,0))</f>
        <v>Thùng</v>
      </c>
      <c r="D99" s="109">
        <f>VLOOKUP(A99,'[1]TỔNG HỢP'!$A:$N,14,0)</f>
        <v>0</v>
      </c>
      <c r="E99" s="112">
        <f>SUMIF('NHẬP HÀNG'!$D:$D,A99,'NHẬP HÀNG'!$H:$H)</f>
        <v>0</v>
      </c>
      <c r="F99" s="112">
        <f>SUMIF('NHẬP HÀNG'!D:D,A99,'NHẬP HÀNG'!I:I)</f>
        <v>0</v>
      </c>
      <c r="G99" s="112">
        <f>SUMIF('NHẬP HÀNG'!D:D,A99,'NHẬP HÀNG'!J:J)</f>
        <v>0</v>
      </c>
      <c r="H99" s="112">
        <f>SUMIF('NHẬP HÀNG'!D:D,A99,'NHẬP HÀNG'!K:K)</f>
        <v>0</v>
      </c>
      <c r="I99" s="112">
        <f>SUMIF('NHẬP HÀNG'!D:D,A99,'NHẬP HÀNG'!M:M)</f>
        <v>0</v>
      </c>
      <c r="J99" s="112">
        <f>SUMIF('NHẬP HÀNG'!D:D,A99,'NHẬP HÀNG'!N:N)</f>
        <v>0</v>
      </c>
      <c r="K99" s="112">
        <f>SUMIF('NHẬP HÀNG'!D:D,A99,'NHẬP HÀNG'!L:L)</f>
        <v>0</v>
      </c>
      <c r="L99" s="112">
        <f>SUMIF('XUẤT HÀNG'!D:D,A99,'XUẤT HÀNG'!G:G)</f>
        <v>0</v>
      </c>
      <c r="M99" s="112">
        <f>SUMIF('XUẤT HÀNG'!D:D,A99,'XUẤT HÀNG'!H:H)</f>
        <v>0</v>
      </c>
      <c r="N99" s="109">
        <f t="shared" si="15"/>
        <v>0</v>
      </c>
      <c r="O99" s="121"/>
      <c r="P99" s="122"/>
      <c r="Q99" s="124">
        <f t="shared" si="16"/>
        <v>0</v>
      </c>
      <c r="R99" s="63"/>
      <c r="S99" s="101" t="str">
        <f t="shared" si="17"/>
        <v>NOT OK</v>
      </c>
    </row>
    <row r="100" spans="1:19" s="100" customFormat="1" ht="33.75" hidden="1" customHeight="1">
      <c r="A100" s="56" t="s">
        <v>3700</v>
      </c>
      <c r="B100" s="113" t="str">
        <f>IF($A100="","",VLOOKUP($A100,'MÃ HH'!$A$1:$C$215,2,0))</f>
        <v>LÊ HÀN QUỐC EVERGOOD S26 - 15KG</v>
      </c>
      <c r="C100" s="113" t="str">
        <f>IF($A100="","",VLOOKUP($A100,'MÃ HH'!$A$1:$C$215,3,0))</f>
        <v>Thùng</v>
      </c>
      <c r="D100" s="109">
        <f>VLOOKUP(A100,'[1]TỔNG HỢP'!$A:$N,14,0)</f>
        <v>0</v>
      </c>
      <c r="E100" s="112">
        <f>SUMIF('NHẬP HÀNG'!$D:$D,A100,'NHẬP HÀNG'!$H:$H)</f>
        <v>0</v>
      </c>
      <c r="F100" s="112">
        <f>SUMIF('NHẬP HÀNG'!D:D,A100,'NHẬP HÀNG'!I:I)</f>
        <v>0</v>
      </c>
      <c r="G100" s="112">
        <f>SUMIF('NHẬP HÀNG'!D:D,A100,'NHẬP HÀNG'!J:J)</f>
        <v>0</v>
      </c>
      <c r="H100" s="112">
        <f>SUMIF('NHẬP HÀNG'!D:D,A100,'NHẬP HÀNG'!K:K)</f>
        <v>0</v>
      </c>
      <c r="I100" s="112">
        <f>SUMIF('NHẬP HÀNG'!D:D,A100,'NHẬP HÀNG'!M:M)</f>
        <v>0</v>
      </c>
      <c r="J100" s="112">
        <f>SUMIF('NHẬP HÀNG'!D:D,A100,'NHẬP HÀNG'!N:N)</f>
        <v>0</v>
      </c>
      <c r="K100" s="112">
        <f>SUMIF('NHẬP HÀNG'!D:D,A100,'NHẬP HÀNG'!L:L)</f>
        <v>0</v>
      </c>
      <c r="L100" s="112">
        <f>SUMIF('XUẤT HÀNG'!D:D,A100,'XUẤT HÀNG'!G:G)</f>
        <v>0</v>
      </c>
      <c r="M100" s="112">
        <f>SUMIF('XUẤT HÀNG'!D:D,A100,'XUẤT HÀNG'!H:H)</f>
        <v>0</v>
      </c>
      <c r="N100" s="109">
        <f t="shared" si="15"/>
        <v>0</v>
      </c>
      <c r="O100" s="121"/>
      <c r="P100" s="122"/>
      <c r="Q100" s="125">
        <f t="shared" si="16"/>
        <v>0</v>
      </c>
      <c r="R100" s="10" t="s">
        <v>4770</v>
      </c>
      <c r="S100" s="101" t="str">
        <f t="shared" si="17"/>
        <v>NOT OK</v>
      </c>
    </row>
    <row r="101" spans="1:19" s="100" customFormat="1" ht="33.75" customHeight="1">
      <c r="A101" s="56" t="s">
        <v>3702</v>
      </c>
      <c r="B101" s="113" t="str">
        <f>IF($A101="","",VLOOKUP($A101,'MÃ HH'!$A$1:$C$215,2,0))</f>
        <v>LÊ HÀN QUỐC EVERGOOD S28 - 15KG</v>
      </c>
      <c r="C101" s="113" t="str">
        <f>IF($A101="","",VLOOKUP($A101,'MÃ HH'!$A$1:$C$215,3,0))</f>
        <v>Thùng</v>
      </c>
      <c r="D101" s="109">
        <f>VLOOKUP(A101,'[1]TỔNG HỢP'!$A:$N,14,0)</f>
        <v>7</v>
      </c>
      <c r="E101" s="112">
        <f>SUMIF('NHẬP HÀNG'!$D:$D,A101,'NHẬP HÀNG'!$H:$H)</f>
        <v>0</v>
      </c>
      <c r="F101" s="112">
        <f>SUMIF('NHẬP HÀNG'!D:D,A101,'NHẬP HÀNG'!I:I)</f>
        <v>0</v>
      </c>
      <c r="G101" s="112">
        <f>SUMIF('NHẬP HÀNG'!D:D,A101,'NHẬP HÀNG'!J:J)</f>
        <v>0</v>
      </c>
      <c r="H101" s="112">
        <f>SUMIF('NHẬP HÀNG'!D:D,A101,'NHẬP HÀNG'!K:K)</f>
        <v>0</v>
      </c>
      <c r="I101" s="112">
        <f>SUMIF('NHẬP HÀNG'!D:D,A101,'NHẬP HÀNG'!M:M)</f>
        <v>0</v>
      </c>
      <c r="J101" s="112">
        <f>SUMIF('NHẬP HÀNG'!D:D,A101,'NHẬP HÀNG'!N:N)</f>
        <v>0</v>
      </c>
      <c r="K101" s="112">
        <f>SUMIF('NHẬP HÀNG'!D:D,A101,'NHẬP HÀNG'!L:L)</f>
        <v>0</v>
      </c>
      <c r="L101" s="112">
        <f>SUMIF('XUẤT HÀNG'!D:D,A101,'XUẤT HÀNG'!G:G)</f>
        <v>0</v>
      </c>
      <c r="M101" s="112">
        <f>SUMIF('XUẤT HÀNG'!D:D,A101,'XUẤT HÀNG'!H:H)</f>
        <v>0</v>
      </c>
      <c r="N101" s="109">
        <f t="shared" si="15"/>
        <v>7</v>
      </c>
      <c r="O101" s="121">
        <f>6+1</f>
        <v>7</v>
      </c>
      <c r="P101" s="122"/>
      <c r="Q101" s="125">
        <f t="shared" si="16"/>
        <v>0</v>
      </c>
      <c r="R101" s="9"/>
      <c r="S101" s="101" t="str">
        <f t="shared" si="17"/>
        <v>OK</v>
      </c>
    </row>
    <row r="102" spans="1:19" s="100" customFormat="1" ht="33.75" customHeight="1">
      <c r="A102" s="56" t="s">
        <v>3704</v>
      </c>
      <c r="B102" s="113" t="str">
        <f>IF($A102="","",VLOOKUP($A102,'MÃ HH'!$A$1:$C$215,2,0))</f>
        <v>LÊ HÀN QUỐC EVERGOOD S30 - 15KG</v>
      </c>
      <c r="C102" s="113" t="str">
        <f>IF($A102="","",VLOOKUP($A102,'MÃ HH'!$A$1:$C$215,3,0))</f>
        <v>Thùng</v>
      </c>
      <c r="D102" s="109">
        <f>VLOOKUP(A102,'[1]TỔNG HỢP'!$A:$N,14,0)</f>
        <v>0</v>
      </c>
      <c r="E102" s="112">
        <f>SUMIF('NHẬP HÀNG'!$D:$D,A102,'NHẬP HÀNG'!$H:$H)</f>
        <v>0</v>
      </c>
      <c r="F102" s="112">
        <f>SUMIF('NHẬP HÀNG'!D:D,A102,'NHẬP HÀNG'!I:I)</f>
        <v>0</v>
      </c>
      <c r="G102" s="112">
        <f>SUMIF('NHẬP HÀNG'!D:D,A102,'NHẬP HÀNG'!J:J)</f>
        <v>0</v>
      </c>
      <c r="H102" s="112">
        <f>SUMIF('NHẬP HÀNG'!D:D,A102,'NHẬP HÀNG'!K:K)</f>
        <v>0</v>
      </c>
      <c r="I102" s="112">
        <f>SUMIF('NHẬP HÀNG'!D:D,A102,'NHẬP HÀNG'!M:M)</f>
        <v>0</v>
      </c>
      <c r="J102" s="112">
        <f>SUMIF('NHẬP HÀNG'!D:D,A102,'NHẬP HÀNG'!N:N)</f>
        <v>0</v>
      </c>
      <c r="K102" s="112">
        <f>SUMIF('NHẬP HÀNG'!D:D,A102,'NHẬP HÀNG'!L:L)</f>
        <v>0</v>
      </c>
      <c r="L102" s="112">
        <f>SUMIF('XUẤT HÀNG'!D:D,A102,'XUẤT HÀNG'!G:G)</f>
        <v>0</v>
      </c>
      <c r="M102" s="112">
        <f>SUMIF('XUẤT HÀNG'!D:D,A102,'XUẤT HÀNG'!H:H)</f>
        <v>0</v>
      </c>
      <c r="N102" s="109">
        <f t="shared" si="15"/>
        <v>0</v>
      </c>
      <c r="O102" s="121">
        <v>2</v>
      </c>
      <c r="P102" s="122"/>
      <c r="Q102" s="125">
        <f t="shared" si="16"/>
        <v>-2</v>
      </c>
      <c r="R102" s="9"/>
      <c r="S102" s="101" t="str">
        <f t="shared" si="17"/>
        <v>OK</v>
      </c>
    </row>
    <row r="103" spans="1:19" s="100" customFormat="1" ht="33.75" customHeight="1">
      <c r="A103" s="56" t="s">
        <v>3706</v>
      </c>
      <c r="B103" s="113" t="str">
        <f>IF($A103="","",VLOOKUP($A103,'MÃ HH'!$A$1:$C$215,2,0))</f>
        <v>LÊ HÀN QUỐC EVERGOOD S32 - 15KG</v>
      </c>
      <c r="C103" s="113" t="str">
        <f>IF($A103="","",VLOOKUP($A103,'MÃ HH'!$A$1:$C$215,3,0))</f>
        <v>Thùng</v>
      </c>
      <c r="D103" s="109">
        <f>VLOOKUP(A103,'[1]TỔNG HỢP'!$A:$N,14,0)</f>
        <v>4</v>
      </c>
      <c r="E103" s="112">
        <f>SUMIF('NHẬP HÀNG'!$D:$D,A103,'NHẬP HÀNG'!$H:$H)</f>
        <v>0</v>
      </c>
      <c r="F103" s="112">
        <f>SUMIF('NHẬP HÀNG'!D:D,A103,'NHẬP HÀNG'!I:I)</f>
        <v>0</v>
      </c>
      <c r="G103" s="112">
        <f>SUMIF('NHẬP HÀNG'!D:D,A103,'NHẬP HÀNG'!J:J)</f>
        <v>0</v>
      </c>
      <c r="H103" s="112">
        <f>SUMIF('NHẬP HÀNG'!D:D,A103,'NHẬP HÀNG'!K:K)</f>
        <v>0</v>
      </c>
      <c r="I103" s="112">
        <f>SUMIF('NHẬP HÀNG'!D:D,A103,'NHẬP HÀNG'!M:M)</f>
        <v>0</v>
      </c>
      <c r="J103" s="112">
        <f>SUMIF('NHẬP HÀNG'!D:D,A103,'NHẬP HÀNG'!N:N)</f>
        <v>0</v>
      </c>
      <c r="K103" s="112">
        <f>SUMIF('NHẬP HÀNG'!D:D,A103,'NHẬP HÀNG'!L:L)</f>
        <v>0</v>
      </c>
      <c r="L103" s="112">
        <f>SUMIF('XUẤT HÀNG'!D:D,A103,'XUẤT HÀNG'!G:G)</f>
        <v>0</v>
      </c>
      <c r="M103" s="112">
        <f>SUMIF('XUẤT HÀNG'!D:D,A103,'XUẤT HÀNG'!H:H)</f>
        <v>0</v>
      </c>
      <c r="N103" s="109">
        <f t="shared" si="15"/>
        <v>4</v>
      </c>
      <c r="O103" s="121">
        <v>3</v>
      </c>
      <c r="P103" s="122"/>
      <c r="Q103" s="125">
        <f t="shared" si="16"/>
        <v>1</v>
      </c>
      <c r="R103" s="8"/>
      <c r="S103" s="101" t="str">
        <f t="shared" si="17"/>
        <v>OK</v>
      </c>
    </row>
    <row r="104" spans="1:19" s="100" customFormat="1" ht="33.75" hidden="1" customHeight="1">
      <c r="A104" s="56" t="s">
        <v>3708</v>
      </c>
      <c r="B104" s="113" t="str">
        <f>IF($A104="","",VLOOKUP($A104,'MÃ HH'!$A$1:$C$215,2,0))</f>
        <v>LÊ HÀN QUỐC EVERGOOD S36 -15KG</v>
      </c>
      <c r="C104" s="113" t="str">
        <f>IF($A104="","",VLOOKUP($A104,'MÃ HH'!$A$1:$C$215,3,0))</f>
        <v>Thùng</v>
      </c>
      <c r="D104" s="109">
        <f>VLOOKUP(A104,'[1]TỔNG HỢP'!$A:$N,14,0)</f>
        <v>0</v>
      </c>
      <c r="E104" s="112">
        <f>SUMIF('NHẬP HÀNG'!$D:$D,A104,'NHẬP HÀNG'!$H:$H)</f>
        <v>0</v>
      </c>
      <c r="F104" s="112">
        <f>SUMIF('NHẬP HÀNG'!D:D,A104,'NHẬP HÀNG'!I:I)</f>
        <v>0</v>
      </c>
      <c r="G104" s="112">
        <f>SUMIF('NHẬP HÀNG'!D:D,A104,'NHẬP HÀNG'!J:J)</f>
        <v>0</v>
      </c>
      <c r="H104" s="112">
        <f>SUMIF('NHẬP HÀNG'!D:D,A104,'NHẬP HÀNG'!K:K)</f>
        <v>0</v>
      </c>
      <c r="I104" s="112">
        <f>SUMIF('NHẬP HÀNG'!D:D,A104,'NHẬP HÀNG'!M:M)</f>
        <v>0</v>
      </c>
      <c r="J104" s="112">
        <f>SUMIF('NHẬP HÀNG'!D:D,A104,'NHẬP HÀNG'!N:N)</f>
        <v>0</v>
      </c>
      <c r="K104" s="112">
        <f>SUMIF('NHẬP HÀNG'!D:D,A104,'NHẬP HÀNG'!L:L)</f>
        <v>0</v>
      </c>
      <c r="L104" s="112">
        <f>SUMIF('XUẤT HÀNG'!D:D,A104,'XUẤT HÀNG'!G:G)</f>
        <v>0</v>
      </c>
      <c r="M104" s="112">
        <f>SUMIF('XUẤT HÀNG'!D:D,A104,'XUẤT HÀNG'!H:H)</f>
        <v>0</v>
      </c>
      <c r="N104" s="109">
        <f t="shared" si="15"/>
        <v>0</v>
      </c>
      <c r="O104" s="121"/>
      <c r="P104" s="122"/>
      <c r="Q104" s="125">
        <f t="shared" si="16"/>
        <v>0</v>
      </c>
      <c r="R104" s="14"/>
      <c r="S104" s="101" t="str">
        <f t="shared" si="17"/>
        <v>NOT OK</v>
      </c>
    </row>
    <row r="105" spans="1:19" s="100" customFormat="1" ht="33.75" customHeight="1">
      <c r="A105" s="56" t="s">
        <v>3710</v>
      </c>
      <c r="B105" s="113" t="str">
        <f>IF($A105="","",VLOOKUP($A105,'MÃ HH'!$A$1:$C$215,2,0))</f>
        <v>LÊ HÀN QUỐC EVERGOOD S34 -15KG</v>
      </c>
      <c r="C105" s="113" t="str">
        <f>IF($A105="","",VLOOKUP($A105,'MÃ HH'!$A$1:$C$215,3,0))</f>
        <v>Thùng</v>
      </c>
      <c r="D105" s="109">
        <f>VLOOKUP(A105,'[1]TỔNG HỢP'!$A:$N,14,0)</f>
        <v>1</v>
      </c>
      <c r="E105" s="112">
        <f>SUMIF('NHẬP HÀNG'!$D:$D,A105,'NHẬP HÀNG'!$H:$H)</f>
        <v>0</v>
      </c>
      <c r="F105" s="112">
        <f>SUMIF('NHẬP HÀNG'!D:D,A105,'NHẬP HÀNG'!I:I)</f>
        <v>0</v>
      </c>
      <c r="G105" s="112">
        <f>SUMIF('NHẬP HÀNG'!D:D,A105,'NHẬP HÀNG'!J:J)</f>
        <v>0</v>
      </c>
      <c r="H105" s="112">
        <f>SUMIF('NHẬP HÀNG'!D:D,A105,'NHẬP HÀNG'!K:K)</f>
        <v>0</v>
      </c>
      <c r="I105" s="112">
        <f>SUMIF('NHẬP HÀNG'!D:D,A105,'NHẬP HÀNG'!M:M)</f>
        <v>0</v>
      </c>
      <c r="J105" s="112">
        <f>SUMIF('NHẬP HÀNG'!D:D,A105,'NHẬP HÀNG'!N:N)</f>
        <v>0</v>
      </c>
      <c r="K105" s="112">
        <f>SUMIF('NHẬP HÀNG'!D:D,A105,'NHẬP HÀNG'!L:L)</f>
        <v>0</v>
      </c>
      <c r="L105" s="112">
        <f>SUMIF('XUẤT HÀNG'!D:D,A105,'XUẤT HÀNG'!G:G)</f>
        <v>0</v>
      </c>
      <c r="M105" s="112">
        <f>SUMIF('XUẤT HÀNG'!D:D,A105,'XUẤT HÀNG'!H:H)</f>
        <v>0</v>
      </c>
      <c r="N105" s="109">
        <f t="shared" si="15"/>
        <v>1</v>
      </c>
      <c r="O105" s="121"/>
      <c r="P105" s="122"/>
      <c r="Q105" s="125">
        <f t="shared" si="16"/>
        <v>1</v>
      </c>
      <c r="R105" s="14"/>
      <c r="S105" s="101" t="str">
        <f t="shared" si="17"/>
        <v>OK</v>
      </c>
    </row>
    <row r="106" spans="1:19" s="100" customFormat="1" ht="33.75" hidden="1" customHeight="1">
      <c r="A106" s="40" t="s">
        <v>3989</v>
      </c>
      <c r="B106" s="113" t="str">
        <f>IF($A106="","",VLOOKUP($A106,'MÃ HH'!$A$1:$C$21879,2,0))</f>
        <v>LÊ HÀN QUỐC EVERGOOD S35- 15 KG</v>
      </c>
      <c r="C106" s="113" t="e">
        <f>IF($A106="","",VLOOKUP($A106,'MÃ HH'!$A$1:$C$215,3,0))</f>
        <v>#N/A</v>
      </c>
      <c r="D106" s="109">
        <f>VLOOKUP(A106,'[1]TỔNG HỢP'!$A:$N,14,0)</f>
        <v>0</v>
      </c>
      <c r="E106" s="112">
        <f>SUMIF('NHẬP HÀNG'!$D:$D,A106,'NHẬP HÀNG'!$H:$H)</f>
        <v>0</v>
      </c>
      <c r="F106" s="112">
        <f>SUMIF('NHẬP HÀNG'!D:D,A106,'NHẬP HÀNG'!I:I)</f>
        <v>0</v>
      </c>
      <c r="G106" s="112">
        <f>SUMIF('NHẬP HÀNG'!D:D,A106,'NHẬP HÀNG'!J:J)</f>
        <v>0</v>
      </c>
      <c r="H106" s="112">
        <f>SUMIF('NHẬP HÀNG'!D:D,A106,'NHẬP HÀNG'!K:K)</f>
        <v>0</v>
      </c>
      <c r="I106" s="112">
        <f>SUMIF('NHẬP HÀNG'!D:D,A106,'NHẬP HÀNG'!M:M)</f>
        <v>0</v>
      </c>
      <c r="J106" s="112">
        <f>SUMIF('NHẬP HÀNG'!D:D,A106,'NHẬP HÀNG'!N:N)</f>
        <v>0</v>
      </c>
      <c r="K106" s="112">
        <f>SUMIF('NHẬP HÀNG'!D:D,A106,'NHẬP HÀNG'!L:L)</f>
        <v>0</v>
      </c>
      <c r="L106" s="112">
        <f>SUMIF('XUẤT HÀNG'!D:D,A106,'XUẤT HÀNG'!G:G)</f>
        <v>0</v>
      </c>
      <c r="M106" s="112">
        <f>SUMIF('XUẤT HÀNG'!D:D,A106,'XUẤT HÀNG'!H:H)</f>
        <v>0</v>
      </c>
      <c r="N106" s="109">
        <f t="shared" si="15"/>
        <v>0</v>
      </c>
      <c r="O106" s="121"/>
      <c r="P106" s="122"/>
      <c r="Q106" s="124">
        <f t="shared" si="16"/>
        <v>0</v>
      </c>
      <c r="R106" s="63"/>
      <c r="S106" s="101" t="str">
        <f t="shared" si="17"/>
        <v>NOT OK</v>
      </c>
    </row>
    <row r="107" spans="1:19" s="100" customFormat="1" ht="33.75" hidden="1" customHeight="1">
      <c r="A107" s="56" t="s">
        <v>3712</v>
      </c>
      <c r="B107" s="113" t="str">
        <f>IF($A107="","",VLOOKUP($A107,'MÃ HH'!$A$1:$C$215,2,0))</f>
        <v>LÊ HÀN QUỐC EVERGOOD LẪM SIZE -15KG</v>
      </c>
      <c r="C107" s="113" t="str">
        <f>IF($A107="","",VLOOKUP($A107,'MÃ HH'!$A$1:$C$215,3,0))</f>
        <v>Thùng</v>
      </c>
      <c r="D107" s="109">
        <f>VLOOKUP(A107,'[1]TỔNG HỢP'!$A:$N,14,0)</f>
        <v>0</v>
      </c>
      <c r="E107" s="112">
        <f>SUMIF('NHẬP HÀNG'!$D:$D,A107,'NHẬP HÀNG'!$H:$H)</f>
        <v>0</v>
      </c>
      <c r="F107" s="112">
        <f>SUMIF('NHẬP HÀNG'!D:D,A107,'NHẬP HÀNG'!I:I)</f>
        <v>0</v>
      </c>
      <c r="G107" s="112">
        <f>SUMIF('NHẬP HÀNG'!D:D,A107,'NHẬP HÀNG'!J:J)</f>
        <v>0</v>
      </c>
      <c r="H107" s="112">
        <f>SUMIF('NHẬP HÀNG'!D:D,A107,'NHẬP HÀNG'!K:K)</f>
        <v>0</v>
      </c>
      <c r="I107" s="112">
        <f>SUMIF('NHẬP HÀNG'!D:D,A107,'NHẬP HÀNG'!M:M)</f>
        <v>0</v>
      </c>
      <c r="J107" s="112">
        <f>SUMIF('NHẬP HÀNG'!D:D,A107,'NHẬP HÀNG'!N:N)</f>
        <v>0</v>
      </c>
      <c r="K107" s="112">
        <f>SUMIF('NHẬP HÀNG'!D:D,A107,'NHẬP HÀNG'!L:L)</f>
        <v>0</v>
      </c>
      <c r="L107" s="112">
        <f>SUMIF('XUẤT HÀNG'!D:D,A107,'XUẤT HÀNG'!G:G)</f>
        <v>0</v>
      </c>
      <c r="M107" s="112">
        <f>SUMIF('XUẤT HÀNG'!D:D,A107,'XUẤT HÀNG'!H:H)</f>
        <v>0</v>
      </c>
      <c r="N107" s="109">
        <f t="shared" si="15"/>
        <v>0</v>
      </c>
      <c r="O107" s="121"/>
      <c r="P107" s="122"/>
      <c r="Q107" s="124">
        <f t="shared" si="16"/>
        <v>0</v>
      </c>
      <c r="R107" s="63"/>
      <c r="S107" s="101" t="str">
        <f t="shared" si="17"/>
        <v>NOT OK</v>
      </c>
    </row>
    <row r="108" spans="1:19" s="100" customFormat="1" ht="33.75" hidden="1" customHeight="1">
      <c r="A108" s="40" t="s">
        <v>4430</v>
      </c>
      <c r="B108" s="113" t="str">
        <f>IF($A108="","",VLOOKUP($A108,'MÃ HH'!$A$1:$C$1994,2,0))</f>
        <v>LÊ HÀN QUỐC HN FRESH 34 -15KG</v>
      </c>
      <c r="C108" s="113" t="e">
        <f>IF($A108="","",VLOOKUP($A108,'MÃ HH'!$A$1:$C$215,3,0))</f>
        <v>#N/A</v>
      </c>
      <c r="D108" s="109">
        <f>VLOOKUP(A108,'[1]TỔNG HỢP'!$A:$N,14,0)</f>
        <v>0</v>
      </c>
      <c r="E108" s="112">
        <f>SUMIF('NHẬP HÀNG'!$D:$D,A108,'NHẬP HÀNG'!$H:$H)</f>
        <v>0</v>
      </c>
      <c r="F108" s="112">
        <f>SUMIF('NHẬP HÀNG'!D:D,A108,'NHẬP HÀNG'!I:I)</f>
        <v>0</v>
      </c>
      <c r="G108" s="112">
        <f>SUMIF('NHẬP HÀNG'!D:D,A108,'NHẬP HÀNG'!J:J)</f>
        <v>0</v>
      </c>
      <c r="H108" s="112">
        <f>SUMIF('NHẬP HÀNG'!D:D,A108,'NHẬP HÀNG'!K:K)</f>
        <v>0</v>
      </c>
      <c r="I108" s="112">
        <f>SUMIF('NHẬP HÀNG'!D:D,A108,'NHẬP HÀNG'!M:M)</f>
        <v>0</v>
      </c>
      <c r="J108" s="112">
        <f>SUMIF('NHẬP HÀNG'!D:D,A108,'NHẬP HÀNG'!N:N)</f>
        <v>0</v>
      </c>
      <c r="K108" s="112">
        <f>SUMIF('NHẬP HÀNG'!D:D,A108,'NHẬP HÀNG'!L:L)</f>
        <v>0</v>
      </c>
      <c r="L108" s="112">
        <f>SUMIF('XUẤT HÀNG'!D:D,A108,'XUẤT HÀNG'!G:G)</f>
        <v>0</v>
      </c>
      <c r="M108" s="112">
        <f>SUMIF('XUẤT HÀNG'!D:D,A108,'XUẤT HÀNG'!H:H)</f>
        <v>0</v>
      </c>
      <c r="N108" s="109">
        <f t="shared" si="15"/>
        <v>0</v>
      </c>
      <c r="O108" s="121"/>
      <c r="P108" s="122"/>
      <c r="Q108" s="124">
        <f t="shared" si="16"/>
        <v>0</v>
      </c>
      <c r="R108" s="63"/>
      <c r="S108" s="101" t="str">
        <f t="shared" si="17"/>
        <v>NOT OK</v>
      </c>
    </row>
    <row r="109" spans="1:19" s="100" customFormat="1" ht="33.75" hidden="1" customHeight="1">
      <c r="A109" s="40" t="s">
        <v>4448</v>
      </c>
      <c r="B109" s="113" t="str">
        <f>IF($A109="","",VLOOKUP($A109,'MÃ HH'!$A$1:$C$1994,2,0))</f>
        <v>LÊ HÀN QUỐC HN FRESH 30 -15KG</v>
      </c>
      <c r="C109" s="113"/>
      <c r="D109" s="109">
        <f>VLOOKUP(A109,'[1]TỔNG HỢP'!$A:$N,14,0)</f>
        <v>0</v>
      </c>
      <c r="E109" s="112">
        <f>SUMIF('NHẬP HÀNG'!$D:$D,A109,'NHẬP HÀNG'!$H:$H)</f>
        <v>0</v>
      </c>
      <c r="F109" s="112">
        <f>SUMIF('NHẬP HÀNG'!D:D,A109,'NHẬP HÀNG'!I:I)</f>
        <v>0</v>
      </c>
      <c r="G109" s="112">
        <f>SUMIF('NHẬP HÀNG'!D:D,A109,'NHẬP HÀNG'!J:J)</f>
        <v>0</v>
      </c>
      <c r="H109" s="112">
        <f>SUMIF('NHẬP HÀNG'!D:D,A109,'NHẬP HÀNG'!K:K)</f>
        <v>0</v>
      </c>
      <c r="I109" s="112">
        <f>SUMIF('NHẬP HÀNG'!D:D,A109,'NHẬP HÀNG'!M:M)</f>
        <v>0</v>
      </c>
      <c r="J109" s="112">
        <f>SUMIF('NHẬP HÀNG'!D:D,A109,'NHẬP HÀNG'!N:N)</f>
        <v>0</v>
      </c>
      <c r="K109" s="112">
        <f>SUMIF('NHẬP HÀNG'!D:D,A109,'NHẬP HÀNG'!L:L)</f>
        <v>0</v>
      </c>
      <c r="L109" s="112">
        <f>SUMIF('XUẤT HÀNG'!D:D,A109,'XUẤT HÀNG'!G:G)</f>
        <v>0</v>
      </c>
      <c r="M109" s="112">
        <f>SUMIF('XUẤT HÀNG'!D:D,A109,'XUẤT HÀNG'!H:H)</f>
        <v>0</v>
      </c>
      <c r="N109" s="109">
        <f t="shared" si="15"/>
        <v>0</v>
      </c>
      <c r="O109" s="121"/>
      <c r="P109" s="122"/>
      <c r="Q109" s="124">
        <f t="shared" si="16"/>
        <v>0</v>
      </c>
      <c r="R109" s="63"/>
      <c r="S109" s="101" t="str">
        <f t="shared" si="17"/>
        <v>NOT OK</v>
      </c>
    </row>
    <row r="110" spans="1:19" s="100" customFormat="1" ht="33.75" hidden="1" customHeight="1">
      <c r="A110" s="40" t="s">
        <v>4432</v>
      </c>
      <c r="B110" s="113" t="str">
        <f>IF($A110="","",VLOOKUP($A110,'MÃ HH'!$A$1:$C$1994,2,0))</f>
        <v>LÊ HÀN QUỐC HN FRESH 32 -15KG</v>
      </c>
      <c r="C110" s="113" t="e">
        <f>IF($A110="","",VLOOKUP($A110,'MÃ HH'!$A$1:$C$215,3,0))</f>
        <v>#N/A</v>
      </c>
      <c r="D110" s="109">
        <f>VLOOKUP(A110,'[1]TỔNG HỢP'!$A:$N,14,0)</f>
        <v>0</v>
      </c>
      <c r="E110" s="112">
        <f>SUMIF('NHẬP HÀNG'!$D:$D,A110,'NHẬP HÀNG'!$H:$H)</f>
        <v>0</v>
      </c>
      <c r="F110" s="112">
        <f>SUMIF('NHẬP HÀNG'!D:D,A110,'NHẬP HÀNG'!I:I)</f>
        <v>0</v>
      </c>
      <c r="G110" s="112">
        <f>SUMIF('NHẬP HÀNG'!D:D,A110,'NHẬP HÀNG'!J:J)</f>
        <v>0</v>
      </c>
      <c r="H110" s="112">
        <f>SUMIF('NHẬP HÀNG'!D:D,A110,'NHẬP HÀNG'!K:K)</f>
        <v>0</v>
      </c>
      <c r="I110" s="112">
        <f>SUMIF('NHẬP HÀNG'!D:D,A110,'NHẬP HÀNG'!M:M)</f>
        <v>0</v>
      </c>
      <c r="J110" s="112">
        <f>SUMIF('NHẬP HÀNG'!D:D,A110,'NHẬP HÀNG'!N:N)</f>
        <v>0</v>
      </c>
      <c r="K110" s="112">
        <f>SUMIF('NHẬP HÀNG'!D:D,A110,'NHẬP HÀNG'!L:L)</f>
        <v>0</v>
      </c>
      <c r="L110" s="112">
        <f>SUMIF('XUẤT HÀNG'!D:D,A110,'XUẤT HÀNG'!G:G)</f>
        <v>0</v>
      </c>
      <c r="M110" s="112">
        <f>SUMIF('XUẤT HÀNG'!D:D,A110,'XUẤT HÀNG'!H:H)</f>
        <v>0</v>
      </c>
      <c r="N110" s="109">
        <f t="shared" si="15"/>
        <v>0</v>
      </c>
      <c r="O110" s="121"/>
      <c r="P110" s="122"/>
      <c r="Q110" s="124">
        <f t="shared" si="16"/>
        <v>0</v>
      </c>
      <c r="R110" s="63"/>
      <c r="S110" s="101" t="str">
        <f t="shared" si="17"/>
        <v>NOT OK</v>
      </c>
    </row>
    <row r="111" spans="1:19" s="100" customFormat="1" ht="25.15" hidden="1" customHeight="1">
      <c r="A111" s="40" t="s">
        <v>4434</v>
      </c>
      <c r="B111" s="113" t="str">
        <f>IF($A111="","",VLOOKUP($A111,'MÃ HH'!$A$1:$C$1994,2,0))</f>
        <v>LÊ HÀN QUỐC HN FRESH 28 -15KG</v>
      </c>
      <c r="C111" s="113" t="e">
        <f>IF($A111="","",VLOOKUP($A111,'MÃ HH'!$A$1:$C$215,3,0))</f>
        <v>#N/A</v>
      </c>
      <c r="D111" s="109">
        <f>VLOOKUP(A111,'[1]TỔNG HỢP'!$A:$N,14,0)</f>
        <v>0</v>
      </c>
      <c r="E111" s="112">
        <f>SUMIF('NHẬP HÀNG'!$D:$D,A111,'NHẬP HÀNG'!$H:$H)</f>
        <v>0</v>
      </c>
      <c r="F111" s="112">
        <f>SUMIF('NHẬP HÀNG'!D:D,A111,'NHẬP HÀNG'!I:I)</f>
        <v>0</v>
      </c>
      <c r="G111" s="112">
        <f>SUMIF('NHẬP HÀNG'!D:D,A111,'NHẬP HÀNG'!J:J)</f>
        <v>0</v>
      </c>
      <c r="H111" s="112">
        <f>SUMIF('NHẬP HÀNG'!D:D,A111,'NHẬP HÀNG'!K:K)</f>
        <v>0</v>
      </c>
      <c r="I111" s="112">
        <f>SUMIF('NHẬP HÀNG'!D:D,A111,'NHẬP HÀNG'!M:M)</f>
        <v>0</v>
      </c>
      <c r="J111" s="112">
        <f>SUMIF('NHẬP HÀNG'!D:D,A111,'NHẬP HÀNG'!N:N)</f>
        <v>0</v>
      </c>
      <c r="K111" s="112">
        <f>SUMIF('NHẬP HÀNG'!D:D,A111,'NHẬP HÀNG'!L:L)</f>
        <v>0</v>
      </c>
      <c r="L111" s="112">
        <f>SUMIF('XUẤT HÀNG'!D:D,A111,'XUẤT HÀNG'!G:G)</f>
        <v>0</v>
      </c>
      <c r="M111" s="112">
        <f>SUMIF('XUẤT HÀNG'!D:D,A111,'XUẤT HÀNG'!H:H)</f>
        <v>0</v>
      </c>
      <c r="N111" s="109">
        <f t="shared" si="15"/>
        <v>0</v>
      </c>
      <c r="O111" s="121"/>
      <c r="P111" s="122"/>
      <c r="Q111" s="124">
        <f t="shared" si="16"/>
        <v>0</v>
      </c>
      <c r="R111" s="63"/>
      <c r="S111" s="101" t="str">
        <f t="shared" si="17"/>
        <v>NOT OK</v>
      </c>
    </row>
    <row r="112" spans="1:19" s="100" customFormat="1" ht="35.450000000000003" hidden="1" customHeight="1">
      <c r="A112" s="40" t="s">
        <v>4458</v>
      </c>
      <c r="B112" s="113" t="str">
        <f>IF($A112="","",VLOOKUP($A112,'MÃ HH'!$A$1:$C$1994,2,0))</f>
        <v>LÊ HÀN QUỐC HN FRESH LÃN SIZE -15KG</v>
      </c>
      <c r="C112" s="113"/>
      <c r="D112" s="109">
        <f>VLOOKUP(A112,'[1]TỔNG HỢP'!$A:$N,14,0)</f>
        <v>0</v>
      </c>
      <c r="E112" s="112">
        <f>SUMIF('NHẬP HÀNG'!$D:$D,A112,'NHẬP HÀNG'!$H:$H)</f>
        <v>0</v>
      </c>
      <c r="F112" s="112">
        <f>SUMIF('NHẬP HÀNG'!D:D,A112,'NHẬP HÀNG'!I:I)</f>
        <v>0</v>
      </c>
      <c r="G112" s="112">
        <f>SUMIF('NHẬP HÀNG'!D:D,A112,'NHẬP HÀNG'!J:J)</f>
        <v>0</v>
      </c>
      <c r="H112" s="112">
        <f>SUMIF('NHẬP HÀNG'!D:D,A112,'NHẬP HÀNG'!K:K)</f>
        <v>0</v>
      </c>
      <c r="I112" s="112">
        <f>SUMIF('NHẬP HÀNG'!D:D,A112,'NHẬP HÀNG'!M:M)</f>
        <v>0</v>
      </c>
      <c r="J112" s="112">
        <f>SUMIF('NHẬP HÀNG'!D:D,A112,'NHẬP HÀNG'!N:N)</f>
        <v>0</v>
      </c>
      <c r="K112" s="112">
        <f>SUMIF('NHẬP HÀNG'!D:D,A112,'NHẬP HÀNG'!L:L)</f>
        <v>0</v>
      </c>
      <c r="L112" s="112">
        <f>SUMIF('XUẤT HÀNG'!D:D,A112,'XUẤT HÀNG'!G:G)</f>
        <v>0</v>
      </c>
      <c r="M112" s="112">
        <f>SUMIF('XUẤT HÀNG'!D:D,A112,'XUẤT HÀNG'!H:H)</f>
        <v>0</v>
      </c>
      <c r="N112" s="109">
        <f t="shared" si="15"/>
        <v>0</v>
      </c>
      <c r="O112" s="121"/>
      <c r="P112" s="122"/>
      <c r="Q112" s="124">
        <f t="shared" si="16"/>
        <v>0</v>
      </c>
      <c r="R112" s="63"/>
      <c r="S112" s="101" t="str">
        <f t="shared" si="17"/>
        <v>NOT OK</v>
      </c>
    </row>
    <row r="113" spans="1:19" s="100" customFormat="1" ht="33.75" customHeight="1">
      <c r="A113" s="40" t="s">
        <v>3991</v>
      </c>
      <c r="B113" s="113" t="str">
        <f>IF($A113="","",VLOOKUP($A113,'MÃ HH'!$A$1:$C$21879,2,0))</f>
        <v>LÊ HÀN QUỐC EVERGOOD S7- 5 KG</v>
      </c>
      <c r="C113" s="113" t="e">
        <f>IF($A113="","",VLOOKUP($A113,'MÃ HH'!$A$1:$C$215,3,0))</f>
        <v>#N/A</v>
      </c>
      <c r="D113" s="109">
        <f>VLOOKUP(A113,'[1]TỔNG HỢP'!$A:$N,14,0)</f>
        <v>2</v>
      </c>
      <c r="E113" s="112">
        <f>SUMIF('NHẬP HÀNG'!$D:$D,A113,'NHẬP HÀNG'!$H:$H)</f>
        <v>0</v>
      </c>
      <c r="F113" s="112">
        <f>SUMIF('NHẬP HÀNG'!D:D,A113,'NHẬP HÀNG'!I:I)</f>
        <v>0</v>
      </c>
      <c r="G113" s="112">
        <f>SUMIF('NHẬP HÀNG'!D:D,A113,'NHẬP HÀNG'!J:J)</f>
        <v>0</v>
      </c>
      <c r="H113" s="112">
        <f>SUMIF('NHẬP HÀNG'!D:D,A113,'NHẬP HÀNG'!K:K)</f>
        <v>0</v>
      </c>
      <c r="I113" s="112">
        <f>SUMIF('NHẬP HÀNG'!D:D,A113,'NHẬP HÀNG'!M:M)</f>
        <v>0</v>
      </c>
      <c r="J113" s="112">
        <f>SUMIF('NHẬP HÀNG'!D:D,A113,'NHẬP HÀNG'!N:N)</f>
        <v>0</v>
      </c>
      <c r="K113" s="112">
        <f>SUMIF('NHẬP HÀNG'!D:D,A113,'NHẬP HÀNG'!L:L)</f>
        <v>0</v>
      </c>
      <c r="L113" s="112">
        <f>SUMIF('XUẤT HÀNG'!D:D,A113,'XUẤT HÀNG'!G:G)</f>
        <v>0</v>
      </c>
      <c r="M113" s="112">
        <f>SUMIF('XUẤT HÀNG'!D:D,A113,'XUẤT HÀNG'!H:H)</f>
        <v>0</v>
      </c>
      <c r="N113" s="109">
        <f t="shared" si="15"/>
        <v>2</v>
      </c>
      <c r="O113" s="121">
        <v>7</v>
      </c>
      <c r="P113" s="122"/>
      <c r="Q113" s="125">
        <f t="shared" si="16"/>
        <v>-5</v>
      </c>
      <c r="R113" s="14" t="s">
        <v>4771</v>
      </c>
      <c r="S113" s="101" t="str">
        <f t="shared" si="17"/>
        <v>OK</v>
      </c>
    </row>
    <row r="114" spans="1:19" s="100" customFormat="1" ht="33.75" customHeight="1">
      <c r="A114" s="40" t="s">
        <v>4227</v>
      </c>
      <c r="B114" s="113" t="str">
        <f>IF($A114="","",VLOOKUP($A114,'MÃ HH'!$A$1:$C$21879,2,0))</f>
        <v>LÊ HÀN QUỐC EVERGOOD S8- 5 KG</v>
      </c>
      <c r="C114" s="113" t="e">
        <f>IF($A114="","",VLOOKUP($A114,'MÃ HH'!$A$1:$C$215,3,0))</f>
        <v>#N/A</v>
      </c>
      <c r="D114" s="109">
        <f>VLOOKUP(A114,'[1]TỔNG HỢP'!$A:$N,14,0)</f>
        <v>5</v>
      </c>
      <c r="E114" s="112">
        <f>SUMIF('NHẬP HÀNG'!$D:$D,A114,'NHẬP HÀNG'!$H:$H)</f>
        <v>0</v>
      </c>
      <c r="F114" s="112">
        <f>SUMIF('NHẬP HÀNG'!D:D,A114,'NHẬP HÀNG'!I:I)</f>
        <v>0</v>
      </c>
      <c r="G114" s="112">
        <f>SUMIF('NHẬP HÀNG'!D:D,A114,'NHẬP HÀNG'!J:J)</f>
        <v>0</v>
      </c>
      <c r="H114" s="112">
        <f>SUMIF('NHẬP HÀNG'!D:D,A114,'NHẬP HÀNG'!K:K)</f>
        <v>0</v>
      </c>
      <c r="I114" s="112">
        <f>SUMIF('NHẬP HÀNG'!D:D,A114,'NHẬP HÀNG'!M:M)</f>
        <v>0</v>
      </c>
      <c r="J114" s="112">
        <f>SUMIF('NHẬP HÀNG'!D:D,A114,'NHẬP HÀNG'!N:N)</f>
        <v>0</v>
      </c>
      <c r="K114" s="112">
        <f>SUMIF('NHẬP HÀNG'!D:D,A114,'NHẬP HÀNG'!L:L)</f>
        <v>0</v>
      </c>
      <c r="L114" s="112">
        <f>SUMIF('XUẤT HÀNG'!D:D,A114,'XUẤT HÀNG'!G:G)</f>
        <v>0</v>
      </c>
      <c r="M114" s="112">
        <f>SUMIF('XUẤT HÀNG'!D:D,A114,'XUẤT HÀNG'!H:H)</f>
        <v>0</v>
      </c>
      <c r="N114" s="109">
        <f t="shared" si="15"/>
        <v>5</v>
      </c>
      <c r="O114" s="121"/>
      <c r="P114" s="122"/>
      <c r="Q114" s="125">
        <f t="shared" si="16"/>
        <v>5</v>
      </c>
      <c r="R114" s="14"/>
      <c r="S114" s="101" t="str">
        <f t="shared" si="17"/>
        <v>OK</v>
      </c>
    </row>
    <row r="115" spans="1:19" s="100" customFormat="1" ht="33.75" customHeight="1">
      <c r="A115" s="56" t="s">
        <v>4049</v>
      </c>
      <c r="B115" s="113" t="str">
        <f>IF($A115="","",VLOOKUP($A115,'MÃ HH'!$A$1:$C$2082,2,0))</f>
        <v>LÊ SỮA 10 - 5KG</v>
      </c>
      <c r="C115" s="113"/>
      <c r="D115" s="109">
        <f>VLOOKUP(A115,'[1]TỔNG HỢP'!$A:$N,14,0)</f>
        <v>-2</v>
      </c>
      <c r="E115" s="112">
        <f>SUMIF('NHẬP HÀNG'!$D:$D,A115,'NHẬP HÀNG'!$H:$H)</f>
        <v>0</v>
      </c>
      <c r="F115" s="112">
        <f>SUMIF('NHẬP HÀNG'!D:D,A115,'NHẬP HÀNG'!I:I)</f>
        <v>0</v>
      </c>
      <c r="G115" s="112">
        <f>SUMIF('NHẬP HÀNG'!D:D,A115,'NHẬP HÀNG'!J:J)</f>
        <v>0</v>
      </c>
      <c r="H115" s="112">
        <f>SUMIF('NHẬP HÀNG'!D:D,A115,'NHẬP HÀNG'!K:K)</f>
        <v>0</v>
      </c>
      <c r="I115" s="112">
        <f>SUMIF('NHẬP HÀNG'!D:D,A115,'NHẬP HÀNG'!M:M)</f>
        <v>0</v>
      </c>
      <c r="J115" s="112">
        <f>SUMIF('NHẬP HÀNG'!D:D,A115,'NHẬP HÀNG'!N:N)</f>
        <v>0</v>
      </c>
      <c r="K115" s="112">
        <f>SUMIF('NHẬP HÀNG'!D:D,A115,'NHẬP HÀNG'!L:L)</f>
        <v>0</v>
      </c>
      <c r="L115" s="112">
        <f>SUMIF('XUẤT HÀNG'!D:D,A115,'XUẤT HÀNG'!G:G)</f>
        <v>0</v>
      </c>
      <c r="M115" s="112">
        <f>SUMIF('XUẤT HÀNG'!D:D,A115,'XUẤT HÀNG'!H:H)</f>
        <v>0</v>
      </c>
      <c r="N115" s="109">
        <f t="shared" si="15"/>
        <v>-2</v>
      </c>
      <c r="O115" s="121"/>
      <c r="P115" s="122"/>
      <c r="Q115" s="125">
        <f t="shared" si="16"/>
        <v>-2</v>
      </c>
      <c r="R115" s="14" t="s">
        <v>4772</v>
      </c>
      <c r="S115" s="101" t="str">
        <f t="shared" si="17"/>
        <v>OK</v>
      </c>
    </row>
    <row r="116" spans="1:19" s="100" customFormat="1" ht="33.6" hidden="1" customHeight="1">
      <c r="A116" s="56" t="s">
        <v>4051</v>
      </c>
      <c r="B116" s="113" t="str">
        <f>IF($A116="","",VLOOKUP($A116,'MÃ HH'!$A$1:$C$2082,2,0))</f>
        <v>LÊ SỮA 7 - 5KG</v>
      </c>
      <c r="C116" s="113" t="e">
        <f>IF($A116="","",VLOOKUP($A116,'MÃ HH'!$A$1:$C$215,3,0))</f>
        <v>#N/A</v>
      </c>
      <c r="D116" s="109">
        <f>VLOOKUP(A116,'[1]TỔNG HỢP'!$A:$N,14,0)</f>
        <v>0</v>
      </c>
      <c r="E116" s="112">
        <f>SUMIF('NHẬP HÀNG'!$D:$D,A116,'NHẬP HÀNG'!$H:$H)</f>
        <v>0</v>
      </c>
      <c r="F116" s="112">
        <f>SUMIF('NHẬP HÀNG'!D:D,A116,'NHẬP HÀNG'!I:I)</f>
        <v>0</v>
      </c>
      <c r="G116" s="112">
        <f>SUMIF('NHẬP HÀNG'!D:D,A116,'NHẬP HÀNG'!J:J)</f>
        <v>0</v>
      </c>
      <c r="H116" s="112">
        <f>SUMIF('NHẬP HÀNG'!D:D,A116,'NHẬP HÀNG'!K:K)</f>
        <v>0</v>
      </c>
      <c r="I116" s="112">
        <f>SUMIF('NHẬP HÀNG'!D:D,A116,'NHẬP HÀNG'!M:M)</f>
        <v>0</v>
      </c>
      <c r="J116" s="112">
        <f>SUMIF('NHẬP HÀNG'!D:D,A116,'NHẬP HÀNG'!N:N)</f>
        <v>0</v>
      </c>
      <c r="K116" s="112">
        <f>SUMIF('NHẬP HÀNG'!D:D,A116,'NHẬP HÀNG'!L:L)</f>
        <v>0</v>
      </c>
      <c r="L116" s="112">
        <f>SUMIF('XUẤT HÀNG'!D:D,A116,'XUẤT HÀNG'!G:G)</f>
        <v>0</v>
      </c>
      <c r="M116" s="112">
        <f>SUMIF('XUẤT HÀNG'!D:D,A116,'XUẤT HÀNG'!H:H)</f>
        <v>0</v>
      </c>
      <c r="N116" s="109">
        <f t="shared" si="15"/>
        <v>0</v>
      </c>
      <c r="O116" s="121"/>
      <c r="P116" s="122"/>
      <c r="Q116" s="124">
        <f t="shared" si="16"/>
        <v>0</v>
      </c>
      <c r="R116" s="3"/>
      <c r="S116" s="101" t="str">
        <f t="shared" si="17"/>
        <v>NOT OK</v>
      </c>
    </row>
    <row r="117" spans="1:19" s="100" customFormat="1" ht="33.75" customHeight="1">
      <c r="A117" s="56" t="s">
        <v>4053</v>
      </c>
      <c r="B117" s="113" t="str">
        <f>IF($A117="","",VLOOKUP($A117,'MÃ HH'!$A$1:$C$2082,2,0))</f>
        <v>LÊ SỮA 8 - 5KG</v>
      </c>
      <c r="C117" s="113" t="e">
        <f>IF($A117="","",VLOOKUP($A117,'MÃ HH'!$A$1:$C$215,3,0))</f>
        <v>#N/A</v>
      </c>
      <c r="D117" s="109">
        <f>VLOOKUP(A117,'[1]TỔNG HỢP'!$A:$N,14,0)</f>
        <v>20</v>
      </c>
      <c r="E117" s="112">
        <f>SUMIF('NHẬP HÀNG'!$D:$D,A117,'NHẬP HÀNG'!$H:$H)</f>
        <v>0</v>
      </c>
      <c r="F117" s="112">
        <f>SUMIF('NHẬP HÀNG'!D:D,A117,'NHẬP HÀNG'!I:I)</f>
        <v>0</v>
      </c>
      <c r="G117" s="112">
        <f>SUMIF('NHẬP HÀNG'!D:D,A117,'NHẬP HÀNG'!J:J)</f>
        <v>0</v>
      </c>
      <c r="H117" s="112">
        <f>SUMIF('NHẬP HÀNG'!D:D,A117,'NHẬP HÀNG'!K:K)</f>
        <v>0</v>
      </c>
      <c r="I117" s="112">
        <f>SUMIF('NHẬP HÀNG'!D:D,A117,'NHẬP HÀNG'!M:M)</f>
        <v>0</v>
      </c>
      <c r="J117" s="112">
        <f>SUMIF('NHẬP HÀNG'!D:D,A117,'NHẬP HÀNG'!N:N)</f>
        <v>0</v>
      </c>
      <c r="K117" s="112">
        <f>SUMIF('NHẬP HÀNG'!D:D,A117,'NHẬP HÀNG'!L:L)</f>
        <v>0</v>
      </c>
      <c r="L117" s="112">
        <f>SUMIF('XUẤT HÀNG'!D:D,A117,'XUẤT HÀNG'!G:G)</f>
        <v>0</v>
      </c>
      <c r="M117" s="112">
        <f>SUMIF('XUẤT HÀNG'!D:D,A117,'XUẤT HÀNG'!H:H)</f>
        <v>0</v>
      </c>
      <c r="N117" s="109">
        <f t="shared" si="15"/>
        <v>20</v>
      </c>
      <c r="O117" s="121">
        <v>10</v>
      </c>
      <c r="P117" s="122"/>
      <c r="Q117" s="125">
        <f t="shared" si="16"/>
        <v>10</v>
      </c>
      <c r="R117" s="14"/>
      <c r="S117" s="101" t="str">
        <f t="shared" si="17"/>
        <v>OK</v>
      </c>
    </row>
    <row r="118" spans="1:19" s="100" customFormat="1" ht="33.75" customHeight="1">
      <c r="A118" s="56" t="s">
        <v>4199</v>
      </c>
      <c r="B118" s="113" t="str">
        <f>IF($A118="","",VLOOKUP($A118,'MÃ HH'!$A$1:$C$2082,2,0))</f>
        <v>LÊ SỮA 9 -5KG</v>
      </c>
      <c r="C118" s="113"/>
      <c r="D118" s="109">
        <f>VLOOKUP(A118,'[1]TỔNG HỢP'!$A:$N,14,0)</f>
        <v>-6</v>
      </c>
      <c r="E118" s="112">
        <f>SUMIF('NHẬP HÀNG'!$D:$D,A118,'NHẬP HÀNG'!$H:$H)</f>
        <v>0</v>
      </c>
      <c r="F118" s="112">
        <f>SUMIF('NHẬP HÀNG'!D:D,A118,'NHẬP HÀNG'!I:I)</f>
        <v>0</v>
      </c>
      <c r="G118" s="112">
        <f>SUMIF('NHẬP HÀNG'!D:D,A118,'NHẬP HÀNG'!J:J)</f>
        <v>0</v>
      </c>
      <c r="H118" s="112">
        <f>SUMIF('NHẬP HÀNG'!D:D,A118,'NHẬP HÀNG'!K:K)</f>
        <v>0</v>
      </c>
      <c r="I118" s="112">
        <f>SUMIF('NHẬP HÀNG'!D:D,A118,'NHẬP HÀNG'!M:M)</f>
        <v>0</v>
      </c>
      <c r="J118" s="112">
        <f>SUMIF('NHẬP HÀNG'!D:D,A118,'NHẬP HÀNG'!N:N)</f>
        <v>0</v>
      </c>
      <c r="K118" s="112">
        <f>SUMIF('NHẬP HÀNG'!D:D,A118,'NHẬP HÀNG'!L:L)</f>
        <v>0</v>
      </c>
      <c r="L118" s="112">
        <f>SUMIF('XUẤT HÀNG'!D:D,A118,'XUẤT HÀNG'!G:G)</f>
        <v>0</v>
      </c>
      <c r="M118" s="112">
        <f>SUMIF('XUẤT HÀNG'!D:D,A118,'XUẤT HÀNG'!H:H)</f>
        <v>0</v>
      </c>
      <c r="N118" s="109">
        <f t="shared" si="15"/>
        <v>-6</v>
      </c>
      <c r="O118" s="121"/>
      <c r="P118" s="122"/>
      <c r="Q118" s="125">
        <f t="shared" si="16"/>
        <v>-6</v>
      </c>
      <c r="R118" s="14"/>
      <c r="S118" s="101" t="str">
        <f t="shared" si="17"/>
        <v>OK</v>
      </c>
    </row>
    <row r="119" spans="1:19" s="100" customFormat="1" ht="33.75" customHeight="1">
      <c r="A119" s="54" t="s">
        <v>4191</v>
      </c>
      <c r="B119" s="113" t="str">
        <f>IF($A119="","",VLOOKUP($A119,'MÃ HH'!$A$1:$C$2082,2,0))</f>
        <v>LÊ SỮA LẪN SIZE - 5KG</v>
      </c>
      <c r="C119" s="113"/>
      <c r="D119" s="109">
        <f>VLOOKUP(A119,'[1]TỔNG HỢP'!$A:$N,14,0)</f>
        <v>-2</v>
      </c>
      <c r="E119" s="112">
        <f>SUMIF('NHẬP HÀNG'!$D:$D,A119,'NHẬP HÀNG'!$H:$H)</f>
        <v>0</v>
      </c>
      <c r="F119" s="112">
        <f>SUMIF('NHẬP HÀNG'!D:D,A119,'NHẬP HÀNG'!I:I)</f>
        <v>0</v>
      </c>
      <c r="G119" s="112">
        <f>SUMIF('NHẬP HÀNG'!D:D,A119,'NHẬP HÀNG'!J:J)</f>
        <v>0</v>
      </c>
      <c r="H119" s="112">
        <f>SUMIF('NHẬP HÀNG'!D:D,A119,'NHẬP HÀNG'!K:K)</f>
        <v>0</v>
      </c>
      <c r="I119" s="112">
        <f>SUMIF('NHẬP HÀNG'!D:D,A119,'NHẬP HÀNG'!M:M)</f>
        <v>0</v>
      </c>
      <c r="J119" s="112">
        <f>SUMIF('NHẬP HÀNG'!D:D,A119,'NHẬP HÀNG'!N:N)</f>
        <v>0</v>
      </c>
      <c r="K119" s="112">
        <f>SUMIF('NHẬP HÀNG'!D:D,A119,'NHẬP HÀNG'!L:L)</f>
        <v>0</v>
      </c>
      <c r="L119" s="112">
        <f>SUMIF('XUẤT HÀNG'!D:D,A119,'XUẤT HÀNG'!G:G)</f>
        <v>0</v>
      </c>
      <c r="M119" s="112">
        <f>SUMIF('XUẤT HÀNG'!D:D,A119,'XUẤT HÀNG'!H:H)</f>
        <v>0</v>
      </c>
      <c r="N119" s="109">
        <f t="shared" si="15"/>
        <v>-2</v>
      </c>
      <c r="O119" s="121"/>
      <c r="P119" s="122"/>
      <c r="Q119" s="125">
        <f t="shared" si="16"/>
        <v>-2</v>
      </c>
      <c r="R119" s="14"/>
      <c r="S119" s="101" t="str">
        <f t="shared" si="17"/>
        <v>OK</v>
      </c>
    </row>
    <row r="120" spans="1:19" s="100" customFormat="1" ht="30.95" customHeight="1">
      <c r="A120" s="56" t="s">
        <v>3358</v>
      </c>
      <c r="B120" s="113" t="str">
        <f>IF($A120="","",VLOOKUP($A120,'MÃ HH'!$A$1:$C$2082,2,0))</f>
        <v>LÊ SỮA 32 - 15KG</v>
      </c>
      <c r="C120" s="113"/>
      <c r="D120" s="109">
        <f>VLOOKUP(A120,'[1]TỔNG HỢP'!$A:$N,14,0)</f>
        <v>-10</v>
      </c>
      <c r="E120" s="112">
        <f>SUMIF('NHẬP HÀNG'!$D:$D,A120,'NHẬP HÀNG'!$H:$H)</f>
        <v>0</v>
      </c>
      <c r="F120" s="112">
        <f>SUMIF('NHẬP HÀNG'!D:D,A120,'NHẬP HÀNG'!I:I)</f>
        <v>0</v>
      </c>
      <c r="G120" s="112">
        <f>SUMIF('NHẬP HÀNG'!D:D,A120,'NHẬP HÀNG'!J:J)</f>
        <v>0</v>
      </c>
      <c r="H120" s="112">
        <f>SUMIF('NHẬP HÀNG'!D:D,A120,'NHẬP HÀNG'!K:K)</f>
        <v>0</v>
      </c>
      <c r="I120" s="112">
        <f>SUMIF('NHẬP HÀNG'!D:D,A120,'NHẬP HÀNG'!M:M)</f>
        <v>0</v>
      </c>
      <c r="J120" s="112">
        <f>SUMIF('NHẬP HÀNG'!D:D,A120,'NHẬP HÀNG'!N:N)</f>
        <v>0</v>
      </c>
      <c r="K120" s="112">
        <f>SUMIF('NHẬP HÀNG'!D:D,A120,'NHẬP HÀNG'!L:L)</f>
        <v>0</v>
      </c>
      <c r="L120" s="112">
        <f>SUMIF('XUẤT HÀNG'!D:D,A120,'XUẤT HÀNG'!G:G)</f>
        <v>0</v>
      </c>
      <c r="M120" s="112">
        <f>SUMIF('XUẤT HÀNG'!D:D,A120,'XUẤT HÀNG'!H:H)</f>
        <v>0</v>
      </c>
      <c r="N120" s="109">
        <f t="shared" si="15"/>
        <v>-10</v>
      </c>
      <c r="O120" s="121"/>
      <c r="P120" s="122"/>
      <c r="Q120" s="125">
        <f t="shared" si="16"/>
        <v>-10</v>
      </c>
      <c r="R120" s="14" t="s">
        <v>4773</v>
      </c>
      <c r="S120" s="101" t="str">
        <f t="shared" si="17"/>
        <v>OK</v>
      </c>
    </row>
    <row r="121" spans="1:19" s="100" customFormat="1" ht="33.75" customHeight="1">
      <c r="A121" s="56" t="s">
        <v>3360</v>
      </c>
      <c r="B121" s="113" t="str">
        <f>IF($A121="","",VLOOKUP($A121,'MÃ HH'!$A$1:$C$2082,2,0))</f>
        <v>LÊ SỮA 34 - 15KG</v>
      </c>
      <c r="C121" s="113"/>
      <c r="D121" s="109">
        <f>VLOOKUP(A121,'[1]TỔNG HỢP'!$A:$N,14,0)</f>
        <v>1</v>
      </c>
      <c r="E121" s="112">
        <f>SUMIF('NHẬP HÀNG'!$D:$D,A121,'NHẬP HÀNG'!$H:$H)</f>
        <v>0</v>
      </c>
      <c r="F121" s="112">
        <f>SUMIF('NHẬP HÀNG'!D:D,A121,'NHẬP HÀNG'!I:I)</f>
        <v>0</v>
      </c>
      <c r="G121" s="112">
        <f>SUMIF('NHẬP HÀNG'!D:D,A121,'NHẬP HÀNG'!J:J)</f>
        <v>0</v>
      </c>
      <c r="H121" s="112">
        <f>SUMIF('NHẬP HÀNG'!D:D,A121,'NHẬP HÀNG'!K:K)</f>
        <v>0</v>
      </c>
      <c r="I121" s="112">
        <f>SUMIF('NHẬP HÀNG'!D:D,A121,'NHẬP HÀNG'!M:M)</f>
        <v>0</v>
      </c>
      <c r="J121" s="112">
        <f>SUMIF('NHẬP HÀNG'!D:D,A121,'NHẬP HÀNG'!N:N)</f>
        <v>0</v>
      </c>
      <c r="K121" s="112">
        <f>SUMIF('NHẬP HÀNG'!D:D,A121,'NHẬP HÀNG'!L:L)</f>
        <v>0</v>
      </c>
      <c r="L121" s="112">
        <f>SUMIF('XUẤT HÀNG'!D:D,A121,'XUẤT HÀNG'!G:G)</f>
        <v>0</v>
      </c>
      <c r="M121" s="112">
        <f>SUMIF('XUẤT HÀNG'!D:D,A121,'XUẤT HÀNG'!H:H)</f>
        <v>0</v>
      </c>
      <c r="N121" s="109">
        <f t="shared" si="15"/>
        <v>1</v>
      </c>
      <c r="O121" s="121"/>
      <c r="P121" s="122"/>
      <c r="Q121" s="125">
        <f t="shared" si="16"/>
        <v>1</v>
      </c>
      <c r="R121" s="14"/>
      <c r="S121" s="101" t="str">
        <f t="shared" si="17"/>
        <v>OK</v>
      </c>
    </row>
    <row r="122" spans="1:19" s="100" customFormat="1" ht="33.75" hidden="1" customHeight="1">
      <c r="A122" s="56" t="s">
        <v>4329</v>
      </c>
      <c r="B122" s="113" t="str">
        <f>IF($A122="","",VLOOKUP($A122,'MÃ HH'!$A$1:$C$2082,2,0))</f>
        <v>LÊ SỮA 24 -15KG</v>
      </c>
      <c r="C122" s="113"/>
      <c r="D122" s="109">
        <f>VLOOKUP(A122,'[1]TỔNG HỢP'!$A:$N,14,0)</f>
        <v>0</v>
      </c>
      <c r="E122" s="112">
        <f>SUMIF('NHẬP HÀNG'!$D:$D,A122,'NHẬP HÀNG'!$H:$H)</f>
        <v>0</v>
      </c>
      <c r="F122" s="112">
        <f>SUMIF('NHẬP HÀNG'!D:D,A122,'NHẬP HÀNG'!I:I)</f>
        <v>0</v>
      </c>
      <c r="G122" s="112">
        <f>SUMIF('NHẬP HÀNG'!D:D,A122,'NHẬP HÀNG'!J:J)</f>
        <v>0</v>
      </c>
      <c r="H122" s="112">
        <f>SUMIF('NHẬP HÀNG'!D:D,A122,'NHẬP HÀNG'!K:K)</f>
        <v>0</v>
      </c>
      <c r="I122" s="112">
        <f>SUMIF('NHẬP HÀNG'!D:D,A122,'NHẬP HÀNG'!M:M)</f>
        <v>0</v>
      </c>
      <c r="J122" s="112">
        <f>SUMIF('NHẬP HÀNG'!D:D,A122,'NHẬP HÀNG'!N:N)</f>
        <v>0</v>
      </c>
      <c r="K122" s="112">
        <f>SUMIF('NHẬP HÀNG'!D:D,A122,'NHẬP HÀNG'!L:L)</f>
        <v>0</v>
      </c>
      <c r="L122" s="112">
        <f>SUMIF('XUẤT HÀNG'!D:D,A122,'XUẤT HÀNG'!G:G)</f>
        <v>0</v>
      </c>
      <c r="M122" s="112">
        <f>SUMIF('XUẤT HÀNG'!D:D,A122,'XUẤT HÀNG'!H:H)</f>
        <v>0</v>
      </c>
      <c r="N122" s="109">
        <f t="shared" si="15"/>
        <v>0</v>
      </c>
      <c r="O122" s="121"/>
      <c r="P122" s="122"/>
      <c r="Q122" s="125">
        <f t="shared" si="16"/>
        <v>0</v>
      </c>
      <c r="R122" s="13"/>
      <c r="S122" s="101" t="str">
        <f t="shared" si="17"/>
        <v>NOT OK</v>
      </c>
    </row>
    <row r="123" spans="1:19" s="100" customFormat="1" ht="33.75" hidden="1" customHeight="1">
      <c r="A123" s="56" t="s">
        <v>3362</v>
      </c>
      <c r="B123" s="113" t="str">
        <f>IF($A123="","",VLOOKUP($A123,'MÃ HH'!$A$1:$C$2082,2,0))</f>
        <v>LÊ SỮA 36 - 15KG</v>
      </c>
      <c r="C123" s="113"/>
      <c r="D123" s="109">
        <f>VLOOKUP(A123,'[1]TỔNG HỢP'!$A:$N,14,0)</f>
        <v>0</v>
      </c>
      <c r="E123" s="112">
        <f>SUMIF('NHẬP HÀNG'!$D:$D,A123,'NHẬP HÀNG'!$H:$H)</f>
        <v>0</v>
      </c>
      <c r="F123" s="112">
        <f>SUMIF('NHẬP HÀNG'!D:D,A123,'NHẬP HÀNG'!I:I)</f>
        <v>0</v>
      </c>
      <c r="G123" s="112">
        <f>SUMIF('NHẬP HÀNG'!D:D,A123,'NHẬP HÀNG'!J:J)</f>
        <v>0</v>
      </c>
      <c r="H123" s="112">
        <f>SUMIF('NHẬP HÀNG'!D:D,A123,'NHẬP HÀNG'!K:K)</f>
        <v>0</v>
      </c>
      <c r="I123" s="112">
        <f>SUMIF('NHẬP HÀNG'!D:D,A123,'NHẬP HÀNG'!M:M)</f>
        <v>0</v>
      </c>
      <c r="J123" s="112">
        <f>SUMIF('NHẬP HÀNG'!D:D,A123,'NHẬP HÀNG'!N:N)</f>
        <v>0</v>
      </c>
      <c r="K123" s="112">
        <f>SUMIF('NHẬP HÀNG'!D:D,A123,'NHẬP HÀNG'!L:L)</f>
        <v>0</v>
      </c>
      <c r="L123" s="112">
        <f>SUMIF('XUẤT HÀNG'!D:D,A123,'XUẤT HÀNG'!G:G)</f>
        <v>0</v>
      </c>
      <c r="M123" s="112">
        <f>SUMIF('XUẤT HÀNG'!D:D,A123,'XUẤT HÀNG'!H:H)</f>
        <v>0</v>
      </c>
      <c r="N123" s="109">
        <f t="shared" ref="N123" si="18">D123+E123+F123+G123+H123+I123++J123-L123-M123+K123</f>
        <v>0</v>
      </c>
      <c r="O123" s="121"/>
      <c r="P123" s="122"/>
      <c r="Q123" s="125">
        <f t="shared" ref="Q123" si="19">+N123-O123-P123</f>
        <v>0</v>
      </c>
      <c r="R123" s="13"/>
      <c r="S123" s="101" t="str">
        <f t="shared" si="17"/>
        <v>NOT OK</v>
      </c>
    </row>
    <row r="124" spans="1:19" s="100" customFormat="1" ht="33.75" customHeight="1">
      <c r="A124" s="56" t="s">
        <v>3352</v>
      </c>
      <c r="B124" s="113" t="str">
        <f>IF($A124="","",VLOOKUP($A124,'MÃ HH'!$A$1:$C$2082,2,0))</f>
        <v>LÊ SỮA 26 - 15KG</v>
      </c>
      <c r="C124" s="113"/>
      <c r="D124" s="109">
        <f>VLOOKUP(A124,'[1]TỔNG HỢP'!$A:$N,14,0)</f>
        <v>3</v>
      </c>
      <c r="E124" s="112">
        <f>SUMIF('NHẬP HÀNG'!$D:$D,A124,'NHẬP HÀNG'!$H:$H)</f>
        <v>0</v>
      </c>
      <c r="F124" s="112">
        <f>SUMIF('NHẬP HÀNG'!D:D,A124,'NHẬP HÀNG'!I:I)</f>
        <v>0</v>
      </c>
      <c r="G124" s="112">
        <f>SUMIF('NHẬP HÀNG'!D:D,A124,'NHẬP HÀNG'!J:J)</f>
        <v>0</v>
      </c>
      <c r="H124" s="112">
        <f>SUMIF('NHẬP HÀNG'!D:D,A124,'NHẬP HÀNG'!K:K)</f>
        <v>0</v>
      </c>
      <c r="I124" s="112">
        <f>SUMIF('NHẬP HÀNG'!D:D,A124,'NHẬP HÀNG'!M:M)</f>
        <v>0</v>
      </c>
      <c r="J124" s="112">
        <f>SUMIF('NHẬP HÀNG'!D:D,A124,'NHẬP HÀNG'!N:N)</f>
        <v>0</v>
      </c>
      <c r="K124" s="112">
        <f>SUMIF('NHẬP HÀNG'!D:D,A124,'NHẬP HÀNG'!L:L)</f>
        <v>0</v>
      </c>
      <c r="L124" s="112">
        <f>SUMIF('XUẤT HÀNG'!D:D,A124,'XUẤT HÀNG'!G:G)</f>
        <v>0</v>
      </c>
      <c r="M124" s="112">
        <f>SUMIF('XUẤT HÀNG'!D:D,A124,'XUẤT HÀNG'!H:H)</f>
        <v>0</v>
      </c>
      <c r="N124" s="109">
        <f t="shared" si="15"/>
        <v>3</v>
      </c>
      <c r="O124" s="121"/>
      <c r="P124" s="122"/>
      <c r="Q124" s="125">
        <f t="shared" si="16"/>
        <v>3</v>
      </c>
      <c r="R124" s="13"/>
      <c r="S124" s="101" t="str">
        <f t="shared" si="17"/>
        <v>OK</v>
      </c>
    </row>
    <row r="125" spans="1:19" s="100" customFormat="1" ht="48" customHeight="1">
      <c r="A125" s="56" t="s">
        <v>3354</v>
      </c>
      <c r="B125" s="113" t="str">
        <f>IF($A125="","",VLOOKUP($A125,'MÃ HH'!$A$1:$C$2082,2,0))</f>
        <v>LÊ SỮA 28  - 15KG</v>
      </c>
      <c r="C125" s="113"/>
      <c r="D125" s="109">
        <f>VLOOKUP(A125,'[1]TỔNG HỢP'!$A:$N,14,0)</f>
        <v>6</v>
      </c>
      <c r="E125" s="112">
        <f>SUMIF('NHẬP HÀNG'!$D:$D,A125,'NHẬP HÀNG'!$H:$H)</f>
        <v>5</v>
      </c>
      <c r="F125" s="112">
        <f>SUMIF('NHẬP HÀNG'!D:D,A125,'NHẬP HÀNG'!I:I)</f>
        <v>0</v>
      </c>
      <c r="G125" s="112">
        <f>SUMIF('NHẬP HÀNG'!D:D,A125,'NHẬP HÀNG'!J:J)</f>
        <v>0</v>
      </c>
      <c r="H125" s="112">
        <f>SUMIF('NHẬP HÀNG'!D:D,A125,'NHẬP HÀNG'!K:K)</f>
        <v>0</v>
      </c>
      <c r="I125" s="112">
        <f>SUMIF('NHẬP HÀNG'!D:D,A125,'NHẬP HÀNG'!M:M)</f>
        <v>0</v>
      </c>
      <c r="J125" s="112">
        <f>SUMIF('NHẬP HÀNG'!D:D,A125,'NHẬP HÀNG'!N:N)</f>
        <v>0</v>
      </c>
      <c r="K125" s="112">
        <f>SUMIF('NHẬP HÀNG'!D:D,A125,'NHẬP HÀNG'!L:L)</f>
        <v>0</v>
      </c>
      <c r="L125" s="112">
        <f>SUMIF('XUẤT HÀNG'!D:D,A125,'XUẤT HÀNG'!G:G)</f>
        <v>4</v>
      </c>
      <c r="M125" s="112">
        <f>SUMIF('XUẤT HÀNG'!D:D,A125,'XUẤT HÀNG'!H:H)</f>
        <v>0</v>
      </c>
      <c r="N125" s="109">
        <f t="shared" si="15"/>
        <v>7</v>
      </c>
      <c r="O125" s="121">
        <f>7+2</f>
        <v>9</v>
      </c>
      <c r="P125" s="122"/>
      <c r="Q125" s="125">
        <f t="shared" si="16"/>
        <v>-2</v>
      </c>
      <c r="R125" s="14"/>
      <c r="S125" s="101" t="str">
        <f t="shared" si="17"/>
        <v>OK</v>
      </c>
    </row>
    <row r="126" spans="1:19" s="100" customFormat="1" ht="33.75" customHeight="1">
      <c r="A126" s="56" t="s">
        <v>3356</v>
      </c>
      <c r="B126" s="113" t="str">
        <f>IF($A126="","",VLOOKUP($A126,'MÃ HH'!$A$1:$C$2082,2,0))</f>
        <v>LÊ SỮA 30 - 15KG</v>
      </c>
      <c r="C126" s="113" t="str">
        <f>IF($A126="","",VLOOKUP($A126,'MÃ HH'!$A$1:$C$215,3,0))</f>
        <v>Thùng</v>
      </c>
      <c r="D126" s="109">
        <f>VLOOKUP(A126,'[1]TỔNG HỢP'!$A:$N,14,0)</f>
        <v>6</v>
      </c>
      <c r="E126" s="112">
        <f>SUMIF('NHẬP HÀNG'!$D:$D,A126,'NHẬP HÀNG'!$H:$H)</f>
        <v>0</v>
      </c>
      <c r="F126" s="112">
        <f>SUMIF('NHẬP HÀNG'!D:D,A126,'NHẬP HÀNG'!I:I)</f>
        <v>0</v>
      </c>
      <c r="G126" s="112">
        <f>SUMIF('NHẬP HÀNG'!D:D,A126,'NHẬP HÀNG'!J:J)</f>
        <v>0</v>
      </c>
      <c r="H126" s="112">
        <f>SUMIF('NHẬP HÀNG'!D:D,A126,'NHẬP HÀNG'!K:K)</f>
        <v>0</v>
      </c>
      <c r="I126" s="112">
        <f>SUMIF('NHẬP HÀNG'!D:D,A126,'NHẬP HÀNG'!M:M)</f>
        <v>0</v>
      </c>
      <c r="J126" s="112">
        <f>SUMIF('NHẬP HÀNG'!D:D,A126,'NHẬP HÀNG'!N:N)</f>
        <v>0</v>
      </c>
      <c r="K126" s="112">
        <f>SUMIF('NHẬP HÀNG'!D:D,A126,'NHẬP HÀNG'!L:L)</f>
        <v>0</v>
      </c>
      <c r="L126" s="112">
        <f>SUMIF('XUẤT HÀNG'!D:D,A126,'XUẤT HÀNG'!G:G)</f>
        <v>1</v>
      </c>
      <c r="M126" s="112">
        <f>SUMIF('XUẤT HÀNG'!D:D,A126,'XUẤT HÀNG'!H:H)</f>
        <v>0</v>
      </c>
      <c r="N126" s="109">
        <f t="shared" si="15"/>
        <v>5</v>
      </c>
      <c r="O126" s="121"/>
      <c r="P126" s="122"/>
      <c r="Q126" s="125">
        <f t="shared" si="16"/>
        <v>5</v>
      </c>
      <c r="R126" s="14"/>
      <c r="S126" s="101" t="str">
        <f t="shared" si="17"/>
        <v>OK</v>
      </c>
    </row>
    <row r="127" spans="1:19" s="100" customFormat="1" ht="33.75" customHeight="1">
      <c r="A127" s="54" t="s">
        <v>4428</v>
      </c>
      <c r="B127" s="113" t="str">
        <f>IF($A127="","",VLOOKUP($A127,'MÃ HH'!$A$1:$C$2082,2,0))</f>
        <v>LÊ SỮA LẪN SIZE - 15KG</v>
      </c>
      <c r="C127" s="113" t="e">
        <f>IF($A127="","",VLOOKUP($A127,'MÃ HH'!$A$1:$C$215,3,0))</f>
        <v>#N/A</v>
      </c>
      <c r="D127" s="109">
        <f>VLOOKUP(A127,'[1]TỔNG HỢP'!$A:$N,14,0)</f>
        <v>-1</v>
      </c>
      <c r="E127" s="112">
        <f>SUMIF('NHẬP HÀNG'!$D:$D,A127,'NHẬP HÀNG'!$H:$H)</f>
        <v>0</v>
      </c>
      <c r="F127" s="112">
        <f>SUMIF('NHẬP HÀNG'!D:D,A127,'NHẬP HÀNG'!I:I)</f>
        <v>0</v>
      </c>
      <c r="G127" s="112">
        <f>SUMIF('NHẬP HÀNG'!D:D,A127,'NHẬP HÀNG'!J:J)</f>
        <v>0</v>
      </c>
      <c r="H127" s="112">
        <f>SUMIF('NHẬP HÀNG'!D:D,A127,'NHẬP HÀNG'!K:K)</f>
        <v>0</v>
      </c>
      <c r="I127" s="112">
        <f>SUMIF('NHẬP HÀNG'!D:D,A127,'NHẬP HÀNG'!M:M)</f>
        <v>0</v>
      </c>
      <c r="J127" s="112">
        <f>SUMIF('NHẬP HÀNG'!D:D,A127,'NHẬP HÀNG'!N:N)</f>
        <v>0</v>
      </c>
      <c r="K127" s="112">
        <f>SUMIF('NHẬP HÀNG'!D:D,A127,'NHẬP HÀNG'!L:L)</f>
        <v>0</v>
      </c>
      <c r="L127" s="112">
        <f>SUMIF('XUẤT HÀNG'!D:D,A127,'XUẤT HÀNG'!G:G)</f>
        <v>0</v>
      </c>
      <c r="M127" s="112">
        <f>SUMIF('XUẤT HÀNG'!D:D,A127,'XUẤT HÀNG'!H:H)</f>
        <v>0</v>
      </c>
      <c r="N127" s="109">
        <f t="shared" si="15"/>
        <v>-1</v>
      </c>
      <c r="O127" s="121"/>
      <c r="P127" s="122"/>
      <c r="Q127" s="125">
        <f t="shared" si="16"/>
        <v>-1</v>
      </c>
      <c r="R127" s="14"/>
      <c r="S127" s="101" t="str">
        <f t="shared" si="17"/>
        <v>OK</v>
      </c>
    </row>
    <row r="128" spans="1:19" s="100" customFormat="1" ht="33.75" hidden="1" customHeight="1">
      <c r="A128" s="130" t="s">
        <v>3888</v>
      </c>
      <c r="B128" s="113" t="str">
        <f>IF($A128="","",VLOOKUP($A128,'MÃ HH'!$A$1:$C$1879,2,0))</f>
        <v>LÊ HÀN QUỐC 22- 15KG</v>
      </c>
      <c r="C128" s="113"/>
      <c r="D128" s="109">
        <f>VLOOKUP(A128,'[1]TỔNG HỢP'!$A:$N,14,0)</f>
        <v>0</v>
      </c>
      <c r="E128" s="112">
        <f>SUMIF('NHẬP HÀNG'!$D:$D,A128,'NHẬP HÀNG'!$H:$H)</f>
        <v>0</v>
      </c>
      <c r="F128" s="112">
        <f>SUMIF('NHẬP HÀNG'!D:D,A128,'NHẬP HÀNG'!I:I)</f>
        <v>0</v>
      </c>
      <c r="G128" s="112">
        <f>SUMIF('NHẬP HÀNG'!D:D,A128,'NHẬP HÀNG'!J:J)</f>
        <v>0</v>
      </c>
      <c r="H128" s="112">
        <f>SUMIF('NHẬP HÀNG'!D:D,A128,'NHẬP HÀNG'!K:K)</f>
        <v>0</v>
      </c>
      <c r="I128" s="112">
        <f>SUMIF('NHẬP HÀNG'!D:D,A128,'NHẬP HÀNG'!M:M)</f>
        <v>0</v>
      </c>
      <c r="J128" s="112">
        <f>SUMIF('NHẬP HÀNG'!D:D,A128,'NHẬP HÀNG'!N:N)</f>
        <v>0</v>
      </c>
      <c r="K128" s="112">
        <f>SUMIF('NHẬP HÀNG'!D:D,A128,'NHẬP HÀNG'!L:L)</f>
        <v>0</v>
      </c>
      <c r="L128" s="112">
        <f>SUMIF('XUẤT HÀNG'!D:D,A128,'XUẤT HÀNG'!G:G)</f>
        <v>0</v>
      </c>
      <c r="M128" s="112">
        <f>SUMIF('XUẤT HÀNG'!D:D,A128,'XUẤT HÀNG'!H:H)</f>
        <v>0</v>
      </c>
      <c r="N128" s="109">
        <f t="shared" si="15"/>
        <v>0</v>
      </c>
      <c r="O128" s="121"/>
      <c r="P128" s="122"/>
      <c r="Q128" s="124">
        <f t="shared" si="16"/>
        <v>0</v>
      </c>
      <c r="R128" s="63"/>
      <c r="S128" s="101" t="str">
        <f t="shared" si="17"/>
        <v>NOT OK</v>
      </c>
    </row>
    <row r="129" spans="1:22" s="100" customFormat="1" ht="33.75" customHeight="1">
      <c r="A129" s="43" t="s">
        <v>3334</v>
      </c>
      <c r="B129" s="113" t="str">
        <f>IF($A129="","",VLOOKUP($A129,'MÃ HH'!$A$1:$C$215,2,0))</f>
        <v>LÊ HÀN QUỐC 24- 15KG</v>
      </c>
      <c r="C129" s="113"/>
      <c r="D129" s="109">
        <f>VLOOKUP(A129,'[1]TỔNG HỢP'!$A:$N,14,0)</f>
        <v>-4</v>
      </c>
      <c r="E129" s="112">
        <f>SUMIF('NHẬP HÀNG'!$D:$D,A129,'NHẬP HÀNG'!$H:$H)</f>
        <v>0</v>
      </c>
      <c r="F129" s="112">
        <f>SUMIF('NHẬP HÀNG'!D:D,A129,'NHẬP HÀNG'!I:I)</f>
        <v>0</v>
      </c>
      <c r="G129" s="112">
        <f>SUMIF('NHẬP HÀNG'!D:D,A129,'NHẬP HÀNG'!J:J)</f>
        <v>0</v>
      </c>
      <c r="H129" s="112">
        <f>SUMIF('NHẬP HÀNG'!D:D,A129,'NHẬP HÀNG'!K:K)</f>
        <v>0</v>
      </c>
      <c r="I129" s="112">
        <f>SUMIF('NHẬP HÀNG'!D:D,A129,'NHẬP HÀNG'!M:M)</f>
        <v>0</v>
      </c>
      <c r="J129" s="112">
        <f>SUMIF('NHẬP HÀNG'!D:D,A129,'NHẬP HÀNG'!N:N)</f>
        <v>0</v>
      </c>
      <c r="K129" s="112">
        <f>SUMIF('NHẬP HÀNG'!D:D,A129,'NHẬP HÀNG'!L:L)</f>
        <v>0</v>
      </c>
      <c r="L129" s="112">
        <f>SUMIF('XUẤT HÀNG'!D:D,A129,'XUẤT HÀNG'!G:G)</f>
        <v>0</v>
      </c>
      <c r="M129" s="112">
        <f>SUMIF('XUẤT HÀNG'!D:D,A129,'XUẤT HÀNG'!H:H)</f>
        <v>0</v>
      </c>
      <c r="N129" s="109">
        <f t="shared" si="15"/>
        <v>-4</v>
      </c>
      <c r="O129" s="121"/>
      <c r="P129" s="122"/>
      <c r="Q129" s="125">
        <f t="shared" si="16"/>
        <v>-4</v>
      </c>
      <c r="R129" s="14" t="s">
        <v>4774</v>
      </c>
      <c r="S129" s="101" t="str">
        <f t="shared" si="17"/>
        <v>OK</v>
      </c>
      <c r="V129" s="100" t="s">
        <v>4775</v>
      </c>
    </row>
    <row r="130" spans="1:22" s="100" customFormat="1" ht="33.75" customHeight="1">
      <c r="A130" s="56" t="s">
        <v>3336</v>
      </c>
      <c r="B130" s="113" t="str">
        <f>IF($A130="","",VLOOKUP($A130,'MÃ HH'!$A$1:$C$215,2,0))</f>
        <v>LÊ HÀN QUỐC 26- 15KG</v>
      </c>
      <c r="C130" s="113" t="str">
        <f>IF($A130="","",VLOOKUP($A130,'MÃ HH'!$A$1:$C$215,3,0))</f>
        <v>Thùng</v>
      </c>
      <c r="D130" s="109">
        <f>VLOOKUP(A130,'[1]TỔNG HỢP'!$A:$N,14,0)</f>
        <v>-48</v>
      </c>
      <c r="E130" s="112">
        <f>SUMIF('NHẬP HÀNG'!$D:$D,A130,'NHẬP HÀNG'!$H:$H)</f>
        <v>20</v>
      </c>
      <c r="F130" s="112">
        <f>SUMIF('NHẬP HÀNG'!D:D,A130,'NHẬP HÀNG'!I:I)</f>
        <v>0</v>
      </c>
      <c r="G130" s="112">
        <f>SUMIF('NHẬP HÀNG'!D:D,A130,'NHẬP HÀNG'!J:J)</f>
        <v>0</v>
      </c>
      <c r="H130" s="112">
        <f>SUMIF('NHẬP HÀNG'!D:D,A130,'NHẬP HÀNG'!K:K)</f>
        <v>0</v>
      </c>
      <c r="I130" s="112">
        <f>SUMIF('NHẬP HÀNG'!D:D,A130,'NHẬP HÀNG'!M:M)</f>
        <v>0</v>
      </c>
      <c r="J130" s="112">
        <f>SUMIF('NHẬP HÀNG'!D:D,A130,'NHẬP HÀNG'!N:N)</f>
        <v>0</v>
      </c>
      <c r="K130" s="112">
        <f>SUMIF('NHẬP HÀNG'!D:D,A130,'NHẬP HÀNG'!L:L)</f>
        <v>0</v>
      </c>
      <c r="L130" s="112">
        <f>SUMIF('XUẤT HÀNG'!D:D,A130,'XUẤT HÀNG'!G:G)</f>
        <v>16</v>
      </c>
      <c r="M130" s="112">
        <f>SUMIF('XUẤT HÀNG'!D:D,A130,'XUẤT HÀNG'!H:H)</f>
        <v>0</v>
      </c>
      <c r="N130" s="109">
        <f t="shared" si="15"/>
        <v>-44</v>
      </c>
      <c r="O130" s="121"/>
      <c r="P130" s="122"/>
      <c r="Q130" s="125">
        <f t="shared" si="16"/>
        <v>-44</v>
      </c>
      <c r="R130" s="14"/>
      <c r="S130" s="101" t="str">
        <f t="shared" si="17"/>
        <v>OK</v>
      </c>
    </row>
    <row r="131" spans="1:22" s="100" customFormat="1" ht="33.75" customHeight="1">
      <c r="A131" s="56" t="s">
        <v>3338</v>
      </c>
      <c r="B131" s="113" t="str">
        <f>IF($A131="","",VLOOKUP($A131,'MÃ HH'!$A$1:$C$215,2,0))</f>
        <v>LÊ HÀN QUỐC 28- 15KG</v>
      </c>
      <c r="C131" s="113" t="str">
        <f>IF($A131="","",VLOOKUP($A131,'MÃ HH'!$A$1:$C$215,3,0))</f>
        <v>Thùng</v>
      </c>
      <c r="D131" s="109">
        <f>VLOOKUP(A131,'[1]TỔNG HỢP'!$A:$N,14,0)</f>
        <v>22</v>
      </c>
      <c r="E131" s="112">
        <f>SUMIF('NHẬP HÀNG'!$D:$D,A131,'NHẬP HÀNG'!$H:$H)</f>
        <v>0</v>
      </c>
      <c r="F131" s="112">
        <f>SUMIF('NHẬP HÀNG'!D:D,A131,'NHẬP HÀNG'!I:I)</f>
        <v>0</v>
      </c>
      <c r="G131" s="112">
        <f>SUMIF('NHẬP HÀNG'!D:D,A131,'NHẬP HÀNG'!J:J)</f>
        <v>0</v>
      </c>
      <c r="H131" s="112">
        <f>SUMIF('NHẬP HÀNG'!D:D,A131,'NHẬP HÀNG'!K:K)</f>
        <v>0</v>
      </c>
      <c r="I131" s="112">
        <f>SUMIF('NHẬP HÀNG'!D:D,A131,'NHẬP HÀNG'!M:M)</f>
        <v>0</v>
      </c>
      <c r="J131" s="112">
        <f>SUMIF('NHẬP HÀNG'!D:D,A131,'NHẬP HÀNG'!N:N)</f>
        <v>0</v>
      </c>
      <c r="K131" s="112">
        <f>SUMIF('NHẬP HÀNG'!D:D,A131,'NHẬP HÀNG'!L:L)</f>
        <v>0</v>
      </c>
      <c r="L131" s="112">
        <f>SUMIF('XUẤT HÀNG'!D:D,A131,'XUẤT HÀNG'!G:G)</f>
        <v>1</v>
      </c>
      <c r="M131" s="112">
        <f>SUMIF('XUẤT HÀNG'!D:D,A131,'XUẤT HÀNG'!H:H)</f>
        <v>0</v>
      </c>
      <c r="N131" s="109">
        <f t="shared" si="15"/>
        <v>21</v>
      </c>
      <c r="O131" s="121"/>
      <c r="P131" s="122"/>
      <c r="Q131" s="125">
        <f t="shared" si="16"/>
        <v>21</v>
      </c>
      <c r="R131" s="14"/>
      <c r="S131" s="101" t="str">
        <f t="shared" si="17"/>
        <v>OK</v>
      </c>
    </row>
    <row r="132" spans="1:22" s="100" customFormat="1" ht="33.75" customHeight="1">
      <c r="A132" s="56" t="s">
        <v>3340</v>
      </c>
      <c r="B132" s="113" t="str">
        <f>IF($A132="","",VLOOKUP($A132,'MÃ HH'!$A$1:$C$215,2,0))</f>
        <v>LÊ HÀN QUỐC 30- 15KG</v>
      </c>
      <c r="C132" s="113" t="str">
        <f>IF($A132="","",VLOOKUP($A132,'MÃ HH'!$A$1:$C$215,3,0))</f>
        <v>Thùng</v>
      </c>
      <c r="D132" s="109">
        <f>VLOOKUP(A132,'[1]TỔNG HỢP'!$A:$N,14,0)</f>
        <v>-47</v>
      </c>
      <c r="E132" s="112">
        <f>SUMIF('NHẬP HÀNG'!$D:$D,A132,'NHẬP HÀNG'!$H:$H)</f>
        <v>0</v>
      </c>
      <c r="F132" s="112">
        <f>SUMIF('NHẬP HÀNG'!D:D,A132,'NHẬP HÀNG'!I:I)</f>
        <v>0</v>
      </c>
      <c r="G132" s="112">
        <f>SUMIF('NHẬP HÀNG'!D:D,A132,'NHẬP HÀNG'!J:J)</f>
        <v>0</v>
      </c>
      <c r="H132" s="112">
        <f>SUMIF('NHẬP HÀNG'!D:D,A132,'NHẬP HÀNG'!K:K)</f>
        <v>0</v>
      </c>
      <c r="I132" s="112">
        <f>SUMIF('NHẬP HÀNG'!D:D,A132,'NHẬP HÀNG'!M:M)</f>
        <v>0</v>
      </c>
      <c r="J132" s="112">
        <f>SUMIF('NHẬP HÀNG'!D:D,A132,'NHẬP HÀNG'!N:N)</f>
        <v>0</v>
      </c>
      <c r="K132" s="112">
        <f>SUMIF('NHẬP HÀNG'!D:D,A132,'NHẬP HÀNG'!L:L)</f>
        <v>0</v>
      </c>
      <c r="L132" s="112">
        <f>SUMIF('XUẤT HÀNG'!D:D,A132,'XUẤT HÀNG'!G:G)</f>
        <v>0</v>
      </c>
      <c r="M132" s="112">
        <f>SUMIF('XUẤT HÀNG'!D:D,A132,'XUẤT HÀNG'!H:H)</f>
        <v>0</v>
      </c>
      <c r="N132" s="109">
        <f t="shared" si="15"/>
        <v>-47</v>
      </c>
      <c r="O132" s="121">
        <f>1+1+6</f>
        <v>8</v>
      </c>
      <c r="P132" s="122"/>
      <c r="Q132" s="125">
        <f t="shared" si="16"/>
        <v>-55</v>
      </c>
      <c r="R132" s="14"/>
      <c r="S132" s="101" t="str">
        <f t="shared" si="17"/>
        <v>OK</v>
      </c>
    </row>
    <row r="133" spans="1:22" s="100" customFormat="1" ht="33.75" customHeight="1">
      <c r="A133" s="56" t="s">
        <v>3342</v>
      </c>
      <c r="B133" s="113" t="str">
        <f>IF($A133="","",VLOOKUP($A133,'MÃ HH'!$A$1:$C$215,2,0))</f>
        <v>LÊ HÀN QUỐC 32- 15KG</v>
      </c>
      <c r="C133" s="113" t="str">
        <f>IF($A133="","",VLOOKUP($A133,'MÃ HH'!$A$1:$C$215,3,0))</f>
        <v>Thùng</v>
      </c>
      <c r="D133" s="109">
        <f>VLOOKUP(A133,'[1]TỔNG HỢP'!$A:$N,14,0)</f>
        <v>44</v>
      </c>
      <c r="E133" s="112">
        <f>SUMIF('NHẬP HÀNG'!$D:$D,A133,'NHẬP HÀNG'!$H:$H)</f>
        <v>0</v>
      </c>
      <c r="F133" s="112">
        <f>SUMIF('NHẬP HÀNG'!D:D,A133,'NHẬP HÀNG'!I:I)</f>
        <v>0</v>
      </c>
      <c r="G133" s="112">
        <f>SUMIF('NHẬP HÀNG'!D:D,A133,'NHẬP HÀNG'!J:J)</f>
        <v>0</v>
      </c>
      <c r="H133" s="112">
        <f>SUMIF('NHẬP HÀNG'!D:D,A133,'NHẬP HÀNG'!K:K)</f>
        <v>0</v>
      </c>
      <c r="I133" s="112">
        <f>SUMIF('NHẬP HÀNG'!D:D,A133,'NHẬP HÀNG'!M:M)</f>
        <v>0</v>
      </c>
      <c r="J133" s="112">
        <f>SUMIF('NHẬP HÀNG'!D:D,A133,'NHẬP HÀNG'!N:N)</f>
        <v>0</v>
      </c>
      <c r="K133" s="112">
        <f>SUMIF('NHẬP HÀNG'!D:D,A133,'NHẬP HÀNG'!L:L)</f>
        <v>0</v>
      </c>
      <c r="L133" s="112">
        <f>SUMIF('XUẤT HÀNG'!D:D,A133,'XUẤT HÀNG'!G:G)</f>
        <v>11</v>
      </c>
      <c r="M133" s="112">
        <f>SUMIF('XUẤT HÀNG'!D:D,A133,'XUẤT HÀNG'!H:H)</f>
        <v>0</v>
      </c>
      <c r="N133" s="109">
        <f t="shared" si="15"/>
        <v>33</v>
      </c>
      <c r="O133" s="121"/>
      <c r="P133" s="122"/>
      <c r="Q133" s="125">
        <f t="shared" si="16"/>
        <v>33</v>
      </c>
      <c r="R133" s="14"/>
      <c r="S133" s="101" t="str">
        <f t="shared" si="17"/>
        <v>OK</v>
      </c>
    </row>
    <row r="134" spans="1:22" s="100" customFormat="1" ht="33.75" hidden="1" customHeight="1">
      <c r="A134" s="56" t="s">
        <v>3344</v>
      </c>
      <c r="B134" s="113" t="str">
        <f>IF($A134="","",VLOOKUP($A134,'MÃ HH'!$A$1:$C$215,2,0))</f>
        <v>LÊ HÀN QUỐC 34- 15KG</v>
      </c>
      <c r="C134" s="113" t="str">
        <f>IF($A134="","",VLOOKUP($A134,'MÃ HH'!$A$1:$C$215,3,0))</f>
        <v>Thùng</v>
      </c>
      <c r="D134" s="109">
        <f>VLOOKUP(A134,'[1]TỔNG HỢP'!$A:$N,14,0)</f>
        <v>0</v>
      </c>
      <c r="E134" s="112">
        <f>SUMIF('NHẬP HÀNG'!$D:$D,A134,'NHẬP HÀNG'!$H:$H)</f>
        <v>0</v>
      </c>
      <c r="F134" s="112">
        <f>SUMIF('NHẬP HÀNG'!D:D,A134,'NHẬP HÀNG'!I:I)</f>
        <v>0</v>
      </c>
      <c r="G134" s="112">
        <f>SUMIF('NHẬP HÀNG'!D:D,A134,'NHẬP HÀNG'!J:J)</f>
        <v>0</v>
      </c>
      <c r="H134" s="112">
        <f>SUMIF('NHẬP HÀNG'!D:D,A134,'NHẬP HÀNG'!K:K)</f>
        <v>0</v>
      </c>
      <c r="I134" s="112">
        <f>SUMIF('NHẬP HÀNG'!D:D,A134,'NHẬP HÀNG'!M:M)</f>
        <v>0</v>
      </c>
      <c r="J134" s="112">
        <f>SUMIF('NHẬP HÀNG'!D:D,A134,'NHẬP HÀNG'!N:N)</f>
        <v>0</v>
      </c>
      <c r="K134" s="112">
        <f>SUMIF('NHẬP HÀNG'!D:D,A134,'NHẬP HÀNG'!L:L)</f>
        <v>0</v>
      </c>
      <c r="L134" s="112">
        <f>SUMIF('XUẤT HÀNG'!D:D,A134,'XUẤT HÀNG'!G:G)</f>
        <v>0</v>
      </c>
      <c r="M134" s="112">
        <f>SUMIF('XUẤT HÀNG'!D:D,A134,'XUẤT HÀNG'!H:H)</f>
        <v>0</v>
      </c>
      <c r="N134" s="109">
        <f t="shared" si="15"/>
        <v>0</v>
      </c>
      <c r="O134" s="121"/>
      <c r="P134" s="122"/>
      <c r="Q134" s="125">
        <f t="shared" si="16"/>
        <v>0</v>
      </c>
      <c r="R134" s="14"/>
      <c r="S134" s="101" t="str">
        <f t="shared" si="17"/>
        <v>NOT OK</v>
      </c>
    </row>
    <row r="135" spans="1:22" s="100" customFormat="1" ht="33.75" hidden="1" customHeight="1">
      <c r="A135" s="56" t="s">
        <v>3346</v>
      </c>
      <c r="B135" s="113" t="str">
        <f>IF($A135="","",VLOOKUP($A135,'MÃ HH'!$A$1:$C$215,2,0))</f>
        <v>LÊ HÀN QUỐC 36- 15KG</v>
      </c>
      <c r="C135" s="113" t="str">
        <f>IF($A135="","",VLOOKUP($A135,'MÃ HH'!$A$1:$C$215,3,0))</f>
        <v>Thùng</v>
      </c>
      <c r="D135" s="109">
        <f>VLOOKUP(A135,'[1]TỔNG HỢP'!$A:$N,14,0)</f>
        <v>0</v>
      </c>
      <c r="E135" s="112">
        <f>SUMIF('NHẬP HÀNG'!$D:$D,A135,'NHẬP HÀNG'!$H:$H)</f>
        <v>0</v>
      </c>
      <c r="F135" s="112">
        <f>SUMIF('NHẬP HÀNG'!D:D,A135,'NHẬP HÀNG'!I:I)</f>
        <v>0</v>
      </c>
      <c r="G135" s="112">
        <f>SUMIF('NHẬP HÀNG'!D:D,A135,'NHẬP HÀNG'!J:J)</f>
        <v>0</v>
      </c>
      <c r="H135" s="112">
        <f>SUMIF('NHẬP HÀNG'!D:D,A135,'NHẬP HÀNG'!K:K)</f>
        <v>0</v>
      </c>
      <c r="I135" s="112">
        <f>SUMIF('NHẬP HÀNG'!D:D,A135,'NHẬP HÀNG'!M:M)</f>
        <v>0</v>
      </c>
      <c r="J135" s="112">
        <f>SUMIF('NHẬP HÀNG'!D:D,A135,'NHẬP HÀNG'!N:N)</f>
        <v>0</v>
      </c>
      <c r="K135" s="112">
        <f>SUMIF('NHẬP HÀNG'!D:D,A135,'NHẬP HÀNG'!L:L)</f>
        <v>0</v>
      </c>
      <c r="L135" s="112">
        <f>SUMIF('XUẤT HÀNG'!D:D,A135,'XUẤT HÀNG'!G:G)</f>
        <v>0</v>
      </c>
      <c r="M135" s="112">
        <f>SUMIF('XUẤT HÀNG'!D:D,A135,'XUẤT HÀNG'!H:H)</f>
        <v>0</v>
      </c>
      <c r="N135" s="109">
        <f t="shared" si="15"/>
        <v>0</v>
      </c>
      <c r="O135" s="121"/>
      <c r="P135" s="122"/>
      <c r="Q135" s="125">
        <f t="shared" si="16"/>
        <v>0</v>
      </c>
      <c r="R135" s="14"/>
      <c r="S135" s="101" t="str">
        <f t="shared" si="17"/>
        <v>NOT OK</v>
      </c>
      <c r="T135" s="100">
        <v>10</v>
      </c>
    </row>
    <row r="136" spans="1:22" s="100" customFormat="1" ht="33.75" hidden="1" customHeight="1">
      <c r="A136" s="56" t="s">
        <v>3348</v>
      </c>
      <c r="B136" s="113" t="str">
        <f>IF($A136="","",VLOOKUP($A136,'MÃ HH'!$A$1:$C$215,2,0))</f>
        <v>LÊ HÀN QUỐC 38- 15KG</v>
      </c>
      <c r="C136" s="113" t="str">
        <f>IF($A136="","",VLOOKUP($A136,'MÃ HH'!$A$1:$C$215,3,0))</f>
        <v>Thùng</v>
      </c>
      <c r="D136" s="109">
        <f>VLOOKUP(A136,'[1]TỔNG HỢP'!$A:$N,14,0)</f>
        <v>0</v>
      </c>
      <c r="E136" s="112">
        <f>SUMIF('NHẬP HÀNG'!$D:$D,A136,'NHẬP HÀNG'!$H:$H)</f>
        <v>0</v>
      </c>
      <c r="F136" s="112">
        <f>SUMIF('NHẬP HÀNG'!D:D,A136,'NHẬP HÀNG'!I:I)</f>
        <v>0</v>
      </c>
      <c r="G136" s="112">
        <f>SUMIF('NHẬP HÀNG'!D:D,A136,'NHẬP HÀNG'!J:J)</f>
        <v>0</v>
      </c>
      <c r="H136" s="112">
        <f>SUMIF('NHẬP HÀNG'!D:D,A136,'NHẬP HÀNG'!K:K)</f>
        <v>0</v>
      </c>
      <c r="I136" s="112">
        <f>SUMIF('NHẬP HÀNG'!D:D,A136,'NHẬP HÀNG'!M:M)</f>
        <v>0</v>
      </c>
      <c r="J136" s="112">
        <f>SUMIF('NHẬP HÀNG'!D:D,A136,'NHẬP HÀNG'!N:N)</f>
        <v>0</v>
      </c>
      <c r="K136" s="112">
        <f>SUMIF('NHẬP HÀNG'!D:D,A136,'NHẬP HÀNG'!L:L)</f>
        <v>0</v>
      </c>
      <c r="L136" s="112">
        <f>SUMIF('XUẤT HÀNG'!D:D,A136,'XUẤT HÀNG'!G:G)</f>
        <v>0</v>
      </c>
      <c r="M136" s="112">
        <f>SUMIF('XUẤT HÀNG'!D:D,A136,'XUẤT HÀNG'!H:H)</f>
        <v>0</v>
      </c>
      <c r="N136" s="109">
        <f t="shared" si="15"/>
        <v>0</v>
      </c>
      <c r="O136" s="121"/>
      <c r="P136" s="122"/>
      <c r="Q136" s="125">
        <f t="shared" si="16"/>
        <v>0</v>
      </c>
      <c r="R136" s="14"/>
      <c r="S136" s="101" t="str">
        <f t="shared" si="17"/>
        <v>NOT OK</v>
      </c>
    </row>
    <row r="137" spans="1:22" s="100" customFormat="1" ht="33.75" customHeight="1">
      <c r="A137" s="115" t="s">
        <v>3782</v>
      </c>
      <c r="B137" s="113" t="str">
        <f>IF($A137="","",VLOOKUP($A137,'MÃ HH'!$A$1:$C$1873,2,0))</f>
        <v>LÊ HÀN QUỐC LẪN SIZE</v>
      </c>
      <c r="C137" s="113" t="e">
        <f>IF($A137="","",VLOOKUP($A137,'MÃ HH'!$A$1:$C$215,3,0))</f>
        <v>#N/A</v>
      </c>
      <c r="D137" s="109">
        <f>VLOOKUP(A137,'[1]TỔNG HỢP'!$A:$N,14,0)</f>
        <v>-8</v>
      </c>
      <c r="E137" s="112">
        <f>SUMIF('NHẬP HÀNG'!$D:$D,A137,'NHẬP HÀNG'!$H:$H)</f>
        <v>0</v>
      </c>
      <c r="F137" s="112">
        <f>SUMIF('NHẬP HÀNG'!D:D,A137,'NHẬP HÀNG'!I:I)</f>
        <v>0</v>
      </c>
      <c r="G137" s="112">
        <f>SUMIF('NHẬP HÀNG'!D:D,A137,'NHẬP HÀNG'!J:J)</f>
        <v>0</v>
      </c>
      <c r="H137" s="112">
        <f>SUMIF('NHẬP HÀNG'!D:D,A137,'NHẬP HÀNG'!K:K)</f>
        <v>0</v>
      </c>
      <c r="I137" s="112">
        <f>SUMIF('NHẬP HÀNG'!D:D,A137,'NHẬP HÀNG'!M:M)</f>
        <v>0</v>
      </c>
      <c r="J137" s="112">
        <f>SUMIF('NHẬP HÀNG'!D:D,A137,'NHẬP HÀNG'!N:N)</f>
        <v>0</v>
      </c>
      <c r="K137" s="112">
        <f>SUMIF('NHẬP HÀNG'!D:D,A137,'NHẬP HÀNG'!L:L)</f>
        <v>0</v>
      </c>
      <c r="L137" s="112">
        <f>SUMIF('XUẤT HÀNG'!D:D,A137,'XUẤT HÀNG'!G:G)</f>
        <v>0</v>
      </c>
      <c r="M137" s="112">
        <f>SUMIF('XUẤT HÀNG'!D:D,A137,'XUẤT HÀNG'!H:H)</f>
        <v>0</v>
      </c>
      <c r="N137" s="109">
        <f t="shared" si="15"/>
        <v>-8</v>
      </c>
      <c r="O137" s="121"/>
      <c r="P137" s="122"/>
      <c r="Q137" s="125">
        <f t="shared" si="16"/>
        <v>-8</v>
      </c>
      <c r="R137" s="14"/>
      <c r="S137" s="101" t="str">
        <f t="shared" si="17"/>
        <v>OK</v>
      </c>
    </row>
    <row r="138" spans="1:22" s="100" customFormat="1" ht="33.75" customHeight="1">
      <c r="A138" s="54" t="s">
        <v>4610</v>
      </c>
      <c r="B138" s="113" t="str">
        <f>IF($A138="","",VLOOKUP($A138,'MÃ HH'!$A$1:$C$1873,2,0))</f>
        <v>LÊ HÀN SALE</v>
      </c>
      <c r="C138" s="113" t="e">
        <f>IF($A138="","",VLOOKUP($A138,'MÃ HH'!$A$1:$C$215,3,0))</f>
        <v>#N/A</v>
      </c>
      <c r="D138" s="109">
        <f>VLOOKUP(A138,'[1]TỔNG HỢP'!$A:$N,14,0)</f>
        <v>33</v>
      </c>
      <c r="E138" s="112">
        <f>SUMIF('NHẬP HÀNG'!$D:$D,A138,'NHẬP HÀNG'!$H:$H)</f>
        <v>0</v>
      </c>
      <c r="F138" s="112">
        <f>SUMIF('NHẬP HÀNG'!D:D,A138,'NHẬP HÀNG'!I:I)</f>
        <v>0</v>
      </c>
      <c r="G138" s="112">
        <f>SUMIF('NHẬP HÀNG'!D:D,A138,'NHẬP HÀNG'!J:J)</f>
        <v>0</v>
      </c>
      <c r="H138" s="112">
        <f>SUMIF('NHẬP HÀNG'!D:D,A138,'NHẬP HÀNG'!K:K)</f>
        <v>0</v>
      </c>
      <c r="I138" s="112">
        <f>SUMIF('NHẬP HÀNG'!D:D,A138,'NHẬP HÀNG'!M:M)</f>
        <v>0</v>
      </c>
      <c r="J138" s="112">
        <f>SUMIF('NHẬP HÀNG'!D:D,A138,'NHẬP HÀNG'!N:N)</f>
        <v>0</v>
      </c>
      <c r="K138" s="112">
        <f>SUMIF('NHẬP HÀNG'!D:D,A138,'NHẬP HÀNG'!L:L)</f>
        <v>0</v>
      </c>
      <c r="L138" s="112">
        <f>SUMIF('XUẤT HÀNG'!D:D,A138,'XUẤT HÀNG'!G:G)</f>
        <v>0</v>
      </c>
      <c r="M138" s="112">
        <f>SUMIF('XUẤT HÀNG'!D:D,A138,'XUẤT HÀNG'!H:H)</f>
        <v>0</v>
      </c>
      <c r="N138" s="109">
        <f t="shared" si="15"/>
        <v>33</v>
      </c>
      <c r="O138" s="121"/>
      <c r="P138" s="122"/>
      <c r="Q138" s="125">
        <f t="shared" si="16"/>
        <v>33</v>
      </c>
      <c r="R138" s="14"/>
      <c r="S138" s="101" t="str">
        <f t="shared" si="17"/>
        <v>OK</v>
      </c>
    </row>
    <row r="139" spans="1:22" s="100" customFormat="1" ht="33.75" customHeight="1">
      <c r="A139" s="130" t="s">
        <v>4045</v>
      </c>
      <c r="B139" s="113" t="str">
        <f>IF($A139="","",VLOOKUP($A139,'MÃ HH'!$A$1:$C$2082,2,0))</f>
        <v>LÊ HÀN QUỐC 7 - 5KG</v>
      </c>
      <c r="C139" s="113"/>
      <c r="D139" s="109">
        <f>VLOOKUP(A139,'[1]TỔNG HỢP'!$A:$N,14,0)</f>
        <v>-4</v>
      </c>
      <c r="E139" s="112">
        <f>SUMIF('NHẬP HÀNG'!$D:$D,A139,'NHẬP HÀNG'!$H:$H)</f>
        <v>0</v>
      </c>
      <c r="F139" s="112">
        <f>SUMIF('NHẬP HÀNG'!D:D,A139,'NHẬP HÀNG'!I:I)</f>
        <v>0</v>
      </c>
      <c r="G139" s="112">
        <f>SUMIF('NHẬP HÀNG'!D:D,A139,'NHẬP HÀNG'!J:J)</f>
        <v>0</v>
      </c>
      <c r="H139" s="112">
        <f>SUMIF('NHẬP HÀNG'!D:D,A139,'NHẬP HÀNG'!K:K)</f>
        <v>0</v>
      </c>
      <c r="I139" s="112">
        <f>SUMIF('NHẬP HÀNG'!D:D,A139,'NHẬP HÀNG'!M:M)</f>
        <v>0</v>
      </c>
      <c r="J139" s="112">
        <f>SUMIF('NHẬP HÀNG'!D:D,A139,'NHẬP HÀNG'!N:N)</f>
        <v>0</v>
      </c>
      <c r="K139" s="112">
        <f>SUMIF('NHẬP HÀNG'!D:D,A139,'NHẬP HÀNG'!L:L)</f>
        <v>0</v>
      </c>
      <c r="L139" s="112">
        <f>SUMIF('XUẤT HÀNG'!D:D,A139,'XUẤT HÀNG'!G:G)</f>
        <v>0</v>
      </c>
      <c r="M139" s="112">
        <f>SUMIF('XUẤT HÀNG'!D:D,A139,'XUẤT HÀNG'!H:H)</f>
        <v>0</v>
      </c>
      <c r="N139" s="109">
        <f t="shared" si="15"/>
        <v>-4</v>
      </c>
      <c r="O139" s="121"/>
      <c r="P139" s="122"/>
      <c r="Q139" s="125">
        <f t="shared" si="16"/>
        <v>-4</v>
      </c>
      <c r="R139" s="14" t="s">
        <v>4776</v>
      </c>
      <c r="S139" s="101" t="str">
        <f t="shared" si="17"/>
        <v>OK</v>
      </c>
    </row>
    <row r="140" spans="1:22" s="100" customFormat="1" ht="33.75" customHeight="1">
      <c r="A140" s="130" t="s">
        <v>4068</v>
      </c>
      <c r="B140" s="113" t="str">
        <f>IF($A140="","",VLOOKUP($A140,'MÃ HH'!$A$1:$C$2082,2,0))</f>
        <v>LÊ HÀN QUỐC 6- 5KG</v>
      </c>
      <c r="C140" s="113" t="e">
        <f>IF($A140="","",VLOOKUP($A140,'MÃ HH'!$A$1:$C$215,3,0))</f>
        <v>#N/A</v>
      </c>
      <c r="D140" s="109">
        <f>VLOOKUP(A140,'[1]TỔNG HỢP'!$A:$N,14,0)</f>
        <v>-7</v>
      </c>
      <c r="E140" s="112">
        <f>SUMIF('NHẬP HÀNG'!$D:$D,A140,'NHẬP HÀNG'!$H:$H)</f>
        <v>0</v>
      </c>
      <c r="F140" s="112">
        <f>SUMIF('NHẬP HÀNG'!D:D,A140,'NHẬP HÀNG'!I:I)</f>
        <v>0</v>
      </c>
      <c r="G140" s="112">
        <f>SUMIF('NHẬP HÀNG'!D:D,A140,'NHẬP HÀNG'!J:J)</f>
        <v>0</v>
      </c>
      <c r="H140" s="112">
        <f>SUMIF('NHẬP HÀNG'!D:D,A140,'NHẬP HÀNG'!K:K)</f>
        <v>0</v>
      </c>
      <c r="I140" s="112">
        <f>SUMIF('NHẬP HÀNG'!D:D,A140,'NHẬP HÀNG'!M:M)</f>
        <v>0</v>
      </c>
      <c r="J140" s="112">
        <f>SUMIF('NHẬP HÀNG'!D:D,A140,'NHẬP HÀNG'!N:N)</f>
        <v>0</v>
      </c>
      <c r="K140" s="112">
        <f>SUMIF('NHẬP HÀNG'!D:D,A140,'NHẬP HÀNG'!L:L)</f>
        <v>0</v>
      </c>
      <c r="L140" s="112">
        <f>SUMIF('XUẤT HÀNG'!D:D,A140,'XUẤT HÀNG'!G:G)</f>
        <v>1</v>
      </c>
      <c r="M140" s="112">
        <f>SUMIF('XUẤT HÀNG'!D:D,A140,'XUẤT HÀNG'!H:H)</f>
        <v>0</v>
      </c>
      <c r="N140" s="109">
        <f t="shared" si="15"/>
        <v>-8</v>
      </c>
      <c r="O140" s="121"/>
      <c r="P140" s="122"/>
      <c r="Q140" s="125">
        <f t="shared" si="16"/>
        <v>-8</v>
      </c>
      <c r="R140" s="13"/>
      <c r="S140" s="101" t="str">
        <f t="shared" si="17"/>
        <v>OK</v>
      </c>
    </row>
    <row r="141" spans="1:22" s="100" customFormat="1" ht="33.75" customHeight="1">
      <c r="A141" s="130" t="s">
        <v>4480</v>
      </c>
      <c r="B141" s="113" t="str">
        <f>IF($A141="","",VLOOKUP($A141,'MÃ HH'!$A$1:$C$2082,2,0))</f>
        <v>LÊ HÀN QUỐC 9- 5KG</v>
      </c>
      <c r="C141" s="113" t="e">
        <f>IF($A141="","",VLOOKUP($A141,'MÃ HH'!$A$1:$C$215,3,0))</f>
        <v>#N/A</v>
      </c>
      <c r="D141" s="109">
        <f>VLOOKUP(A141,'[1]TỔNG HỢP'!$A:$N,14,0)</f>
        <v>-17</v>
      </c>
      <c r="E141" s="112">
        <f>SUMIF('NHẬP HÀNG'!$D:$D,A141,'NHẬP HÀNG'!$H:$H)</f>
        <v>0</v>
      </c>
      <c r="F141" s="112">
        <f>SUMIF('NHẬP HÀNG'!D:D,A141,'NHẬP HÀNG'!I:I)</f>
        <v>0</v>
      </c>
      <c r="G141" s="112">
        <f>SUMIF('NHẬP HÀNG'!D:D,A141,'NHẬP HÀNG'!J:J)</f>
        <v>0</v>
      </c>
      <c r="H141" s="112">
        <f>SUMIF('NHẬP HÀNG'!D:D,A141,'NHẬP HÀNG'!K:K)</f>
        <v>0</v>
      </c>
      <c r="I141" s="112">
        <f>SUMIF('NHẬP HÀNG'!D:D,A141,'NHẬP HÀNG'!M:M)</f>
        <v>0</v>
      </c>
      <c r="J141" s="112">
        <f>SUMIF('NHẬP HÀNG'!D:D,A141,'NHẬP HÀNG'!N:N)</f>
        <v>0</v>
      </c>
      <c r="K141" s="112">
        <f>SUMIF('NHẬP HÀNG'!D:D,A141,'NHẬP HÀNG'!L:L)</f>
        <v>0</v>
      </c>
      <c r="L141" s="112">
        <f>SUMIF('XUẤT HÀNG'!D:D,A141,'XUẤT HÀNG'!G:G)</f>
        <v>0</v>
      </c>
      <c r="M141" s="112">
        <f>SUMIF('XUẤT HÀNG'!D:D,A141,'XUẤT HÀNG'!H:H)</f>
        <v>0</v>
      </c>
      <c r="N141" s="109">
        <f t="shared" si="15"/>
        <v>-17</v>
      </c>
      <c r="O141" s="121"/>
      <c r="P141" s="122"/>
      <c r="Q141" s="125">
        <f t="shared" si="16"/>
        <v>-17</v>
      </c>
      <c r="R141" s="13"/>
      <c r="S141" s="101" t="str">
        <f t="shared" si="17"/>
        <v>OK</v>
      </c>
    </row>
    <row r="142" spans="1:22" s="100" customFormat="1" ht="33.6" customHeight="1">
      <c r="A142" s="130" t="s">
        <v>4047</v>
      </c>
      <c r="B142" s="113" t="str">
        <f>IF($A142="","",VLOOKUP($A142,'MÃ HH'!$A$1:$C$2082,2,0))</f>
        <v>LÊ HÀN QUỐC 8 - 5KG</v>
      </c>
      <c r="C142" s="113" t="e">
        <f>IF($A142="","",VLOOKUP($A142,'MÃ HH'!$A$1:$C$215,3,0))</f>
        <v>#N/A</v>
      </c>
      <c r="D142" s="109">
        <f>VLOOKUP(A142,'[1]TỔNG HỢP'!$A:$N,14,0)</f>
        <v>47</v>
      </c>
      <c r="E142" s="112">
        <f>SUMIF('NHẬP HÀNG'!$D:$D,A142,'NHẬP HÀNG'!$H:$H)</f>
        <v>0</v>
      </c>
      <c r="F142" s="112">
        <f>SUMIF('NHẬP HÀNG'!D:D,A142,'NHẬP HÀNG'!I:I)</f>
        <v>0</v>
      </c>
      <c r="G142" s="112">
        <f>SUMIF('NHẬP HÀNG'!D:D,A142,'NHẬP HÀNG'!J:J)</f>
        <v>0</v>
      </c>
      <c r="H142" s="112">
        <f>SUMIF('NHẬP HÀNG'!D:D,A142,'NHẬP HÀNG'!K:K)</f>
        <v>0</v>
      </c>
      <c r="I142" s="112">
        <f>SUMIF('NHẬP HÀNG'!D:D,A142,'NHẬP HÀNG'!M:M)</f>
        <v>0</v>
      </c>
      <c r="J142" s="112">
        <f>SUMIF('NHẬP HÀNG'!D:D,A142,'NHẬP HÀNG'!N:N)</f>
        <v>0</v>
      </c>
      <c r="K142" s="112">
        <f>SUMIF('NHẬP HÀNG'!D:D,A142,'NHẬP HÀNG'!L:L)</f>
        <v>0</v>
      </c>
      <c r="L142" s="112">
        <f>SUMIF('XUẤT HÀNG'!D:D,A142,'XUẤT HÀNG'!G:G)</f>
        <v>0</v>
      </c>
      <c r="M142" s="112">
        <f>SUMIF('XUẤT HÀNG'!D:D,A142,'XUẤT HÀNG'!H:H)</f>
        <v>0</v>
      </c>
      <c r="N142" s="109">
        <f t="shared" si="15"/>
        <v>47</v>
      </c>
      <c r="O142" s="121"/>
      <c r="P142" s="122"/>
      <c r="Q142" s="125">
        <f t="shared" si="16"/>
        <v>47</v>
      </c>
      <c r="R142" s="13"/>
      <c r="S142" s="101" t="str">
        <f t="shared" si="17"/>
        <v>OK</v>
      </c>
    </row>
    <row r="143" spans="1:22" s="100" customFormat="1" ht="33.75" customHeight="1">
      <c r="A143" s="56" t="s">
        <v>3350</v>
      </c>
      <c r="B143" s="113" t="str">
        <f>IF($A143="","",VLOOKUP($A143,'MÃ HH'!$A$1:$C$215,2,0))</f>
        <v>LÊ HÀN QUỐC 5KG (Size 7-11)</v>
      </c>
      <c r="C143" s="113" t="str">
        <f>IF($A143="","",VLOOKUP($A143,'MÃ HH'!$A$1:$C$215,3,0))</f>
        <v>Thùng</v>
      </c>
      <c r="D143" s="109">
        <f>VLOOKUP(A143,'[1]TỔNG HỢP'!$A:$N,14,0)</f>
        <v>92</v>
      </c>
      <c r="E143" s="112">
        <f>SUMIF('NHẬP HÀNG'!$D:$D,A143,'NHẬP HÀNG'!$H:$H)</f>
        <v>0</v>
      </c>
      <c r="F143" s="112">
        <f>SUMIF('NHẬP HÀNG'!D:D,A143,'NHẬP HÀNG'!I:I)</f>
        <v>0</v>
      </c>
      <c r="G143" s="112">
        <f>SUMIF('NHẬP HÀNG'!D:D,A143,'NHẬP HÀNG'!J:J)</f>
        <v>0</v>
      </c>
      <c r="H143" s="112">
        <f>SUMIF('NHẬP HÀNG'!D:D,A143,'NHẬP HÀNG'!K:K)</f>
        <v>0</v>
      </c>
      <c r="I143" s="112">
        <f>SUMIF('NHẬP HÀNG'!D:D,A143,'NHẬP HÀNG'!M:M)</f>
        <v>0</v>
      </c>
      <c r="J143" s="112">
        <f>SUMIF('NHẬP HÀNG'!D:D,A143,'NHẬP HÀNG'!N:N)</f>
        <v>0</v>
      </c>
      <c r="K143" s="112">
        <f>SUMIF('NHẬP HÀNG'!D:D,A143,'NHẬP HÀNG'!L:L)</f>
        <v>0</v>
      </c>
      <c r="L143" s="112">
        <f>SUMIF('XUẤT HÀNG'!D:D,A143,'XUẤT HÀNG'!G:G)</f>
        <v>0</v>
      </c>
      <c r="M143" s="112">
        <f>SUMIF('XUẤT HÀNG'!D:D,A143,'XUẤT HÀNG'!H:H)</f>
        <v>0</v>
      </c>
      <c r="N143" s="109">
        <f t="shared" si="15"/>
        <v>92</v>
      </c>
      <c r="O143" s="121">
        <f>62+20+8</f>
        <v>90</v>
      </c>
      <c r="P143" s="122"/>
      <c r="Q143" s="125">
        <f t="shared" si="16"/>
        <v>2</v>
      </c>
      <c r="R143" s="14"/>
      <c r="S143" s="101" t="str">
        <f t="shared" si="17"/>
        <v>OK</v>
      </c>
    </row>
    <row r="144" spans="1:22" s="100" customFormat="1" ht="33.75" hidden="1" customHeight="1">
      <c r="A144" s="130" t="s">
        <v>4197</v>
      </c>
      <c r="B144" s="113" t="str">
        <f>IF($A144="","",VLOOKUP($A144,'MÃ HH'!$A$1:$C$2083,2,0))</f>
        <v xml:space="preserve">LÊ NP CORE 45- 12.5KG </v>
      </c>
      <c r="C144" s="113" t="e">
        <f>IF($A144="","",VLOOKUP($A144,'MÃ HH'!$A$1:$C$215,3,0))</f>
        <v>#N/A</v>
      </c>
      <c r="D144" s="109">
        <f>VLOOKUP(A144,'[1]TỔNG HỢP'!$A:$N,14,0)</f>
        <v>0</v>
      </c>
      <c r="E144" s="112">
        <f>SUMIF('NHẬP HÀNG'!$D:$D,A144,'NHẬP HÀNG'!$H:$H)</f>
        <v>0</v>
      </c>
      <c r="F144" s="112">
        <f>SUMIF('NHẬP HÀNG'!D:D,A144,'NHẬP HÀNG'!I:I)</f>
        <v>0</v>
      </c>
      <c r="G144" s="112">
        <f>SUMIF('NHẬP HÀNG'!D:D,A144,'NHẬP HÀNG'!J:J)</f>
        <v>0</v>
      </c>
      <c r="H144" s="112">
        <f>SUMIF('NHẬP HÀNG'!D:D,A144,'NHẬP HÀNG'!K:K)</f>
        <v>0</v>
      </c>
      <c r="I144" s="112">
        <f>SUMIF('NHẬP HÀNG'!D:D,A144,'NHẬP HÀNG'!M:M)</f>
        <v>0</v>
      </c>
      <c r="J144" s="112">
        <f>SUMIF('NHẬP HÀNG'!D:D,A144,'NHẬP HÀNG'!N:N)</f>
        <v>0</v>
      </c>
      <c r="K144" s="112">
        <f>SUMIF('NHẬP HÀNG'!D:D,A144,'NHẬP HÀNG'!L:L)</f>
        <v>0</v>
      </c>
      <c r="L144" s="112">
        <f>SUMIF('XUẤT HÀNG'!D:D,A144,'XUẤT HÀNG'!G:G)</f>
        <v>0</v>
      </c>
      <c r="M144" s="112">
        <f>SUMIF('XUẤT HÀNG'!D:D,A144,'XUẤT HÀNG'!H:H)</f>
        <v>0</v>
      </c>
      <c r="N144" s="109">
        <f t="shared" si="15"/>
        <v>0</v>
      </c>
      <c r="O144" s="121"/>
      <c r="P144" s="122"/>
      <c r="Q144" s="124">
        <f t="shared" si="16"/>
        <v>0</v>
      </c>
      <c r="R144" s="63"/>
      <c r="S144" s="101" t="str">
        <f t="shared" si="17"/>
        <v>NOT OK</v>
      </c>
    </row>
    <row r="145" spans="1:19" s="100" customFormat="1" ht="33.75" hidden="1" customHeight="1">
      <c r="A145" s="56" t="s">
        <v>3364</v>
      </c>
      <c r="B145" s="113" t="str">
        <f>IF($A145="","",VLOOKUP($A145,'MÃ HH'!$A$1:$C$215,2,0))</f>
        <v>LÊ NP CORE 52- 12.5KG</v>
      </c>
      <c r="C145" s="113" t="str">
        <f>IF($A145="","",VLOOKUP($A145,'MÃ HH'!$A$1:$C$215,3,0))</f>
        <v>Thùng</v>
      </c>
      <c r="D145" s="109">
        <f>VLOOKUP(A145,'[1]TỔNG HỢP'!$A:$N,14,0)</f>
        <v>0</v>
      </c>
      <c r="E145" s="112">
        <f>SUMIF('NHẬP HÀNG'!$D:$D,A145,'NHẬP HÀNG'!$H:$H)</f>
        <v>0</v>
      </c>
      <c r="F145" s="112">
        <f>SUMIF('NHẬP HÀNG'!D:D,A145,'NHẬP HÀNG'!I:I)</f>
        <v>0</v>
      </c>
      <c r="G145" s="112">
        <f>SUMIF('NHẬP HÀNG'!D:D,A145,'NHẬP HÀNG'!J:J)</f>
        <v>0</v>
      </c>
      <c r="H145" s="112">
        <f>SUMIF('NHẬP HÀNG'!D:D,A145,'NHẬP HÀNG'!K:K)</f>
        <v>0</v>
      </c>
      <c r="I145" s="112">
        <f>SUMIF('NHẬP HÀNG'!D:D,A145,'NHẬP HÀNG'!M:M)</f>
        <v>0</v>
      </c>
      <c r="J145" s="112">
        <f>SUMIF('NHẬP HÀNG'!D:D,A145,'NHẬP HÀNG'!N:N)</f>
        <v>0</v>
      </c>
      <c r="K145" s="112">
        <f>SUMIF('NHẬP HÀNG'!D:D,A145,'NHẬP HÀNG'!L:L)</f>
        <v>0</v>
      </c>
      <c r="L145" s="112">
        <f>SUMIF('XUẤT HÀNG'!D:D,A145,'XUẤT HÀNG'!G:G)</f>
        <v>0</v>
      </c>
      <c r="M145" s="112">
        <f>SUMIF('XUẤT HÀNG'!D:D,A145,'XUẤT HÀNG'!H:H)</f>
        <v>0</v>
      </c>
      <c r="N145" s="109">
        <f t="shared" si="15"/>
        <v>0</v>
      </c>
      <c r="O145" s="121"/>
      <c r="P145" s="122"/>
      <c r="Q145" s="124">
        <f t="shared" si="16"/>
        <v>0</v>
      </c>
      <c r="R145" s="63" t="s">
        <v>4777</v>
      </c>
      <c r="S145" s="101" t="str">
        <f t="shared" si="17"/>
        <v>NOT OK</v>
      </c>
    </row>
    <row r="146" spans="1:19" s="100" customFormat="1" ht="33.75" hidden="1" customHeight="1">
      <c r="A146" s="56" t="s">
        <v>3366</v>
      </c>
      <c r="B146" s="113" t="str">
        <f>IF($A146="","",VLOOKUP($A146,'MÃ HH'!$A$1:$C$215,2,0))</f>
        <v xml:space="preserve">LÊ NP CORE 60- 12.5KG </v>
      </c>
      <c r="C146" s="113" t="str">
        <f>IF($A146="","",VLOOKUP($A146,'MÃ HH'!$A$1:$C$215,3,0))</f>
        <v>Thùng</v>
      </c>
      <c r="D146" s="109">
        <f>VLOOKUP(A146,'[1]TỔNG HỢP'!$A:$N,14,0)</f>
        <v>0</v>
      </c>
      <c r="E146" s="112">
        <f>SUMIF('NHẬP HÀNG'!$D:$D,A146,'NHẬP HÀNG'!$H:$H)</f>
        <v>0</v>
      </c>
      <c r="F146" s="112">
        <f>SUMIF('NHẬP HÀNG'!D:D,A146,'NHẬP HÀNG'!I:I)</f>
        <v>0</v>
      </c>
      <c r="G146" s="112">
        <f>SUMIF('NHẬP HÀNG'!D:D,A146,'NHẬP HÀNG'!J:J)</f>
        <v>0</v>
      </c>
      <c r="H146" s="112">
        <f>SUMIF('NHẬP HÀNG'!D:D,A146,'NHẬP HÀNG'!K:K)</f>
        <v>0</v>
      </c>
      <c r="I146" s="112">
        <f>SUMIF('NHẬP HÀNG'!D:D,A146,'NHẬP HÀNG'!M:M)</f>
        <v>0</v>
      </c>
      <c r="J146" s="112">
        <f>SUMIF('NHẬP HÀNG'!D:D,A146,'NHẬP HÀNG'!N:N)</f>
        <v>0</v>
      </c>
      <c r="K146" s="112">
        <f>SUMIF('NHẬP HÀNG'!D:D,A146,'NHẬP HÀNG'!L:L)</f>
        <v>0</v>
      </c>
      <c r="L146" s="112">
        <f>SUMIF('XUẤT HÀNG'!D:D,A146,'XUẤT HÀNG'!G:G)</f>
        <v>0</v>
      </c>
      <c r="M146" s="112">
        <f>SUMIF('XUẤT HÀNG'!D:D,A146,'XUẤT HÀNG'!H:H)</f>
        <v>0</v>
      </c>
      <c r="N146" s="109">
        <f t="shared" si="15"/>
        <v>0</v>
      </c>
      <c r="O146" s="121"/>
      <c r="P146" s="122"/>
      <c r="Q146" s="124">
        <f t="shared" si="16"/>
        <v>0</v>
      </c>
      <c r="R146" s="63"/>
      <c r="S146" s="101" t="str">
        <f t="shared" si="17"/>
        <v>NOT OK</v>
      </c>
    </row>
    <row r="147" spans="1:19" s="100" customFormat="1" ht="33.75" hidden="1" customHeight="1">
      <c r="A147" s="56" t="s">
        <v>3368</v>
      </c>
      <c r="B147" s="113" t="str">
        <f>IF($A147="","",VLOOKUP($A147,'MÃ HH'!$A$1:$C$215,2,0))</f>
        <v>LÊ NP CORE 70- 12.5KG</v>
      </c>
      <c r="C147" s="113" t="str">
        <f>IF($A147="","",VLOOKUP($A147,'MÃ HH'!$A$1:$C$215,3,0))</f>
        <v>Thùng</v>
      </c>
      <c r="D147" s="109">
        <f>VLOOKUP(A147,'[1]TỔNG HỢP'!$A:$N,14,0)</f>
        <v>0</v>
      </c>
      <c r="E147" s="112">
        <f>SUMIF('NHẬP HÀNG'!$D:$D,A147,'NHẬP HÀNG'!$H:$H)</f>
        <v>0</v>
      </c>
      <c r="F147" s="112">
        <f>SUMIF('NHẬP HÀNG'!D:D,A147,'NHẬP HÀNG'!I:I)</f>
        <v>0</v>
      </c>
      <c r="G147" s="112">
        <f>SUMIF('NHẬP HÀNG'!D:D,A147,'NHẬP HÀNG'!J:J)</f>
        <v>0</v>
      </c>
      <c r="H147" s="112">
        <f>SUMIF('NHẬP HÀNG'!D:D,A147,'NHẬP HÀNG'!K:K)</f>
        <v>0</v>
      </c>
      <c r="I147" s="112">
        <f>SUMIF('NHẬP HÀNG'!D:D,A147,'NHẬP HÀNG'!M:M)</f>
        <v>0</v>
      </c>
      <c r="J147" s="112">
        <f>SUMIF('NHẬP HÀNG'!D:D,A147,'NHẬP HÀNG'!N:N)</f>
        <v>0</v>
      </c>
      <c r="K147" s="112">
        <f>SUMIF('NHẬP HÀNG'!D:D,A147,'NHẬP HÀNG'!L:L)</f>
        <v>0</v>
      </c>
      <c r="L147" s="112">
        <f>SUMIF('XUẤT HÀNG'!D:D,A147,'XUẤT HÀNG'!G:G)</f>
        <v>0</v>
      </c>
      <c r="M147" s="112">
        <f>SUMIF('XUẤT HÀNG'!D:D,A147,'XUẤT HÀNG'!H:H)</f>
        <v>0</v>
      </c>
      <c r="N147" s="109">
        <f t="shared" si="15"/>
        <v>0</v>
      </c>
      <c r="O147" s="121"/>
      <c r="P147" s="122"/>
      <c r="Q147" s="124">
        <f t="shared" si="16"/>
        <v>0</v>
      </c>
      <c r="R147" s="63"/>
      <c r="S147" s="101" t="str">
        <f t="shared" si="17"/>
        <v>NOT OK</v>
      </c>
    </row>
    <row r="148" spans="1:19" s="100" customFormat="1" ht="33.75" hidden="1" customHeight="1">
      <c r="A148" s="54" t="s">
        <v>4245</v>
      </c>
      <c r="B148" s="113" t="str">
        <f>IF($A148="","",VLOOKUP($A148,'MÃ HH'!$A$1:$C$2892,2,0))</f>
        <v>LÊ NP CORE LẪN SIZE -12.5KG</v>
      </c>
      <c r="C148" s="113" t="e">
        <f>IF($A148="","",VLOOKUP($A148,'MÃ HH'!$A$1:$C$215,3,0))</f>
        <v>#N/A</v>
      </c>
      <c r="D148" s="109">
        <f>VLOOKUP(A148,'[1]TỔNG HỢP'!$A:$N,14,0)</f>
        <v>0</v>
      </c>
      <c r="E148" s="112">
        <f>SUMIF('NHẬP HÀNG'!$D:$D,A148,'NHẬP HÀNG'!$H:$H)</f>
        <v>0</v>
      </c>
      <c r="F148" s="112">
        <f>SUMIF('NHẬP HÀNG'!D:D,A148,'NHẬP HÀNG'!I:I)</f>
        <v>0</v>
      </c>
      <c r="G148" s="112">
        <f>SUMIF('NHẬP HÀNG'!D:D,A148,'NHẬP HÀNG'!J:J)</f>
        <v>0</v>
      </c>
      <c r="H148" s="112">
        <f>SUMIF('NHẬP HÀNG'!D:D,A148,'NHẬP HÀNG'!K:K)</f>
        <v>0</v>
      </c>
      <c r="I148" s="112">
        <f>SUMIF('NHẬP HÀNG'!D:D,A148,'NHẬP HÀNG'!M:M)</f>
        <v>0</v>
      </c>
      <c r="J148" s="112">
        <f>SUMIF('NHẬP HÀNG'!D:D,A148,'NHẬP HÀNG'!N:N)</f>
        <v>0</v>
      </c>
      <c r="K148" s="112">
        <f>SUMIF('NHẬP HÀNG'!D:D,A148,'NHẬP HÀNG'!L:L)</f>
        <v>0</v>
      </c>
      <c r="L148" s="112">
        <f>SUMIF('XUẤT HÀNG'!D:D,A148,'XUẤT HÀNG'!G:G)</f>
        <v>0</v>
      </c>
      <c r="M148" s="112">
        <f>SUMIF('XUẤT HÀNG'!D:D,A148,'XUẤT HÀNG'!H:H)</f>
        <v>0</v>
      </c>
      <c r="N148" s="109">
        <f t="shared" si="15"/>
        <v>0</v>
      </c>
      <c r="O148" s="121"/>
      <c r="P148" s="122"/>
      <c r="Q148" s="124">
        <f t="shared" si="16"/>
        <v>0</v>
      </c>
      <c r="R148" s="63"/>
      <c r="S148" s="101" t="str">
        <f t="shared" si="17"/>
        <v>NOT OK</v>
      </c>
    </row>
    <row r="149" spans="1:19" s="100" customFormat="1" ht="33.75" hidden="1" customHeight="1">
      <c r="A149" s="40" t="s">
        <v>3820</v>
      </c>
      <c r="B149" s="113" t="str">
        <f>IF($A149="","",VLOOKUP($A149,'MÃ HH'!$A$1:$C$1873,2,0))</f>
        <v>LÊ NP TRUCAPE SIZE 45- 12.5KG</v>
      </c>
      <c r="C149" s="113" t="e">
        <f>IF($A149="","",VLOOKUP($A149,'MÃ HH'!$A$1:$C$215,3,0))</f>
        <v>#N/A</v>
      </c>
      <c r="D149" s="109">
        <f>VLOOKUP(A149,'[1]TỔNG HỢP'!$A:$N,14,0)</f>
        <v>0</v>
      </c>
      <c r="E149" s="112">
        <f>SUMIF('NHẬP HÀNG'!$D:$D,A149,'NHẬP HÀNG'!$H:$H)</f>
        <v>0</v>
      </c>
      <c r="F149" s="112">
        <f>SUMIF('NHẬP HÀNG'!D:D,A149,'NHẬP HÀNG'!I:I)</f>
        <v>0</v>
      </c>
      <c r="G149" s="112">
        <f>SUMIF('NHẬP HÀNG'!D:D,A149,'NHẬP HÀNG'!J:J)</f>
        <v>0</v>
      </c>
      <c r="H149" s="112">
        <f>SUMIF('NHẬP HÀNG'!D:D,A149,'NHẬP HÀNG'!K:K)</f>
        <v>0</v>
      </c>
      <c r="I149" s="112">
        <f>SUMIF('NHẬP HÀNG'!D:D,A149,'NHẬP HÀNG'!M:M)</f>
        <v>0</v>
      </c>
      <c r="J149" s="112">
        <f>SUMIF('NHẬP HÀNG'!D:D,A149,'NHẬP HÀNG'!N:N)</f>
        <v>0</v>
      </c>
      <c r="K149" s="112">
        <f>SUMIF('NHẬP HÀNG'!D:D,A149,'NHẬP HÀNG'!L:L)</f>
        <v>0</v>
      </c>
      <c r="L149" s="112">
        <f>SUMIF('XUẤT HÀNG'!D:D,A149,'XUẤT HÀNG'!G:G)</f>
        <v>0</v>
      </c>
      <c r="M149" s="112">
        <f>SUMIF('XUẤT HÀNG'!D:D,A149,'XUẤT HÀNG'!H:H)</f>
        <v>0</v>
      </c>
      <c r="N149" s="109">
        <f t="shared" si="15"/>
        <v>0</v>
      </c>
      <c r="O149" s="121"/>
      <c r="P149" s="122"/>
      <c r="Q149" s="124">
        <f t="shared" si="16"/>
        <v>0</v>
      </c>
      <c r="R149" s="63"/>
      <c r="S149" s="101" t="str">
        <f t="shared" si="17"/>
        <v>NOT OK</v>
      </c>
    </row>
    <row r="150" spans="1:19" s="100" customFormat="1" ht="33.75" hidden="1" customHeight="1">
      <c r="A150" s="131" t="s">
        <v>3822</v>
      </c>
      <c r="B150" s="113" t="str">
        <f>IF($A150="","",VLOOKUP($A150,'MÃ HH'!$A$1:$C$1873,2,0))</f>
        <v>LÊ NP TRUCAPE SIZE 52- 12.5KG</v>
      </c>
      <c r="C150" s="113" t="e">
        <f>IF($A150="","",VLOOKUP($A150,'MÃ HH'!$A$1:$C$215,3,0))</f>
        <v>#N/A</v>
      </c>
      <c r="D150" s="109">
        <f>VLOOKUP(A150,'[1]TỔNG HỢP'!$A:$N,14,0)</f>
        <v>0</v>
      </c>
      <c r="E150" s="112">
        <f>SUMIF('NHẬP HÀNG'!$D:$D,A150,'NHẬP HÀNG'!$H:$H)</f>
        <v>0</v>
      </c>
      <c r="F150" s="112">
        <f>SUMIF('NHẬP HÀNG'!D:D,A150,'NHẬP HÀNG'!I:I)</f>
        <v>0</v>
      </c>
      <c r="G150" s="112">
        <f>SUMIF('NHẬP HÀNG'!D:D,A150,'NHẬP HÀNG'!J:J)</f>
        <v>0</v>
      </c>
      <c r="H150" s="112">
        <f>SUMIF('NHẬP HÀNG'!D:D,A150,'NHẬP HÀNG'!K:K)</f>
        <v>0</v>
      </c>
      <c r="I150" s="112">
        <f>SUMIF('NHẬP HÀNG'!D:D,A150,'NHẬP HÀNG'!M:M)</f>
        <v>0</v>
      </c>
      <c r="J150" s="112">
        <f>SUMIF('NHẬP HÀNG'!D:D,A150,'NHẬP HÀNG'!N:N)</f>
        <v>0</v>
      </c>
      <c r="K150" s="112">
        <f>SUMIF('NHẬP HÀNG'!D:D,A150,'NHẬP HÀNG'!L:L)</f>
        <v>0</v>
      </c>
      <c r="L150" s="112">
        <f>SUMIF('XUẤT HÀNG'!D:D,A150,'XUẤT HÀNG'!G:G)</f>
        <v>0</v>
      </c>
      <c r="M150" s="112">
        <f>SUMIF('XUẤT HÀNG'!D:D,A150,'XUẤT HÀNG'!H:H)</f>
        <v>0</v>
      </c>
      <c r="N150" s="109">
        <f t="shared" si="15"/>
        <v>0</v>
      </c>
      <c r="O150" s="121"/>
      <c r="P150" s="122"/>
      <c r="Q150" s="124">
        <f t="shared" si="16"/>
        <v>0</v>
      </c>
      <c r="R150" s="63"/>
      <c r="S150" s="101" t="str">
        <f t="shared" si="17"/>
        <v>NOT OK</v>
      </c>
    </row>
    <row r="151" spans="1:19" s="100" customFormat="1" ht="33.75" hidden="1" customHeight="1">
      <c r="A151" s="40" t="s">
        <v>4007</v>
      </c>
      <c r="B151" s="113" t="str">
        <f>IF($A151="","",VLOOKUP($A151,'MÃ HH'!$A$1:$C$1873,2,0))</f>
        <v>LÊ BỈ QTEE 60 - 12KG</v>
      </c>
      <c r="C151" s="113" t="e">
        <f>IF($A151="","",VLOOKUP($A151,'MÃ HH'!$A$1:$C$215,3,0))</f>
        <v>#N/A</v>
      </c>
      <c r="D151" s="109">
        <f>VLOOKUP(A151,'[1]TỔNG HỢP'!$A:$N,14,0)</f>
        <v>0</v>
      </c>
      <c r="E151" s="112">
        <f>SUMIF('NHẬP HÀNG'!$D:$D,A151,'NHẬP HÀNG'!$H:$H)</f>
        <v>0</v>
      </c>
      <c r="F151" s="112">
        <f>SUMIF('NHẬP HÀNG'!D:D,A151,'NHẬP HÀNG'!I:I)</f>
        <v>0</v>
      </c>
      <c r="G151" s="112">
        <f>SUMIF('NHẬP HÀNG'!D:D,A151,'NHẬP HÀNG'!J:J)</f>
        <v>0</v>
      </c>
      <c r="H151" s="112">
        <f>SUMIF('NHẬP HÀNG'!D:D,A151,'NHẬP HÀNG'!K:K)</f>
        <v>0</v>
      </c>
      <c r="I151" s="112">
        <f>SUMIF('NHẬP HÀNG'!D:D,A151,'NHẬP HÀNG'!M:M)</f>
        <v>0</v>
      </c>
      <c r="J151" s="112">
        <f>SUMIF('NHẬP HÀNG'!D:D,A151,'NHẬP HÀNG'!N:N)</f>
        <v>0</v>
      </c>
      <c r="K151" s="112">
        <f>SUMIF('NHẬP HÀNG'!D:D,A151,'NHẬP HÀNG'!L:L)</f>
        <v>0</v>
      </c>
      <c r="L151" s="112">
        <f>SUMIF('XUẤT HÀNG'!D:D,A151,'XUẤT HÀNG'!G:G)</f>
        <v>0</v>
      </c>
      <c r="M151" s="112">
        <f>SUMIF('XUẤT HÀNG'!D:D,A151,'XUẤT HÀNG'!H:H)</f>
        <v>0</v>
      </c>
      <c r="N151" s="109">
        <f t="shared" si="15"/>
        <v>0</v>
      </c>
      <c r="O151" s="121"/>
      <c r="P151" s="122"/>
      <c r="Q151" s="124">
        <f t="shared" si="16"/>
        <v>0</v>
      </c>
      <c r="R151" s="63"/>
      <c r="S151" s="101" t="str">
        <f t="shared" si="17"/>
        <v>NOT OK</v>
      </c>
    </row>
    <row r="152" spans="1:19" s="100" customFormat="1" ht="33.75" hidden="1" customHeight="1">
      <c r="A152" s="40" t="s">
        <v>4021</v>
      </c>
      <c r="B152" s="113" t="str">
        <f>IF($A152="","",VLOOKUP($A152,'MÃ HH'!$A$1:$C$1873,2,0))</f>
        <v>LÊ ĐƯỜNG TQ - 10KG</v>
      </c>
      <c r="C152" s="113" t="e">
        <f>IF($A152="","",VLOOKUP($A152,'MÃ HH'!$A$1:$C$215,3,0))</f>
        <v>#N/A</v>
      </c>
      <c r="D152" s="109">
        <f>VLOOKUP(A152,'[1]TỔNG HỢP'!$A:$N,14,0)</f>
        <v>0</v>
      </c>
      <c r="E152" s="112">
        <f>SUMIF('NHẬP HÀNG'!$D:$D,A152,'NHẬP HÀNG'!$H:$H)</f>
        <v>0</v>
      </c>
      <c r="F152" s="112">
        <f>SUMIF('NHẬP HÀNG'!D:D,A152,'NHẬP HÀNG'!I:I)</f>
        <v>0</v>
      </c>
      <c r="G152" s="112">
        <f>SUMIF('NHẬP HÀNG'!D:D,A152,'NHẬP HÀNG'!J:J)</f>
        <v>0</v>
      </c>
      <c r="H152" s="112">
        <f>SUMIF('NHẬP HÀNG'!D:D,A152,'NHẬP HÀNG'!K:K)</f>
        <v>0</v>
      </c>
      <c r="I152" s="112">
        <f>SUMIF('NHẬP HÀNG'!D:D,A152,'NHẬP HÀNG'!M:M)</f>
        <v>0</v>
      </c>
      <c r="J152" s="112">
        <f>SUMIF('NHẬP HÀNG'!D:D,A152,'NHẬP HÀNG'!N:N)</f>
        <v>0</v>
      </c>
      <c r="K152" s="112">
        <f>SUMIF('NHẬP HÀNG'!D:D,A152,'NHẬP HÀNG'!L:L)</f>
        <v>0</v>
      </c>
      <c r="L152" s="112">
        <f>SUMIF('XUẤT HÀNG'!D:D,A152,'XUẤT HÀNG'!G:G)</f>
        <v>0</v>
      </c>
      <c r="M152" s="112">
        <f>SUMIF('XUẤT HÀNG'!D:D,A152,'XUẤT HÀNG'!H:H)</f>
        <v>0</v>
      </c>
      <c r="N152" s="109">
        <f t="shared" si="15"/>
        <v>0</v>
      </c>
      <c r="O152" s="121"/>
      <c r="P152" s="122"/>
      <c r="Q152" s="124">
        <f t="shared" si="16"/>
        <v>0</v>
      </c>
      <c r="R152" s="63"/>
      <c r="S152" s="101" t="str">
        <f t="shared" si="17"/>
        <v>NOT OK</v>
      </c>
    </row>
    <row r="153" spans="1:19" s="100" customFormat="1" ht="33.75" hidden="1" customHeight="1">
      <c r="A153" s="56" t="s">
        <v>3678</v>
      </c>
      <c r="B153" s="113" t="str">
        <f>IF($A153="","",VLOOKUP($A153,'MÃ HH'!$A$1:$C$215,2,0))</f>
        <v>LỰU</v>
      </c>
      <c r="C153" s="113" t="str">
        <f>IF($A153="","",VLOOKUP($A153,'MÃ HH'!$A$1:$C$215,3,0))</f>
        <v>Thùng</v>
      </c>
      <c r="D153" s="109">
        <f>VLOOKUP(A153,'[1]TỔNG HỢP'!$A:$N,14,0)</f>
        <v>0</v>
      </c>
      <c r="E153" s="112">
        <f>SUMIF('NHẬP HÀNG'!$D:$D,A153,'NHẬP HÀNG'!$H:$H)</f>
        <v>0</v>
      </c>
      <c r="F153" s="112">
        <f>SUMIF('NHẬP HÀNG'!D:D,A153,'NHẬP HÀNG'!I:I)</f>
        <v>0</v>
      </c>
      <c r="G153" s="112">
        <f>SUMIF('NHẬP HÀNG'!D:D,A153,'NHẬP HÀNG'!J:J)</f>
        <v>0</v>
      </c>
      <c r="H153" s="112">
        <f>SUMIF('NHẬP HÀNG'!D:D,A153,'NHẬP HÀNG'!K:K)</f>
        <v>0</v>
      </c>
      <c r="I153" s="112">
        <f>SUMIF('NHẬP HÀNG'!D:D,A153,'NHẬP HÀNG'!M:M)</f>
        <v>0</v>
      </c>
      <c r="J153" s="112">
        <f>SUMIF('NHẬP HÀNG'!D:D,A153,'NHẬP HÀNG'!N:N)</f>
        <v>0</v>
      </c>
      <c r="K153" s="112">
        <f>SUMIF('NHẬP HÀNG'!D:D,A153,'NHẬP HÀNG'!L:L)</f>
        <v>0</v>
      </c>
      <c r="L153" s="112">
        <f>SUMIF('XUẤT HÀNG'!D:D,A153,'XUẤT HÀNG'!G:G)</f>
        <v>0</v>
      </c>
      <c r="M153" s="112">
        <f>SUMIF('XUẤT HÀNG'!D:D,A153,'XUẤT HÀNG'!H:H)</f>
        <v>0</v>
      </c>
      <c r="N153" s="109">
        <f t="shared" si="15"/>
        <v>0</v>
      </c>
      <c r="O153" s="121"/>
      <c r="P153" s="122"/>
      <c r="Q153" s="124">
        <f t="shared" si="16"/>
        <v>0</v>
      </c>
      <c r="R153" s="63"/>
      <c r="S153" s="101" t="str">
        <f t="shared" si="17"/>
        <v>NOT OK</v>
      </c>
    </row>
    <row r="154" spans="1:19" s="100" customFormat="1" ht="33.75" hidden="1" customHeight="1">
      <c r="A154" s="56" t="s">
        <v>4313</v>
      </c>
      <c r="B154" s="113" t="str">
        <f>IF($A154="","",VLOOKUP($A154,'MÃ HH'!$A$1:$C$883,2,0))</f>
        <v>LỰU 5</v>
      </c>
      <c r="C154" s="113" t="e">
        <f>IF($A154="","",VLOOKUP($A154,'MÃ HH'!$A$1:$C$215,3,0))</f>
        <v>#N/A</v>
      </c>
      <c r="D154" s="109">
        <f>VLOOKUP(A154,'[1]TỔNG HỢP'!$A:$N,14,0)</f>
        <v>0</v>
      </c>
      <c r="E154" s="112">
        <f>SUMIF('NHẬP HÀNG'!$D:$D,A154,'NHẬP HÀNG'!$H:$H)</f>
        <v>0</v>
      </c>
      <c r="F154" s="112">
        <f>SUMIF('NHẬP HÀNG'!D:D,A154,'NHẬP HÀNG'!I:I)</f>
        <v>0</v>
      </c>
      <c r="G154" s="112">
        <f>SUMIF('NHẬP HÀNG'!D:D,A154,'NHẬP HÀNG'!J:J)</f>
        <v>0</v>
      </c>
      <c r="H154" s="112">
        <f>SUMIF('NHẬP HÀNG'!D:D,A154,'NHẬP HÀNG'!K:K)</f>
        <v>0</v>
      </c>
      <c r="I154" s="112">
        <f>SUMIF('NHẬP HÀNG'!D:D,A154,'NHẬP HÀNG'!M:M)</f>
        <v>0</v>
      </c>
      <c r="J154" s="112">
        <f>SUMIF('NHẬP HÀNG'!D:D,A154,'NHẬP HÀNG'!N:N)</f>
        <v>0</v>
      </c>
      <c r="K154" s="112">
        <f>SUMIF('NHẬP HÀNG'!D:D,A154,'NHẬP HÀNG'!L:L)</f>
        <v>0</v>
      </c>
      <c r="L154" s="112">
        <f>SUMIF('XUẤT HÀNG'!D:D,A154,'XUẤT HÀNG'!G:G)</f>
        <v>0</v>
      </c>
      <c r="M154" s="112">
        <f>SUMIF('XUẤT HÀNG'!D:D,A154,'XUẤT HÀNG'!H:H)</f>
        <v>0</v>
      </c>
      <c r="N154" s="109">
        <f t="shared" si="15"/>
        <v>0</v>
      </c>
      <c r="O154" s="121"/>
      <c r="P154" s="122"/>
      <c r="Q154" s="124">
        <f t="shared" si="16"/>
        <v>0</v>
      </c>
      <c r="R154" s="63"/>
      <c r="S154" s="101" t="str">
        <f t="shared" si="17"/>
        <v>NOT OK</v>
      </c>
    </row>
    <row r="155" spans="1:19" s="100" customFormat="1" ht="33.75" hidden="1" customHeight="1">
      <c r="A155" s="40" t="s">
        <v>4033</v>
      </c>
      <c r="B155" s="113" t="str">
        <f>IF($A155="","",VLOOKUP($A155,'MÃ HH'!$A$1:$C$2082,2,0))</f>
        <v>LỰU 2- 1.4KG</v>
      </c>
      <c r="C155" s="113" t="e">
        <f>IF($A155="","",VLOOKUP($A155,'MÃ HH'!$A$1:$C$215,3,0))</f>
        <v>#N/A</v>
      </c>
      <c r="D155" s="109">
        <f>VLOOKUP(A155,'[1]TỔNG HỢP'!$A:$N,14,0)</f>
        <v>0</v>
      </c>
      <c r="E155" s="112">
        <f>SUMIF('NHẬP HÀNG'!$D:$D,A155,'NHẬP HÀNG'!$H:$H)</f>
        <v>0</v>
      </c>
      <c r="F155" s="112">
        <f>SUMIF('NHẬP HÀNG'!D:D,A155,'NHẬP HÀNG'!I:I)</f>
        <v>0</v>
      </c>
      <c r="G155" s="112">
        <f>SUMIF('NHẬP HÀNG'!D:D,A155,'NHẬP HÀNG'!J:J)</f>
        <v>0</v>
      </c>
      <c r="H155" s="112">
        <f>SUMIF('NHẬP HÀNG'!D:D,A155,'NHẬP HÀNG'!K:K)</f>
        <v>0</v>
      </c>
      <c r="I155" s="112">
        <f>SUMIF('NHẬP HÀNG'!D:D,A155,'NHẬP HÀNG'!M:M)</f>
        <v>0</v>
      </c>
      <c r="J155" s="112">
        <f>SUMIF('NHẬP HÀNG'!D:D,A155,'NHẬP HÀNG'!N:N)</f>
        <v>0</v>
      </c>
      <c r="K155" s="112">
        <f>SUMIF('NHẬP HÀNG'!D:D,A155,'NHẬP HÀNG'!L:L)</f>
        <v>0</v>
      </c>
      <c r="L155" s="112">
        <f>SUMIF('XUẤT HÀNG'!D:D,A155,'XUẤT HÀNG'!G:G)</f>
        <v>0</v>
      </c>
      <c r="M155" s="112">
        <f>SUMIF('XUẤT HÀNG'!D:D,A155,'XUẤT HÀNG'!H:H)</f>
        <v>0</v>
      </c>
      <c r="N155" s="109">
        <f t="shared" si="15"/>
        <v>0</v>
      </c>
      <c r="O155" s="121"/>
      <c r="P155" s="122"/>
      <c r="Q155" s="124">
        <f t="shared" si="16"/>
        <v>0</v>
      </c>
      <c r="R155" s="63"/>
      <c r="S155" s="101" t="str">
        <f t="shared" si="17"/>
        <v>NOT OK</v>
      </c>
    </row>
    <row r="156" spans="1:19" s="100" customFormat="1" ht="33.75" hidden="1" customHeight="1">
      <c r="A156" s="54" t="s">
        <v>3840</v>
      </c>
      <c r="B156" s="113" t="str">
        <f>IF($A156="","",VLOOKUP($A156,'MÃ HH'!$A$1:$C$1875,2,0))</f>
        <v>LỰU RUBIBI 7</v>
      </c>
      <c r="C156" s="113" t="e">
        <f>IF($A156="","",VLOOKUP($A156,'MÃ HH'!$A$1:$C$215,3,0))</f>
        <v>#N/A</v>
      </c>
      <c r="D156" s="109">
        <f>VLOOKUP(A156,'[1]TỔNG HỢP'!$A:$N,14,0)</f>
        <v>0</v>
      </c>
      <c r="E156" s="112">
        <f>SUMIF('NHẬP HÀNG'!$D:$D,A156,'NHẬP HÀNG'!$H:$H)</f>
        <v>0</v>
      </c>
      <c r="F156" s="112">
        <f>SUMIF('NHẬP HÀNG'!D:D,A156,'NHẬP HÀNG'!I:I)</f>
        <v>0</v>
      </c>
      <c r="G156" s="112">
        <f>SUMIF('NHẬP HÀNG'!D:D,A156,'NHẬP HÀNG'!J:J)</f>
        <v>0</v>
      </c>
      <c r="H156" s="112">
        <f>SUMIF('NHẬP HÀNG'!D:D,A156,'NHẬP HÀNG'!K:K)</f>
        <v>0</v>
      </c>
      <c r="I156" s="112">
        <f>SUMIF('NHẬP HÀNG'!D:D,A156,'NHẬP HÀNG'!M:M)</f>
        <v>0</v>
      </c>
      <c r="J156" s="112">
        <f>SUMIF('NHẬP HÀNG'!D:D,A156,'NHẬP HÀNG'!N:N)</f>
        <v>0</v>
      </c>
      <c r="K156" s="112">
        <f>SUMIF('NHẬP HÀNG'!D:D,A156,'NHẬP HÀNG'!L:L)</f>
        <v>0</v>
      </c>
      <c r="L156" s="112">
        <f>SUMIF('XUẤT HÀNG'!D:D,A156,'XUẤT HÀNG'!G:G)</f>
        <v>0</v>
      </c>
      <c r="M156" s="112">
        <f>SUMIF('XUẤT HÀNG'!D:D,A156,'XUẤT HÀNG'!H:H)</f>
        <v>0</v>
      </c>
      <c r="N156" s="109">
        <f t="shared" si="15"/>
        <v>0</v>
      </c>
      <c r="O156" s="121"/>
      <c r="P156" s="122"/>
      <c r="Q156" s="124">
        <f t="shared" si="16"/>
        <v>0</v>
      </c>
      <c r="R156" s="63"/>
      <c r="S156" s="101" t="str">
        <f t="shared" si="17"/>
        <v>NOT OK</v>
      </c>
    </row>
    <row r="157" spans="1:19" s="100" customFormat="1" ht="33.75" hidden="1" customHeight="1">
      <c r="A157" s="131" t="s">
        <v>3834</v>
      </c>
      <c r="B157" s="113" t="str">
        <f>IF($A157="","",VLOOKUP($A157,'MÃ HH'!$A$1:$C$1874,2,0))</f>
        <v>LỰU RUBIBI 8</v>
      </c>
      <c r="C157" s="113" t="e">
        <f>IF($A157="","",VLOOKUP($A157,'MÃ HH'!$A$1:$C$215,3,0))</f>
        <v>#N/A</v>
      </c>
      <c r="D157" s="109">
        <f>VLOOKUP(A157,'[1]TỔNG HỢP'!$A:$N,14,0)</f>
        <v>0</v>
      </c>
      <c r="E157" s="112">
        <f>SUMIF('NHẬP HÀNG'!$D:$D,A157,'NHẬP HÀNG'!$H:$H)</f>
        <v>0</v>
      </c>
      <c r="F157" s="112">
        <f>SUMIF('NHẬP HÀNG'!D:D,A157,'NHẬP HÀNG'!I:I)</f>
        <v>0</v>
      </c>
      <c r="G157" s="112">
        <f>SUMIF('NHẬP HÀNG'!D:D,A157,'NHẬP HÀNG'!J:J)</f>
        <v>0</v>
      </c>
      <c r="H157" s="112">
        <f>SUMIF('NHẬP HÀNG'!D:D,A157,'NHẬP HÀNG'!K:K)</f>
        <v>0</v>
      </c>
      <c r="I157" s="112">
        <f>SUMIF('NHẬP HÀNG'!D:D,A157,'NHẬP HÀNG'!M:M)</f>
        <v>0</v>
      </c>
      <c r="J157" s="112">
        <f>SUMIF('NHẬP HÀNG'!D:D,A157,'NHẬP HÀNG'!N:N)</f>
        <v>0</v>
      </c>
      <c r="K157" s="112">
        <f>SUMIF('NHẬP HÀNG'!D:D,A157,'NHẬP HÀNG'!L:L)</f>
        <v>0</v>
      </c>
      <c r="L157" s="112">
        <f>SUMIF('XUẤT HÀNG'!D:D,A157,'XUẤT HÀNG'!G:G)</f>
        <v>0</v>
      </c>
      <c r="M157" s="112">
        <f>SUMIF('XUẤT HÀNG'!D:D,A157,'XUẤT HÀNG'!H:H)</f>
        <v>0</v>
      </c>
      <c r="N157" s="109">
        <f t="shared" si="15"/>
        <v>0</v>
      </c>
      <c r="O157" s="121"/>
      <c r="P157" s="122"/>
      <c r="Q157" s="124">
        <f t="shared" si="16"/>
        <v>0</v>
      </c>
      <c r="R157" s="63"/>
      <c r="S157" s="101" t="str">
        <f t="shared" ref="S157:S176" si="20">IF(ABS(D157)+ABS(E157)+ABS(F157)+ABS(J157)+ABS(L157)+ABS(O157)+ABS(P157)+ABS(M157)+ABS(N157)+ABS(Q157)=0,"NOT OK","OK")</f>
        <v>NOT OK</v>
      </c>
    </row>
    <row r="158" spans="1:19" s="100" customFormat="1" ht="33.75" hidden="1" customHeight="1">
      <c r="A158" s="56" t="s">
        <v>3370</v>
      </c>
      <c r="B158" s="113" t="str">
        <f>IF($A158="","",VLOOKUP($A158,'MÃ HH'!$A$1:$C$215,2,0))</f>
        <v>LỰU SIZE 8</v>
      </c>
      <c r="C158" s="113" t="str">
        <f>IF($A158="","",VLOOKUP($A158,'MÃ HH'!$A$1:$C$215,3,0))</f>
        <v>Thùng</v>
      </c>
      <c r="D158" s="109">
        <f>VLOOKUP(A158,'[1]TỔNG HỢP'!$A:$N,14,0)</f>
        <v>0</v>
      </c>
      <c r="E158" s="112">
        <f>SUMIF('NHẬP HÀNG'!$D:$D,A158,'NHẬP HÀNG'!$H:$H)</f>
        <v>0</v>
      </c>
      <c r="F158" s="112">
        <f>SUMIF('NHẬP HÀNG'!D:D,A158,'NHẬP HÀNG'!I:I)</f>
        <v>0</v>
      </c>
      <c r="G158" s="112">
        <f>SUMIF('NHẬP HÀNG'!D:D,A158,'NHẬP HÀNG'!J:J)</f>
        <v>0</v>
      </c>
      <c r="H158" s="112">
        <f>SUMIF('NHẬP HÀNG'!D:D,A158,'NHẬP HÀNG'!K:K)</f>
        <v>0</v>
      </c>
      <c r="I158" s="112">
        <f>SUMIF('NHẬP HÀNG'!D:D,A158,'NHẬP HÀNG'!M:M)</f>
        <v>0</v>
      </c>
      <c r="J158" s="112">
        <f>SUMIF('NHẬP HÀNG'!D:D,A158,'NHẬP HÀNG'!N:N)</f>
        <v>0</v>
      </c>
      <c r="K158" s="112">
        <f>SUMIF('NHẬP HÀNG'!D:D,A158,'NHẬP HÀNG'!L:L)</f>
        <v>0</v>
      </c>
      <c r="L158" s="112">
        <f>SUMIF('XUẤT HÀNG'!D:D,A158,'XUẤT HÀNG'!G:G)</f>
        <v>0</v>
      </c>
      <c r="M158" s="112">
        <f>SUMIF('XUẤT HÀNG'!D:D,A158,'XUẤT HÀNG'!H:H)</f>
        <v>0</v>
      </c>
      <c r="N158" s="109">
        <f t="shared" ref="N158:N176" si="21">D158+E158+F158+G158+H158+I158++J158-L158-M158+K158</f>
        <v>0</v>
      </c>
      <c r="O158" s="121"/>
      <c r="P158" s="122"/>
      <c r="Q158" s="124">
        <f t="shared" ref="Q158:Q176" si="22">+N158-O158-P158</f>
        <v>0</v>
      </c>
      <c r="R158" s="63"/>
      <c r="S158" s="101" t="str">
        <f t="shared" si="20"/>
        <v>NOT OK</v>
      </c>
    </row>
    <row r="159" spans="1:19" s="100" customFormat="1" ht="33.75" hidden="1" customHeight="1">
      <c r="A159" s="56" t="s">
        <v>3372</v>
      </c>
      <c r="B159" s="113" t="str">
        <f>IF($A159="","",VLOOKUP($A159,'MÃ HH'!$A$1:$C$215,2,0))</f>
        <v>LỰU SIZE 9</v>
      </c>
      <c r="C159" s="113" t="str">
        <f>IF($A159="","",VLOOKUP($A159,'MÃ HH'!$A$1:$C$215,3,0))</f>
        <v>Thùng</v>
      </c>
      <c r="D159" s="109">
        <f>VLOOKUP(A159,'[1]TỔNG HỢP'!$A:$N,14,0)</f>
        <v>0</v>
      </c>
      <c r="E159" s="112">
        <f>SUMIF('NHẬP HÀNG'!$D:$D,A159,'NHẬP HÀNG'!$H:$H)</f>
        <v>0</v>
      </c>
      <c r="F159" s="112">
        <f>SUMIF('NHẬP HÀNG'!D:D,A159,'NHẬP HÀNG'!I:I)</f>
        <v>0</v>
      </c>
      <c r="G159" s="112">
        <f>SUMIF('NHẬP HÀNG'!D:D,A159,'NHẬP HÀNG'!J:J)</f>
        <v>0</v>
      </c>
      <c r="H159" s="112">
        <f>SUMIF('NHẬP HÀNG'!D:D,A159,'NHẬP HÀNG'!K:K)</f>
        <v>0</v>
      </c>
      <c r="I159" s="112">
        <f>SUMIF('NHẬP HÀNG'!D:D,A159,'NHẬP HÀNG'!M:M)</f>
        <v>0</v>
      </c>
      <c r="J159" s="112">
        <f>SUMIF('NHẬP HÀNG'!D:D,A159,'NHẬP HÀNG'!N:N)</f>
        <v>0</v>
      </c>
      <c r="K159" s="112">
        <f>SUMIF('NHẬP HÀNG'!D:D,A159,'NHẬP HÀNG'!L:L)</f>
        <v>0</v>
      </c>
      <c r="L159" s="112">
        <f>SUMIF('XUẤT HÀNG'!D:D,A159,'XUẤT HÀNG'!G:G)</f>
        <v>0</v>
      </c>
      <c r="M159" s="112">
        <f>SUMIF('XUẤT HÀNG'!D:D,A159,'XUẤT HÀNG'!H:H)</f>
        <v>0</v>
      </c>
      <c r="N159" s="109">
        <f t="shared" si="21"/>
        <v>0</v>
      </c>
      <c r="O159" s="121"/>
      <c r="P159" s="122"/>
      <c r="Q159" s="124">
        <f t="shared" si="22"/>
        <v>0</v>
      </c>
      <c r="R159" s="63"/>
      <c r="S159" s="101" t="str">
        <f t="shared" si="20"/>
        <v>NOT OK</v>
      </c>
    </row>
    <row r="160" spans="1:19" s="100" customFormat="1" ht="33.75" hidden="1" customHeight="1">
      <c r="A160" s="54" t="s">
        <v>3936</v>
      </c>
      <c r="B160" s="113" t="str">
        <f>IF($A160="","",VLOOKUP($A160,'MÃ HH'!$A$1:$C$1879,2,0))</f>
        <v>LỰU SIZE 11</v>
      </c>
      <c r="C160" s="113" t="e">
        <f>IF($A160="","",VLOOKUP($A160,'MÃ HH'!$A$1:$C$215,3,0))</f>
        <v>#N/A</v>
      </c>
      <c r="D160" s="109">
        <f>VLOOKUP(A160,'[1]TỔNG HỢP'!$A:$N,14,0)</f>
        <v>0</v>
      </c>
      <c r="E160" s="112">
        <f>SUMIF('NHẬP HÀNG'!$D:$D,A160,'NHẬP HÀNG'!$H:$H)</f>
        <v>0</v>
      </c>
      <c r="F160" s="112">
        <f>SUMIF('NHẬP HÀNG'!D:D,A160,'NHẬP HÀNG'!I:I)</f>
        <v>0</v>
      </c>
      <c r="G160" s="112">
        <f>SUMIF('NHẬP HÀNG'!D:D,A160,'NHẬP HÀNG'!J:J)</f>
        <v>0</v>
      </c>
      <c r="H160" s="112">
        <f>SUMIF('NHẬP HÀNG'!D:D,A160,'NHẬP HÀNG'!K:K)</f>
        <v>0</v>
      </c>
      <c r="I160" s="112">
        <f>SUMIF('NHẬP HÀNG'!D:D,A160,'NHẬP HÀNG'!M:M)</f>
        <v>0</v>
      </c>
      <c r="J160" s="112">
        <f>SUMIF('NHẬP HÀNG'!D:D,A160,'NHẬP HÀNG'!N:N)</f>
        <v>0</v>
      </c>
      <c r="K160" s="112">
        <f>SUMIF('NHẬP HÀNG'!D:D,A160,'NHẬP HÀNG'!L:L)</f>
        <v>0</v>
      </c>
      <c r="L160" s="112">
        <f>SUMIF('XUẤT HÀNG'!D:D,A160,'XUẤT HÀNG'!G:G)</f>
        <v>0</v>
      </c>
      <c r="M160" s="112">
        <f>SUMIF('XUẤT HÀNG'!D:D,A160,'XUẤT HÀNG'!H:H)</f>
        <v>0</v>
      </c>
      <c r="N160" s="109">
        <f t="shared" si="21"/>
        <v>0</v>
      </c>
      <c r="O160" s="121"/>
      <c r="P160" s="122"/>
      <c r="Q160" s="124">
        <f t="shared" si="22"/>
        <v>0</v>
      </c>
      <c r="R160" s="63"/>
      <c r="S160" s="101" t="str">
        <f t="shared" si="20"/>
        <v>NOT OK</v>
      </c>
    </row>
    <row r="161" spans="1:19" s="100" customFormat="1" ht="33.75" customHeight="1">
      <c r="A161" s="56" t="s">
        <v>3778</v>
      </c>
      <c r="B161" s="113" t="str">
        <f>IF($A161="","",VLOOKUP($A161,'MÃ HH'!$A$1:$C$1873,2,0))</f>
        <v>LỰU SIZE 10</v>
      </c>
      <c r="C161" s="113" t="e">
        <f>IF($A161="","",VLOOKUP($A161,'MÃ HH'!$A$1:$C$215,3,0))</f>
        <v>#N/A</v>
      </c>
      <c r="D161" s="109">
        <f>VLOOKUP(A161,'[1]TỔNG HỢP'!$A:$N,14,0)</f>
        <v>-123</v>
      </c>
      <c r="E161" s="112">
        <f>SUMIF('NHẬP HÀNG'!$D:$D,A161,'NHẬP HÀNG'!$H:$H)</f>
        <v>0</v>
      </c>
      <c r="F161" s="112">
        <f>SUMIF('NHẬP HÀNG'!D:D,A161,'NHẬP HÀNG'!I:I)</f>
        <v>0</v>
      </c>
      <c r="G161" s="112">
        <f>SUMIF('NHẬP HÀNG'!D:D,A161,'NHẬP HÀNG'!J:J)</f>
        <v>0</v>
      </c>
      <c r="H161" s="112">
        <f>SUMIF('NHẬP HÀNG'!D:D,A161,'NHẬP HÀNG'!K:K)</f>
        <v>0</v>
      </c>
      <c r="I161" s="112">
        <f>SUMIF('NHẬP HÀNG'!D:D,A161,'NHẬP HÀNG'!M:M)</f>
        <v>0</v>
      </c>
      <c r="J161" s="112">
        <f>SUMIF('NHẬP HÀNG'!D:D,A161,'NHẬP HÀNG'!N:N)</f>
        <v>0</v>
      </c>
      <c r="K161" s="112">
        <f>SUMIF('NHẬP HÀNG'!D:D,A161,'NHẬP HÀNG'!L:L)</f>
        <v>0</v>
      </c>
      <c r="L161" s="112">
        <f>SUMIF('XUẤT HÀNG'!D:D,A161,'XUẤT HÀNG'!G:G)</f>
        <v>0</v>
      </c>
      <c r="M161" s="112">
        <f>SUMIF('XUẤT HÀNG'!D:D,A161,'XUẤT HÀNG'!H:H)</f>
        <v>0</v>
      </c>
      <c r="N161" s="109">
        <f t="shared" si="21"/>
        <v>-123</v>
      </c>
      <c r="O161" s="121"/>
      <c r="P161" s="122"/>
      <c r="Q161" s="125">
        <f t="shared" si="22"/>
        <v>-123</v>
      </c>
      <c r="R161" s="14" t="s">
        <v>4746</v>
      </c>
      <c r="S161" s="101" t="str">
        <f t="shared" si="20"/>
        <v>OK</v>
      </c>
    </row>
    <row r="162" spans="1:19" s="100" customFormat="1" ht="33.75" hidden="1" customHeight="1">
      <c r="A162" s="56" t="s">
        <v>3374</v>
      </c>
      <c r="B162" s="113" t="str">
        <f>IF($A162="","",VLOOKUP($A162,'MÃ HH'!$A$1:$C$215,2,0))</f>
        <v>LỰU SIZE 12</v>
      </c>
      <c r="C162" s="113" t="str">
        <f>IF($A162="","",VLOOKUP($A162,'MÃ HH'!$A$1:$C$215,3,0))</f>
        <v>Thùng</v>
      </c>
      <c r="D162" s="109">
        <f>VLOOKUP(A162,'[1]TỔNG HỢP'!$A:$N,14,0)</f>
        <v>0</v>
      </c>
      <c r="E162" s="112">
        <f>SUMIF('NHẬP HÀNG'!$D:$D,A162,'NHẬP HÀNG'!$H:$H)</f>
        <v>0</v>
      </c>
      <c r="F162" s="112">
        <f>SUMIF('NHẬP HÀNG'!D:D,A162,'NHẬP HÀNG'!I:I)</f>
        <v>0</v>
      </c>
      <c r="G162" s="112">
        <f>SUMIF('NHẬP HÀNG'!D:D,A162,'NHẬP HÀNG'!J:J)</f>
        <v>0</v>
      </c>
      <c r="H162" s="112">
        <f>SUMIF('NHẬP HÀNG'!D:D,A162,'NHẬP HÀNG'!K:K)</f>
        <v>0</v>
      </c>
      <c r="I162" s="112">
        <f>SUMIF('NHẬP HÀNG'!D:D,A162,'NHẬP HÀNG'!M:M)</f>
        <v>0</v>
      </c>
      <c r="J162" s="112">
        <f>SUMIF('NHẬP HÀNG'!D:D,A162,'NHẬP HÀNG'!N:N)</f>
        <v>0</v>
      </c>
      <c r="K162" s="112">
        <f>SUMIF('NHẬP HÀNG'!D:D,A162,'NHẬP HÀNG'!L:L)</f>
        <v>0</v>
      </c>
      <c r="L162" s="112">
        <f>SUMIF('XUẤT HÀNG'!D:D,A162,'XUẤT HÀNG'!G:G)</f>
        <v>0</v>
      </c>
      <c r="M162" s="112">
        <f>SUMIF('XUẤT HÀNG'!D:D,A162,'XUẤT HÀNG'!H:H)</f>
        <v>0</v>
      </c>
      <c r="N162" s="109">
        <f t="shared" si="21"/>
        <v>0</v>
      </c>
      <c r="O162" s="121"/>
      <c r="P162" s="122"/>
      <c r="Q162" s="132">
        <f t="shared" si="22"/>
        <v>0</v>
      </c>
      <c r="R162" s="14"/>
      <c r="S162" s="101" t="str">
        <f t="shared" si="20"/>
        <v>NOT OK</v>
      </c>
    </row>
    <row r="163" spans="1:19" s="100" customFormat="1" ht="33.75" hidden="1" customHeight="1">
      <c r="A163" s="56" t="s">
        <v>3376</v>
      </c>
      <c r="B163" s="113" t="str">
        <f>IF($A163="","",VLOOKUP($A163,'MÃ HH'!$A$1:$C$215,2,0))</f>
        <v>LỰU SIZE 6</v>
      </c>
      <c r="C163" s="113" t="str">
        <f>IF($A163="","",VLOOKUP($A163,'MÃ HH'!$A$1:$C$215,3,0))</f>
        <v>Thùng</v>
      </c>
      <c r="D163" s="109">
        <f>VLOOKUP(A163,'[1]TỔNG HỢP'!$A:$N,14,0)</f>
        <v>0</v>
      </c>
      <c r="E163" s="112">
        <f>SUMIF('NHẬP HÀNG'!$D:$D,A163,'NHẬP HÀNG'!$H:$H)</f>
        <v>0</v>
      </c>
      <c r="F163" s="112">
        <f>SUMIF('NHẬP HÀNG'!D:D,A163,'NHẬP HÀNG'!I:I)</f>
        <v>0</v>
      </c>
      <c r="G163" s="112">
        <f>SUMIF('NHẬP HÀNG'!D:D,A163,'NHẬP HÀNG'!J:J)</f>
        <v>0</v>
      </c>
      <c r="H163" s="112">
        <f>SUMIF('NHẬP HÀNG'!D:D,A163,'NHẬP HÀNG'!K:K)</f>
        <v>0</v>
      </c>
      <c r="I163" s="112">
        <f>SUMIF('NHẬP HÀNG'!D:D,A163,'NHẬP HÀNG'!M:M)</f>
        <v>0</v>
      </c>
      <c r="J163" s="112">
        <f>SUMIF('NHẬP HÀNG'!D:D,A163,'NHẬP HÀNG'!N:N)</f>
        <v>0</v>
      </c>
      <c r="K163" s="112">
        <f>SUMIF('NHẬP HÀNG'!D:D,A163,'NHẬP HÀNG'!L:L)</f>
        <v>0</v>
      </c>
      <c r="L163" s="112">
        <f>SUMIF('XUẤT HÀNG'!D:D,A163,'XUẤT HÀNG'!G:G)</f>
        <v>0</v>
      </c>
      <c r="M163" s="112">
        <f>SUMIF('XUẤT HÀNG'!D:D,A163,'XUẤT HÀNG'!H:H)</f>
        <v>0</v>
      </c>
      <c r="N163" s="109">
        <f t="shared" si="21"/>
        <v>0</v>
      </c>
      <c r="O163" s="121"/>
      <c r="P163" s="122"/>
      <c r="Q163" s="124">
        <f t="shared" si="22"/>
        <v>0</v>
      </c>
      <c r="R163" s="3"/>
      <c r="S163" s="101" t="str">
        <f t="shared" si="20"/>
        <v>NOT OK</v>
      </c>
    </row>
    <row r="164" spans="1:19" s="100" customFormat="1" ht="33.75" hidden="1" customHeight="1">
      <c r="A164" s="56" t="s">
        <v>3378</v>
      </c>
      <c r="B164" s="113" t="str">
        <f>IF($A164="","",VLOOKUP($A164,'MÃ HH'!$A$1:$C$215,2,0))</f>
        <v>LỰU SIZE 7</v>
      </c>
      <c r="C164" s="113" t="str">
        <f>IF($A164="","",VLOOKUP($A164,'MÃ HH'!$A$1:$C$215,3,0))</f>
        <v>Thùng</v>
      </c>
      <c r="D164" s="109">
        <f>VLOOKUP(A164,'[1]TỔNG HỢP'!$A:$N,14,0)</f>
        <v>0</v>
      </c>
      <c r="E164" s="112">
        <f>SUMIF('NHẬP HÀNG'!$D:$D,A164,'NHẬP HÀNG'!$H:$H)</f>
        <v>0</v>
      </c>
      <c r="F164" s="112">
        <f>SUMIF('NHẬP HÀNG'!D:D,A164,'NHẬP HÀNG'!I:I)</f>
        <v>0</v>
      </c>
      <c r="G164" s="112">
        <f>SUMIF('NHẬP HÀNG'!D:D,A164,'NHẬP HÀNG'!J:J)</f>
        <v>0</v>
      </c>
      <c r="H164" s="112">
        <f>SUMIF('NHẬP HÀNG'!D:D,A164,'NHẬP HÀNG'!K:K)</f>
        <v>0</v>
      </c>
      <c r="I164" s="112">
        <f>SUMIF('NHẬP HÀNG'!D:D,A164,'NHẬP HÀNG'!M:M)</f>
        <v>0</v>
      </c>
      <c r="J164" s="112">
        <f>SUMIF('NHẬP HÀNG'!D:D,A164,'NHẬP HÀNG'!N:N)</f>
        <v>0</v>
      </c>
      <c r="K164" s="112">
        <f>SUMIF('NHẬP HÀNG'!D:D,A164,'NHẬP HÀNG'!L:L)</f>
        <v>0</v>
      </c>
      <c r="L164" s="112">
        <f>SUMIF('XUẤT HÀNG'!D:D,A164,'XUẤT HÀNG'!G:G)</f>
        <v>0</v>
      </c>
      <c r="M164" s="112">
        <f>SUMIF('XUẤT HÀNG'!D:D,A164,'XUẤT HÀNG'!H:H)</f>
        <v>0</v>
      </c>
      <c r="N164" s="109">
        <f t="shared" si="21"/>
        <v>0</v>
      </c>
      <c r="O164" s="121"/>
      <c r="P164" s="122"/>
      <c r="Q164" s="124">
        <f t="shared" si="22"/>
        <v>0</v>
      </c>
      <c r="R164" s="3"/>
      <c r="S164" s="101" t="str">
        <f t="shared" si="20"/>
        <v>NOT OK</v>
      </c>
    </row>
    <row r="165" spans="1:19" s="100" customFormat="1" ht="31.9" customHeight="1">
      <c r="A165" s="40" t="s">
        <v>3938</v>
      </c>
      <c r="B165" s="113" t="str">
        <f>IF($A165="","",VLOOKUP($A165,'MÃ HH'!$A$1:$C$1879,2,0))</f>
        <v xml:space="preserve">LỰU LẪN SIZE </v>
      </c>
      <c r="C165" s="113" t="e">
        <f>IF($A165="","",VLOOKUP($A165,'MÃ HH'!$A$1:$C$215,3,0))</f>
        <v>#N/A</v>
      </c>
      <c r="D165" s="109">
        <f>VLOOKUP(A165,'[1]TỔNG HỢP'!$A:$N,14,0)</f>
        <v>123</v>
      </c>
      <c r="E165" s="112">
        <f>SUMIF('NHẬP HÀNG'!$D:$D,A165,'NHẬP HÀNG'!$H:$H)</f>
        <v>0</v>
      </c>
      <c r="F165" s="112">
        <f>SUMIF('NHẬP HÀNG'!D:D,A165,'NHẬP HÀNG'!I:I)</f>
        <v>0</v>
      </c>
      <c r="G165" s="112">
        <f>SUMIF('NHẬP HÀNG'!D:D,A165,'NHẬP HÀNG'!J:J)</f>
        <v>0</v>
      </c>
      <c r="H165" s="112">
        <f>SUMIF('NHẬP HÀNG'!D:D,A165,'NHẬP HÀNG'!K:K)</f>
        <v>0</v>
      </c>
      <c r="I165" s="112">
        <f>SUMIF('NHẬP HÀNG'!D:D,A165,'NHẬP HÀNG'!M:M)</f>
        <v>0</v>
      </c>
      <c r="J165" s="112">
        <f>SUMIF('NHẬP HÀNG'!D:D,A165,'NHẬP HÀNG'!N:N)</f>
        <v>0</v>
      </c>
      <c r="K165" s="112">
        <f>SUMIF('NHẬP HÀNG'!D:D,A165,'NHẬP HÀNG'!L:L)</f>
        <v>0</v>
      </c>
      <c r="L165" s="112">
        <f>SUMIF('XUẤT HÀNG'!D:D,A165,'XUẤT HÀNG'!G:G)</f>
        <v>0</v>
      </c>
      <c r="M165" s="112">
        <f>SUMIF('XUẤT HÀNG'!D:D,A165,'XUẤT HÀNG'!H:H)</f>
        <v>0</v>
      </c>
      <c r="N165" s="109">
        <f t="shared" si="21"/>
        <v>123</v>
      </c>
      <c r="O165" s="121"/>
      <c r="P165" s="122"/>
      <c r="Q165" s="132">
        <f t="shared" si="22"/>
        <v>123</v>
      </c>
      <c r="R165" s="14"/>
      <c r="S165" s="101" t="str">
        <f t="shared" si="20"/>
        <v>OK</v>
      </c>
    </row>
    <row r="166" spans="1:19" s="100" customFormat="1" ht="33.75" hidden="1" customHeight="1">
      <c r="A166" s="40" t="s">
        <v>3898</v>
      </c>
      <c r="B166" s="113" t="str">
        <f>IF($A166="","",VLOOKUP($A166,'MÃ HH'!$A$1:$C$1879,2,0))</f>
        <v>HỒNG DẺO HỘP 5KG</v>
      </c>
      <c r="C166" s="113" t="e">
        <f>IF($A166="","",VLOOKUP($A166,'MÃ HH'!$A$1:$C$215,3,0))</f>
        <v>#N/A</v>
      </c>
      <c r="D166" s="109">
        <f>VLOOKUP(A166,'[1]TỔNG HỢP'!$A:$N,14,0)</f>
        <v>0</v>
      </c>
      <c r="E166" s="112">
        <f>SUMIF('NHẬP HÀNG'!$D:$D,A166,'NHẬP HÀNG'!$H:$H)</f>
        <v>0</v>
      </c>
      <c r="F166" s="112">
        <f>SUMIF('NHẬP HÀNG'!D:D,A166,'NHẬP HÀNG'!I:I)</f>
        <v>0</v>
      </c>
      <c r="G166" s="112">
        <f>SUMIF('NHẬP HÀNG'!D:D,A166,'NHẬP HÀNG'!J:J)</f>
        <v>0</v>
      </c>
      <c r="H166" s="112">
        <f>SUMIF('NHẬP HÀNG'!D:D,A166,'NHẬP HÀNG'!K:K)</f>
        <v>0</v>
      </c>
      <c r="I166" s="112">
        <f>SUMIF('NHẬP HÀNG'!D:D,A166,'NHẬP HÀNG'!M:M)</f>
        <v>0</v>
      </c>
      <c r="J166" s="112">
        <f>SUMIF('NHẬP HÀNG'!D:D,A166,'NHẬP HÀNG'!N:N)</f>
        <v>0</v>
      </c>
      <c r="K166" s="112">
        <f>SUMIF('NHẬP HÀNG'!D:D,A166,'NHẬP HÀNG'!L:L)</f>
        <v>0</v>
      </c>
      <c r="L166" s="112">
        <f>SUMIF('XUẤT HÀNG'!D:D,A166,'XUẤT HÀNG'!G:G)</f>
        <v>0</v>
      </c>
      <c r="M166" s="112">
        <f>SUMIF('XUẤT HÀNG'!D:D,A166,'XUẤT HÀNG'!H:H)</f>
        <v>0</v>
      </c>
      <c r="N166" s="109">
        <f t="shared" si="21"/>
        <v>0</v>
      </c>
      <c r="O166" s="121"/>
      <c r="P166" s="122"/>
      <c r="Q166" s="124">
        <f t="shared" si="22"/>
        <v>0</v>
      </c>
      <c r="R166" s="63"/>
      <c r="S166" s="101" t="str">
        <f t="shared" si="20"/>
        <v>NOT OK</v>
      </c>
    </row>
    <row r="167" spans="1:19" s="100" customFormat="1" ht="33.75" hidden="1" customHeight="1">
      <c r="A167" s="54" t="s">
        <v>3926</v>
      </c>
      <c r="B167" s="113" t="str">
        <f>IF($A167="","",VLOOKUP($A167,'MÃ HH'!$A$1:$C$1879,2,0))</f>
        <v>ME 3</v>
      </c>
      <c r="C167" s="113" t="e">
        <f>IF($A167="","",VLOOKUP($A167,'MÃ HH'!$A$1:$C$215,3,0))</f>
        <v>#N/A</v>
      </c>
      <c r="D167" s="109">
        <f>VLOOKUP(A167,'[1]TỔNG HỢP'!$A:$N,14,0)</f>
        <v>0</v>
      </c>
      <c r="E167" s="112">
        <f>SUMIF('NHẬP HÀNG'!$D:$D,A167,'NHẬP HÀNG'!$H:$H)</f>
        <v>0</v>
      </c>
      <c r="F167" s="112">
        <f>SUMIF('NHẬP HÀNG'!D:D,A167,'NHẬP HÀNG'!I:I)</f>
        <v>0</v>
      </c>
      <c r="G167" s="112">
        <f>SUMIF('NHẬP HÀNG'!D:D,A167,'NHẬP HÀNG'!J:J)</f>
        <v>0</v>
      </c>
      <c r="H167" s="112">
        <f>SUMIF('NHẬP HÀNG'!D:D,A167,'NHẬP HÀNG'!K:K)</f>
        <v>0</v>
      </c>
      <c r="I167" s="112">
        <f>SUMIF('NHẬP HÀNG'!D:D,A167,'NHẬP HÀNG'!M:M)</f>
        <v>0</v>
      </c>
      <c r="J167" s="112">
        <f>SUMIF('NHẬP HÀNG'!D:D,A167,'NHẬP HÀNG'!N:N)</f>
        <v>0</v>
      </c>
      <c r="K167" s="112">
        <f>SUMIF('NHẬP HÀNG'!D:D,A167,'NHẬP HÀNG'!L:L)</f>
        <v>0</v>
      </c>
      <c r="L167" s="112">
        <f>SUMIF('XUẤT HÀNG'!D:D,A167,'XUẤT HÀNG'!G:G)</f>
        <v>0</v>
      </c>
      <c r="M167" s="112">
        <f>SUMIF('XUẤT HÀNG'!D:D,A167,'XUẤT HÀNG'!H:H)</f>
        <v>0</v>
      </c>
      <c r="N167" s="109">
        <f t="shared" si="21"/>
        <v>0</v>
      </c>
      <c r="O167" s="121"/>
      <c r="P167" s="122"/>
      <c r="Q167" s="124">
        <f t="shared" si="22"/>
        <v>0</v>
      </c>
      <c r="R167" s="63"/>
      <c r="S167" s="101" t="str">
        <f t="shared" si="20"/>
        <v>NOT OK</v>
      </c>
    </row>
    <row r="168" spans="1:19" s="100" customFormat="1" ht="33.75" hidden="1" customHeight="1">
      <c r="A168" s="54" t="s">
        <v>3928</v>
      </c>
      <c r="B168" s="113" t="str">
        <f>IF($A168="","",VLOOKUP($A168,'MÃ HH'!$A$1:$C$1879,2,0))</f>
        <v>ME A3</v>
      </c>
      <c r="C168" s="113" t="e">
        <f>IF($A168="","",VLOOKUP($A168,'MÃ HH'!$A$1:$C$215,3,0))</f>
        <v>#N/A</v>
      </c>
      <c r="D168" s="109">
        <f>VLOOKUP(A168,'[1]TỔNG HỢP'!$A:$N,14,0)</f>
        <v>0</v>
      </c>
      <c r="E168" s="112">
        <f>SUMIF('NHẬP HÀNG'!$D:$D,A168,'NHẬP HÀNG'!$H:$H)</f>
        <v>0</v>
      </c>
      <c r="F168" s="112">
        <f>SUMIF('NHẬP HÀNG'!D:D,A168,'NHẬP HÀNG'!I:I)</f>
        <v>0</v>
      </c>
      <c r="G168" s="112">
        <f>SUMIF('NHẬP HÀNG'!D:D,A168,'NHẬP HÀNG'!J:J)</f>
        <v>0</v>
      </c>
      <c r="H168" s="112">
        <f>SUMIF('NHẬP HÀNG'!D:D,A168,'NHẬP HÀNG'!K:K)</f>
        <v>0</v>
      </c>
      <c r="I168" s="112">
        <f>SUMIF('NHẬP HÀNG'!D:D,A168,'NHẬP HÀNG'!M:M)</f>
        <v>0</v>
      </c>
      <c r="J168" s="112">
        <f>SUMIF('NHẬP HÀNG'!D:D,A168,'NHẬP HÀNG'!N:N)</f>
        <v>0</v>
      </c>
      <c r="K168" s="112">
        <f>SUMIF('NHẬP HÀNG'!D:D,A168,'NHẬP HÀNG'!L:L)</f>
        <v>0</v>
      </c>
      <c r="L168" s="112">
        <f>SUMIF('XUẤT HÀNG'!D:D,A168,'XUẤT HÀNG'!G:G)</f>
        <v>0</v>
      </c>
      <c r="M168" s="112">
        <f>SUMIF('XUẤT HÀNG'!D:D,A168,'XUẤT HÀNG'!H:H)</f>
        <v>0</v>
      </c>
      <c r="N168" s="109">
        <f t="shared" si="21"/>
        <v>0</v>
      </c>
      <c r="O168" s="121"/>
      <c r="P168" s="122"/>
      <c r="Q168" s="124">
        <f t="shared" si="22"/>
        <v>0</v>
      </c>
      <c r="R168" s="63"/>
      <c r="S168" s="101" t="str">
        <f t="shared" si="20"/>
        <v>NOT OK</v>
      </c>
    </row>
    <row r="169" spans="1:19" s="100" customFormat="1" ht="33.75" hidden="1" customHeight="1">
      <c r="A169" s="40" t="s">
        <v>4353</v>
      </c>
      <c r="B169" s="113" t="str">
        <f>IF($A169="","",VLOOKUP($A169,'MÃ HH'!$A$1:$C$1879,2,0))</f>
        <v xml:space="preserve">NHO CÀNH THOMPSON A </v>
      </c>
      <c r="C169" s="113" t="e">
        <f>IF($A169="","",VLOOKUP($A169,'MÃ HH'!$A$1:$C$215,3,0))</f>
        <v>#N/A</v>
      </c>
      <c r="D169" s="109">
        <f>VLOOKUP(A169,'[1]TỔNG HỢP'!$A:$N,14,0)</f>
        <v>0</v>
      </c>
      <c r="E169" s="112">
        <f>SUMIF('NHẬP HÀNG'!$D:$D,A169,'NHẬP HÀNG'!$H:$H)</f>
        <v>0</v>
      </c>
      <c r="F169" s="112">
        <f>SUMIF('NHẬP HÀNG'!D:D,A169,'NHẬP HÀNG'!I:I)</f>
        <v>0</v>
      </c>
      <c r="G169" s="112">
        <f>SUMIF('NHẬP HÀNG'!D:D,A169,'NHẬP HÀNG'!J:J)</f>
        <v>0</v>
      </c>
      <c r="H169" s="112">
        <f>SUMIF('NHẬP HÀNG'!D:D,A169,'NHẬP HÀNG'!K:K)</f>
        <v>0</v>
      </c>
      <c r="I169" s="112">
        <f>SUMIF('NHẬP HÀNG'!D:D,A169,'NHẬP HÀNG'!M:M)</f>
        <v>0</v>
      </c>
      <c r="J169" s="112">
        <f>SUMIF('NHẬP HÀNG'!D:D,A169,'NHẬP HÀNG'!N:N)</f>
        <v>0</v>
      </c>
      <c r="K169" s="112">
        <f>SUMIF('NHẬP HÀNG'!D:D,A169,'NHẬP HÀNG'!L:L)</f>
        <v>0</v>
      </c>
      <c r="L169" s="112">
        <f>SUMIF('XUẤT HÀNG'!D:D,A169,'XUẤT HÀNG'!G:G)</f>
        <v>0</v>
      </c>
      <c r="M169" s="112">
        <f>SUMIF('XUẤT HÀNG'!D:D,A169,'XUẤT HÀNG'!H:H)</f>
        <v>0</v>
      </c>
      <c r="N169" s="109">
        <f t="shared" si="21"/>
        <v>0</v>
      </c>
      <c r="O169" s="121"/>
      <c r="P169" s="122"/>
      <c r="Q169" s="124">
        <f t="shared" si="22"/>
        <v>0</v>
      </c>
      <c r="R169" s="63"/>
      <c r="S169" s="101" t="str">
        <f t="shared" si="20"/>
        <v>NOT OK</v>
      </c>
    </row>
    <row r="170" spans="1:19" s="100" customFormat="1" ht="33.75" hidden="1" customHeight="1">
      <c r="A170" s="40" t="s">
        <v>4355</v>
      </c>
      <c r="B170" s="113" t="str">
        <f>IF($A170="","",VLOOKUP($A170,'MÃ HH'!$A$1:$C$1879,2,0))</f>
        <v>NHO CÀNH THOMPSON B</v>
      </c>
      <c r="C170" s="113" t="e">
        <f>IF($A170="","",VLOOKUP($A170,'MÃ HH'!$A$1:$C$215,3,0))</f>
        <v>#N/A</v>
      </c>
      <c r="D170" s="109">
        <f>VLOOKUP(A170,'[1]TỔNG HỢP'!$A:$N,14,0)</f>
        <v>0</v>
      </c>
      <c r="E170" s="112">
        <f>SUMIF('NHẬP HÀNG'!$D:$D,A170,'NHẬP HÀNG'!$H:$H)</f>
        <v>0</v>
      </c>
      <c r="F170" s="112">
        <f>SUMIF('NHẬP HÀNG'!D:D,A170,'NHẬP HÀNG'!I:I)</f>
        <v>0</v>
      </c>
      <c r="G170" s="112">
        <f>SUMIF('NHẬP HÀNG'!D:D,A170,'NHẬP HÀNG'!J:J)</f>
        <v>0</v>
      </c>
      <c r="H170" s="112">
        <f>SUMIF('NHẬP HÀNG'!D:D,A170,'NHẬP HÀNG'!K:K)</f>
        <v>0</v>
      </c>
      <c r="I170" s="112">
        <f>SUMIF('NHẬP HÀNG'!D:D,A170,'NHẬP HÀNG'!M:M)</f>
        <v>0</v>
      </c>
      <c r="J170" s="112">
        <f>SUMIF('NHẬP HÀNG'!D:D,A170,'NHẬP HÀNG'!N:N)</f>
        <v>0</v>
      </c>
      <c r="K170" s="112">
        <f>SUMIF('NHẬP HÀNG'!D:D,A170,'NHẬP HÀNG'!L:L)</f>
        <v>0</v>
      </c>
      <c r="L170" s="112">
        <f>SUMIF('XUẤT HÀNG'!D:D,A170,'XUẤT HÀNG'!G:G)</f>
        <v>0</v>
      </c>
      <c r="M170" s="112">
        <f>SUMIF('XUẤT HÀNG'!D:D,A170,'XUẤT HÀNG'!H:H)</f>
        <v>0</v>
      </c>
      <c r="N170" s="109">
        <f t="shared" si="21"/>
        <v>0</v>
      </c>
      <c r="O170" s="121"/>
      <c r="P170" s="122"/>
      <c r="Q170" s="124">
        <f t="shared" si="22"/>
        <v>0</v>
      </c>
      <c r="R170" s="63"/>
      <c r="S170" s="101" t="str">
        <f t="shared" si="20"/>
        <v>NOT OK</v>
      </c>
    </row>
    <row r="171" spans="1:19" s="100" customFormat="1" ht="33.75" hidden="1" customHeight="1">
      <c r="A171" s="40" t="s">
        <v>4357</v>
      </c>
      <c r="B171" s="113" t="str">
        <f>IF($A171="","",VLOOKUP($A171,'MÃ HH'!$A$1:$C$1879,2,0))</f>
        <v>NHO CUỐNG</v>
      </c>
      <c r="C171" s="113" t="e">
        <f>IF($A171="","",VLOOKUP($A171,'MÃ HH'!$A$1:$C$215,3,0))</f>
        <v>#N/A</v>
      </c>
      <c r="D171" s="109">
        <f>VLOOKUP(A171,'[1]TỔNG HỢP'!$A:$N,14,0)</f>
        <v>0</v>
      </c>
      <c r="E171" s="112">
        <f>SUMIF('NHẬP HÀNG'!$D:$D,A171,'NHẬP HÀNG'!$H:$H)</f>
        <v>0</v>
      </c>
      <c r="F171" s="112">
        <f>SUMIF('NHẬP HÀNG'!D:D,A171,'NHẬP HÀNG'!I:I)</f>
        <v>0</v>
      </c>
      <c r="G171" s="112">
        <f>SUMIF('NHẬP HÀNG'!D:D,A171,'NHẬP HÀNG'!J:J)</f>
        <v>0</v>
      </c>
      <c r="H171" s="112">
        <f>SUMIF('NHẬP HÀNG'!D:D,A171,'NHẬP HÀNG'!K:K)</f>
        <v>0</v>
      </c>
      <c r="I171" s="112">
        <f>SUMIF('NHẬP HÀNG'!D:D,A171,'NHẬP HÀNG'!M:M)</f>
        <v>0</v>
      </c>
      <c r="J171" s="112">
        <f>SUMIF('NHẬP HÀNG'!D:D,A171,'NHẬP HÀNG'!N:N)</f>
        <v>0</v>
      </c>
      <c r="K171" s="112">
        <f>SUMIF('NHẬP HÀNG'!D:D,A171,'NHẬP HÀNG'!L:L)</f>
        <v>0</v>
      </c>
      <c r="L171" s="112">
        <f>SUMIF('XUẤT HÀNG'!D:D,A171,'XUẤT HÀNG'!G:G)</f>
        <v>0</v>
      </c>
      <c r="M171" s="112">
        <f>SUMIF('XUẤT HÀNG'!D:D,A171,'XUẤT HÀNG'!H:H)</f>
        <v>0</v>
      </c>
      <c r="N171" s="109">
        <f t="shared" si="21"/>
        <v>0</v>
      </c>
      <c r="O171" s="121"/>
      <c r="P171" s="122"/>
      <c r="Q171" s="124">
        <f t="shared" si="22"/>
        <v>0</v>
      </c>
      <c r="R171" s="63"/>
      <c r="S171" s="101" t="str">
        <f t="shared" si="20"/>
        <v>NOT OK</v>
      </c>
    </row>
    <row r="172" spans="1:19" s="100" customFormat="1" ht="33.75" customHeight="1">
      <c r="A172" s="40" t="s">
        <v>3978</v>
      </c>
      <c r="B172" s="113" t="str">
        <f>IF($A172="","",VLOOKUP($A172,'MÃ HH'!$A$1:$C$1879,2,0))</f>
        <v xml:space="preserve">NHO KHÔ CÀNH GRAPES LOẠI 1 </v>
      </c>
      <c r="C172" s="113" t="e">
        <f>IF($A172="","",VLOOKUP($A172,'MÃ HH'!$A$1:$C$215,3,0))</f>
        <v>#N/A</v>
      </c>
      <c r="D172" s="109">
        <f>VLOOKUP(A172,'[1]TỔNG HỢP'!$A:$N,14,0)</f>
        <v>9</v>
      </c>
      <c r="E172" s="112">
        <f>SUMIF('NHẬP HÀNG'!$D:$D,A172,'NHẬP HÀNG'!$H:$H)</f>
        <v>0</v>
      </c>
      <c r="F172" s="112">
        <f>SUMIF('NHẬP HÀNG'!D:D,A172,'NHẬP HÀNG'!I:I)</f>
        <v>0</v>
      </c>
      <c r="G172" s="112">
        <f>SUMIF('NHẬP HÀNG'!D:D,A172,'NHẬP HÀNG'!J:J)</f>
        <v>0</v>
      </c>
      <c r="H172" s="112">
        <f>SUMIF('NHẬP HÀNG'!D:D,A172,'NHẬP HÀNG'!K:K)</f>
        <v>0</v>
      </c>
      <c r="I172" s="112">
        <f>SUMIF('NHẬP HÀNG'!D:D,A172,'NHẬP HÀNG'!M:M)</f>
        <v>0</v>
      </c>
      <c r="J172" s="112">
        <f>SUMIF('NHẬP HÀNG'!D:D,A172,'NHẬP HÀNG'!N:N)</f>
        <v>0</v>
      </c>
      <c r="K172" s="112">
        <f>SUMIF('NHẬP HÀNG'!D:D,A172,'NHẬP HÀNG'!L:L)</f>
        <v>0</v>
      </c>
      <c r="L172" s="112">
        <f>SUMIF('XUẤT HÀNG'!D:D,A172,'XUẤT HÀNG'!G:G)</f>
        <v>0</v>
      </c>
      <c r="M172" s="112">
        <f>SUMIF('XUẤT HÀNG'!D:D,A172,'XUẤT HÀNG'!H:H)</f>
        <v>0</v>
      </c>
      <c r="N172" s="109">
        <f t="shared" si="21"/>
        <v>9</v>
      </c>
      <c r="O172" s="121">
        <v>9</v>
      </c>
      <c r="P172" s="122"/>
      <c r="Q172" s="124">
        <f t="shared" si="22"/>
        <v>0</v>
      </c>
      <c r="R172" s="63"/>
      <c r="S172" s="101" t="str">
        <f t="shared" si="20"/>
        <v>OK</v>
      </c>
    </row>
    <row r="173" spans="1:19" s="100" customFormat="1" ht="33.75" hidden="1" customHeight="1">
      <c r="A173" s="40" t="s">
        <v>3980</v>
      </c>
      <c r="B173" s="113" t="str">
        <f>IF($A173="","",VLOOKUP($A173,'MÃ HH'!$A$1:$C$1879,2,0))</f>
        <v>NHO KHÔ CÀNH GRAPES LOẠI 2</v>
      </c>
      <c r="C173" s="113" t="e">
        <f>IF($A173="","",VLOOKUP($A173,'MÃ HH'!$A$1:$C$215,3,0))</f>
        <v>#N/A</v>
      </c>
      <c r="D173" s="109">
        <f>VLOOKUP(A173,'[1]TỔNG HỢP'!$A:$N,14,0)</f>
        <v>0</v>
      </c>
      <c r="E173" s="112">
        <f>SUMIF('NHẬP HÀNG'!$D:$D,A173,'NHẬP HÀNG'!$H:$H)</f>
        <v>0</v>
      </c>
      <c r="F173" s="112">
        <f>SUMIF('NHẬP HÀNG'!D:D,A173,'NHẬP HÀNG'!I:I)</f>
        <v>0</v>
      </c>
      <c r="G173" s="112">
        <f>SUMIF('NHẬP HÀNG'!D:D,A173,'NHẬP HÀNG'!J:J)</f>
        <v>0</v>
      </c>
      <c r="H173" s="112">
        <f>SUMIF('NHẬP HÀNG'!D:D,A173,'NHẬP HÀNG'!K:K)</f>
        <v>0</v>
      </c>
      <c r="I173" s="112">
        <f>SUMIF('NHẬP HÀNG'!D:D,A173,'NHẬP HÀNG'!M:M)</f>
        <v>0</v>
      </c>
      <c r="J173" s="112">
        <f>SUMIF('NHẬP HÀNG'!D:D,A173,'NHẬP HÀNG'!N:N)</f>
        <v>0</v>
      </c>
      <c r="K173" s="112">
        <f>SUMIF('NHẬP HÀNG'!D:D,A173,'NHẬP HÀNG'!L:L)</f>
        <v>0</v>
      </c>
      <c r="L173" s="112">
        <f>SUMIF('XUẤT HÀNG'!D:D,A173,'XUẤT HÀNG'!G:G)</f>
        <v>0</v>
      </c>
      <c r="M173" s="112">
        <f>SUMIF('XUẤT HÀNG'!D:D,A173,'XUẤT HÀNG'!H:H)</f>
        <v>0</v>
      </c>
      <c r="N173" s="109">
        <f t="shared" si="21"/>
        <v>0</v>
      </c>
      <c r="O173" s="121"/>
      <c r="P173" s="122"/>
      <c r="Q173" s="124">
        <f t="shared" si="22"/>
        <v>0</v>
      </c>
      <c r="R173" s="63"/>
      <c r="S173" s="101" t="str">
        <f t="shared" si="20"/>
        <v>NOT OK</v>
      </c>
    </row>
    <row r="174" spans="1:19" s="100" customFormat="1" ht="33.75" customHeight="1">
      <c r="A174" s="40" t="s">
        <v>4682</v>
      </c>
      <c r="B174" s="113" t="str">
        <f>IF($A174="","",VLOOKUP($A174,'MÃ HH'!$A$1:$C$1879,2,0))</f>
        <v>NHO ĐEN NP FRESHWORLD XL -4.5KG</v>
      </c>
      <c r="C174" s="113" t="e">
        <f>IF($A174="","",VLOOKUP($A174,'MÃ HH'!$A$1:$C$215,3,0))</f>
        <v>#N/A</v>
      </c>
      <c r="D174" s="109">
        <f>VLOOKUP(A174,'[1]TỔNG HỢP'!$A:$N,14,0)</f>
        <v>2</v>
      </c>
      <c r="E174" s="112">
        <f>SUMIF('NHẬP HÀNG'!$D:$D,A174,'NHẬP HÀNG'!$H:$H)</f>
        <v>0</v>
      </c>
      <c r="F174" s="112">
        <f>SUMIF('NHẬP HÀNG'!D:D,A174,'NHẬP HÀNG'!I:I)</f>
        <v>0</v>
      </c>
      <c r="G174" s="112">
        <f>SUMIF('NHẬP HÀNG'!D:D,A174,'NHẬP HÀNG'!J:J)</f>
        <v>0</v>
      </c>
      <c r="H174" s="112">
        <f>SUMIF('NHẬP HÀNG'!D:D,A174,'NHẬP HÀNG'!K:K)</f>
        <v>0</v>
      </c>
      <c r="I174" s="112">
        <f>SUMIF('NHẬP HÀNG'!D:D,A174,'NHẬP HÀNG'!M:M)</f>
        <v>0</v>
      </c>
      <c r="J174" s="112">
        <f>SUMIF('NHẬP HÀNG'!D:D,A174,'NHẬP HÀNG'!N:N)</f>
        <v>0</v>
      </c>
      <c r="K174" s="112">
        <f>SUMIF('NHẬP HÀNG'!D:D,A174,'NHẬP HÀNG'!L:L)</f>
        <v>0</v>
      </c>
      <c r="L174" s="112">
        <f>SUMIF('XUẤT HÀNG'!D:D,A174,'XUẤT HÀNG'!G:G)</f>
        <v>0</v>
      </c>
      <c r="M174" s="112">
        <f>SUMIF('XUẤT HÀNG'!D:D,A174,'XUẤT HÀNG'!H:H)</f>
        <v>0</v>
      </c>
      <c r="N174" s="109">
        <f t="shared" si="21"/>
        <v>2</v>
      </c>
      <c r="O174" s="121"/>
      <c r="P174" s="122"/>
      <c r="Q174" s="125">
        <f t="shared" si="22"/>
        <v>2</v>
      </c>
      <c r="R174" s="126" t="s">
        <v>4778</v>
      </c>
      <c r="S174" s="101" t="str">
        <f t="shared" si="20"/>
        <v>OK</v>
      </c>
    </row>
    <row r="175" spans="1:19" s="100" customFormat="1" ht="33.75" hidden="1" customHeight="1">
      <c r="A175" s="40" t="s">
        <v>4678</v>
      </c>
      <c r="B175" s="113" t="str">
        <f>IF($A175="","",VLOOKUP($A175,'MÃ HH'!$A$1:$C$1879,2,0))</f>
        <v>NHO ĐEN NP ASV XXL - 4.5KG</v>
      </c>
      <c r="C175" s="113" t="e">
        <f>IF($A175="","",VLOOKUP($A175,'MÃ HH'!$A$1:$C$215,3,0))</f>
        <v>#N/A</v>
      </c>
      <c r="D175" s="109">
        <f>VLOOKUP(A175,'[1]TỔNG HỢP'!$A:$N,14,0)</f>
        <v>0</v>
      </c>
      <c r="E175" s="112">
        <f>SUMIF('NHẬP HÀNG'!$D:$D,A175,'NHẬP HÀNG'!$H:$H)</f>
        <v>0</v>
      </c>
      <c r="F175" s="112">
        <f>SUMIF('NHẬP HÀNG'!D:D,A175,'NHẬP HÀNG'!I:I)</f>
        <v>0</v>
      </c>
      <c r="G175" s="112">
        <f>SUMIF('NHẬP HÀNG'!D:D,A175,'NHẬP HÀNG'!J:J)</f>
        <v>0</v>
      </c>
      <c r="H175" s="112">
        <f>SUMIF('NHẬP HÀNG'!D:D,A175,'NHẬP HÀNG'!K:K)</f>
        <v>0</v>
      </c>
      <c r="I175" s="112">
        <f>SUMIF('NHẬP HÀNG'!D:D,A175,'NHẬP HÀNG'!M:M)</f>
        <v>0</v>
      </c>
      <c r="J175" s="112">
        <f>SUMIF('NHẬP HÀNG'!D:D,A175,'NHẬP HÀNG'!N:N)</f>
        <v>0</v>
      </c>
      <c r="K175" s="112">
        <f>SUMIF('NHẬP HÀNG'!D:D,A175,'NHẬP HÀNG'!L:L)</f>
        <v>0</v>
      </c>
      <c r="L175" s="112">
        <f>SUMIF('XUẤT HÀNG'!D:D,A175,'XUẤT HÀNG'!G:G)</f>
        <v>0</v>
      </c>
      <c r="M175" s="112">
        <f>SUMIF('XUẤT HÀNG'!D:D,A175,'XUẤT HÀNG'!H:H)</f>
        <v>0</v>
      </c>
      <c r="N175" s="109">
        <f t="shared" si="21"/>
        <v>0</v>
      </c>
      <c r="O175" s="121"/>
      <c r="P175" s="122"/>
      <c r="Q175" s="124">
        <f t="shared" si="22"/>
        <v>0</v>
      </c>
      <c r="R175" s="63" t="s">
        <v>4779</v>
      </c>
      <c r="S175" s="101" t="str">
        <f t="shared" si="20"/>
        <v>NOT OK</v>
      </c>
    </row>
    <row r="176" spans="1:19" s="100" customFormat="1" ht="33.75" customHeight="1">
      <c r="A176" s="40" t="s">
        <v>4720</v>
      </c>
      <c r="B176" s="113" t="str">
        <f>IF($A176="","",VLOOKUP($A176,'MÃ HH'!$A$1:$C$1879,2,0))</f>
        <v>NHO ĐEN NP ASV XL - 4.5KG</v>
      </c>
      <c r="C176" s="113" t="e">
        <f>IF($A176="","",VLOOKUP($A176,'MÃ HH'!$A$1:$C$215,3,0))</f>
        <v>#N/A</v>
      </c>
      <c r="D176" s="109">
        <v>0</v>
      </c>
      <c r="E176" s="112">
        <f>SUMIF('NHẬP HÀNG'!$D:$D,A176,'NHẬP HÀNG'!$H:$H)</f>
        <v>0</v>
      </c>
      <c r="F176" s="112">
        <f>SUMIF('NHẬP HÀNG'!D:D,A176,'NHẬP HÀNG'!I:I)</f>
        <v>0</v>
      </c>
      <c r="G176" s="112">
        <f>SUMIF('NHẬP HÀNG'!D:D,A176,'NHẬP HÀNG'!J:J)</f>
        <v>0</v>
      </c>
      <c r="H176" s="112">
        <f>SUMIF('NHẬP HÀNG'!D:D,A176,'NHẬP HÀNG'!K:K)</f>
        <v>0</v>
      </c>
      <c r="I176" s="112">
        <f>SUMIF('NHẬP HÀNG'!D:D,A176,'NHẬP HÀNG'!M:M)</f>
        <v>0</v>
      </c>
      <c r="J176" s="112">
        <f>SUMIF('NHẬP HÀNG'!D:D,A176,'NHẬP HÀNG'!N:N)</f>
        <v>0</v>
      </c>
      <c r="K176" s="112">
        <f>SUMIF('NHẬP HÀNG'!D:D,A176,'NHẬP HÀNG'!L:L)</f>
        <v>0</v>
      </c>
      <c r="L176" s="112">
        <f>SUMIF('XUẤT HÀNG'!D:D,A176,'XUẤT HÀNG'!G:G)</f>
        <v>0</v>
      </c>
      <c r="M176" s="112">
        <f>SUMIF('XUẤT HÀNG'!D:D,A176,'XUẤT HÀNG'!H:H)</f>
        <v>0</v>
      </c>
      <c r="N176" s="109">
        <f t="shared" si="21"/>
        <v>0</v>
      </c>
      <c r="O176" s="121">
        <v>18</v>
      </c>
      <c r="P176" s="122"/>
      <c r="Q176" s="124">
        <f t="shared" si="22"/>
        <v>-18</v>
      </c>
      <c r="R176" s="63" t="s">
        <v>4779</v>
      </c>
      <c r="S176" s="101" t="str">
        <f t="shared" si="20"/>
        <v>OK</v>
      </c>
    </row>
    <row r="177" spans="1:19" s="100" customFormat="1" ht="33.75" customHeight="1">
      <c r="A177" s="40" t="s">
        <v>4688</v>
      </c>
      <c r="B177" s="113" t="str">
        <f>IF($A177="","",VLOOKUP($A177,'MÃ HH'!$A$1:$C$1879,2,0))</f>
        <v>NHO ĐEN NP FRUIT 2U XL - 4.5KG</v>
      </c>
      <c r="C177" s="113" t="e">
        <f>IF($A177="","",VLOOKUP($A177,'MÃ HH'!$A$1:$C$215,3,0))</f>
        <v>#N/A</v>
      </c>
      <c r="D177" s="109">
        <f>VLOOKUP(A177,'[1]TỔNG HỢP'!$A:$N,14,0)</f>
        <v>10</v>
      </c>
      <c r="E177" s="112">
        <f>SUMIF('NHẬP HÀNG'!$D:$D,A177,'NHẬP HÀNG'!$H:$H)</f>
        <v>17</v>
      </c>
      <c r="F177" s="112">
        <f>SUMIF('NHẬP HÀNG'!D:D,A177,'NHẬP HÀNG'!I:I)</f>
        <v>0</v>
      </c>
      <c r="G177" s="112">
        <f>SUMIF('NHẬP HÀNG'!D:D,A177,'NHẬP HÀNG'!J:J)</f>
        <v>0</v>
      </c>
      <c r="H177" s="112">
        <f>SUMIF('NHẬP HÀNG'!D:D,A177,'NHẬP HÀNG'!K:K)</f>
        <v>0</v>
      </c>
      <c r="I177" s="112">
        <f>SUMIF('NHẬP HÀNG'!D:D,A177,'NHẬP HÀNG'!M:M)</f>
        <v>0</v>
      </c>
      <c r="J177" s="112">
        <f>SUMIF('NHẬP HÀNG'!D:D,A177,'NHẬP HÀNG'!N:N)</f>
        <v>49</v>
      </c>
      <c r="K177" s="112">
        <f>SUMIF('NHẬP HÀNG'!D:D,A177,'NHẬP HÀNG'!L:L)</f>
        <v>0</v>
      </c>
      <c r="L177" s="112">
        <f>SUMIF('XUẤT HÀNG'!D:D,A177,'XUẤT HÀNG'!G:G)</f>
        <v>66</v>
      </c>
      <c r="M177" s="112">
        <f>SUMIF('XUẤT HÀNG'!D:D,A177,'XUẤT HÀNG'!H:H)</f>
        <v>0</v>
      </c>
      <c r="N177" s="109">
        <f t="shared" ref="N177:N180" si="23">D177+E177+F177+G177+H177+I177++J177-L177-M177+K177</f>
        <v>10</v>
      </c>
      <c r="O177" s="121">
        <f>8+4+3</f>
        <v>15</v>
      </c>
      <c r="P177" s="122"/>
      <c r="Q177" s="124">
        <f t="shared" ref="Q177:Q180" si="24">+N177-O177-P177</f>
        <v>-5</v>
      </c>
      <c r="R177" s="63" t="s">
        <v>4780</v>
      </c>
      <c r="S177" s="101" t="str">
        <f t="shared" ref="S177:S180" si="25">IF(ABS(D177)+ABS(E177)+ABS(F177)+ABS(J177)+ABS(L177)+ABS(O177)+ABS(P177)+ABS(M177)+ABS(N177)+ABS(Q177)=0,"NOT OK","OK")</f>
        <v>OK</v>
      </c>
    </row>
    <row r="178" spans="1:19" s="100" customFormat="1" ht="33.75" customHeight="1">
      <c r="A178" s="40" t="s">
        <v>4724</v>
      </c>
      <c r="B178" s="113" t="str">
        <f>IF($A178="","",VLOOKUP($A178,'MÃ HH'!$A$1:$C$1879,2,0))</f>
        <v>NHO ĐEN NP FRUIT 4U XL - 4.5 KG</v>
      </c>
      <c r="C178" s="113" t="e">
        <f>IF($A178="","",VLOOKUP($A178,'MÃ HH'!$A$1:$C$215,3,0))</f>
        <v>#N/A</v>
      </c>
      <c r="D178" s="109">
        <v>0</v>
      </c>
      <c r="E178" s="112">
        <f>SUMIF('NHẬP HÀNG'!$D:$D,A178,'NHẬP HÀNG'!$H:$H)</f>
        <v>62</v>
      </c>
      <c r="F178" s="112">
        <f>SUMIF('NHẬP HÀNG'!D:D,A178,'NHẬP HÀNG'!I:I)</f>
        <v>0</v>
      </c>
      <c r="G178" s="112">
        <f>SUMIF('NHẬP HÀNG'!D:D,A178,'NHẬP HÀNG'!J:J)</f>
        <v>0</v>
      </c>
      <c r="H178" s="112">
        <f>SUMIF('NHẬP HÀNG'!D:D,A178,'NHẬP HÀNG'!K:K)</f>
        <v>0</v>
      </c>
      <c r="I178" s="112">
        <f>SUMIF('NHẬP HÀNG'!D:D,A178,'NHẬP HÀNG'!M:M)</f>
        <v>0</v>
      </c>
      <c r="J178" s="112">
        <f>SUMIF('NHẬP HÀNG'!D:D,A178,'NHẬP HÀNG'!N:N)</f>
        <v>0</v>
      </c>
      <c r="K178" s="112">
        <f>SUMIF('NHẬP HÀNG'!D:D,A178,'NHẬP HÀNG'!L:L)</f>
        <v>0</v>
      </c>
      <c r="L178" s="112">
        <f>SUMIF('XUẤT HÀNG'!D:D,A178,'XUẤT HÀNG'!G:G)</f>
        <v>52</v>
      </c>
      <c r="M178" s="112">
        <f>SUMIF('XUẤT HÀNG'!D:D,A178,'XUẤT HÀNG'!H:H)</f>
        <v>0</v>
      </c>
      <c r="N178" s="109">
        <f t="shared" si="23"/>
        <v>10</v>
      </c>
      <c r="O178" s="121">
        <v>10</v>
      </c>
      <c r="P178" s="122"/>
      <c r="Q178" s="124">
        <f t="shared" si="24"/>
        <v>0</v>
      </c>
      <c r="R178" s="63"/>
      <c r="S178" s="101" t="str">
        <f t="shared" si="25"/>
        <v>OK</v>
      </c>
    </row>
    <row r="179" spans="1:19" s="100" customFormat="1" ht="33.75" customHeight="1">
      <c r="A179" s="40" t="s">
        <v>4726</v>
      </c>
      <c r="B179" s="113" t="str">
        <f>IF($A179="","",VLOOKUP($A179,'MÃ HH'!$A$1:$C$1879,2,0))</f>
        <v>NHO ĐEN NP TWEESPRUIT XL - 4.5KG</v>
      </c>
      <c r="C179" s="113" t="e">
        <f>IF($A179="","",VLOOKUP($A179,'MÃ HH'!$A$1:$C$215,3,0))</f>
        <v>#N/A</v>
      </c>
      <c r="D179" s="109">
        <v>0</v>
      </c>
      <c r="E179" s="112">
        <f>SUMIF('NHẬP HÀNG'!$D:$D,A179,'NHẬP HÀNG'!$H:$H)</f>
        <v>1630</v>
      </c>
      <c r="F179" s="112">
        <f>SUMIF('NHẬP HÀNG'!D:D,A179,'NHẬP HÀNG'!I:I)</f>
        <v>0</v>
      </c>
      <c r="G179" s="112">
        <f>SUMIF('NHẬP HÀNG'!D:D,A179,'NHẬP HÀNG'!J:J)</f>
        <v>0</v>
      </c>
      <c r="H179" s="112">
        <f>SUMIF('NHẬP HÀNG'!D:D,A179,'NHẬP HÀNG'!K:K)</f>
        <v>0</v>
      </c>
      <c r="I179" s="112">
        <f>SUMIF('NHẬP HÀNG'!D:D,A179,'NHẬP HÀNG'!M:M)</f>
        <v>0</v>
      </c>
      <c r="J179" s="112">
        <f>SUMIF('NHẬP HÀNG'!D:D,A179,'NHẬP HÀNG'!N:N)</f>
        <v>0</v>
      </c>
      <c r="K179" s="112">
        <f>SUMIF('NHẬP HÀNG'!D:D,A179,'NHẬP HÀNG'!L:L)</f>
        <v>0</v>
      </c>
      <c r="L179" s="112">
        <f>SUMIF('XUẤT HÀNG'!D:D,A179,'XUẤT HÀNG'!G:G)</f>
        <v>1624</v>
      </c>
      <c r="M179" s="112">
        <f>SUMIF('XUẤT HÀNG'!D:D,A179,'XUẤT HÀNG'!H:H)</f>
        <v>0</v>
      </c>
      <c r="N179" s="109">
        <f t="shared" si="23"/>
        <v>6</v>
      </c>
      <c r="O179" s="121">
        <v>4</v>
      </c>
      <c r="P179" s="122"/>
      <c r="Q179" s="124">
        <f t="shared" si="24"/>
        <v>2</v>
      </c>
      <c r="R179" s="63"/>
      <c r="S179" s="101" t="str">
        <f t="shared" si="25"/>
        <v>OK</v>
      </c>
    </row>
    <row r="180" spans="1:19" s="100" customFormat="1" ht="33.6" hidden="1" customHeight="1">
      <c r="A180" s="40" t="s">
        <v>3902</v>
      </c>
      <c r="B180" s="113" t="str">
        <f>IF($A180="","",VLOOKUP($A180,'MÃ HH'!$A$1:$C$1879,2,0))</f>
        <v>NHO ĐEN BRAVANTE 8.6KG</v>
      </c>
      <c r="C180" s="113" t="e">
        <f>IF($A180="","",VLOOKUP($A180,'MÃ HH'!$A$1:$C$215,3,0))</f>
        <v>#N/A</v>
      </c>
      <c r="D180" s="109">
        <f>VLOOKUP(A180,'[1]TỔNG HỢP'!$A:$N,14,0)</f>
        <v>0</v>
      </c>
      <c r="E180" s="112">
        <f>SUMIF('NHẬP HÀNG'!$D:$D,A180,'NHẬP HÀNG'!$H:$H)</f>
        <v>0</v>
      </c>
      <c r="F180" s="112">
        <f>SUMIF('NHẬP HÀNG'!D:D,A180,'NHẬP HÀNG'!I:I)</f>
        <v>0</v>
      </c>
      <c r="G180" s="112">
        <f>SUMIF('NHẬP HÀNG'!D:D,A180,'NHẬP HÀNG'!J:J)</f>
        <v>0</v>
      </c>
      <c r="H180" s="112">
        <f>SUMIF('NHẬP HÀNG'!D:D,A180,'NHẬP HÀNG'!K:K)</f>
        <v>0</v>
      </c>
      <c r="I180" s="112">
        <f>SUMIF('NHẬP HÀNG'!D:D,A180,'NHẬP HÀNG'!M:M)</f>
        <v>0</v>
      </c>
      <c r="J180" s="112">
        <f>SUMIF('NHẬP HÀNG'!D:D,A180,'NHẬP HÀNG'!N:N)</f>
        <v>0</v>
      </c>
      <c r="K180" s="112">
        <f>SUMIF('NHẬP HÀNG'!D:D,A180,'NHẬP HÀNG'!L:L)</f>
        <v>0</v>
      </c>
      <c r="L180" s="112">
        <f>SUMIF('XUẤT HÀNG'!D:D,A180,'XUẤT HÀNG'!G:G)</f>
        <v>0</v>
      </c>
      <c r="M180" s="112">
        <f>SUMIF('XUẤT HÀNG'!D:D,A180,'XUẤT HÀNG'!H:H)</f>
        <v>0</v>
      </c>
      <c r="N180" s="109">
        <f t="shared" si="23"/>
        <v>0</v>
      </c>
      <c r="O180" s="121"/>
      <c r="P180" s="122"/>
      <c r="Q180" s="124">
        <f t="shared" si="24"/>
        <v>0</v>
      </c>
      <c r="R180" s="63"/>
      <c r="S180" s="101" t="str">
        <f t="shared" si="25"/>
        <v>NOT OK</v>
      </c>
    </row>
    <row r="181" spans="1:19" s="100" customFormat="1" ht="33.6" hidden="1" customHeight="1">
      <c r="A181" s="40" t="s">
        <v>4690</v>
      </c>
      <c r="B181" s="113" t="str">
        <f>IF($A181="","",VLOOKUP($A181,'MÃ HH'!$A$1:$C$1879,2,0))</f>
        <v>NHO NGÓN TAY THE GRAP</v>
      </c>
      <c r="C181" s="113" t="e">
        <f>IF($A181="","",VLOOKUP($A181,'MÃ HH'!$A$1:$C$215,3,0))</f>
        <v>#N/A</v>
      </c>
      <c r="D181" s="109">
        <f>VLOOKUP(A181,'[1]TỔNG HỢP'!$A:$N,14,0)</f>
        <v>0</v>
      </c>
      <c r="E181" s="112">
        <f>SUMIF('NHẬP HÀNG'!$D:$D,A181,'NHẬP HÀNG'!$H:$H)</f>
        <v>0</v>
      </c>
      <c r="F181" s="112">
        <f>SUMIF('NHẬP HÀNG'!D:D,A181,'NHẬP HÀNG'!I:I)</f>
        <v>0</v>
      </c>
      <c r="G181" s="112">
        <f>SUMIF('NHẬP HÀNG'!D:D,A181,'NHẬP HÀNG'!J:J)</f>
        <v>0</v>
      </c>
      <c r="H181" s="112">
        <f>SUMIF('NHẬP HÀNG'!D:D,A181,'NHẬP HÀNG'!K:K)</f>
        <v>0</v>
      </c>
      <c r="I181" s="112">
        <f>SUMIF('NHẬP HÀNG'!D:D,A181,'NHẬP HÀNG'!M:M)</f>
        <v>0</v>
      </c>
      <c r="J181" s="112">
        <f>SUMIF('NHẬP HÀNG'!D:D,A181,'NHẬP HÀNG'!N:N)</f>
        <v>0</v>
      </c>
      <c r="K181" s="112">
        <f>SUMIF('NHẬP HÀNG'!D:D,A181,'NHẬP HÀNG'!L:L)</f>
        <v>0</v>
      </c>
      <c r="L181" s="112">
        <f>SUMIF('XUẤT HÀNG'!D:D,A181,'XUẤT HÀNG'!G:G)</f>
        <v>0</v>
      </c>
      <c r="M181" s="112">
        <f>SUMIF('XUẤT HÀNG'!D:D,A181,'XUẤT HÀNG'!H:H)</f>
        <v>0</v>
      </c>
      <c r="N181" s="109">
        <f t="shared" ref="N181:N182" si="26">D181+E181+F181+G181+H181+I181++J181-L181-M181+K181</f>
        <v>0</v>
      </c>
      <c r="O181" s="121"/>
      <c r="P181" s="122"/>
      <c r="Q181" s="124">
        <f t="shared" ref="Q181:Q182" si="27">+N181-O181-P181</f>
        <v>0</v>
      </c>
      <c r="R181" s="63"/>
      <c r="S181" s="101" t="str">
        <f t="shared" ref="S181:S182" si="28">IF(ABS(D181)+ABS(E181)+ABS(F181)+ABS(J181)+ABS(L181)+ABS(O181)+ABS(P181)+ABS(M181)+ABS(N181)+ABS(Q181)=0,"NOT OK","OK")</f>
        <v>NOT OK</v>
      </c>
    </row>
    <row r="182" spans="1:19" s="100" customFormat="1" ht="33.75" hidden="1" customHeight="1">
      <c r="A182" s="40" t="s">
        <v>4017</v>
      </c>
      <c r="B182" s="113" t="str">
        <f>IF($A182="","",VLOOKUP($A182,'MÃ HH'!$A$1:$C$1879,2,0))</f>
        <v>NHO ĐEN ROYALTY - 8.2KG</v>
      </c>
      <c r="C182" s="113" t="e">
        <f>IF($A182="","",VLOOKUP($A182,'MÃ HH'!$A$1:$C$215,3,0))</f>
        <v>#N/A</v>
      </c>
      <c r="D182" s="109">
        <f>VLOOKUP(A182,'[1]TỔNG HỢP'!$A:$N,14,0)</f>
        <v>0</v>
      </c>
      <c r="E182" s="112">
        <f>SUMIF('NHẬP HÀNG'!$D:$D,A182,'NHẬP HÀNG'!$H:$H)</f>
        <v>0</v>
      </c>
      <c r="F182" s="112">
        <f>SUMIF('NHẬP HÀNG'!D:D,A182,'NHẬP HÀNG'!I:I)</f>
        <v>0</v>
      </c>
      <c r="G182" s="112">
        <f>SUMIF('NHẬP HÀNG'!D:D,A182,'NHẬP HÀNG'!J:J)</f>
        <v>0</v>
      </c>
      <c r="H182" s="112">
        <f>SUMIF('NHẬP HÀNG'!D:D,A182,'NHẬP HÀNG'!K:K)</f>
        <v>0</v>
      </c>
      <c r="I182" s="112">
        <f>SUMIF('NHẬP HÀNG'!D:D,A182,'NHẬP HÀNG'!M:M)</f>
        <v>0</v>
      </c>
      <c r="J182" s="112">
        <f>SUMIF('NHẬP HÀNG'!D:D,A182,'NHẬP HÀNG'!N:N)</f>
        <v>0</v>
      </c>
      <c r="K182" s="112">
        <f>SUMIF('NHẬP HÀNG'!D:D,A182,'NHẬP HÀNG'!L:L)</f>
        <v>0</v>
      </c>
      <c r="L182" s="112">
        <f>SUMIF('XUẤT HÀNG'!D:D,A182,'XUẤT HÀNG'!G:G)</f>
        <v>0</v>
      </c>
      <c r="M182" s="112">
        <f>SUMIF('XUẤT HÀNG'!D:D,A182,'XUẤT HÀNG'!H:H)</f>
        <v>0</v>
      </c>
      <c r="N182" s="109">
        <f t="shared" si="26"/>
        <v>0</v>
      </c>
      <c r="O182" s="121"/>
      <c r="P182" s="122"/>
      <c r="Q182" s="124">
        <f t="shared" si="27"/>
        <v>0</v>
      </c>
      <c r="R182" s="63"/>
      <c r="S182" s="101" t="str">
        <f t="shared" si="28"/>
        <v>NOT OK</v>
      </c>
    </row>
    <row r="183" spans="1:19" s="100" customFormat="1" ht="33.75" customHeight="1">
      <c r="A183" s="40" t="s">
        <v>4650</v>
      </c>
      <c r="B183" s="113" t="str">
        <f>IF($A183="","",VLOOKUP($A183,'MÃ HH'!$A$1:$C$1879,2,0))</f>
        <v>NHO ĐEN NP DOLE XL - 4.5KG</v>
      </c>
      <c r="C183" s="113" t="e">
        <f>IF($A183="","",VLOOKUP($A183,'MÃ HH'!$A$1:$C$215,3,0))</f>
        <v>#N/A</v>
      </c>
      <c r="D183" s="109">
        <f>VLOOKUP(A183,'[1]TỔNG HỢP'!$A:$N,14,0)</f>
        <v>13</v>
      </c>
      <c r="E183" s="112">
        <f>SUMIF('NHẬP HÀNG'!$D:$D,A183,'NHẬP HÀNG'!$H:$H)</f>
        <v>0</v>
      </c>
      <c r="F183" s="112">
        <f>SUMIF('NHẬP HÀNG'!D:D,A183,'NHẬP HÀNG'!I:I)</f>
        <v>0</v>
      </c>
      <c r="G183" s="112">
        <f>SUMIF('NHẬP HÀNG'!D:D,A183,'NHẬP HÀNG'!J:J)</f>
        <v>0</v>
      </c>
      <c r="H183" s="112">
        <f>SUMIF('NHẬP HÀNG'!D:D,A183,'NHẬP HÀNG'!K:K)</f>
        <v>0</v>
      </c>
      <c r="I183" s="112">
        <f>SUMIF('NHẬP HÀNG'!D:D,A183,'NHẬP HÀNG'!M:M)</f>
        <v>0</v>
      </c>
      <c r="J183" s="112">
        <f>SUMIF('NHẬP HÀNG'!D:D,A183,'NHẬP HÀNG'!N:N)</f>
        <v>0</v>
      </c>
      <c r="K183" s="112">
        <f>SUMIF('NHẬP HÀNG'!D:D,A183,'NHẬP HÀNG'!L:L)</f>
        <v>0</v>
      </c>
      <c r="L183" s="112">
        <f>SUMIF('XUẤT HÀNG'!D:D,A183,'XUẤT HÀNG'!G:G)</f>
        <v>3</v>
      </c>
      <c r="M183" s="112">
        <f>SUMIF('XUẤT HÀNG'!D:D,A183,'XUẤT HÀNG'!H:H)</f>
        <v>0</v>
      </c>
      <c r="N183" s="109">
        <f t="shared" ref="N183" si="29">D183+E183+F183+G183+H183+I183++J183-L183-M183+K183</f>
        <v>10</v>
      </c>
      <c r="O183" s="121"/>
      <c r="P183" s="122"/>
      <c r="Q183" s="125">
        <f t="shared" ref="Q183" si="30">+N183-O183-P183</f>
        <v>10</v>
      </c>
      <c r="R183" s="126" t="s">
        <v>4781</v>
      </c>
      <c r="S183" s="101" t="str">
        <f t="shared" ref="S183" si="31">IF(ABS(D183)+ABS(E183)+ABS(F183)+ABS(J183)+ABS(L183)+ABS(O183)+ABS(P183)+ABS(M183)+ABS(N183)+ABS(Q183)=0,"NOT OK","OK")</f>
        <v>OK</v>
      </c>
    </row>
    <row r="184" spans="1:19" s="100" customFormat="1" ht="33.75" hidden="1" customHeight="1">
      <c r="A184" s="40" t="s">
        <v>4532</v>
      </c>
      <c r="B184" s="113" t="str">
        <f>IF($A184="","",VLOOKUP($A184,'MÃ HH'!$A$1:$C$1879,2,0))</f>
        <v xml:space="preserve">NHO XANH NP CORE THÙNG ĐEN </v>
      </c>
      <c r="C184" s="113" t="e">
        <f>IF($A184="","",VLOOKUP($A184,'MÃ HH'!$A$1:$C$215,3,0))</f>
        <v>#N/A</v>
      </c>
      <c r="D184" s="109">
        <f>VLOOKUP(A184,'[1]TỔNG HỢP'!$A:$N,14,0)</f>
        <v>0</v>
      </c>
      <c r="E184" s="112">
        <f>SUMIF('NHẬP HÀNG'!$D:$D,A184,'NHẬP HÀNG'!$H:$H)</f>
        <v>0</v>
      </c>
      <c r="F184" s="112">
        <f>SUMIF('NHẬP HÀNG'!D:D,A184,'NHẬP HÀNG'!I:I)</f>
        <v>0</v>
      </c>
      <c r="G184" s="112">
        <f>SUMIF('NHẬP HÀNG'!D:D,A184,'NHẬP HÀNG'!J:J)</f>
        <v>0</v>
      </c>
      <c r="H184" s="112">
        <f>SUMIF('NHẬP HÀNG'!D:D,A184,'NHẬP HÀNG'!K:K)</f>
        <v>0</v>
      </c>
      <c r="I184" s="112">
        <f>SUMIF('NHẬP HÀNG'!D:D,A184,'NHẬP HÀNG'!M:M)</f>
        <v>0</v>
      </c>
      <c r="J184" s="112">
        <f>SUMIF('NHẬP HÀNG'!D:D,A184,'NHẬP HÀNG'!N:N)</f>
        <v>0</v>
      </c>
      <c r="K184" s="112">
        <f>SUMIF('NHẬP HÀNG'!D:D,A184,'NHẬP HÀNG'!L:L)</f>
        <v>0</v>
      </c>
      <c r="L184" s="112">
        <f>SUMIF('XUẤT HÀNG'!D:D,A184,'XUẤT HÀNG'!G:G)</f>
        <v>0</v>
      </c>
      <c r="M184" s="112">
        <f>SUMIF('XUẤT HÀNG'!D:D,A184,'XUẤT HÀNG'!H:H)</f>
        <v>0</v>
      </c>
      <c r="N184" s="109">
        <f t="shared" ref="N184:N187" si="32">D184+E184+F184+G184+H184+I184++J184-L184-M184+K184</f>
        <v>0</v>
      </c>
      <c r="O184" s="121"/>
      <c r="P184" s="122"/>
      <c r="Q184" s="124">
        <f t="shared" ref="Q184:Q187" si="33">+N184-O184-P184</f>
        <v>0</v>
      </c>
      <c r="R184" s="63"/>
      <c r="S184" s="101" t="str">
        <f t="shared" ref="S184:S187" si="34">IF(ABS(D184)+ABS(E184)+ABS(F184)+ABS(J184)+ABS(L184)+ABS(O184)+ABS(P184)+ABS(M184)+ABS(N184)+ABS(Q184)=0,"NOT OK","OK")</f>
        <v>NOT OK</v>
      </c>
    </row>
    <row r="185" spans="1:19" s="100" customFormat="1" ht="33.6" customHeight="1">
      <c r="A185" s="40" t="s">
        <v>4646</v>
      </c>
      <c r="B185" s="113" t="str">
        <f>IF($A185="","",VLOOKUP($A185,'MÃ HH'!$A$1:$C$1879,2,0))</f>
        <v>NHO ĐEN NP THÙNG HỒNG XL</v>
      </c>
      <c r="C185" s="113" t="e">
        <f>IF($A185="","",VLOOKUP($A185,'MÃ HH'!$A$1:$C$215,3,0))</f>
        <v>#N/A</v>
      </c>
      <c r="D185" s="109">
        <f>VLOOKUP(A185,'[1]TỔNG HỢP'!$A:$N,14,0)</f>
        <v>2</v>
      </c>
      <c r="E185" s="112">
        <f>SUMIF('NHẬP HÀNG'!$D:$D,A185,'NHẬP HÀNG'!$H:$H)</f>
        <v>0</v>
      </c>
      <c r="F185" s="112">
        <f>SUMIF('NHẬP HÀNG'!D:D,A185,'NHẬP HÀNG'!I:I)</f>
        <v>0</v>
      </c>
      <c r="G185" s="112">
        <f>SUMIF('NHẬP HÀNG'!D:D,A185,'NHẬP HÀNG'!J:J)</f>
        <v>0</v>
      </c>
      <c r="H185" s="112">
        <f>SUMIF('NHẬP HÀNG'!D:D,A185,'NHẬP HÀNG'!K:K)</f>
        <v>0</v>
      </c>
      <c r="I185" s="112">
        <f>SUMIF('NHẬP HÀNG'!D:D,A185,'NHẬP HÀNG'!M:M)</f>
        <v>0</v>
      </c>
      <c r="J185" s="112">
        <f>SUMIF('NHẬP HÀNG'!D:D,A185,'NHẬP HÀNG'!N:N)</f>
        <v>0</v>
      </c>
      <c r="K185" s="112">
        <f>SUMIF('NHẬP HÀNG'!D:D,A185,'NHẬP HÀNG'!L:L)</f>
        <v>0</v>
      </c>
      <c r="L185" s="112">
        <f>SUMIF('XUẤT HÀNG'!D:D,A185,'XUẤT HÀNG'!G:G)</f>
        <v>0</v>
      </c>
      <c r="M185" s="112">
        <f>SUMIF('XUẤT HÀNG'!D:D,A185,'XUẤT HÀNG'!H:H)</f>
        <v>0</v>
      </c>
      <c r="N185" s="109">
        <f t="shared" si="32"/>
        <v>2</v>
      </c>
      <c r="O185" s="121"/>
      <c r="P185" s="122"/>
      <c r="Q185" s="125">
        <f t="shared" si="33"/>
        <v>2</v>
      </c>
      <c r="R185" s="126" t="s">
        <v>4782</v>
      </c>
      <c r="S185" s="101" t="str">
        <f t="shared" si="34"/>
        <v>OK</v>
      </c>
    </row>
    <row r="186" spans="1:19" s="100" customFormat="1" ht="33.75" hidden="1" customHeight="1">
      <c r="A186" s="54" t="s">
        <v>4099</v>
      </c>
      <c r="B186" s="113" t="str">
        <f>IF($A186="","",VLOOKUP($A186,'MÃ HH'!$A$1:$C$1879,2,0))</f>
        <v>NHO ĐEN KIM CƯƠNG - 8.6KG</v>
      </c>
      <c r="C186" s="113" t="e">
        <f>IF($A186="","",VLOOKUP($A186,'MÃ HH'!$A$1:$C$215,3,0))</f>
        <v>#N/A</v>
      </c>
      <c r="D186" s="109">
        <f>VLOOKUP(A186,'[1]TỔNG HỢP'!$A:$N,14,0)</f>
        <v>0</v>
      </c>
      <c r="E186" s="112">
        <f>SUMIF('NHẬP HÀNG'!$D:$D,A186,'NHẬP HÀNG'!$H:$H)</f>
        <v>0</v>
      </c>
      <c r="F186" s="112">
        <f>SUMIF('NHẬP HÀNG'!D:D,A186,'NHẬP HÀNG'!I:I)</f>
        <v>0</v>
      </c>
      <c r="G186" s="112">
        <f>SUMIF('NHẬP HÀNG'!D:D,A186,'NHẬP HÀNG'!J:J)</f>
        <v>0</v>
      </c>
      <c r="H186" s="112">
        <f>SUMIF('NHẬP HÀNG'!D:D,A186,'NHẬP HÀNG'!K:K)</f>
        <v>0</v>
      </c>
      <c r="I186" s="112">
        <f>SUMIF('NHẬP HÀNG'!D:D,A186,'NHẬP HÀNG'!M:M)</f>
        <v>0</v>
      </c>
      <c r="J186" s="112">
        <f>SUMIF('NHẬP HÀNG'!D:D,A186,'NHẬP HÀNG'!N:N)</f>
        <v>0</v>
      </c>
      <c r="K186" s="112">
        <f>SUMIF('NHẬP HÀNG'!D:D,A186,'NHẬP HÀNG'!L:L)</f>
        <v>0</v>
      </c>
      <c r="L186" s="112">
        <f>SUMIF('XUẤT HÀNG'!D:D,A186,'XUẤT HÀNG'!G:G)</f>
        <v>0</v>
      </c>
      <c r="M186" s="112">
        <f>SUMIF('XUẤT HÀNG'!D:D,A186,'XUẤT HÀNG'!H:H)</f>
        <v>0</v>
      </c>
      <c r="N186" s="109">
        <f t="shared" si="32"/>
        <v>0</v>
      </c>
      <c r="O186" s="121"/>
      <c r="P186" s="122"/>
      <c r="Q186" s="124">
        <f t="shared" si="33"/>
        <v>0</v>
      </c>
      <c r="R186" s="63"/>
      <c r="S186" s="101" t="str">
        <f t="shared" si="34"/>
        <v>NOT OK</v>
      </c>
    </row>
    <row r="187" spans="1:19" s="100" customFormat="1" ht="33.75" hidden="1" customHeight="1">
      <c r="A187" s="54" t="s">
        <v>4125</v>
      </c>
      <c r="B187" s="113" t="str">
        <f>IF($A187="","",VLOOKUP($A187,'MÃ HH'!$A$1:$C$1879,2,0))</f>
        <v>NHO ĐEN  KIM CƯƠNG PREMIUM - 8.6KG</v>
      </c>
      <c r="C187" s="113" t="e">
        <f>IF($A187="","",VLOOKUP($A187,'MÃ HH'!$A$1:$C$215,3,0))</f>
        <v>#N/A</v>
      </c>
      <c r="D187" s="109">
        <f>VLOOKUP(A187,'[1]TỔNG HỢP'!$A:$N,14,0)</f>
        <v>0</v>
      </c>
      <c r="E187" s="112">
        <f>SUMIF('NHẬP HÀNG'!$D:$D,A187,'NHẬP HÀNG'!$H:$H)</f>
        <v>0</v>
      </c>
      <c r="F187" s="112">
        <f>SUMIF('NHẬP HÀNG'!D:D,A187,'NHẬP HÀNG'!I:I)</f>
        <v>0</v>
      </c>
      <c r="G187" s="112">
        <f>SUMIF('NHẬP HÀNG'!D:D,A187,'NHẬP HÀNG'!J:J)</f>
        <v>0</v>
      </c>
      <c r="H187" s="112">
        <f>SUMIF('NHẬP HÀNG'!D:D,A187,'NHẬP HÀNG'!K:K)</f>
        <v>0</v>
      </c>
      <c r="I187" s="112">
        <f>SUMIF('NHẬP HÀNG'!D:D,A187,'NHẬP HÀNG'!M:M)</f>
        <v>0</v>
      </c>
      <c r="J187" s="112">
        <f>SUMIF('NHẬP HÀNG'!D:D,A187,'NHẬP HÀNG'!N:N)</f>
        <v>0</v>
      </c>
      <c r="K187" s="112">
        <f>SUMIF('NHẬP HÀNG'!D:D,A187,'NHẬP HÀNG'!L:L)</f>
        <v>0</v>
      </c>
      <c r="L187" s="112">
        <f>SUMIF('XUẤT HÀNG'!D:D,A187,'XUẤT HÀNG'!G:G)</f>
        <v>0</v>
      </c>
      <c r="M187" s="112">
        <f>SUMIF('XUẤT HÀNG'!D:D,A187,'XUẤT HÀNG'!H:H)</f>
        <v>0</v>
      </c>
      <c r="N187" s="109">
        <f t="shared" si="32"/>
        <v>0</v>
      </c>
      <c r="O187" s="121"/>
      <c r="P187" s="122"/>
      <c r="Q187" s="128">
        <f t="shared" si="33"/>
        <v>0</v>
      </c>
      <c r="R187" s="129" t="s">
        <v>4783</v>
      </c>
      <c r="S187" s="101" t="str">
        <f t="shared" si="34"/>
        <v>NOT OK</v>
      </c>
    </row>
    <row r="188" spans="1:19" s="100" customFormat="1" ht="33.75" customHeight="1">
      <c r="A188" s="40" t="s">
        <v>4652</v>
      </c>
      <c r="B188" s="113" t="str">
        <f>IF($A188="","",VLOOKUP($A188,'MÃ HH'!$A$1:$C$1879,2,0))</f>
        <v>NHO XANH THE GRAPE XXL - 4.5KG</v>
      </c>
      <c r="C188" s="113" t="e">
        <f>IF($A188="","",VLOOKUP($A188,'MÃ HH'!$A$1:$C$215,3,0))</f>
        <v>#N/A</v>
      </c>
      <c r="D188" s="109">
        <f>VLOOKUP(A188,'[1]TỔNG HỢP'!$A:$N,14,0)</f>
        <v>-85</v>
      </c>
      <c r="E188" s="112">
        <f>SUMIF('NHẬP HÀNG'!$D:$D,A188,'NHẬP HÀNG'!$H:$H)</f>
        <v>0</v>
      </c>
      <c r="F188" s="112">
        <f>SUMIF('NHẬP HÀNG'!D:D,A188,'NHẬP HÀNG'!I:I)</f>
        <v>0</v>
      </c>
      <c r="G188" s="112">
        <f>SUMIF('NHẬP HÀNG'!D:D,A188,'NHẬP HÀNG'!J:J)</f>
        <v>0</v>
      </c>
      <c r="H188" s="112">
        <f>SUMIF('NHẬP HÀNG'!D:D,A188,'NHẬP HÀNG'!K:K)</f>
        <v>0</v>
      </c>
      <c r="I188" s="112">
        <f>SUMIF('NHẬP HÀNG'!D:D,A188,'NHẬP HÀNG'!M:M)</f>
        <v>0</v>
      </c>
      <c r="J188" s="112">
        <f>SUMIF('NHẬP HÀNG'!D:D,A188,'NHẬP HÀNG'!N:N)</f>
        <v>0</v>
      </c>
      <c r="K188" s="112">
        <f>SUMIF('NHẬP HÀNG'!D:D,A188,'NHẬP HÀNG'!L:L)</f>
        <v>0</v>
      </c>
      <c r="L188" s="112">
        <f>SUMIF('XUẤT HÀNG'!D:D,A188,'XUẤT HÀNG'!G:G)</f>
        <v>0</v>
      </c>
      <c r="M188" s="112">
        <f>SUMIF('XUẤT HÀNG'!D:D,A188,'XUẤT HÀNG'!H:H)</f>
        <v>0</v>
      </c>
      <c r="N188" s="109">
        <f t="shared" ref="N188:N191" si="35">D188+E188+F188+G188+H188+I188++J188-L188-M188+K188</f>
        <v>-85</v>
      </c>
      <c r="O188" s="121"/>
      <c r="P188" s="122"/>
      <c r="Q188" s="125">
        <f t="shared" ref="Q188:Q191" si="36">+N188-O188-P188</f>
        <v>-85</v>
      </c>
      <c r="R188" s="14" t="s">
        <v>4784</v>
      </c>
      <c r="S188" s="101" t="str">
        <f t="shared" ref="S188:S191" si="37">IF(ABS(D188)+ABS(E188)+ABS(F188)+ABS(J188)+ABS(L188)+ABS(O188)+ABS(P188)+ABS(M188)+ABS(N188)+ABS(Q188)=0,"NOT OK","OK")</f>
        <v>OK</v>
      </c>
    </row>
    <row r="189" spans="1:19" s="100" customFormat="1" ht="33.75" customHeight="1">
      <c r="A189" s="40" t="s">
        <v>4658</v>
      </c>
      <c r="B189" s="113" t="str">
        <f>IF($A189="","",VLOOKUP($A189,'MÃ HH'!$A$1:$C$1879,2,0))</f>
        <v>NHO XANH THE GRAPE XL - 4.5KG</v>
      </c>
      <c r="C189" s="113" t="e">
        <f>IF($A189="","",VLOOKUP($A189,'MÃ HH'!$A$1:$C$215,3,0))</f>
        <v>#N/A</v>
      </c>
      <c r="D189" s="109">
        <f>VLOOKUP(A189,'[1]TỔNG HỢP'!$A:$N,14,0)</f>
        <v>91</v>
      </c>
      <c r="E189" s="112">
        <f>SUMIF('NHẬP HÀNG'!$D:$D,A189,'NHẬP HÀNG'!$H:$H)</f>
        <v>0</v>
      </c>
      <c r="F189" s="112">
        <f>SUMIF('NHẬP HÀNG'!D:D,A189,'NHẬP HÀNG'!I:I)</f>
        <v>0</v>
      </c>
      <c r="G189" s="112">
        <f>SUMIF('NHẬP HÀNG'!D:D,A189,'NHẬP HÀNG'!J:J)</f>
        <v>0</v>
      </c>
      <c r="H189" s="112">
        <f>SUMIF('NHẬP HÀNG'!D:D,A189,'NHẬP HÀNG'!K:K)</f>
        <v>0</v>
      </c>
      <c r="I189" s="112">
        <f>SUMIF('NHẬP HÀNG'!D:D,A189,'NHẬP HÀNG'!M:M)</f>
        <v>0</v>
      </c>
      <c r="J189" s="112">
        <f>SUMIF('NHẬP HÀNG'!D:D,A189,'NHẬP HÀNG'!N:N)</f>
        <v>1</v>
      </c>
      <c r="K189" s="112">
        <f>SUMIF('NHẬP HÀNG'!D:D,A189,'NHẬP HÀNG'!L:L)</f>
        <v>0</v>
      </c>
      <c r="L189" s="112">
        <f>SUMIF('XUẤT HÀNG'!D:D,A189,'XUẤT HÀNG'!G:G)</f>
        <v>0</v>
      </c>
      <c r="M189" s="112">
        <f>SUMIF('XUẤT HÀNG'!D:D,A189,'XUẤT HÀNG'!H:H)</f>
        <v>0</v>
      </c>
      <c r="N189" s="109">
        <f t="shared" si="35"/>
        <v>92</v>
      </c>
      <c r="O189" s="121">
        <v>5</v>
      </c>
      <c r="P189" s="122"/>
      <c r="Q189" s="125">
        <f t="shared" si="36"/>
        <v>87</v>
      </c>
      <c r="R189" s="14"/>
      <c r="S189" s="101" t="str">
        <f t="shared" si="37"/>
        <v>OK</v>
      </c>
    </row>
    <row r="190" spans="1:19" s="100" customFormat="1" ht="33.75" hidden="1" customHeight="1">
      <c r="A190" s="54" t="s">
        <v>3986</v>
      </c>
      <c r="B190" s="113" t="str">
        <f>IF($A190="","",VLOOKUP($A190,'MÃ HH'!$A$1:$C$1879,2,0))</f>
        <v>NHO XANH BRAVANTE - 8.6KG</v>
      </c>
      <c r="C190" s="113" t="e">
        <f>IF($A190="","",VLOOKUP($A190,'MÃ HH'!$A$1:$C$215,3,0))</f>
        <v>#N/A</v>
      </c>
      <c r="D190" s="109">
        <f>VLOOKUP(A190,'[1]TỔNG HỢP'!$A:$N,14,0)</f>
        <v>0</v>
      </c>
      <c r="E190" s="112">
        <f>SUMIF('NHẬP HÀNG'!$D:$D,A190,'NHẬP HÀNG'!$H:$H)</f>
        <v>0</v>
      </c>
      <c r="F190" s="112">
        <f>SUMIF('NHẬP HÀNG'!D:D,A190,'NHẬP HÀNG'!I:I)</f>
        <v>0</v>
      </c>
      <c r="G190" s="112">
        <f>SUMIF('NHẬP HÀNG'!D:D,A190,'NHẬP HÀNG'!J:J)</f>
        <v>0</v>
      </c>
      <c r="H190" s="112">
        <f>SUMIF('NHẬP HÀNG'!D:D,A190,'NHẬP HÀNG'!K:K)</f>
        <v>0</v>
      </c>
      <c r="I190" s="112">
        <f>SUMIF('NHẬP HÀNG'!D:D,A190,'NHẬP HÀNG'!M:M)</f>
        <v>0</v>
      </c>
      <c r="J190" s="112">
        <f>SUMIF('NHẬP HÀNG'!D:D,A190,'NHẬP HÀNG'!N:N)</f>
        <v>0</v>
      </c>
      <c r="K190" s="112">
        <f>SUMIF('NHẬP HÀNG'!D:D,A190,'NHẬP HÀNG'!L:L)</f>
        <v>0</v>
      </c>
      <c r="L190" s="112">
        <f>SUMIF('XUẤT HÀNG'!D:D,A190,'XUẤT HÀNG'!G:G)</f>
        <v>0</v>
      </c>
      <c r="M190" s="112">
        <f>SUMIF('XUẤT HÀNG'!D:D,A190,'XUẤT HÀNG'!H:H)</f>
        <v>0</v>
      </c>
      <c r="N190" s="109">
        <f t="shared" si="35"/>
        <v>0</v>
      </c>
      <c r="O190" s="121"/>
      <c r="P190" s="122"/>
      <c r="Q190" s="124">
        <f t="shared" si="36"/>
        <v>0</v>
      </c>
      <c r="R190" s="63"/>
      <c r="S190" s="101" t="str">
        <f t="shared" si="37"/>
        <v>NOT OK</v>
      </c>
    </row>
    <row r="191" spans="1:19" s="100" customFormat="1" ht="33.75" customHeight="1">
      <c r="A191" s="40" t="s">
        <v>4728</v>
      </c>
      <c r="B191" s="113" t="str">
        <f>IF($A191="","",VLOOKUP($A191,'MÃ HH'!$A$1:$C$1879,2,0))</f>
        <v>NHO XANH NP CRISP MODDERDRIFT XXL - 4.5KG</v>
      </c>
      <c r="C191" s="113" t="e">
        <f>IF($A191="","",VLOOKUP($A191,'MÃ HH'!$A$1:$C$215,3,0))</f>
        <v>#N/A</v>
      </c>
      <c r="D191" s="109">
        <v>0</v>
      </c>
      <c r="E191" s="112">
        <f>SUMIF('NHẬP HÀNG'!$D:$D,A191,'NHẬP HÀNG'!$H:$H)</f>
        <v>171</v>
      </c>
      <c r="F191" s="112">
        <f>SUMIF('NHẬP HÀNG'!D:D,A191,'NHẬP HÀNG'!I:I)</f>
        <v>0</v>
      </c>
      <c r="G191" s="112">
        <f>SUMIF('NHẬP HÀNG'!D:D,A191,'NHẬP HÀNG'!J:J)</f>
        <v>0</v>
      </c>
      <c r="H191" s="112">
        <f>SUMIF('NHẬP HÀNG'!D:D,A191,'NHẬP HÀNG'!K:K)</f>
        <v>0</v>
      </c>
      <c r="I191" s="112">
        <f>SUMIF('NHẬP HÀNG'!D:D,A191,'NHẬP HÀNG'!M:M)</f>
        <v>0</v>
      </c>
      <c r="J191" s="112">
        <f>SUMIF('NHẬP HÀNG'!D:D,A191,'NHẬP HÀNG'!N:N)</f>
        <v>0</v>
      </c>
      <c r="K191" s="112">
        <f>SUMIF('NHẬP HÀNG'!D:D,A191,'NHẬP HÀNG'!L:L)</f>
        <v>0</v>
      </c>
      <c r="L191" s="112">
        <f>SUMIF('XUẤT HÀNG'!D:D,A191,'XUẤT HÀNG'!G:G)</f>
        <v>171</v>
      </c>
      <c r="M191" s="112">
        <f>SUMIF('XUẤT HÀNG'!D:D,A191,'XUẤT HÀNG'!H:H)</f>
        <v>0</v>
      </c>
      <c r="N191" s="109">
        <f t="shared" si="35"/>
        <v>0</v>
      </c>
      <c r="O191" s="121">
        <v>1</v>
      </c>
      <c r="P191" s="122"/>
      <c r="Q191" s="124">
        <f t="shared" si="36"/>
        <v>-1</v>
      </c>
      <c r="R191" s="63"/>
      <c r="S191" s="101" t="str">
        <f t="shared" si="37"/>
        <v>OK</v>
      </c>
    </row>
    <row r="192" spans="1:19" s="100" customFormat="1" ht="33.75" customHeight="1">
      <c r="A192" s="40" t="s">
        <v>4620</v>
      </c>
      <c r="B192" s="113" t="str">
        <f>IF($A192="","",VLOOKUP($A192,'MÃ HH'!$A$1:$C$1879,2,0))</f>
        <v>NHO XANH NP SWEET GLOBE CORE XL - 4.5KG</v>
      </c>
      <c r="C192" s="113" t="e">
        <f>IF($A192="","",VLOOKUP($A192,'MÃ HH'!$A$1:$C$215,3,0))</f>
        <v>#N/A</v>
      </c>
      <c r="D192" s="109">
        <f>VLOOKUP(A192,'[1]TỔNG HỢP'!$A:$N,14,0)</f>
        <v>-55</v>
      </c>
      <c r="E192" s="112">
        <f>SUMIF('NHẬP HÀNG'!$D:$D,A192,'NHẬP HÀNG'!$H:$H)</f>
        <v>360</v>
      </c>
      <c r="F192" s="112">
        <f>SUMIF('NHẬP HÀNG'!D:D,A192,'NHẬP HÀNG'!I:I)</f>
        <v>0</v>
      </c>
      <c r="G192" s="112">
        <f>SUMIF('NHẬP HÀNG'!D:D,A192,'NHẬP HÀNG'!J:J)</f>
        <v>0</v>
      </c>
      <c r="H192" s="112">
        <f>SUMIF('NHẬP HÀNG'!D:D,A192,'NHẬP HÀNG'!K:K)</f>
        <v>0</v>
      </c>
      <c r="I192" s="112">
        <f>SUMIF('NHẬP HÀNG'!D:D,A192,'NHẬP HÀNG'!M:M)</f>
        <v>0</v>
      </c>
      <c r="J192" s="112">
        <f>SUMIF('NHẬP HÀNG'!D:D,A192,'NHẬP HÀNG'!N:N)</f>
        <v>0</v>
      </c>
      <c r="K192" s="112">
        <f>SUMIF('NHẬP HÀNG'!D:D,A192,'NHẬP HÀNG'!L:L)</f>
        <v>0</v>
      </c>
      <c r="L192" s="112">
        <f>SUMIF('XUẤT HÀNG'!D:D,A192,'XUẤT HÀNG'!G:G)</f>
        <v>376</v>
      </c>
      <c r="M192" s="112">
        <f>SUMIF('XUẤT HÀNG'!D:D,A192,'XUẤT HÀNG'!H:H)</f>
        <v>0</v>
      </c>
      <c r="N192" s="109">
        <f t="shared" ref="N192:N216" si="38">D192+E192+F192+G192+H192+I192++J192-L192-M192+K192</f>
        <v>-71</v>
      </c>
      <c r="O192" s="121">
        <v>24</v>
      </c>
      <c r="P192" s="122"/>
      <c r="Q192" s="125">
        <f t="shared" ref="Q192:Q216" si="39">+N192-O192-P192</f>
        <v>-95</v>
      </c>
      <c r="R192" s="14" t="s">
        <v>4785</v>
      </c>
      <c r="S192" s="101" t="str">
        <f t="shared" ref="S192:S216" si="40">IF(ABS(D192)+ABS(E192)+ABS(F192)+ABS(J192)+ABS(L192)+ABS(O192)+ABS(P192)+ABS(M192)+ABS(N192)+ABS(Q192)=0,"NOT OK","OK")</f>
        <v>OK</v>
      </c>
    </row>
    <row r="193" spans="1:19" s="100" customFormat="1" ht="33.75" customHeight="1">
      <c r="A193" s="40" t="s">
        <v>4622</v>
      </c>
      <c r="B193" s="113" t="str">
        <f>IF($A193="","",VLOOKUP($A193,'MÃ HH'!$A$1:$C$1879,2,0))</f>
        <v>NHO XANH NP SWEET GLOBE CORE XXL - 4.5KG</v>
      </c>
      <c r="C193" s="113" t="e">
        <f>IF($A193="","",VLOOKUP($A193,'MÃ HH'!$A$1:$C$215,3,0))</f>
        <v>#N/A</v>
      </c>
      <c r="D193" s="109">
        <f>VLOOKUP(A193,'[1]TỔNG HỢP'!$A:$N,14,0)</f>
        <v>82</v>
      </c>
      <c r="E193" s="112">
        <f>SUMIF('NHẬP HÀNG'!$D:$D,A193,'NHẬP HÀNG'!$H:$H)</f>
        <v>14</v>
      </c>
      <c r="F193" s="112">
        <f>SUMIF('NHẬP HÀNG'!D:D,A193,'NHẬP HÀNG'!I:I)</f>
        <v>0</v>
      </c>
      <c r="G193" s="112">
        <f>SUMIF('NHẬP HÀNG'!D:D,A193,'NHẬP HÀNG'!J:J)</f>
        <v>0</v>
      </c>
      <c r="H193" s="112">
        <f>SUMIF('NHẬP HÀNG'!D:D,A193,'NHẬP HÀNG'!K:K)</f>
        <v>0</v>
      </c>
      <c r="I193" s="112">
        <f>SUMIF('NHẬP HÀNG'!D:D,A193,'NHẬP HÀNG'!M:M)</f>
        <v>0</v>
      </c>
      <c r="J193" s="112">
        <f>SUMIF('NHẬP HÀNG'!D:D,A193,'NHẬP HÀNG'!N:N)</f>
        <v>0</v>
      </c>
      <c r="K193" s="112">
        <f>SUMIF('NHẬP HÀNG'!D:D,A193,'NHẬP HÀNG'!L:L)</f>
        <v>0</v>
      </c>
      <c r="L193" s="112">
        <f>SUMIF('XUẤT HÀNG'!D:D,A193,'XUẤT HÀNG'!G:G)</f>
        <v>0</v>
      </c>
      <c r="M193" s="112">
        <f>SUMIF('XUẤT HÀNG'!D:D,A193,'XUẤT HÀNG'!H:H)</f>
        <v>0</v>
      </c>
      <c r="N193" s="109">
        <f t="shared" si="38"/>
        <v>96</v>
      </c>
      <c r="O193" s="121"/>
      <c r="P193" s="122"/>
      <c r="Q193" s="125">
        <f t="shared" si="39"/>
        <v>96</v>
      </c>
      <c r="R193" s="14"/>
      <c r="S193" s="101" t="str">
        <f t="shared" si="40"/>
        <v>OK</v>
      </c>
    </row>
    <row r="194" spans="1:19" s="100" customFormat="1" ht="33.75" hidden="1" customHeight="1">
      <c r="A194" s="54" t="s">
        <v>3999</v>
      </c>
      <c r="B194" s="113" t="str">
        <f>IF($A194="","",VLOOKUP($A194,'MÃ HH'!$A$1:$C$1879,2,0))</f>
        <v>NHO ĐỎ KHÔNG HẠT BRAVANTE - 8.6KG</v>
      </c>
      <c r="C194" s="113" t="e">
        <f>IF($A194="","",VLOOKUP($A194,'MÃ HH'!$A$1:$C$215,3,0))</f>
        <v>#N/A</v>
      </c>
      <c r="D194" s="109">
        <f>VLOOKUP(A194,'[1]TỔNG HỢP'!$A:$N,14,0)</f>
        <v>0</v>
      </c>
      <c r="E194" s="112">
        <f>SUMIF('NHẬP HÀNG'!$D:$D,A194,'NHẬP HÀNG'!$H:$H)</f>
        <v>0</v>
      </c>
      <c r="F194" s="112">
        <f>SUMIF('NHẬP HÀNG'!D:D,A194,'NHẬP HÀNG'!I:I)</f>
        <v>0</v>
      </c>
      <c r="G194" s="112">
        <f>SUMIF('NHẬP HÀNG'!D:D,A194,'NHẬP HÀNG'!J:J)</f>
        <v>0</v>
      </c>
      <c r="H194" s="112">
        <f>SUMIF('NHẬP HÀNG'!D:D,A194,'NHẬP HÀNG'!K:K)</f>
        <v>0</v>
      </c>
      <c r="I194" s="112">
        <f>SUMIF('NHẬP HÀNG'!D:D,A194,'NHẬP HÀNG'!M:M)</f>
        <v>0</v>
      </c>
      <c r="J194" s="112">
        <f>SUMIF('NHẬP HÀNG'!D:D,A194,'NHẬP HÀNG'!N:N)</f>
        <v>0</v>
      </c>
      <c r="K194" s="112">
        <f>SUMIF('NHẬP HÀNG'!D:D,A194,'NHẬP HÀNG'!L:L)</f>
        <v>0</v>
      </c>
      <c r="L194" s="112">
        <f>SUMIF('XUẤT HÀNG'!D:D,A194,'XUẤT HÀNG'!G:G)</f>
        <v>0</v>
      </c>
      <c r="M194" s="112">
        <f>SUMIF('XUẤT HÀNG'!D:D,A194,'XUẤT HÀNG'!H:H)</f>
        <v>0</v>
      </c>
      <c r="N194" s="109">
        <f t="shared" si="38"/>
        <v>0</v>
      </c>
      <c r="O194" s="121"/>
      <c r="P194" s="122"/>
      <c r="Q194" s="124">
        <f t="shared" si="39"/>
        <v>0</v>
      </c>
      <c r="R194" s="63"/>
      <c r="S194" s="101" t="str">
        <f t="shared" si="40"/>
        <v>NOT OK</v>
      </c>
    </row>
    <row r="195" spans="1:19" s="100" customFormat="1" ht="33.75" hidden="1" customHeight="1">
      <c r="A195" s="40" t="s">
        <v>4137</v>
      </c>
      <c r="B195" s="113" t="str">
        <f>IF($A195="","",VLOOKUP($A195,'MÃ HH'!$A$1:$C$1879,2,0))</f>
        <v>NHO ĐỎ CÓ HẠT TERRISA - 8.6 KG</v>
      </c>
      <c r="C195" s="113"/>
      <c r="D195" s="109">
        <f>VLOOKUP(A195,'[1]TỔNG HỢP'!$A:$N,14,0)</f>
        <v>0</v>
      </c>
      <c r="E195" s="112">
        <f>SUMIF('NHẬP HÀNG'!$D:$D,A195,'NHẬP HÀNG'!$H:$H)</f>
        <v>0</v>
      </c>
      <c r="F195" s="112">
        <f>SUMIF('NHẬP HÀNG'!D:D,A195,'NHẬP HÀNG'!I:I)</f>
        <v>0</v>
      </c>
      <c r="G195" s="112">
        <f>SUMIF('NHẬP HÀNG'!D:D,A195,'NHẬP HÀNG'!J:J)</f>
        <v>0</v>
      </c>
      <c r="H195" s="112">
        <f>SUMIF('NHẬP HÀNG'!D:D,A195,'NHẬP HÀNG'!K:K)</f>
        <v>0</v>
      </c>
      <c r="I195" s="112">
        <f>SUMIF('NHẬP HÀNG'!D:D,A195,'NHẬP HÀNG'!M:M)</f>
        <v>0</v>
      </c>
      <c r="J195" s="112">
        <f>SUMIF('NHẬP HÀNG'!D:D,A195,'NHẬP HÀNG'!N:N)</f>
        <v>0</v>
      </c>
      <c r="K195" s="112">
        <f>SUMIF('NHẬP HÀNG'!D:D,A195,'NHẬP HÀNG'!L:L)</f>
        <v>0</v>
      </c>
      <c r="L195" s="112">
        <f>SUMIF('XUẤT HÀNG'!D:D,A195,'XUẤT HÀNG'!G:G)</f>
        <v>0</v>
      </c>
      <c r="M195" s="112">
        <f>SUMIF('XUẤT HÀNG'!D:D,A195,'XUẤT HÀNG'!H:H)</f>
        <v>0</v>
      </c>
      <c r="N195" s="109">
        <f t="shared" si="38"/>
        <v>0</v>
      </c>
      <c r="O195" s="121"/>
      <c r="P195" s="122"/>
      <c r="Q195" s="124">
        <f t="shared" si="39"/>
        <v>0</v>
      </c>
      <c r="R195" s="63"/>
      <c r="S195" s="101" t="str">
        <f t="shared" si="40"/>
        <v>NOT OK</v>
      </c>
    </row>
    <row r="196" spans="1:19" s="100" customFormat="1" ht="33.75" hidden="1" customHeight="1">
      <c r="A196" s="40" t="s">
        <v>4145</v>
      </c>
      <c r="B196" s="113" t="str">
        <f>IF($A196="","",VLOOKUP($A196,'MÃ HH'!$A$1:$C$1879,2,0))</f>
        <v>NHO ĐỎ KHÔNG HẠT TERRISA - 8.6 KG</v>
      </c>
      <c r="C196" s="113"/>
      <c r="D196" s="109">
        <f>VLOOKUP(A196,'[1]TỔNG HỢP'!$A:$N,14,0)</f>
        <v>0</v>
      </c>
      <c r="E196" s="112">
        <f>SUMIF('NHẬP HÀNG'!$D:$D,A196,'NHẬP HÀNG'!$H:$H)</f>
        <v>0</v>
      </c>
      <c r="F196" s="112">
        <f>SUMIF('NHẬP HÀNG'!D:D,A196,'NHẬP HÀNG'!I:I)</f>
        <v>0</v>
      </c>
      <c r="G196" s="112">
        <f>SUMIF('NHẬP HÀNG'!D:D,A196,'NHẬP HÀNG'!J:J)</f>
        <v>0</v>
      </c>
      <c r="H196" s="112">
        <f>SUMIF('NHẬP HÀNG'!D:D,A196,'NHẬP HÀNG'!K:K)</f>
        <v>0</v>
      </c>
      <c r="I196" s="112">
        <f>SUMIF('NHẬP HÀNG'!D:D,A196,'NHẬP HÀNG'!M:M)</f>
        <v>0</v>
      </c>
      <c r="J196" s="112">
        <f>SUMIF('NHẬP HÀNG'!D:D,A196,'NHẬP HÀNG'!N:N)</f>
        <v>0</v>
      </c>
      <c r="K196" s="112">
        <f>SUMIF('NHẬP HÀNG'!D:D,A196,'NHẬP HÀNG'!L:L)</f>
        <v>0</v>
      </c>
      <c r="L196" s="112">
        <f>SUMIF('XUẤT HÀNG'!D:D,A196,'XUẤT HÀNG'!G:G)</f>
        <v>0</v>
      </c>
      <c r="M196" s="112">
        <f>SUMIF('XUẤT HÀNG'!D:D,A196,'XUẤT HÀNG'!H:H)</f>
        <v>0</v>
      </c>
      <c r="N196" s="109">
        <f t="shared" si="38"/>
        <v>0</v>
      </c>
      <c r="O196" s="121"/>
      <c r="P196" s="122"/>
      <c r="Q196" s="124">
        <f t="shared" si="39"/>
        <v>0</v>
      </c>
      <c r="R196" s="63"/>
      <c r="S196" s="101" t="str">
        <f t="shared" si="40"/>
        <v>NOT OK</v>
      </c>
    </row>
    <row r="197" spans="1:19" s="100" customFormat="1" ht="33.75" hidden="1" customHeight="1">
      <c r="A197" s="40" t="s">
        <v>3852</v>
      </c>
      <c r="B197" s="113" t="str">
        <f>IF($A197="","",VLOOKUP($A197,'MÃ HH'!$A$1:$C$1876,2,0))</f>
        <v>NHO ĐEN TIGER - 8.6KG</v>
      </c>
      <c r="C197" s="113"/>
      <c r="D197" s="109">
        <f>VLOOKUP(A197,'[1]TỔNG HỢP'!$A:$N,14,0)</f>
        <v>0</v>
      </c>
      <c r="E197" s="112">
        <f>SUMIF('NHẬP HÀNG'!$D:$D,A197,'NHẬP HÀNG'!$H:$H)</f>
        <v>0</v>
      </c>
      <c r="F197" s="112">
        <f>SUMIF('NHẬP HÀNG'!D:D,A197,'NHẬP HÀNG'!I:I)</f>
        <v>0</v>
      </c>
      <c r="G197" s="112">
        <f>SUMIF('NHẬP HÀNG'!D:D,A197,'NHẬP HÀNG'!J:J)</f>
        <v>0</v>
      </c>
      <c r="H197" s="112">
        <f>SUMIF('NHẬP HÀNG'!D:D,A197,'NHẬP HÀNG'!K:K)</f>
        <v>0</v>
      </c>
      <c r="I197" s="112">
        <f>SUMIF('NHẬP HÀNG'!D:D,A197,'NHẬP HÀNG'!M:M)</f>
        <v>0</v>
      </c>
      <c r="J197" s="112">
        <f>SUMIF('NHẬP HÀNG'!D:D,A197,'NHẬP HÀNG'!N:N)</f>
        <v>0</v>
      </c>
      <c r="K197" s="112">
        <f>SUMIF('NHẬP HÀNG'!D:D,A197,'NHẬP HÀNG'!L:L)</f>
        <v>0</v>
      </c>
      <c r="L197" s="112">
        <f>SUMIF('XUẤT HÀNG'!D:D,A197,'XUẤT HÀNG'!G:G)</f>
        <v>0</v>
      </c>
      <c r="M197" s="112">
        <f>SUMIF('XUẤT HÀNG'!D:D,A197,'XUẤT HÀNG'!H:H)</f>
        <v>0</v>
      </c>
      <c r="N197" s="109">
        <f t="shared" si="38"/>
        <v>0</v>
      </c>
      <c r="O197" s="121"/>
      <c r="P197" s="133"/>
      <c r="Q197" s="124">
        <f t="shared" si="39"/>
        <v>0</v>
      </c>
      <c r="R197" s="63"/>
      <c r="S197" s="101" t="str">
        <f t="shared" si="40"/>
        <v>NOT OK</v>
      </c>
    </row>
    <row r="198" spans="1:19" s="100" customFormat="1" ht="33.75" hidden="1" customHeight="1">
      <c r="A198" s="40" t="s">
        <v>4297</v>
      </c>
      <c r="B198" s="113" t="str">
        <f>IF($A198="","",VLOOKUP($A198,'MÃ HH'!$A$1:$C$1876,2,0))</f>
        <v>NHO ĐỎ PERU 2J</v>
      </c>
      <c r="C198" s="113"/>
      <c r="D198" s="109">
        <f>VLOOKUP(A198,'[1]TỔNG HỢP'!$A:$N,14,0)</f>
        <v>0</v>
      </c>
      <c r="E198" s="112">
        <f>SUMIF('NHẬP HÀNG'!$D:$D,A198,'NHẬP HÀNG'!$H:$H)</f>
        <v>0</v>
      </c>
      <c r="F198" s="112">
        <f>SUMIF('NHẬP HÀNG'!D:D,A198,'NHẬP HÀNG'!I:I)</f>
        <v>0</v>
      </c>
      <c r="G198" s="112">
        <f>SUMIF('NHẬP HÀNG'!D:D,A198,'NHẬP HÀNG'!J:J)</f>
        <v>0</v>
      </c>
      <c r="H198" s="112">
        <f>SUMIF('NHẬP HÀNG'!D:D,A198,'NHẬP HÀNG'!K:K)</f>
        <v>0</v>
      </c>
      <c r="I198" s="112">
        <f>SUMIF('NHẬP HÀNG'!D:D,A198,'NHẬP HÀNG'!M:M)</f>
        <v>0</v>
      </c>
      <c r="J198" s="112">
        <f>SUMIF('NHẬP HÀNG'!D:D,A198,'NHẬP HÀNG'!N:N)</f>
        <v>0</v>
      </c>
      <c r="K198" s="112">
        <f>SUMIF('NHẬP HÀNG'!D:D,A198,'NHẬP HÀNG'!L:L)</f>
        <v>0</v>
      </c>
      <c r="L198" s="112">
        <f>SUMIF('XUẤT HÀNG'!D:D,A198,'XUẤT HÀNG'!G:G)</f>
        <v>0</v>
      </c>
      <c r="M198" s="112">
        <f>SUMIF('XUẤT HÀNG'!D:D,A198,'XUẤT HÀNG'!H:H)</f>
        <v>0</v>
      </c>
      <c r="N198" s="109">
        <f t="shared" si="38"/>
        <v>0</v>
      </c>
      <c r="O198" s="121"/>
      <c r="P198" s="133"/>
      <c r="Q198" s="124">
        <f t="shared" si="39"/>
        <v>0</v>
      </c>
      <c r="R198" s="63"/>
      <c r="S198" s="101" t="str">
        <f t="shared" si="40"/>
        <v>NOT OK</v>
      </c>
    </row>
    <row r="199" spans="1:19" s="100" customFormat="1" ht="33.75" hidden="1" customHeight="1">
      <c r="A199" s="54" t="s">
        <v>3952</v>
      </c>
      <c r="B199" s="113" t="str">
        <f>IF($A199="","",VLOOKUP($A199,'MÃ HH'!$A$1:$C$1876,2,0))</f>
        <v>NHO ĐỎ SWEET DARK STAR - 8.6 KG</v>
      </c>
      <c r="C199" s="113"/>
      <c r="D199" s="109">
        <f>VLOOKUP(A199,'[1]TỔNG HỢP'!$A:$N,14,0)</f>
        <v>0</v>
      </c>
      <c r="E199" s="112">
        <f>SUMIF('NHẬP HÀNG'!$D:$D,A199,'NHẬP HÀNG'!$H:$H)</f>
        <v>0</v>
      </c>
      <c r="F199" s="112">
        <f>SUMIF('NHẬP HÀNG'!D:D,A199,'NHẬP HÀNG'!I:I)</f>
        <v>0</v>
      </c>
      <c r="G199" s="112">
        <f>SUMIF('NHẬP HÀNG'!D:D,A199,'NHẬP HÀNG'!J:J)</f>
        <v>0</v>
      </c>
      <c r="H199" s="112">
        <f>SUMIF('NHẬP HÀNG'!D:D,A199,'NHẬP HÀNG'!K:K)</f>
        <v>0</v>
      </c>
      <c r="I199" s="112">
        <f>SUMIF('NHẬP HÀNG'!D:D,A199,'NHẬP HÀNG'!M:M)</f>
        <v>0</v>
      </c>
      <c r="J199" s="112">
        <f>SUMIF('NHẬP HÀNG'!D:D,A199,'NHẬP HÀNG'!N:N)</f>
        <v>0</v>
      </c>
      <c r="K199" s="112">
        <f>SUMIF('NHẬP HÀNG'!D:D,A199,'NHẬP HÀNG'!L:L)</f>
        <v>0</v>
      </c>
      <c r="L199" s="112">
        <f>SUMIF('XUẤT HÀNG'!D:D,A199,'XUẤT HÀNG'!G:G)</f>
        <v>0</v>
      </c>
      <c r="M199" s="112">
        <f>SUMIF('XUẤT HÀNG'!D:D,A199,'XUẤT HÀNG'!H:H)</f>
        <v>0</v>
      </c>
      <c r="N199" s="109">
        <f t="shared" si="38"/>
        <v>0</v>
      </c>
      <c r="O199" s="121"/>
      <c r="P199" s="133"/>
      <c r="Q199" s="124">
        <f t="shared" si="39"/>
        <v>0</v>
      </c>
      <c r="R199" s="63"/>
      <c r="S199" s="101" t="str">
        <f t="shared" si="40"/>
        <v>NOT OK</v>
      </c>
    </row>
    <row r="200" spans="1:19" s="100" customFormat="1" ht="33.75" hidden="1" customHeight="1">
      <c r="A200" s="115" t="s">
        <v>3798</v>
      </c>
      <c r="B200" s="113" t="str">
        <f>IF($A200="","",VLOOKUP($A200,'MÃ HH'!$A$1:$C$1876,2,0))</f>
        <v>NHO ĐEN SUNVIEW 8.6KG</v>
      </c>
      <c r="C200" s="113" t="e">
        <f>IF($A200="","",VLOOKUP($A200,'MÃ HH'!$A$1:$C$215,3,0))</f>
        <v>#N/A</v>
      </c>
      <c r="D200" s="109">
        <f>VLOOKUP(A200,'[1]TỔNG HỢP'!$A:$N,14,0)</f>
        <v>0</v>
      </c>
      <c r="E200" s="112">
        <f>SUMIF('NHẬP HÀNG'!$D:$D,A200,'NHẬP HÀNG'!$H:$H)</f>
        <v>0</v>
      </c>
      <c r="F200" s="112">
        <f>SUMIF('NHẬP HÀNG'!D:D,A200,'NHẬP HÀNG'!I:I)</f>
        <v>0</v>
      </c>
      <c r="G200" s="112">
        <f>SUMIF('NHẬP HÀNG'!D:D,A200,'NHẬP HÀNG'!J:J)</f>
        <v>0</v>
      </c>
      <c r="H200" s="112">
        <f>SUMIF('NHẬP HÀNG'!D:D,A200,'NHẬP HÀNG'!K:K)</f>
        <v>0</v>
      </c>
      <c r="I200" s="112">
        <f>SUMIF('NHẬP HÀNG'!D:D,A200,'NHẬP HÀNG'!M:M)</f>
        <v>0</v>
      </c>
      <c r="J200" s="112">
        <f>SUMIF('NHẬP HÀNG'!D:D,A200,'NHẬP HÀNG'!N:N)</f>
        <v>0</v>
      </c>
      <c r="K200" s="112">
        <f>SUMIF('NHẬP HÀNG'!D:D,A200,'NHẬP HÀNG'!L:L)</f>
        <v>0</v>
      </c>
      <c r="L200" s="112">
        <f>SUMIF('XUẤT HÀNG'!D:D,A200,'XUẤT HÀNG'!G:G)</f>
        <v>0</v>
      </c>
      <c r="M200" s="112">
        <f>SUMIF('XUẤT HÀNG'!D:D,A200,'XUẤT HÀNG'!H:H)</f>
        <v>0</v>
      </c>
      <c r="N200" s="109">
        <f t="shared" si="38"/>
        <v>0</v>
      </c>
      <c r="O200" s="121"/>
      <c r="P200" s="134"/>
      <c r="Q200" s="124">
        <f t="shared" si="39"/>
        <v>0</v>
      </c>
      <c r="R200" s="63"/>
      <c r="S200" s="101" t="str">
        <f t="shared" si="40"/>
        <v>NOT OK</v>
      </c>
    </row>
    <row r="201" spans="1:19" s="100" customFormat="1" ht="33.75" hidden="1" customHeight="1">
      <c r="A201" s="56" t="s">
        <v>3380</v>
      </c>
      <c r="B201" s="113" t="str">
        <f>IF($A201="","",VLOOKUP($A201,'MÃ HH'!$A$1:$C$1876,2,0))</f>
        <v>NHO ĐEN ARICHIEF - 8.6KG</v>
      </c>
      <c r="C201" s="113" t="str">
        <f>IF($A201="","",VLOOKUP($A201,'MÃ HH'!$A$1:$C$215,3,0))</f>
        <v>Thùng</v>
      </c>
      <c r="D201" s="109">
        <f>VLOOKUP(A201,'[1]TỔNG HỢP'!$A:$N,14,0)</f>
        <v>0</v>
      </c>
      <c r="E201" s="112">
        <f>SUMIF('NHẬP HÀNG'!$D:$D,A201,'NHẬP HÀNG'!$H:$H)</f>
        <v>0</v>
      </c>
      <c r="F201" s="112">
        <f>SUMIF('NHẬP HÀNG'!D:D,A201,'NHẬP HÀNG'!I:I)</f>
        <v>0</v>
      </c>
      <c r="G201" s="112">
        <f>SUMIF('NHẬP HÀNG'!D:D,A201,'NHẬP HÀNG'!J:J)</f>
        <v>0</v>
      </c>
      <c r="H201" s="112">
        <f>SUMIF('NHẬP HÀNG'!D:D,A201,'NHẬP HÀNG'!K:K)</f>
        <v>0</v>
      </c>
      <c r="I201" s="112">
        <f>SUMIF('NHẬP HÀNG'!D:D,A201,'NHẬP HÀNG'!M:M)</f>
        <v>0</v>
      </c>
      <c r="J201" s="112">
        <f>SUMIF('NHẬP HÀNG'!D:D,A201,'NHẬP HÀNG'!N:N)</f>
        <v>0</v>
      </c>
      <c r="K201" s="112">
        <f>SUMIF('NHẬP HÀNG'!D:D,A201,'NHẬP HÀNG'!L:L)</f>
        <v>0</v>
      </c>
      <c r="L201" s="112">
        <f>SUMIF('XUẤT HÀNG'!D:D,A201,'XUẤT HÀNG'!G:G)</f>
        <v>0</v>
      </c>
      <c r="M201" s="112">
        <f>SUMIF('XUẤT HÀNG'!D:D,A201,'XUẤT HÀNG'!H:H)</f>
        <v>0</v>
      </c>
      <c r="N201" s="109">
        <f t="shared" si="38"/>
        <v>0</v>
      </c>
      <c r="O201" s="121"/>
      <c r="P201" s="122"/>
      <c r="Q201" s="124">
        <f t="shared" si="39"/>
        <v>0</v>
      </c>
      <c r="R201" s="63"/>
      <c r="S201" s="101" t="str">
        <f t="shared" si="40"/>
        <v>NOT OK</v>
      </c>
    </row>
    <row r="202" spans="1:19" s="100" customFormat="1" ht="33.75" customHeight="1">
      <c r="A202" s="40" t="s">
        <v>3882</v>
      </c>
      <c r="B202" s="113" t="str">
        <f>IF($A202="","",VLOOKUP($A202,'MÃ HH'!$A$1:$C$1876,2,0))</f>
        <v>NHO KHÔ LON RAISIN MỸ</v>
      </c>
      <c r="C202" s="113" t="e">
        <f>IF($A202="","",VLOOKUP($A202,'MÃ HH'!$A$1:$C$215,3,0))</f>
        <v>#N/A</v>
      </c>
      <c r="D202" s="109">
        <f>VLOOKUP(A202,'[1]TỔNG HỢP'!$A:$N,14,0)</f>
        <v>0</v>
      </c>
      <c r="E202" s="112">
        <f>SUMIF('NHẬP HÀNG'!$D:$D,A202,'NHẬP HÀNG'!$H:$H)</f>
        <v>0</v>
      </c>
      <c r="F202" s="112">
        <f>SUMIF('NHẬP HÀNG'!D:D,A202,'NHẬP HÀNG'!I:I)</f>
        <v>0</v>
      </c>
      <c r="G202" s="112">
        <f>SUMIF('NHẬP HÀNG'!D:D,A202,'NHẬP HÀNG'!J:J)</f>
        <v>0</v>
      </c>
      <c r="H202" s="112">
        <f>SUMIF('NHẬP HÀNG'!D:D,A202,'NHẬP HÀNG'!K:K)</f>
        <v>0</v>
      </c>
      <c r="I202" s="112">
        <f>SUMIF('NHẬP HÀNG'!D:D,A202,'NHẬP HÀNG'!M:M)</f>
        <v>0</v>
      </c>
      <c r="J202" s="112">
        <f>SUMIF('NHẬP HÀNG'!D:D,A202,'NHẬP HÀNG'!N:N)</f>
        <v>5</v>
      </c>
      <c r="K202" s="112">
        <f>SUMIF('NHẬP HÀNG'!D:D,A202,'NHẬP HÀNG'!L:L)</f>
        <v>0</v>
      </c>
      <c r="L202" s="112">
        <f>SUMIF('XUẤT HÀNG'!D:D,A202,'XUẤT HÀNG'!G:G)</f>
        <v>5</v>
      </c>
      <c r="M202" s="112">
        <f>SUMIF('XUẤT HÀNG'!D:D,A202,'XUẤT HÀNG'!H:H)</f>
        <v>0</v>
      </c>
      <c r="N202" s="109">
        <f t="shared" si="38"/>
        <v>0</v>
      </c>
      <c r="O202" s="121"/>
      <c r="P202" s="122"/>
      <c r="Q202" s="124">
        <f t="shared" si="39"/>
        <v>0</v>
      </c>
      <c r="R202" s="63"/>
      <c r="S202" s="101" t="str">
        <f t="shared" si="40"/>
        <v>OK</v>
      </c>
    </row>
    <row r="203" spans="1:19" s="100" customFormat="1" ht="33.75" hidden="1" customHeight="1">
      <c r="A203" s="54" t="s">
        <v>3818</v>
      </c>
      <c r="B203" s="113" t="str">
        <f>IF($A203="","",VLOOKUP($A203,'MÃ HH'!$A$1:$C$1873,2,0))</f>
        <v>NHO ĐEN NGÓN TAY ILUME</v>
      </c>
      <c r="C203" s="113" t="e">
        <f>IF($A203="","",VLOOKUP($A203,'MÃ HH'!$A$1:$C$215,3,0))</f>
        <v>#N/A</v>
      </c>
      <c r="D203" s="109">
        <f>VLOOKUP(A203,'[1]TỔNG HỢP'!$A:$N,14,0)</f>
        <v>0</v>
      </c>
      <c r="E203" s="112">
        <f>SUMIF('NHẬP HÀNG'!$D:$D,A203,'NHẬP HÀNG'!$H:$H)</f>
        <v>0</v>
      </c>
      <c r="F203" s="112">
        <f>SUMIF('NHẬP HÀNG'!D:D,A203,'NHẬP HÀNG'!I:I)</f>
        <v>0</v>
      </c>
      <c r="G203" s="112">
        <f>SUMIF('NHẬP HÀNG'!D:D,A203,'NHẬP HÀNG'!J:J)</f>
        <v>0</v>
      </c>
      <c r="H203" s="112">
        <f>SUMIF('NHẬP HÀNG'!D:D,A203,'NHẬP HÀNG'!K:K)</f>
        <v>0</v>
      </c>
      <c r="I203" s="112">
        <f>SUMIF('NHẬP HÀNG'!D:D,A203,'NHẬP HÀNG'!M:M)</f>
        <v>0</v>
      </c>
      <c r="J203" s="112">
        <f>SUMIF('NHẬP HÀNG'!D:D,A203,'NHẬP HÀNG'!N:N)</f>
        <v>0</v>
      </c>
      <c r="K203" s="112">
        <f>SUMIF('NHẬP HÀNG'!D:D,A203,'NHẬP HÀNG'!L:L)</f>
        <v>0</v>
      </c>
      <c r="L203" s="112">
        <f>SUMIF('XUẤT HÀNG'!D:D,A203,'XUẤT HÀNG'!G:G)</f>
        <v>0</v>
      </c>
      <c r="M203" s="112">
        <f>SUMIF('XUẤT HÀNG'!D:D,A203,'XUẤT HÀNG'!H:H)</f>
        <v>0</v>
      </c>
      <c r="N203" s="109">
        <f t="shared" si="38"/>
        <v>0</v>
      </c>
      <c r="O203" s="121"/>
      <c r="P203" s="122"/>
      <c r="Q203" s="124">
        <f t="shared" si="39"/>
        <v>0</v>
      </c>
      <c r="R203" s="63"/>
      <c r="S203" s="101" t="str">
        <f t="shared" si="40"/>
        <v>NOT OK</v>
      </c>
    </row>
    <row r="204" spans="1:19" s="100" customFormat="1" ht="33.75" hidden="1" customHeight="1">
      <c r="A204" s="56" t="s">
        <v>3382</v>
      </c>
      <c r="B204" s="113" t="str">
        <f>IF($A204="","",VLOOKUP($A204,'MÃ HH'!$A$1:$C$215,2,0))</f>
        <v>NHO ĐEN  NGÓN TAY JPG - 8.6KG</v>
      </c>
      <c r="C204" s="113" t="str">
        <f>IF($A204="","",VLOOKUP($A204,'MÃ HH'!$A$1:$C$215,3,0))</f>
        <v>Thùng</v>
      </c>
      <c r="D204" s="109">
        <f>VLOOKUP(A204,'[1]TỔNG HỢP'!$A:$N,14,0)</f>
        <v>0</v>
      </c>
      <c r="E204" s="112">
        <f>SUMIF('NHẬP HÀNG'!$D:$D,A204,'NHẬP HÀNG'!$H:$H)</f>
        <v>0</v>
      </c>
      <c r="F204" s="112">
        <f>SUMIF('NHẬP HÀNG'!D:D,A204,'NHẬP HÀNG'!I:I)</f>
        <v>0</v>
      </c>
      <c r="G204" s="112">
        <f>SUMIF('NHẬP HÀNG'!D:D,A204,'NHẬP HÀNG'!J:J)</f>
        <v>0</v>
      </c>
      <c r="H204" s="112">
        <f>SUMIF('NHẬP HÀNG'!D:D,A204,'NHẬP HÀNG'!K:K)</f>
        <v>0</v>
      </c>
      <c r="I204" s="112">
        <f>SUMIF('NHẬP HÀNG'!D:D,A204,'NHẬP HÀNG'!M:M)</f>
        <v>0</v>
      </c>
      <c r="J204" s="112">
        <f>SUMIF('NHẬP HÀNG'!D:D,A204,'NHẬP HÀNG'!N:N)</f>
        <v>0</v>
      </c>
      <c r="K204" s="112">
        <f>SUMIF('NHẬP HÀNG'!D:D,A204,'NHẬP HÀNG'!L:L)</f>
        <v>0</v>
      </c>
      <c r="L204" s="112">
        <f>SUMIF('XUẤT HÀNG'!D:D,A204,'XUẤT HÀNG'!G:G)</f>
        <v>0</v>
      </c>
      <c r="M204" s="112">
        <f>SUMIF('XUẤT HÀNG'!D:D,A204,'XUẤT HÀNG'!H:H)</f>
        <v>0</v>
      </c>
      <c r="N204" s="109">
        <f t="shared" si="38"/>
        <v>0</v>
      </c>
      <c r="O204" s="121"/>
      <c r="P204" s="122"/>
      <c r="Q204" s="124">
        <f t="shared" si="39"/>
        <v>0</v>
      </c>
      <c r="R204" s="63"/>
      <c r="S204" s="101" t="str">
        <f t="shared" si="40"/>
        <v>NOT OK</v>
      </c>
    </row>
    <row r="205" spans="1:19" s="100" customFormat="1" ht="33.75" hidden="1" customHeight="1">
      <c r="A205" s="56" t="s">
        <v>3384</v>
      </c>
      <c r="B205" s="113" t="str">
        <f>IF($A205="","",VLOOKUP($A205,'MÃ HH'!$A$1:$C$1876,2,0))</f>
        <v>NHO ĐEN CÔ GÁI - 8.6KG</v>
      </c>
      <c r="C205" s="113" t="str">
        <f>IF($A205="","",VLOOKUP($A205,'MÃ HH'!$A$1:$C$215,3,0))</f>
        <v>Thùng</v>
      </c>
      <c r="D205" s="109">
        <f>VLOOKUP(A205,'[1]TỔNG HỢP'!$A:$N,14,0)</f>
        <v>0</v>
      </c>
      <c r="E205" s="112">
        <f>SUMIF('NHẬP HÀNG'!$D:$D,A205,'NHẬP HÀNG'!$H:$H)</f>
        <v>0</v>
      </c>
      <c r="F205" s="112">
        <f>SUMIF('NHẬP HÀNG'!D:D,A205,'NHẬP HÀNG'!I:I)</f>
        <v>0</v>
      </c>
      <c r="G205" s="112">
        <f>SUMIF('NHẬP HÀNG'!D:D,A205,'NHẬP HÀNG'!J:J)</f>
        <v>0</v>
      </c>
      <c r="H205" s="112">
        <f>SUMIF('NHẬP HÀNG'!D:D,A205,'NHẬP HÀNG'!K:K)</f>
        <v>0</v>
      </c>
      <c r="I205" s="112">
        <f>SUMIF('NHẬP HÀNG'!D:D,A205,'NHẬP HÀNG'!M:M)</f>
        <v>0</v>
      </c>
      <c r="J205" s="112">
        <f>SUMIF('NHẬP HÀNG'!D:D,A205,'NHẬP HÀNG'!N:N)</f>
        <v>0</v>
      </c>
      <c r="K205" s="112">
        <f>SUMIF('NHẬP HÀNG'!D:D,A205,'NHẬP HÀNG'!L:L)</f>
        <v>0</v>
      </c>
      <c r="L205" s="112">
        <f>SUMIF('XUẤT HÀNG'!D:D,A205,'XUẤT HÀNG'!G:G)</f>
        <v>0</v>
      </c>
      <c r="M205" s="112">
        <f>SUMIF('XUẤT HÀNG'!D:D,A205,'XUẤT HÀNG'!H:H)</f>
        <v>0</v>
      </c>
      <c r="N205" s="109">
        <f t="shared" si="38"/>
        <v>0</v>
      </c>
      <c r="O205" s="121"/>
      <c r="P205" s="122"/>
      <c r="Q205" s="124">
        <f t="shared" si="39"/>
        <v>0</v>
      </c>
      <c r="R205" s="63"/>
      <c r="S205" s="101" t="str">
        <f t="shared" si="40"/>
        <v>NOT OK</v>
      </c>
    </row>
    <row r="206" spans="1:19" s="100" customFormat="1" ht="33.75" customHeight="1">
      <c r="A206" s="40" t="s">
        <v>4616</v>
      </c>
      <c r="B206" s="113" t="str">
        <f>IF($A206="","",VLOOKUP($A206,'MÃ HH'!$A$1:$C$1876,2,0))</f>
        <v>NHO ĐEN NP ANGON XL - 4.5KG</v>
      </c>
      <c r="C206" s="113" t="e">
        <f>IF($A206="","",VLOOKUP($A206,'MÃ HH'!$A$1:$C$215,3,0))</f>
        <v>#N/A</v>
      </c>
      <c r="D206" s="109">
        <f>VLOOKUP(A206,'[1]TỔNG HỢP'!$A:$N,14,0)</f>
        <v>-12</v>
      </c>
      <c r="E206" s="112">
        <f>SUMIF('NHẬP HÀNG'!$D:$D,A206,'NHẬP HÀNG'!$H:$H)</f>
        <v>0</v>
      </c>
      <c r="F206" s="112">
        <f>SUMIF('NHẬP HÀNG'!D:D,A206,'NHẬP HÀNG'!I:I)</f>
        <v>0</v>
      </c>
      <c r="G206" s="112">
        <f>SUMIF('NHẬP HÀNG'!D:D,A206,'NHẬP HÀNG'!J:J)</f>
        <v>0</v>
      </c>
      <c r="H206" s="112">
        <f>SUMIF('NHẬP HÀNG'!D:D,A206,'NHẬP HÀNG'!K:K)</f>
        <v>0</v>
      </c>
      <c r="I206" s="112">
        <f>SUMIF('NHẬP HÀNG'!D:D,A206,'NHẬP HÀNG'!M:M)</f>
        <v>0</v>
      </c>
      <c r="J206" s="112">
        <f>SUMIF('NHẬP HÀNG'!D:D,A206,'NHẬP HÀNG'!N:N)</f>
        <v>0</v>
      </c>
      <c r="K206" s="112">
        <f>SUMIF('NHẬP HÀNG'!D:D,A206,'NHẬP HÀNG'!L:L)</f>
        <v>0</v>
      </c>
      <c r="L206" s="112">
        <f>SUMIF('XUẤT HÀNG'!D:D,A206,'XUẤT HÀNG'!G:G)</f>
        <v>0</v>
      </c>
      <c r="M206" s="112">
        <f>SUMIF('XUẤT HÀNG'!D:D,A206,'XUẤT HÀNG'!H:H)</f>
        <v>0</v>
      </c>
      <c r="N206" s="109">
        <f t="shared" si="38"/>
        <v>-12</v>
      </c>
      <c r="O206" s="121"/>
      <c r="P206" s="122"/>
      <c r="Q206" s="125">
        <f t="shared" si="39"/>
        <v>-12</v>
      </c>
      <c r="R206" s="14" t="s">
        <v>4786</v>
      </c>
      <c r="S206" s="101" t="str">
        <f t="shared" si="40"/>
        <v>OK</v>
      </c>
    </row>
    <row r="207" spans="1:19" s="100" customFormat="1" ht="33.75" customHeight="1">
      <c r="A207" s="40" t="s">
        <v>4618</v>
      </c>
      <c r="B207" s="113" t="str">
        <f>IF($A207="","",VLOOKUP($A207,'MÃ HH'!$A$1:$C$1876,2,0))</f>
        <v>NHO ĐEN NP ANGON XXL - 4.5KG</v>
      </c>
      <c r="C207" s="113" t="e">
        <f>IF($A207="","",VLOOKUP($A207,'MÃ HH'!$A$1:$C$215,3,0))</f>
        <v>#N/A</v>
      </c>
      <c r="D207" s="109">
        <f>VLOOKUP(A207,'[1]TỔNG HỢP'!$A:$N,14,0)</f>
        <v>9</v>
      </c>
      <c r="E207" s="112">
        <f>SUMIF('NHẬP HÀNG'!$D:$D,A207,'NHẬP HÀNG'!$H:$H)</f>
        <v>0</v>
      </c>
      <c r="F207" s="112">
        <f>SUMIF('NHẬP HÀNG'!D:D,A207,'NHẬP HÀNG'!I:I)</f>
        <v>0</v>
      </c>
      <c r="G207" s="112">
        <f>SUMIF('NHẬP HÀNG'!D:D,A207,'NHẬP HÀNG'!J:J)</f>
        <v>0</v>
      </c>
      <c r="H207" s="112">
        <f>SUMIF('NHẬP HÀNG'!D:D,A207,'NHẬP HÀNG'!K:K)</f>
        <v>0</v>
      </c>
      <c r="I207" s="112">
        <f>SUMIF('NHẬP HÀNG'!D:D,A207,'NHẬP HÀNG'!M:M)</f>
        <v>0</v>
      </c>
      <c r="J207" s="112">
        <f>SUMIF('NHẬP HÀNG'!D:D,A207,'NHẬP HÀNG'!N:N)</f>
        <v>0</v>
      </c>
      <c r="K207" s="112">
        <f>SUMIF('NHẬP HÀNG'!D:D,A207,'NHẬP HÀNG'!L:L)</f>
        <v>0</v>
      </c>
      <c r="L207" s="112">
        <f>SUMIF('XUẤT HÀNG'!D:D,A207,'XUẤT HÀNG'!G:G)</f>
        <v>0</v>
      </c>
      <c r="M207" s="112">
        <f>SUMIF('XUẤT HÀNG'!D:D,A207,'XUẤT HÀNG'!H:H)</f>
        <v>0</v>
      </c>
      <c r="N207" s="109">
        <f t="shared" si="38"/>
        <v>9</v>
      </c>
      <c r="O207" s="121"/>
      <c r="P207" s="122"/>
      <c r="Q207" s="125">
        <f t="shared" si="39"/>
        <v>9</v>
      </c>
      <c r="R207" s="13"/>
      <c r="S207" s="101" t="str">
        <f t="shared" si="40"/>
        <v>OK</v>
      </c>
    </row>
    <row r="208" spans="1:19" s="100" customFormat="1" ht="33.75" hidden="1" customHeight="1">
      <c r="A208" s="115" t="s">
        <v>3692</v>
      </c>
      <c r="B208" s="113" t="str">
        <f>IF($A208="","",VLOOKUP($A208,'MÃ HH'!$A$1:$C$215,2,0))</f>
        <v xml:space="preserve">NHO MẪU ĐƠN HỘP QUÀ </v>
      </c>
      <c r="C208" s="113" t="str">
        <f>IF($A208="","",VLOOKUP($A208,'MÃ HH'!$A$1:$C$215,3,0))</f>
        <v>Thùng</v>
      </c>
      <c r="D208" s="109">
        <f>VLOOKUP(A208,'[1]TỔNG HỢP'!$A:$N,14,0)</f>
        <v>0</v>
      </c>
      <c r="E208" s="112">
        <f>SUMIF('NHẬP HÀNG'!$D:$D,A208,'NHẬP HÀNG'!$H:$H)</f>
        <v>0</v>
      </c>
      <c r="F208" s="112">
        <f>SUMIF('NHẬP HÀNG'!D:D,A208,'NHẬP HÀNG'!I:I)</f>
        <v>0</v>
      </c>
      <c r="G208" s="112">
        <f>SUMIF('NHẬP HÀNG'!D:D,A208,'NHẬP HÀNG'!J:J)</f>
        <v>0</v>
      </c>
      <c r="H208" s="112">
        <f>SUMIF('NHẬP HÀNG'!D:D,A208,'NHẬP HÀNG'!K:K)</f>
        <v>0</v>
      </c>
      <c r="I208" s="112">
        <f>SUMIF('NHẬP HÀNG'!D:D,A208,'NHẬP HÀNG'!M:M)</f>
        <v>0</v>
      </c>
      <c r="J208" s="112">
        <f>SUMIF('NHẬP HÀNG'!D:D,A208,'NHẬP HÀNG'!N:N)</f>
        <v>0</v>
      </c>
      <c r="K208" s="112">
        <f>SUMIF('NHẬP HÀNG'!D:D,A208,'NHẬP HÀNG'!L:L)</f>
        <v>0</v>
      </c>
      <c r="L208" s="112">
        <f>SUMIF('XUẤT HÀNG'!D:D,A208,'XUẤT HÀNG'!G:G)</f>
        <v>0</v>
      </c>
      <c r="M208" s="112">
        <f>SUMIF('XUẤT HÀNG'!D:D,A208,'XUẤT HÀNG'!H:H)</f>
        <v>0</v>
      </c>
      <c r="N208" s="109">
        <f t="shared" si="38"/>
        <v>0</v>
      </c>
      <c r="O208" s="121"/>
      <c r="P208" s="122"/>
      <c r="Q208" s="124">
        <f t="shared" si="39"/>
        <v>0</v>
      </c>
      <c r="R208" s="63"/>
      <c r="S208" s="101" t="str">
        <f t="shared" si="40"/>
        <v>NOT OK</v>
      </c>
    </row>
    <row r="209" spans="1:19" s="100" customFormat="1" ht="33.75" hidden="1" customHeight="1">
      <c r="A209" s="56" t="s">
        <v>3386</v>
      </c>
      <c r="B209" s="113" t="str">
        <f>IF($A209="","",VLOOKUP($A209,'MÃ HH'!$A$1:$C$1876,2,0))</f>
        <v>NHO ĐỎ KẸO HỘP - 5KG</v>
      </c>
      <c r="C209" s="113" t="str">
        <f>IF($A209="","",VLOOKUP($A209,'MÃ HH'!$A$1:$C$215,3,0))</f>
        <v>Thùng</v>
      </c>
      <c r="D209" s="109">
        <f>VLOOKUP(A209,'[1]TỔNG HỢP'!$A:$N,14,0)</f>
        <v>0</v>
      </c>
      <c r="E209" s="112">
        <f>SUMIF('NHẬP HÀNG'!$D:$D,A209,'NHẬP HÀNG'!$H:$H)</f>
        <v>0</v>
      </c>
      <c r="F209" s="112">
        <f>SUMIF('NHẬP HÀNG'!D:D,A209,'NHẬP HÀNG'!I:I)</f>
        <v>0</v>
      </c>
      <c r="G209" s="112">
        <f>SUMIF('NHẬP HÀNG'!D:D,A209,'NHẬP HÀNG'!J:J)</f>
        <v>0</v>
      </c>
      <c r="H209" s="112">
        <f>SUMIF('NHẬP HÀNG'!D:D,A209,'NHẬP HÀNG'!K:K)</f>
        <v>0</v>
      </c>
      <c r="I209" s="112">
        <f>SUMIF('NHẬP HÀNG'!D:D,A209,'NHẬP HÀNG'!M:M)</f>
        <v>0</v>
      </c>
      <c r="J209" s="112">
        <f>SUMIF('NHẬP HÀNG'!D:D,A209,'NHẬP HÀNG'!N:N)</f>
        <v>0</v>
      </c>
      <c r="K209" s="112">
        <f>SUMIF('NHẬP HÀNG'!D:D,A209,'NHẬP HÀNG'!L:L)</f>
        <v>0</v>
      </c>
      <c r="L209" s="112">
        <f>SUMIF('XUẤT HÀNG'!D:D,A209,'XUẤT HÀNG'!G:G)</f>
        <v>0</v>
      </c>
      <c r="M209" s="112">
        <f>SUMIF('XUẤT HÀNG'!D:D,A209,'XUẤT HÀNG'!H:H)</f>
        <v>0</v>
      </c>
      <c r="N209" s="109">
        <f t="shared" si="38"/>
        <v>0</v>
      </c>
      <c r="O209" s="121"/>
      <c r="P209" s="122"/>
      <c r="Q209" s="124">
        <f t="shared" si="39"/>
        <v>0</v>
      </c>
      <c r="R209" s="63"/>
      <c r="S209" s="101" t="str">
        <f t="shared" si="40"/>
        <v>NOT OK</v>
      </c>
    </row>
    <row r="210" spans="1:19" s="100" customFormat="1" ht="33.75" hidden="1" customHeight="1">
      <c r="A210" s="56" t="s">
        <v>3388</v>
      </c>
      <c r="B210" s="113" t="str">
        <f>IF($A210="","",VLOOKUP($A210,'MÃ HH'!$A$1:$C$215,2,0))</f>
        <v>NHO MẪU ĐƠN RỔ 5.5KG</v>
      </c>
      <c r="C210" s="113" t="str">
        <f>IF($A210="","",VLOOKUP($A210,'MÃ HH'!$A$1:$C$215,3,0))</f>
        <v>Thùng</v>
      </c>
      <c r="D210" s="109">
        <f>VLOOKUP(A210,'[1]TỔNG HỢP'!$A:$N,14,0)</f>
        <v>0</v>
      </c>
      <c r="E210" s="112">
        <f>SUMIF('NHẬP HÀNG'!$D:$D,A210,'NHẬP HÀNG'!$H:$H)</f>
        <v>0</v>
      </c>
      <c r="F210" s="112">
        <f>SUMIF('NHẬP HÀNG'!D:D,A210,'NHẬP HÀNG'!I:I)</f>
        <v>0</v>
      </c>
      <c r="G210" s="112">
        <f>SUMIF('NHẬP HÀNG'!D:D,A210,'NHẬP HÀNG'!J:J)</f>
        <v>0</v>
      </c>
      <c r="H210" s="112">
        <f>SUMIF('NHẬP HÀNG'!D:D,A210,'NHẬP HÀNG'!K:K)</f>
        <v>0</v>
      </c>
      <c r="I210" s="112">
        <f>SUMIF('NHẬP HÀNG'!D:D,A210,'NHẬP HÀNG'!M:M)</f>
        <v>0</v>
      </c>
      <c r="J210" s="112">
        <f>SUMIF('NHẬP HÀNG'!D:D,A210,'NHẬP HÀNG'!N:N)</f>
        <v>0</v>
      </c>
      <c r="K210" s="112">
        <f>SUMIF('NHẬP HÀNG'!D:D,A210,'NHẬP HÀNG'!L:L)</f>
        <v>0</v>
      </c>
      <c r="L210" s="112">
        <f>SUMIF('XUẤT HÀNG'!D:D,A210,'XUẤT HÀNG'!G:G)</f>
        <v>0</v>
      </c>
      <c r="M210" s="112">
        <f>SUMIF('XUẤT HÀNG'!D:D,A210,'XUẤT HÀNG'!H:H)</f>
        <v>0</v>
      </c>
      <c r="N210" s="109">
        <f t="shared" si="38"/>
        <v>0</v>
      </c>
      <c r="O210" s="121"/>
      <c r="P210" s="122"/>
      <c r="Q210" s="124">
        <f t="shared" si="39"/>
        <v>0</v>
      </c>
      <c r="R210" s="63"/>
      <c r="S210" s="101" t="str">
        <f t="shared" si="40"/>
        <v>NOT OK</v>
      </c>
    </row>
    <row r="211" spans="1:19" s="100" customFormat="1" ht="33.75" hidden="1" customHeight="1">
      <c r="A211" s="56" t="s">
        <v>3390</v>
      </c>
      <c r="B211" s="113" t="str">
        <f>IF($A211="","",VLOOKUP($A211,'MÃ HH'!$A$1:$C$215,2,0))</f>
        <v>NHO MẪU ĐƠN RỔ 5KG</v>
      </c>
      <c r="C211" s="113" t="str">
        <f>IF($A211="","",VLOOKUP($A211,'MÃ HH'!$A$1:$C$215,3,0))</f>
        <v>Thùng</v>
      </c>
      <c r="D211" s="109">
        <f>VLOOKUP(A211,'[1]TỔNG HỢP'!$A:$N,14,0)</f>
        <v>0</v>
      </c>
      <c r="E211" s="112">
        <f>SUMIF('NHẬP HÀNG'!$D:$D,A211,'NHẬP HÀNG'!$H:$H)</f>
        <v>0</v>
      </c>
      <c r="F211" s="112">
        <f>SUMIF('NHẬP HÀNG'!D:D,A211,'NHẬP HÀNG'!I:I)</f>
        <v>0</v>
      </c>
      <c r="G211" s="112">
        <f>SUMIF('NHẬP HÀNG'!D:D,A211,'NHẬP HÀNG'!J:J)</f>
        <v>0</v>
      </c>
      <c r="H211" s="112">
        <f>SUMIF('NHẬP HÀNG'!D:D,A211,'NHẬP HÀNG'!K:K)</f>
        <v>0</v>
      </c>
      <c r="I211" s="112">
        <f>SUMIF('NHẬP HÀNG'!D:D,A211,'NHẬP HÀNG'!M:M)</f>
        <v>0</v>
      </c>
      <c r="J211" s="112">
        <f>SUMIF('NHẬP HÀNG'!D:D,A211,'NHẬP HÀNG'!N:N)</f>
        <v>0</v>
      </c>
      <c r="K211" s="112">
        <f>SUMIF('NHẬP HÀNG'!D:D,A211,'NHẬP HÀNG'!L:L)</f>
        <v>0</v>
      </c>
      <c r="L211" s="112">
        <f>SUMIF('XUẤT HÀNG'!D:D,A211,'XUẤT HÀNG'!G:G)</f>
        <v>0</v>
      </c>
      <c r="M211" s="112">
        <f>SUMIF('XUẤT HÀNG'!D:D,A211,'XUẤT HÀNG'!H:H)</f>
        <v>0</v>
      </c>
      <c r="N211" s="109">
        <f t="shared" si="38"/>
        <v>0</v>
      </c>
      <c r="O211" s="121"/>
      <c r="P211" s="122"/>
      <c r="Q211" s="124">
        <f t="shared" si="39"/>
        <v>0</v>
      </c>
      <c r="R211" s="63"/>
      <c r="S211" s="101" t="str">
        <f t="shared" si="40"/>
        <v>NOT OK</v>
      </c>
    </row>
    <row r="212" spans="1:19" s="100" customFormat="1" ht="33.75" hidden="1" customHeight="1">
      <c r="A212" s="40" t="s">
        <v>3896</v>
      </c>
      <c r="B212" s="113" t="str">
        <f>IF($A212="","",VLOOKUP($A212,'MÃ HH'!$A$1:$C$1879,2,0))</f>
        <v>NHO MẪU ĐƠN HÀN QUỐC 2KG</v>
      </c>
      <c r="C212" s="113" t="e">
        <f>IF($A212="","",VLOOKUP($A212,'MÃ HH'!$A$1:$C$215,3,0))</f>
        <v>#N/A</v>
      </c>
      <c r="D212" s="109">
        <f>VLOOKUP(A212,'[1]TỔNG HỢP'!$A:$N,14,0)</f>
        <v>0</v>
      </c>
      <c r="E212" s="112">
        <f>SUMIF('NHẬP HÀNG'!$D:$D,A212,'NHẬP HÀNG'!$H:$H)</f>
        <v>0</v>
      </c>
      <c r="F212" s="112">
        <f>SUMIF('NHẬP HÀNG'!D:D,A212,'NHẬP HÀNG'!I:I)</f>
        <v>0</v>
      </c>
      <c r="G212" s="112">
        <f>SUMIF('NHẬP HÀNG'!D:D,A212,'NHẬP HÀNG'!J:J)</f>
        <v>0</v>
      </c>
      <c r="H212" s="112">
        <f>SUMIF('NHẬP HÀNG'!D:D,A212,'NHẬP HÀNG'!K:K)</f>
        <v>0</v>
      </c>
      <c r="I212" s="112">
        <f>SUMIF('NHẬP HÀNG'!D:D,A212,'NHẬP HÀNG'!M:M)</f>
        <v>0</v>
      </c>
      <c r="J212" s="112">
        <f>SUMIF('NHẬP HÀNG'!D:D,A212,'NHẬP HÀNG'!N:N)</f>
        <v>0</v>
      </c>
      <c r="K212" s="112">
        <f>SUMIF('NHẬP HÀNG'!D:D,A212,'NHẬP HÀNG'!L:L)</f>
        <v>0</v>
      </c>
      <c r="L212" s="112">
        <f>SUMIF('XUẤT HÀNG'!D:D,A212,'XUẤT HÀNG'!G:G)</f>
        <v>0</v>
      </c>
      <c r="M212" s="112">
        <f>SUMIF('XUẤT HÀNG'!D:D,A212,'XUẤT HÀNG'!H:H)</f>
        <v>0</v>
      </c>
      <c r="N212" s="109">
        <f t="shared" si="38"/>
        <v>0</v>
      </c>
      <c r="O212" s="121"/>
      <c r="P212" s="122"/>
      <c r="Q212" s="124">
        <f t="shared" si="39"/>
        <v>0</v>
      </c>
      <c r="R212" s="63"/>
      <c r="S212" s="101" t="str">
        <f t="shared" si="40"/>
        <v>NOT OK</v>
      </c>
    </row>
    <row r="213" spans="1:19" s="100" customFormat="1" ht="33.75" hidden="1" customHeight="1">
      <c r="A213" s="56" t="s">
        <v>3392</v>
      </c>
      <c r="B213" s="113" t="str">
        <f>IF($A213="","",VLOOKUP($A213,'MÃ HH'!$A$1:$C$215,2,0))</f>
        <v>NHO MẪU ĐƠN RỔ CÓ TEM</v>
      </c>
      <c r="C213" s="113" t="str">
        <f>IF($A213="","",VLOOKUP($A213,'MÃ HH'!$A$1:$C$215,3,0))</f>
        <v>Thùng</v>
      </c>
      <c r="D213" s="109">
        <f>VLOOKUP(A213,'[1]TỔNG HỢP'!$A:$N,14,0)</f>
        <v>0</v>
      </c>
      <c r="E213" s="112">
        <f>SUMIF('NHẬP HÀNG'!$D:$D,A213,'NHẬP HÀNG'!$H:$H)</f>
        <v>0</v>
      </c>
      <c r="F213" s="112">
        <f>SUMIF('NHẬP HÀNG'!D:D,A213,'NHẬP HÀNG'!I:I)</f>
        <v>0</v>
      </c>
      <c r="G213" s="112">
        <f>SUMIF('NHẬP HÀNG'!D:D,A213,'NHẬP HÀNG'!J:J)</f>
        <v>0</v>
      </c>
      <c r="H213" s="112">
        <f>SUMIF('NHẬP HÀNG'!D:D,A213,'NHẬP HÀNG'!K:K)</f>
        <v>0</v>
      </c>
      <c r="I213" s="112">
        <f>SUMIF('NHẬP HÀNG'!D:D,A213,'NHẬP HÀNG'!M:M)</f>
        <v>0</v>
      </c>
      <c r="J213" s="112">
        <f>SUMIF('NHẬP HÀNG'!D:D,A213,'NHẬP HÀNG'!N:N)</f>
        <v>0</v>
      </c>
      <c r="K213" s="112">
        <f>SUMIF('NHẬP HÀNG'!D:D,A213,'NHẬP HÀNG'!L:L)</f>
        <v>0</v>
      </c>
      <c r="L213" s="112">
        <f>SUMIF('XUẤT HÀNG'!D:D,A213,'XUẤT HÀNG'!G:G)</f>
        <v>0</v>
      </c>
      <c r="M213" s="112">
        <f>SUMIF('XUẤT HÀNG'!D:D,A213,'XUẤT HÀNG'!H:H)</f>
        <v>0</v>
      </c>
      <c r="N213" s="109">
        <f t="shared" si="38"/>
        <v>0</v>
      </c>
      <c r="O213" s="121"/>
      <c r="P213" s="122"/>
      <c r="Q213" s="124">
        <f t="shared" si="39"/>
        <v>0</v>
      </c>
      <c r="R213" s="63"/>
      <c r="S213" s="101" t="str">
        <f t="shared" si="40"/>
        <v>NOT OK</v>
      </c>
    </row>
    <row r="214" spans="1:19" s="100" customFormat="1" ht="33.75" hidden="1" customHeight="1">
      <c r="A214" s="56" t="s">
        <v>3394</v>
      </c>
      <c r="B214" s="113" t="str">
        <f>IF($A214="","",VLOOKUP($A214,'MÃ HH'!$A$1:$C$215,2,0))</f>
        <v>NHO MẪU ĐƠN KHÔNG TEM</v>
      </c>
      <c r="C214" s="113" t="str">
        <f>IF($A214="","",VLOOKUP($A214,'MÃ HH'!$A$1:$C$215,3,0))</f>
        <v>Thùng</v>
      </c>
      <c r="D214" s="109">
        <f>VLOOKUP(A214,'[1]TỔNG HỢP'!$A:$N,14,0)</f>
        <v>0</v>
      </c>
      <c r="E214" s="112">
        <f>SUMIF('NHẬP HÀNG'!$D:$D,A214,'NHẬP HÀNG'!$H:$H)</f>
        <v>0</v>
      </c>
      <c r="F214" s="112">
        <f>SUMIF('NHẬP HÀNG'!D:D,A214,'NHẬP HÀNG'!I:I)</f>
        <v>0</v>
      </c>
      <c r="G214" s="112">
        <f>SUMIF('NHẬP HÀNG'!D:D,A214,'NHẬP HÀNG'!J:J)</f>
        <v>0</v>
      </c>
      <c r="H214" s="112">
        <f>SUMIF('NHẬP HÀNG'!D:D,A214,'NHẬP HÀNG'!K:K)</f>
        <v>0</v>
      </c>
      <c r="I214" s="112">
        <f>SUMIF('NHẬP HÀNG'!D:D,A214,'NHẬP HÀNG'!M:M)</f>
        <v>0</v>
      </c>
      <c r="J214" s="112">
        <f>SUMIF('NHẬP HÀNG'!D:D,A214,'NHẬP HÀNG'!N:N)</f>
        <v>0</v>
      </c>
      <c r="K214" s="112">
        <f>SUMIF('NHẬP HÀNG'!D:D,A214,'NHẬP HÀNG'!L:L)</f>
        <v>0</v>
      </c>
      <c r="L214" s="112">
        <f>SUMIF('XUẤT HÀNG'!D:D,A214,'XUẤT HÀNG'!G:G)</f>
        <v>0</v>
      </c>
      <c r="M214" s="112">
        <f>SUMIF('XUẤT HÀNG'!D:D,A214,'XUẤT HÀNG'!H:H)</f>
        <v>0</v>
      </c>
      <c r="N214" s="109">
        <f t="shared" si="38"/>
        <v>0</v>
      </c>
      <c r="O214" s="121"/>
      <c r="P214" s="122"/>
      <c r="Q214" s="124">
        <f t="shared" si="39"/>
        <v>0</v>
      </c>
      <c r="R214" s="63"/>
      <c r="S214" s="101" t="str">
        <f t="shared" si="40"/>
        <v>NOT OK</v>
      </c>
    </row>
    <row r="215" spans="1:19" s="100" customFormat="1" ht="33.75" hidden="1" customHeight="1">
      <c r="A215" s="54" t="s">
        <v>3950</v>
      </c>
      <c r="B215" s="113" t="str">
        <f>IF($A215="","",VLOOKUP($A215,'MÃ HH'!$A$1:$C$2169,2,0))</f>
        <v>NHO XANH VALLEY SUPREME -8.6KG</v>
      </c>
      <c r="C215" s="113" t="e">
        <f>IF($A215="","",VLOOKUP($A215,'MÃ HH'!$A$1:$C$215,3,0))</f>
        <v>#N/A</v>
      </c>
      <c r="D215" s="109">
        <f>VLOOKUP(A215,'[1]TỔNG HỢP'!$A:$N,14,0)</f>
        <v>0</v>
      </c>
      <c r="E215" s="112">
        <f>SUMIF('NHẬP HÀNG'!$D:$D,A215,'NHẬP HÀNG'!$H:$H)</f>
        <v>0</v>
      </c>
      <c r="F215" s="112">
        <f>SUMIF('NHẬP HÀNG'!D:D,A215,'NHẬP HÀNG'!I:I)</f>
        <v>0</v>
      </c>
      <c r="G215" s="112">
        <f>SUMIF('NHẬP HÀNG'!D:D,A215,'NHẬP HÀNG'!J:J)</f>
        <v>0</v>
      </c>
      <c r="H215" s="112">
        <f>SUMIF('NHẬP HÀNG'!D:D,A215,'NHẬP HÀNG'!K:K)</f>
        <v>0</v>
      </c>
      <c r="I215" s="112">
        <f>SUMIF('NHẬP HÀNG'!D:D,A215,'NHẬP HÀNG'!M:M)</f>
        <v>0</v>
      </c>
      <c r="J215" s="112">
        <f>SUMIF('NHẬP HÀNG'!D:D,A215,'NHẬP HÀNG'!N:N)</f>
        <v>0</v>
      </c>
      <c r="K215" s="112">
        <f>SUMIF('NHẬP HÀNG'!D:D,A215,'NHẬP HÀNG'!L:L)</f>
        <v>0</v>
      </c>
      <c r="L215" s="112">
        <f>SUMIF('XUẤT HÀNG'!D:D,A215,'XUẤT HÀNG'!G:G)</f>
        <v>0</v>
      </c>
      <c r="M215" s="112">
        <f>SUMIF('XUẤT HÀNG'!D:D,A215,'XUẤT HÀNG'!H:H)</f>
        <v>0</v>
      </c>
      <c r="N215" s="109">
        <f t="shared" si="38"/>
        <v>0</v>
      </c>
      <c r="O215" s="121"/>
      <c r="P215" s="122"/>
      <c r="Q215" s="124">
        <f t="shared" si="39"/>
        <v>0</v>
      </c>
      <c r="R215" s="63"/>
      <c r="S215" s="101" t="str">
        <f t="shared" si="40"/>
        <v>NOT OK</v>
      </c>
    </row>
    <row r="216" spans="1:19" s="100" customFormat="1" ht="33.75" customHeight="1">
      <c r="A216" s="40" t="s">
        <v>4680</v>
      </c>
      <c r="B216" s="113" t="str">
        <f>IF($A216="","",VLOOKUP($A216,'MÃ HH'!$A$1:$C$2169,2,0))</f>
        <v>NHO ĐỎ RỖ V 2J -8.6 KG</v>
      </c>
      <c r="C216" s="113" t="e">
        <f>IF($A216="","",VLOOKUP($A216,'MÃ HH'!$A$1:$C$215,3,0))</f>
        <v>#N/A</v>
      </c>
      <c r="D216" s="109">
        <f>VLOOKUP(A216,'[1]TỔNG HỢP'!$A:$N,14,0)</f>
        <v>-1</v>
      </c>
      <c r="E216" s="112">
        <f>SUMIF('NHẬP HÀNG'!$D:$D,A216,'NHẬP HÀNG'!$H:$H)</f>
        <v>0</v>
      </c>
      <c r="F216" s="112">
        <f>SUMIF('NHẬP HÀNG'!D:D,A216,'NHẬP HÀNG'!I:I)</f>
        <v>0</v>
      </c>
      <c r="G216" s="112">
        <f>SUMIF('NHẬP HÀNG'!D:D,A216,'NHẬP HÀNG'!J:J)</f>
        <v>0</v>
      </c>
      <c r="H216" s="112">
        <f>SUMIF('NHẬP HÀNG'!D:D,A216,'NHẬP HÀNG'!K:K)</f>
        <v>0</v>
      </c>
      <c r="I216" s="112">
        <f>SUMIF('NHẬP HÀNG'!D:D,A216,'NHẬP HÀNG'!M:M)</f>
        <v>0</v>
      </c>
      <c r="J216" s="112">
        <f>SUMIF('NHẬP HÀNG'!D:D,A216,'NHẬP HÀNG'!N:N)</f>
        <v>0</v>
      </c>
      <c r="K216" s="112">
        <f>SUMIF('NHẬP HÀNG'!D:D,A216,'NHẬP HÀNG'!L:L)</f>
        <v>0</v>
      </c>
      <c r="L216" s="112">
        <f>SUMIF('XUẤT HÀNG'!D:D,A216,'XUẤT HÀNG'!G:G)</f>
        <v>0</v>
      </c>
      <c r="M216" s="112">
        <f>SUMIF('XUẤT HÀNG'!D:D,A216,'XUẤT HÀNG'!H:H)</f>
        <v>0</v>
      </c>
      <c r="N216" s="109">
        <f t="shared" si="38"/>
        <v>-1</v>
      </c>
      <c r="O216" s="121"/>
      <c r="P216" s="122"/>
      <c r="Q216" s="125">
        <f t="shared" si="39"/>
        <v>-1</v>
      </c>
      <c r="R216" s="10" t="s">
        <v>4787</v>
      </c>
      <c r="S216" s="101" t="str">
        <f t="shared" si="40"/>
        <v>OK</v>
      </c>
    </row>
    <row r="217" spans="1:19" s="100" customFormat="1" ht="33.75" customHeight="1">
      <c r="A217" s="40" t="s">
        <v>4692</v>
      </c>
      <c r="B217" s="113" t="str">
        <f>IF($A217="","",VLOOKUP($A217,'MÃ HH'!$A$1:$C$2169,2,0))</f>
        <v>NHO ĐỎ RỖ V 1J -8.6 KG</v>
      </c>
      <c r="C217" s="113" t="e">
        <f>IF($A217="","",VLOOKUP($A217,'MÃ HH'!$A$1:$C$215,3,0))</f>
        <v>#N/A</v>
      </c>
      <c r="D217" s="109">
        <f>VLOOKUP(A217,'[1]TỔNG HỢP'!$A:$N,14,0)</f>
        <v>5</v>
      </c>
      <c r="E217" s="112">
        <f>SUMIF('NHẬP HÀNG'!$D:$D,A217,'NHẬP HÀNG'!$H:$H)</f>
        <v>14</v>
      </c>
      <c r="F217" s="112">
        <f>SUMIF('NHẬP HÀNG'!D:D,A217,'NHẬP HÀNG'!I:I)</f>
        <v>0</v>
      </c>
      <c r="G217" s="112">
        <f>SUMIF('NHẬP HÀNG'!D:D,A217,'NHẬP HÀNG'!J:J)</f>
        <v>0</v>
      </c>
      <c r="H217" s="112">
        <f>SUMIF('NHẬP HÀNG'!D:D,A217,'NHẬP HÀNG'!K:K)</f>
        <v>0</v>
      </c>
      <c r="I217" s="112">
        <f>SUMIF('NHẬP HÀNG'!D:D,A217,'NHẬP HÀNG'!M:M)</f>
        <v>0</v>
      </c>
      <c r="J217" s="112">
        <f>SUMIF('NHẬP HÀNG'!D:D,A217,'NHẬP HÀNG'!N:N)</f>
        <v>51</v>
      </c>
      <c r="K217" s="112">
        <f>SUMIF('NHẬP HÀNG'!D:D,A217,'NHẬP HÀNG'!L:L)</f>
        <v>0</v>
      </c>
      <c r="L217" s="112">
        <f>SUMIF('XUẤT HÀNG'!D:D,A217,'XUẤT HÀNG'!G:G)</f>
        <v>42</v>
      </c>
      <c r="M217" s="112">
        <f>SUMIF('XUẤT HÀNG'!D:D,A217,'XUẤT HÀNG'!H:H)</f>
        <v>0</v>
      </c>
      <c r="N217" s="109">
        <f t="shared" ref="N217:N223" si="41">D217+E217+F217+G217+H217+I217++J217-L217-M217+K217</f>
        <v>28</v>
      </c>
      <c r="O217" s="121">
        <f>14+7+3</f>
        <v>24</v>
      </c>
      <c r="P217" s="122"/>
      <c r="Q217" s="125">
        <f t="shared" ref="Q217:Q223" si="42">+N217-O217-P217</f>
        <v>4</v>
      </c>
      <c r="R217" s="8"/>
      <c r="S217" s="101" t="str">
        <f t="shared" ref="S217:S224" si="43">IF(ABS(D217)+ABS(E217)+ABS(F217)+ABS(J217)+ABS(L217)+ABS(O217)+ABS(P217)+ABS(M217)+ABS(N217)+ABS(Q217)=0,"NOT OK","OK")</f>
        <v>OK</v>
      </c>
    </row>
    <row r="218" spans="1:19" s="100" customFormat="1" ht="33.75" customHeight="1">
      <c r="A218" s="40" t="s">
        <v>4718</v>
      </c>
      <c r="B218" s="113" t="str">
        <f>IF($A218="","",VLOOKUP($A218,'MÃ HH'!$A$1:$C$2169,2,0))</f>
        <v>NHO ĐỎ VERFRUIT 1J - 8.2KG</v>
      </c>
      <c r="C218" s="113" t="e">
        <f>IF($A218="","",VLOOKUP($A218,'MÃ HH'!$A$1:$C$215,3,0))</f>
        <v>#N/A</v>
      </c>
      <c r="D218" s="109">
        <f>VLOOKUP(A218,'[1]TỔNG HỢP'!$A:$N,14,0)</f>
        <v>7</v>
      </c>
      <c r="E218" s="112">
        <f>SUMIF('NHẬP HÀNG'!$D:$D,A218,'NHẬP HÀNG'!$H:$H)</f>
        <v>144</v>
      </c>
      <c r="F218" s="112">
        <f>SUMIF('NHẬP HÀNG'!D:D,A218,'NHẬP HÀNG'!I:I)</f>
        <v>0</v>
      </c>
      <c r="G218" s="112">
        <f>SUMIF('NHẬP HÀNG'!D:D,A218,'NHẬP HÀNG'!J:J)</f>
        <v>0</v>
      </c>
      <c r="H218" s="112">
        <f>SUMIF('NHẬP HÀNG'!D:D,A218,'NHẬP HÀNG'!K:K)</f>
        <v>0</v>
      </c>
      <c r="I218" s="112">
        <f>SUMIF('NHẬP HÀNG'!D:D,A218,'NHẬP HÀNG'!M:M)</f>
        <v>0</v>
      </c>
      <c r="J218" s="112">
        <f>SUMIF('NHẬP HÀNG'!D:D,A218,'NHẬP HÀNG'!N:N)</f>
        <v>0</v>
      </c>
      <c r="K218" s="112">
        <f>SUMIF('NHẬP HÀNG'!D:D,A218,'NHẬP HÀNG'!L:L)</f>
        <v>0</v>
      </c>
      <c r="L218" s="112">
        <f>SUMIF('XUẤT HÀNG'!D:D,A218,'XUẤT HÀNG'!G:G)</f>
        <v>123</v>
      </c>
      <c r="M218" s="112">
        <f>SUMIF('XUẤT HÀNG'!D:D,A218,'XUẤT HÀNG'!H:H)</f>
        <v>0</v>
      </c>
      <c r="N218" s="109">
        <f t="shared" si="41"/>
        <v>28</v>
      </c>
      <c r="O218" s="121">
        <f>27+2</f>
        <v>29</v>
      </c>
      <c r="P218" s="122"/>
      <c r="Q218" s="125">
        <f t="shared" si="42"/>
        <v>-1</v>
      </c>
      <c r="R218" s="127"/>
      <c r="S218" s="101" t="str">
        <f t="shared" si="43"/>
        <v>OK</v>
      </c>
    </row>
    <row r="219" spans="1:19" s="100" customFormat="1" ht="33.75" customHeight="1">
      <c r="A219" s="40" t="s">
        <v>4674</v>
      </c>
      <c r="B219" s="113" t="str">
        <f>IF($A219="","",VLOOKUP($A219,'MÃ HH'!$A$1:$C$2169,2,0))</f>
        <v>NHO ĐỎ MÈO 1J</v>
      </c>
      <c r="C219" s="113" t="e">
        <f>IF($A219="","",VLOOKUP($A219,'MÃ HH'!$A$1:$C$215,3,0))</f>
        <v>#N/A</v>
      </c>
      <c r="D219" s="109">
        <f>VLOOKUP(A219,'[1]TỔNG HỢP'!$A:$N,14,0)</f>
        <v>-14</v>
      </c>
      <c r="E219" s="112">
        <f>SUMIF('NHẬP HÀNG'!$D:$D,A219,'NHẬP HÀNG'!$H:$H)</f>
        <v>0</v>
      </c>
      <c r="F219" s="112">
        <f>SUMIF('NHẬP HÀNG'!D:D,A219,'NHẬP HÀNG'!I:I)</f>
        <v>0</v>
      </c>
      <c r="G219" s="112">
        <f>SUMIF('NHẬP HÀNG'!D:D,A219,'NHẬP HÀNG'!J:J)</f>
        <v>0</v>
      </c>
      <c r="H219" s="112">
        <f>SUMIF('NHẬP HÀNG'!D:D,A219,'NHẬP HÀNG'!K:K)</f>
        <v>0</v>
      </c>
      <c r="I219" s="112">
        <f>SUMIF('NHẬP HÀNG'!D:D,A219,'NHẬP HÀNG'!M:M)</f>
        <v>0</v>
      </c>
      <c r="J219" s="112">
        <f>SUMIF('NHẬP HÀNG'!D:D,A219,'NHẬP HÀNG'!N:N)</f>
        <v>0</v>
      </c>
      <c r="K219" s="112">
        <f>SUMIF('NHẬP HÀNG'!D:D,A219,'NHẬP HÀNG'!L:L)</f>
        <v>0</v>
      </c>
      <c r="L219" s="112">
        <f>SUMIF('XUẤT HÀNG'!D:D,A219,'XUẤT HÀNG'!G:G)</f>
        <v>0</v>
      </c>
      <c r="M219" s="112">
        <f>SUMIF('XUẤT HÀNG'!D:D,A219,'XUẤT HÀNG'!H:H)</f>
        <v>0</v>
      </c>
      <c r="N219" s="109">
        <f t="shared" si="41"/>
        <v>-14</v>
      </c>
      <c r="O219" s="121"/>
      <c r="P219" s="122"/>
      <c r="Q219" s="125">
        <f t="shared" si="42"/>
        <v>-14</v>
      </c>
      <c r="R219" s="14" t="s">
        <v>4788</v>
      </c>
      <c r="S219" s="101" t="str">
        <f t="shared" si="43"/>
        <v>OK</v>
      </c>
    </row>
    <row r="220" spans="1:19" s="100" customFormat="1" ht="33.75" customHeight="1">
      <c r="A220" s="40" t="s">
        <v>4676</v>
      </c>
      <c r="B220" s="113" t="str">
        <f>IF($A220="","",VLOOKUP($A220,'MÃ HH'!$A$1:$C$2169,2,0))</f>
        <v>NHO ĐỎ MÈO 2J</v>
      </c>
      <c r="C220" s="113" t="e">
        <f>IF($A220="","",VLOOKUP($A220,'MÃ HH'!$A$1:$C$215,3,0))</f>
        <v>#N/A</v>
      </c>
      <c r="D220" s="109">
        <f>VLOOKUP(A220,'[1]TỔNG HỢP'!$A:$N,14,0)</f>
        <v>13</v>
      </c>
      <c r="E220" s="112">
        <f>SUMIF('NHẬP HÀNG'!$D:$D,A220,'NHẬP HÀNG'!$H:$H)</f>
        <v>0</v>
      </c>
      <c r="F220" s="112">
        <f>SUMIF('NHẬP HÀNG'!D:D,A220,'NHẬP HÀNG'!I:I)</f>
        <v>0</v>
      </c>
      <c r="G220" s="112">
        <f>SUMIF('NHẬP HÀNG'!D:D,A220,'NHẬP HÀNG'!J:J)</f>
        <v>0</v>
      </c>
      <c r="H220" s="112">
        <f>SUMIF('NHẬP HÀNG'!D:D,A220,'NHẬP HÀNG'!K:K)</f>
        <v>0</v>
      </c>
      <c r="I220" s="112">
        <f>SUMIF('NHẬP HÀNG'!D:D,A220,'NHẬP HÀNG'!M:M)</f>
        <v>0</v>
      </c>
      <c r="J220" s="112">
        <f>SUMIF('NHẬP HÀNG'!D:D,A220,'NHẬP HÀNG'!N:N)</f>
        <v>0</v>
      </c>
      <c r="K220" s="112">
        <f>SUMIF('NHẬP HÀNG'!D:D,A220,'NHẬP HÀNG'!L:L)</f>
        <v>0</v>
      </c>
      <c r="L220" s="112">
        <f>SUMIF('XUẤT HÀNG'!D:D,A220,'XUẤT HÀNG'!G:G)</f>
        <v>0</v>
      </c>
      <c r="M220" s="112">
        <f>SUMIF('XUẤT HÀNG'!D:D,A220,'XUẤT HÀNG'!H:H)</f>
        <v>0</v>
      </c>
      <c r="N220" s="109">
        <f t="shared" si="41"/>
        <v>13</v>
      </c>
      <c r="O220" s="121"/>
      <c r="P220" s="122"/>
      <c r="Q220" s="125">
        <f t="shared" si="42"/>
        <v>13</v>
      </c>
      <c r="R220" s="14"/>
      <c r="S220" s="101" t="str">
        <f t="shared" si="43"/>
        <v>OK</v>
      </c>
    </row>
    <row r="221" spans="1:19" s="100" customFormat="1" ht="33.75" hidden="1" customHeight="1">
      <c r="A221" s="40" t="s">
        <v>4670</v>
      </c>
      <c r="B221" s="113" t="str">
        <f>IF($A221="","",VLOOKUP($A221,'MÃ HH'!$A$1:$C$2169,2,0))</f>
        <v>NHO ĐỎ FEGUIRRI 2J</v>
      </c>
      <c r="C221" s="113" t="e">
        <f>IF($A221="","",VLOOKUP($A221,'MÃ HH'!$A$1:$C$215,3,0))</f>
        <v>#N/A</v>
      </c>
      <c r="D221" s="109">
        <f>VLOOKUP(A221,'[1]TỔNG HỢP'!$A:$N,14,0)</f>
        <v>0</v>
      </c>
      <c r="E221" s="112">
        <f>SUMIF('NHẬP HÀNG'!$D:$D,A221,'NHẬP HÀNG'!$H:$H)</f>
        <v>0</v>
      </c>
      <c r="F221" s="112">
        <f>SUMIF('NHẬP HÀNG'!D:D,A221,'NHẬP HÀNG'!I:I)</f>
        <v>0</v>
      </c>
      <c r="G221" s="112">
        <f>SUMIF('NHẬP HÀNG'!D:D,A221,'NHẬP HÀNG'!J:J)</f>
        <v>0</v>
      </c>
      <c r="H221" s="112">
        <f>SUMIF('NHẬP HÀNG'!D:D,A221,'NHẬP HÀNG'!K:K)</f>
        <v>0</v>
      </c>
      <c r="I221" s="112">
        <f>SUMIF('NHẬP HÀNG'!D:D,A221,'NHẬP HÀNG'!M:M)</f>
        <v>0</v>
      </c>
      <c r="J221" s="112">
        <f>SUMIF('NHẬP HÀNG'!D:D,A221,'NHẬP HÀNG'!N:N)</f>
        <v>0</v>
      </c>
      <c r="K221" s="112">
        <f>SUMIF('NHẬP HÀNG'!D:D,A221,'NHẬP HÀNG'!L:L)</f>
        <v>0</v>
      </c>
      <c r="L221" s="112">
        <f>SUMIF('XUẤT HÀNG'!D:D,A221,'XUẤT HÀNG'!G:G)</f>
        <v>0</v>
      </c>
      <c r="M221" s="112">
        <f>SUMIF('XUẤT HÀNG'!D:D,A221,'XUẤT HÀNG'!H:H)</f>
        <v>0</v>
      </c>
      <c r="N221" s="109">
        <f t="shared" si="41"/>
        <v>0</v>
      </c>
      <c r="O221" s="121"/>
      <c r="P221" s="122"/>
      <c r="Q221" s="124">
        <f t="shared" si="42"/>
        <v>0</v>
      </c>
      <c r="R221" s="63"/>
      <c r="S221" s="101" t="str">
        <f t="shared" si="43"/>
        <v>NOT OK</v>
      </c>
    </row>
    <row r="222" spans="1:19" s="100" customFormat="1" ht="33.6" customHeight="1">
      <c r="A222" s="54" t="s">
        <v>4502</v>
      </c>
      <c r="B222" s="113" t="str">
        <f>IF($A222="","",VLOOKUP($A222,'MÃ HH'!$A$1:$C$1876,2,0))</f>
        <v>NHO ĐỎ PERU NUNA 1J</v>
      </c>
      <c r="C222" s="113"/>
      <c r="D222" s="109">
        <f>VLOOKUP(A222,'[1]TỔNG HỢP'!$A:$N,14,0)</f>
        <v>-97</v>
      </c>
      <c r="E222" s="112">
        <f>SUMIF('NHẬP HÀNG'!$D:$D,A222,'NHẬP HÀNG'!$H:$H)</f>
        <v>0</v>
      </c>
      <c r="F222" s="112">
        <f>SUMIF('NHẬP HÀNG'!D:D,A222,'NHẬP HÀNG'!I:I)</f>
        <v>0</v>
      </c>
      <c r="G222" s="112">
        <f>SUMIF('NHẬP HÀNG'!D:D,A222,'NHẬP HÀNG'!J:J)</f>
        <v>0</v>
      </c>
      <c r="H222" s="112">
        <f>SUMIF('NHẬP HÀNG'!D:D,A222,'NHẬP HÀNG'!K:K)</f>
        <v>0</v>
      </c>
      <c r="I222" s="112">
        <f>SUMIF('NHẬP HÀNG'!D:D,A222,'NHẬP HÀNG'!M:M)</f>
        <v>0</v>
      </c>
      <c r="J222" s="112">
        <f>SUMIF('NHẬP HÀNG'!D:D,A222,'NHẬP HÀNG'!N:N)</f>
        <v>0</v>
      </c>
      <c r="K222" s="112">
        <f>SUMIF('NHẬP HÀNG'!D:D,A222,'NHẬP HÀNG'!L:L)</f>
        <v>0</v>
      </c>
      <c r="L222" s="112">
        <f>SUMIF('XUẤT HÀNG'!D:D,A222,'XUẤT HÀNG'!G:G)</f>
        <v>0</v>
      </c>
      <c r="M222" s="112">
        <f>SUMIF('XUẤT HÀNG'!D:D,A222,'XUẤT HÀNG'!H:H)</f>
        <v>0</v>
      </c>
      <c r="N222" s="109">
        <f t="shared" si="41"/>
        <v>-97</v>
      </c>
      <c r="O222" s="121"/>
      <c r="P222" s="122"/>
      <c r="Q222" s="125">
        <f t="shared" si="42"/>
        <v>-97</v>
      </c>
      <c r="R222" s="14" t="s">
        <v>4789</v>
      </c>
      <c r="S222" s="101" t="str">
        <f t="shared" si="43"/>
        <v>OK</v>
      </c>
    </row>
    <row r="223" spans="1:19" s="100" customFormat="1" ht="33.6" customHeight="1">
      <c r="A223" s="54" t="s">
        <v>4504</v>
      </c>
      <c r="B223" s="113" t="str">
        <f>IF($A223="","",VLOOKUP($A223,'MÃ HH'!$A$1:$C$1876,2,0))</f>
        <v>NHO ĐỎ PERU NUNA 2J</v>
      </c>
      <c r="C223" s="113"/>
      <c r="D223" s="109">
        <f>VLOOKUP(A223,'[1]TỔNG HỢP'!$A:$N,14,0)</f>
        <v>102</v>
      </c>
      <c r="E223" s="112">
        <f>SUMIF('NHẬP HÀNG'!$D:$D,A223,'NHẬP HÀNG'!$H:$H)</f>
        <v>0</v>
      </c>
      <c r="F223" s="112">
        <f>SUMIF('NHẬP HÀNG'!D:D,A223,'NHẬP HÀNG'!I:I)</f>
        <v>0</v>
      </c>
      <c r="G223" s="112">
        <f>SUMIF('NHẬP HÀNG'!D:D,A223,'NHẬP HÀNG'!J:J)</f>
        <v>0</v>
      </c>
      <c r="H223" s="112">
        <f>SUMIF('NHẬP HÀNG'!D:D,A223,'NHẬP HÀNG'!K:K)</f>
        <v>0</v>
      </c>
      <c r="I223" s="112">
        <f>SUMIF('NHẬP HÀNG'!D:D,A223,'NHẬP HÀNG'!M:M)</f>
        <v>0</v>
      </c>
      <c r="J223" s="112">
        <f>SUMIF('NHẬP HÀNG'!D:D,A223,'NHẬP HÀNG'!N:N)</f>
        <v>0</v>
      </c>
      <c r="K223" s="112">
        <f>SUMIF('NHẬP HÀNG'!D:D,A223,'NHẬP HÀNG'!L:L)</f>
        <v>0</v>
      </c>
      <c r="L223" s="112">
        <f>SUMIF('XUẤT HÀNG'!D:D,A223,'XUẤT HÀNG'!G:G)</f>
        <v>0</v>
      </c>
      <c r="M223" s="112">
        <f>SUMIF('XUẤT HÀNG'!D:D,A223,'XUẤT HÀNG'!H:H)</f>
        <v>0</v>
      </c>
      <c r="N223" s="109">
        <f t="shared" si="41"/>
        <v>102</v>
      </c>
      <c r="O223" s="121"/>
      <c r="P223" s="122"/>
      <c r="Q223" s="125">
        <f t="shared" si="42"/>
        <v>102</v>
      </c>
      <c r="R223" s="14"/>
      <c r="S223" s="101" t="str">
        <f t="shared" si="43"/>
        <v>OK</v>
      </c>
    </row>
    <row r="224" spans="1:19" s="100" customFormat="1" ht="33.75" customHeight="1">
      <c r="A224" s="40" t="s">
        <v>4668</v>
      </c>
      <c r="B224" s="113" t="str">
        <f>IF($A224="","",VLOOKUP($A224,'MÃ HH'!$A$1:$C$1876,2,0))</f>
        <v>NHO ĐỎ FEGUIRRI 1J</v>
      </c>
      <c r="C224" s="113"/>
      <c r="D224" s="109">
        <f>VLOOKUP(A224,'[1]TỔNG HỢP'!$A:$N,14,0)</f>
        <v>5</v>
      </c>
      <c r="E224" s="112">
        <f>SUMIF('NHẬP HÀNG'!$D:$D,A224,'NHẬP HÀNG'!$H:$H)</f>
        <v>0</v>
      </c>
      <c r="F224" s="112">
        <f>SUMIF('NHẬP HÀNG'!D:D,A224,'NHẬP HÀNG'!I:I)</f>
        <v>0</v>
      </c>
      <c r="G224" s="112">
        <f>SUMIF('NHẬP HÀNG'!D:D,A224,'NHẬP HÀNG'!J:J)</f>
        <v>0</v>
      </c>
      <c r="H224" s="112">
        <f>SUMIF('NHẬP HÀNG'!D:D,A224,'NHẬP HÀNG'!K:K)</f>
        <v>0</v>
      </c>
      <c r="I224" s="112">
        <f>SUMIF('NHẬP HÀNG'!D:D,A224,'NHẬP HÀNG'!M:M)</f>
        <v>0</v>
      </c>
      <c r="J224" s="112">
        <f>SUMIF('NHẬP HÀNG'!D:D,A224,'NHẬP HÀNG'!N:N)</f>
        <v>0</v>
      </c>
      <c r="K224" s="112">
        <f>SUMIF('NHẬP HÀNG'!D:D,A224,'NHẬP HÀNG'!L:L)</f>
        <v>0</v>
      </c>
      <c r="L224" s="112">
        <f>SUMIF('XUẤT HÀNG'!D:D,A224,'XUẤT HÀNG'!G:G)</f>
        <v>0</v>
      </c>
      <c r="M224" s="112">
        <f>SUMIF('XUẤT HÀNG'!D:D,A224,'XUẤT HÀNG'!H:H)</f>
        <v>0</v>
      </c>
      <c r="N224" s="109">
        <f t="shared" ref="N224:N248" si="44">D224+E224+F224+G224+H224+I224++J224-L224-M224+K224</f>
        <v>5</v>
      </c>
      <c r="O224" s="121"/>
      <c r="P224" s="122"/>
      <c r="Q224" s="125">
        <f t="shared" ref="Q224:Q248" si="45">+N224-O224-P224</f>
        <v>5</v>
      </c>
      <c r="R224" s="126" t="s">
        <v>4790</v>
      </c>
      <c r="S224" s="101" t="str">
        <f t="shared" si="43"/>
        <v>OK</v>
      </c>
    </row>
    <row r="225" spans="1:20" s="100" customFormat="1" ht="33.75" hidden="1" customHeight="1">
      <c r="A225" s="54" t="s">
        <v>4596</v>
      </c>
      <c r="B225" s="113" t="str">
        <f>IF($A225="","",VLOOKUP($A225,'MÃ HH'!$A$1:$C$1876,2,0))</f>
        <v>NHO XANH ÚC</v>
      </c>
      <c r="C225" s="113"/>
      <c r="D225" s="109">
        <f>VLOOKUP(A225,'[1]TỔNG HỢP'!$A:$N,14,0)</f>
        <v>0</v>
      </c>
      <c r="E225" s="112">
        <f>SUMIF('NHẬP HÀNG'!$D:$D,A225,'NHẬP HÀNG'!$H:$H)</f>
        <v>0</v>
      </c>
      <c r="F225" s="112">
        <f>SUMIF('NHẬP HÀNG'!D:D,A225,'NHẬP HÀNG'!I:I)</f>
        <v>0</v>
      </c>
      <c r="G225" s="112">
        <f>SUMIF('NHẬP HÀNG'!D:D,A225,'NHẬP HÀNG'!J:J)</f>
        <v>0</v>
      </c>
      <c r="H225" s="112">
        <f>SUMIF('NHẬP HÀNG'!D:D,A225,'NHẬP HÀNG'!K:K)</f>
        <v>0</v>
      </c>
      <c r="I225" s="112">
        <f>SUMIF('NHẬP HÀNG'!D:D,A225,'NHẬP HÀNG'!M:M)</f>
        <v>0</v>
      </c>
      <c r="J225" s="112">
        <f>SUMIF('NHẬP HÀNG'!D:D,A225,'NHẬP HÀNG'!N:N)</f>
        <v>0</v>
      </c>
      <c r="K225" s="112">
        <f>SUMIF('NHẬP HÀNG'!D:D,A225,'NHẬP HÀNG'!L:L)</f>
        <v>0</v>
      </c>
      <c r="L225" s="112">
        <f>SUMIF('XUẤT HÀNG'!D:D,A225,'XUẤT HÀNG'!G:G)</f>
        <v>0</v>
      </c>
      <c r="M225" s="112">
        <f>SUMIF('XUẤT HÀNG'!D:D,A225,'XUẤT HÀNG'!H:H)</f>
        <v>0</v>
      </c>
      <c r="N225" s="109">
        <f t="shared" si="44"/>
        <v>0</v>
      </c>
      <c r="O225" s="121"/>
      <c r="P225" s="122"/>
      <c r="Q225" s="124">
        <f t="shared" si="45"/>
        <v>0</v>
      </c>
      <c r="R225" s="63"/>
      <c r="S225" s="101" t="str">
        <f t="shared" ref="S225:S248" si="46">IF(ABS(D225)+ABS(E225)+ABS(F225)+ABS(J225)+ABS(L225)+ABS(O225)+ABS(P225)+ABS(M225)+ABS(N225)+ABS(Q225)=0,"NOT OK","OK")</f>
        <v>NOT OK</v>
      </c>
    </row>
    <row r="226" spans="1:20" s="100" customFormat="1" ht="33.75" customHeight="1">
      <c r="A226" s="131" t="s">
        <v>4129</v>
      </c>
      <c r="B226" s="113" t="str">
        <f>IF($A226="","",VLOOKUP($A226,'MÃ HH'!$A$1:$C$2169,2,0))</f>
        <v>NHO XANH PERU 2J - 7.3KG</v>
      </c>
      <c r="C226" s="113" t="e">
        <f>IF($A226="","",VLOOKUP($A226,'MÃ HH'!$A$1:$C$215,3,0))</f>
        <v>#N/A</v>
      </c>
      <c r="D226" s="109">
        <f>VLOOKUP(A226,'[1]TỔNG HỢP'!$A:$N,14,0)</f>
        <v>31</v>
      </c>
      <c r="E226" s="112">
        <f>SUMIF('NHẬP HÀNG'!$D:$D,A226,'NHẬP HÀNG'!$H:$H)</f>
        <v>0</v>
      </c>
      <c r="F226" s="112">
        <f>SUMIF('NHẬP HÀNG'!D:D,A226,'NHẬP HÀNG'!I:I)</f>
        <v>0</v>
      </c>
      <c r="G226" s="112">
        <f>SUMIF('NHẬP HÀNG'!D:D,A226,'NHẬP HÀNG'!J:J)</f>
        <v>0</v>
      </c>
      <c r="H226" s="112">
        <f>SUMIF('NHẬP HÀNG'!D:D,A226,'NHẬP HÀNG'!K:K)</f>
        <v>0</v>
      </c>
      <c r="I226" s="112">
        <f>SUMIF('NHẬP HÀNG'!D:D,A226,'NHẬP HÀNG'!M:M)</f>
        <v>0</v>
      </c>
      <c r="J226" s="112">
        <f>SUMIF('NHẬP HÀNG'!D:D,A226,'NHẬP HÀNG'!N:N)</f>
        <v>0</v>
      </c>
      <c r="K226" s="112">
        <f>SUMIF('NHẬP HÀNG'!D:D,A226,'NHẬP HÀNG'!L:L)</f>
        <v>0</v>
      </c>
      <c r="L226" s="112">
        <f>SUMIF('XUẤT HÀNG'!D:D,A226,'XUẤT HÀNG'!G:G)</f>
        <v>0</v>
      </c>
      <c r="M226" s="112">
        <f>SUMIF('XUẤT HÀNG'!D:D,A226,'XUẤT HÀNG'!H:H)</f>
        <v>0</v>
      </c>
      <c r="N226" s="109">
        <f t="shared" si="44"/>
        <v>31</v>
      </c>
      <c r="O226" s="121"/>
      <c r="P226" s="122"/>
      <c r="Q226" s="125">
        <f t="shared" si="45"/>
        <v>31</v>
      </c>
      <c r="R226" s="14" t="s">
        <v>4791</v>
      </c>
      <c r="S226" s="101" t="str">
        <f t="shared" si="46"/>
        <v>OK</v>
      </c>
    </row>
    <row r="227" spans="1:20" s="100" customFormat="1" ht="33.75" customHeight="1">
      <c r="A227" s="54" t="s">
        <v>4169</v>
      </c>
      <c r="B227" s="113" t="str">
        <f>IF($A227="","",VLOOKUP($A227,'MÃ HH'!$A$1:$C$2169,2,0))</f>
        <v>NHO XANH PERU 3J - 7.3KG</v>
      </c>
      <c r="C227" s="113" t="e">
        <f>IF($A227="","",VLOOKUP($A227,'MÃ HH'!$A$1:$C$215,3,0))</f>
        <v>#N/A</v>
      </c>
      <c r="D227" s="109">
        <f>VLOOKUP(A227,'[1]TỔNG HỢP'!$A:$N,14,0)</f>
        <v>-32</v>
      </c>
      <c r="E227" s="112">
        <f>SUMIF('NHẬP HÀNG'!$D:$D,A227,'NHẬP HÀNG'!$H:$H)</f>
        <v>0</v>
      </c>
      <c r="F227" s="112">
        <f>SUMIF('NHẬP HÀNG'!D:D,A227,'NHẬP HÀNG'!I:I)</f>
        <v>0</v>
      </c>
      <c r="G227" s="112">
        <f>SUMIF('NHẬP HÀNG'!D:D,A227,'NHẬP HÀNG'!J:J)</f>
        <v>0</v>
      </c>
      <c r="H227" s="112">
        <f>SUMIF('NHẬP HÀNG'!D:D,A227,'NHẬP HÀNG'!K:K)</f>
        <v>0</v>
      </c>
      <c r="I227" s="112">
        <f>SUMIF('NHẬP HÀNG'!D:D,A227,'NHẬP HÀNG'!M:M)</f>
        <v>0</v>
      </c>
      <c r="J227" s="112">
        <f>SUMIF('NHẬP HÀNG'!D:D,A227,'NHẬP HÀNG'!N:N)</f>
        <v>0</v>
      </c>
      <c r="K227" s="112">
        <f>SUMIF('NHẬP HÀNG'!D:D,A227,'NHẬP HÀNG'!L:L)</f>
        <v>0</v>
      </c>
      <c r="L227" s="112">
        <f>SUMIF('XUẤT HÀNG'!D:D,A227,'XUẤT HÀNG'!G:G)</f>
        <v>0</v>
      </c>
      <c r="M227" s="112">
        <f>SUMIF('XUẤT HÀNG'!D:D,A227,'XUẤT HÀNG'!H:H)</f>
        <v>0</v>
      </c>
      <c r="N227" s="109">
        <f t="shared" si="44"/>
        <v>-32</v>
      </c>
      <c r="O227" s="121"/>
      <c r="P227" s="122"/>
      <c r="Q227" s="125">
        <f t="shared" si="45"/>
        <v>-32</v>
      </c>
      <c r="R227" s="14"/>
      <c r="S227" s="101" t="str">
        <f t="shared" si="46"/>
        <v>OK</v>
      </c>
    </row>
    <row r="228" spans="1:20" s="100" customFormat="1" ht="33.75" hidden="1" customHeight="1">
      <c r="A228" s="54" t="s">
        <v>4261</v>
      </c>
      <c r="B228" s="113" t="str">
        <f>IF($A228="","",VLOOKUP($A228,'MÃ HH'!$A$1:$C$2169,2,0))</f>
        <v>NHO XANH PERU 3J - 4KG</v>
      </c>
      <c r="C228" s="113" t="e">
        <f>IF($A228="","",VLOOKUP($A228,'MÃ HH'!$A$1:$C$215,3,0))</f>
        <v>#N/A</v>
      </c>
      <c r="D228" s="109">
        <f>VLOOKUP(A228,'[1]TỔNG HỢP'!$A:$N,14,0)</f>
        <v>0</v>
      </c>
      <c r="E228" s="112">
        <f>SUMIF('NHẬP HÀNG'!$D:$D,A228,'NHẬP HÀNG'!$H:$H)</f>
        <v>0</v>
      </c>
      <c r="F228" s="112">
        <f>SUMIF('NHẬP HÀNG'!D:D,A228,'NHẬP HÀNG'!I:I)</f>
        <v>0</v>
      </c>
      <c r="G228" s="112">
        <f>SUMIF('NHẬP HÀNG'!D:D,A228,'NHẬP HÀNG'!J:J)</f>
        <v>0</v>
      </c>
      <c r="H228" s="112">
        <f>SUMIF('NHẬP HÀNG'!D:D,A228,'NHẬP HÀNG'!K:K)</f>
        <v>0</v>
      </c>
      <c r="I228" s="112">
        <f>SUMIF('NHẬP HÀNG'!D:D,A228,'NHẬP HÀNG'!M:M)</f>
        <v>0</v>
      </c>
      <c r="J228" s="112">
        <f>SUMIF('NHẬP HÀNG'!D:D,A228,'NHẬP HÀNG'!N:N)</f>
        <v>0</v>
      </c>
      <c r="K228" s="112">
        <f>SUMIF('NHẬP HÀNG'!D:D,A228,'NHẬP HÀNG'!L:L)</f>
        <v>0</v>
      </c>
      <c r="L228" s="112">
        <f>SUMIF('XUẤT HÀNG'!D:D,A228,'XUẤT HÀNG'!G:G)</f>
        <v>0</v>
      </c>
      <c r="M228" s="112">
        <f>SUMIF('XUẤT HÀNG'!D:D,A228,'XUẤT HÀNG'!H:H)</f>
        <v>0</v>
      </c>
      <c r="N228" s="109">
        <f t="shared" si="44"/>
        <v>0</v>
      </c>
      <c r="O228" s="121"/>
      <c r="P228" s="122"/>
      <c r="Q228" s="124">
        <f t="shared" si="45"/>
        <v>0</v>
      </c>
      <c r="R228" s="63"/>
      <c r="S228" s="101" t="str">
        <f t="shared" si="46"/>
        <v>NOT OK</v>
      </c>
      <c r="T228" s="100">
        <v>35</v>
      </c>
    </row>
    <row r="229" spans="1:20" s="100" customFormat="1" ht="33.75" hidden="1" customHeight="1">
      <c r="A229" s="40" t="s">
        <v>4311</v>
      </c>
      <c r="B229" s="113" t="str">
        <f>IF($A229="","",VLOOKUP($A229,'MÃ HH'!$A$1:$C$2169,2,0))</f>
        <v>NHO NGÓN TAY PERU</v>
      </c>
      <c r="C229" s="113" t="e">
        <f>IF($A229="","",VLOOKUP($A229,'MÃ HH'!$A$1:$C$215,3,0))</f>
        <v>#N/A</v>
      </c>
      <c r="D229" s="109">
        <f>VLOOKUP(A229,'[1]TỔNG HỢP'!$A:$N,14,0)</f>
        <v>0</v>
      </c>
      <c r="E229" s="112">
        <f>SUMIF('NHẬP HÀNG'!$D:$D,A229,'NHẬP HÀNG'!$H:$H)</f>
        <v>0</v>
      </c>
      <c r="F229" s="112">
        <f>SUMIF('NHẬP HÀNG'!D:D,A229,'NHẬP HÀNG'!I:I)</f>
        <v>0</v>
      </c>
      <c r="G229" s="112">
        <f>SUMIF('NHẬP HÀNG'!D:D,A229,'NHẬP HÀNG'!J:J)</f>
        <v>0</v>
      </c>
      <c r="H229" s="112">
        <f>SUMIF('NHẬP HÀNG'!D:D,A229,'NHẬP HÀNG'!K:K)</f>
        <v>0</v>
      </c>
      <c r="I229" s="112">
        <f>SUMIF('NHẬP HÀNG'!D:D,A229,'NHẬP HÀNG'!M:M)</f>
        <v>0</v>
      </c>
      <c r="J229" s="112">
        <f>SUMIF('NHẬP HÀNG'!D:D,A229,'NHẬP HÀNG'!N:N)</f>
        <v>0</v>
      </c>
      <c r="K229" s="112">
        <f>SUMIF('NHẬP HÀNG'!D:D,A229,'NHẬP HÀNG'!L:L)</f>
        <v>0</v>
      </c>
      <c r="L229" s="112">
        <f>SUMIF('XUẤT HÀNG'!D:D,A229,'XUẤT HÀNG'!G:G)</f>
        <v>0</v>
      </c>
      <c r="M229" s="112">
        <f>SUMIF('XUẤT HÀNG'!D:D,A229,'XUẤT HÀNG'!H:H)</f>
        <v>0</v>
      </c>
      <c r="N229" s="109">
        <f t="shared" si="44"/>
        <v>0</v>
      </c>
      <c r="O229" s="121"/>
      <c r="P229" s="122"/>
      <c r="Q229" s="124">
        <f t="shared" si="45"/>
        <v>0</v>
      </c>
      <c r="R229" s="63"/>
      <c r="S229" s="101" t="str">
        <f t="shared" si="46"/>
        <v>NOT OK</v>
      </c>
      <c r="T229" s="100">
        <v>35</v>
      </c>
    </row>
    <row r="230" spans="1:20" s="100" customFormat="1" ht="33.75" hidden="1" customHeight="1">
      <c r="A230" s="40" t="s">
        <v>4478</v>
      </c>
      <c r="B230" s="113" t="str">
        <f>IF($A230="","",VLOOKUP($A230,'MÃ HH'!$A$1:$C$2169,2,0))</f>
        <v>NHO XANH NP STARSOUTH - 4.5KG</v>
      </c>
      <c r="C230" s="113" t="e">
        <f>IF($A230="","",VLOOKUP($A230,'MÃ HH'!$A$1:$C$215,3,0))</f>
        <v>#N/A</v>
      </c>
      <c r="D230" s="109">
        <f>VLOOKUP(A230,'[1]TỔNG HỢP'!$A:$N,14,0)</f>
        <v>0</v>
      </c>
      <c r="E230" s="112">
        <f>SUMIF('NHẬP HÀNG'!$D:$D,A230,'NHẬP HÀNG'!$H:$H)</f>
        <v>0</v>
      </c>
      <c r="F230" s="112">
        <f>SUMIF('NHẬP HÀNG'!D:D,A230,'NHẬP HÀNG'!I:I)</f>
        <v>0</v>
      </c>
      <c r="G230" s="112">
        <f>SUMIF('NHẬP HÀNG'!D:D,A230,'NHẬP HÀNG'!J:J)</f>
        <v>0</v>
      </c>
      <c r="H230" s="112">
        <f>SUMIF('NHẬP HÀNG'!D:D,A230,'NHẬP HÀNG'!K:K)</f>
        <v>0</v>
      </c>
      <c r="I230" s="112">
        <f>SUMIF('NHẬP HÀNG'!D:D,A230,'NHẬP HÀNG'!M:M)</f>
        <v>0</v>
      </c>
      <c r="J230" s="112">
        <f>SUMIF('NHẬP HÀNG'!D:D,A230,'NHẬP HÀNG'!N:N)</f>
        <v>0</v>
      </c>
      <c r="K230" s="112">
        <f>SUMIF('NHẬP HÀNG'!D:D,A230,'NHẬP HÀNG'!L:L)</f>
        <v>0</v>
      </c>
      <c r="L230" s="112">
        <f>SUMIF('XUẤT HÀNG'!D:D,A230,'XUẤT HÀNG'!G:G)</f>
        <v>0</v>
      </c>
      <c r="M230" s="112">
        <f>SUMIF('XUẤT HÀNG'!D:D,A230,'XUẤT HÀNG'!H:H)</f>
        <v>0</v>
      </c>
      <c r="N230" s="109">
        <f t="shared" si="44"/>
        <v>0</v>
      </c>
      <c r="O230" s="121"/>
      <c r="P230" s="122"/>
      <c r="Q230" s="124">
        <f t="shared" si="45"/>
        <v>0</v>
      </c>
      <c r="R230" s="63"/>
      <c r="S230" s="101" t="str">
        <f t="shared" si="46"/>
        <v>NOT OK</v>
      </c>
      <c r="T230" s="100">
        <v>35</v>
      </c>
    </row>
    <row r="231" spans="1:20" s="100" customFormat="1" ht="33.75" hidden="1" customHeight="1">
      <c r="A231" s="40" t="s">
        <v>3993</v>
      </c>
      <c r="B231" s="113" t="str">
        <f>IF($A231="","",VLOOKUP($A231,'MÃ HH'!$A$1:$C$2169,2,0))</f>
        <v>NHO XANH AUTUMCRIP CMI - 8.2KG</v>
      </c>
      <c r="C231" s="113" t="e">
        <f>IF($A231="","",VLOOKUP($A231,'MÃ HH'!$A$1:$C$215,3,0))</f>
        <v>#N/A</v>
      </c>
      <c r="D231" s="109">
        <f>VLOOKUP(A231,'[1]TỔNG HỢP'!$A:$N,14,0)</f>
        <v>0</v>
      </c>
      <c r="E231" s="112">
        <f>SUMIF('NHẬP HÀNG'!$D:$D,A231,'NHẬP HÀNG'!$H:$H)</f>
        <v>0</v>
      </c>
      <c r="F231" s="112">
        <f>SUMIF('NHẬP HÀNG'!D:D,A231,'NHẬP HÀNG'!I:I)</f>
        <v>0</v>
      </c>
      <c r="G231" s="112">
        <f>SUMIF('NHẬP HÀNG'!D:D,A231,'NHẬP HÀNG'!J:J)</f>
        <v>0</v>
      </c>
      <c r="H231" s="112">
        <f>SUMIF('NHẬP HÀNG'!D:D,A231,'NHẬP HÀNG'!K:K)</f>
        <v>0</v>
      </c>
      <c r="I231" s="112">
        <f>SUMIF('NHẬP HÀNG'!D:D,A231,'NHẬP HÀNG'!M:M)</f>
        <v>0</v>
      </c>
      <c r="J231" s="112">
        <f>SUMIF('NHẬP HÀNG'!D:D,A231,'NHẬP HÀNG'!N:N)</f>
        <v>0</v>
      </c>
      <c r="K231" s="112">
        <f>SUMIF('NHẬP HÀNG'!D:D,A231,'NHẬP HÀNG'!L:L)</f>
        <v>0</v>
      </c>
      <c r="L231" s="112">
        <f>SUMIF('XUẤT HÀNG'!D:D,A231,'XUẤT HÀNG'!G:G)</f>
        <v>0</v>
      </c>
      <c r="M231" s="112">
        <f>SUMIF('XUẤT HÀNG'!D:D,A231,'XUẤT HÀNG'!H:H)</f>
        <v>0</v>
      </c>
      <c r="N231" s="109">
        <f t="shared" si="44"/>
        <v>0</v>
      </c>
      <c r="O231" s="121"/>
      <c r="P231" s="122"/>
      <c r="Q231" s="124">
        <f t="shared" si="45"/>
        <v>0</v>
      </c>
      <c r="R231" s="63"/>
      <c r="S231" s="101" t="str">
        <f t="shared" si="46"/>
        <v>NOT OK</v>
      </c>
    </row>
    <row r="232" spans="1:20" s="100" customFormat="1" ht="33.75" hidden="1" customHeight="1">
      <c r="A232" s="54" t="s">
        <v>3908</v>
      </c>
      <c r="B232" s="113" t="str">
        <f>IF($A232="","",VLOOKUP($A232,'MÃ HH'!$A$1:$C$1879,2,0))</f>
        <v xml:space="preserve">NHO XANH AUTUM CRIP AMERICAN- 8.6KG </v>
      </c>
      <c r="C232" s="113" t="e">
        <f>IF($A232="","",VLOOKUP($A232,'MÃ HH'!$A$1:$C$215,3,0))</f>
        <v>#N/A</v>
      </c>
      <c r="D232" s="109">
        <f>VLOOKUP(A232,'[1]TỔNG HỢP'!$A:$N,14,0)</f>
        <v>0</v>
      </c>
      <c r="E232" s="112">
        <f>SUMIF('NHẬP HÀNG'!$D:$D,A232,'NHẬP HÀNG'!$H:$H)</f>
        <v>0</v>
      </c>
      <c r="F232" s="112">
        <f>SUMIF('NHẬP HÀNG'!D:D,A232,'NHẬP HÀNG'!I:I)</f>
        <v>0</v>
      </c>
      <c r="G232" s="112">
        <f>SUMIF('NHẬP HÀNG'!D:D,A232,'NHẬP HÀNG'!J:J)</f>
        <v>0</v>
      </c>
      <c r="H232" s="112">
        <f>SUMIF('NHẬP HÀNG'!D:D,A232,'NHẬP HÀNG'!K:K)</f>
        <v>0</v>
      </c>
      <c r="I232" s="112">
        <f>SUMIF('NHẬP HÀNG'!D:D,A232,'NHẬP HÀNG'!M:M)</f>
        <v>0</v>
      </c>
      <c r="J232" s="112">
        <f>SUMIF('NHẬP HÀNG'!D:D,A232,'NHẬP HÀNG'!N:N)</f>
        <v>0</v>
      </c>
      <c r="K232" s="112">
        <f>SUMIF('NHẬP HÀNG'!D:D,A232,'NHẬP HÀNG'!L:L)</f>
        <v>0</v>
      </c>
      <c r="L232" s="112">
        <f>SUMIF('XUẤT HÀNG'!D:D,A232,'XUẤT HÀNG'!G:G)</f>
        <v>0</v>
      </c>
      <c r="M232" s="112">
        <f>SUMIF('XUẤT HÀNG'!D:D,A232,'XUẤT HÀNG'!H:H)</f>
        <v>0</v>
      </c>
      <c r="N232" s="109">
        <f t="shared" si="44"/>
        <v>0</v>
      </c>
      <c r="O232" s="121"/>
      <c r="P232" s="122"/>
      <c r="Q232" s="124">
        <f t="shared" si="45"/>
        <v>0</v>
      </c>
      <c r="R232" s="63"/>
      <c r="S232" s="101" t="str">
        <f t="shared" si="46"/>
        <v>NOT OK</v>
      </c>
      <c r="T232" s="100" t="s">
        <v>4792</v>
      </c>
    </row>
    <row r="233" spans="1:20" s="100" customFormat="1" ht="33.75" hidden="1" customHeight="1">
      <c r="A233" s="40" t="s">
        <v>3886</v>
      </c>
      <c r="B233" s="113" t="str">
        <f>IF($A233="","",VLOOKUP($A233,'MÃ HH'!$A$1:$C$1879,2,0))</f>
        <v xml:space="preserve">NHO XANH AUTUM CRIP 8 JEMS- 8.6KG </v>
      </c>
      <c r="C233" s="113" t="e">
        <f>IF($A233="","",VLOOKUP($A233,'MÃ HH'!$A$1:$C$215,3,0))</f>
        <v>#N/A</v>
      </c>
      <c r="D233" s="109">
        <f>VLOOKUP(A233,'[1]TỔNG HỢP'!$A:$N,14,0)</f>
        <v>0</v>
      </c>
      <c r="E233" s="112">
        <f>SUMIF('NHẬP HÀNG'!$D:$D,A233,'NHẬP HÀNG'!$H:$H)</f>
        <v>0</v>
      </c>
      <c r="F233" s="112">
        <f>SUMIF('NHẬP HÀNG'!D:D,A233,'NHẬP HÀNG'!I:I)</f>
        <v>0</v>
      </c>
      <c r="G233" s="112">
        <f>SUMIF('NHẬP HÀNG'!D:D,A233,'NHẬP HÀNG'!J:J)</f>
        <v>0</v>
      </c>
      <c r="H233" s="112">
        <f>SUMIF('NHẬP HÀNG'!D:D,A233,'NHẬP HÀNG'!K:K)</f>
        <v>0</v>
      </c>
      <c r="I233" s="112">
        <f>SUMIF('NHẬP HÀNG'!D:D,A233,'NHẬP HÀNG'!M:M)</f>
        <v>0</v>
      </c>
      <c r="J233" s="112">
        <f>SUMIF('NHẬP HÀNG'!D:D,A233,'NHẬP HÀNG'!N:N)</f>
        <v>0</v>
      </c>
      <c r="K233" s="112">
        <f>SUMIF('NHẬP HÀNG'!D:D,A233,'NHẬP HÀNG'!L:L)</f>
        <v>0</v>
      </c>
      <c r="L233" s="112">
        <f>SUMIF('XUẤT HÀNG'!D:D,A233,'XUẤT HÀNG'!G:G)</f>
        <v>0</v>
      </c>
      <c r="M233" s="112">
        <f>SUMIF('XUẤT HÀNG'!D:D,A233,'XUẤT HÀNG'!H:H)</f>
        <v>0</v>
      </c>
      <c r="N233" s="109">
        <f t="shared" si="44"/>
        <v>0</v>
      </c>
      <c r="O233" s="121"/>
      <c r="P233" s="122"/>
      <c r="Q233" s="124">
        <f t="shared" si="45"/>
        <v>0</v>
      </c>
      <c r="R233" s="63"/>
      <c r="S233" s="101" t="str">
        <f t="shared" si="46"/>
        <v>NOT OK</v>
      </c>
    </row>
    <row r="234" spans="1:20" s="100" customFormat="1" ht="32.25" hidden="1" customHeight="1">
      <c r="A234" s="115" t="s">
        <v>3722</v>
      </c>
      <c r="B234" s="113" t="str">
        <f>IF($A234="","",VLOOKUP($A234,'MÃ HH'!$A$1:$C$1876,2,0))</f>
        <v>NHO XANH AUTUMN CRIPS CÔ GÁI - 8.6KG</v>
      </c>
      <c r="C234" s="113" t="e">
        <f>IF($A234="","",VLOOKUP($A234,'MÃ HH'!$A$1:$C$215,3,0))</f>
        <v>#N/A</v>
      </c>
      <c r="D234" s="109">
        <f>VLOOKUP(A234,'[1]TỔNG HỢP'!$A:$N,14,0)</f>
        <v>0</v>
      </c>
      <c r="E234" s="112">
        <f>SUMIF('NHẬP HÀNG'!$D:$D,A234,'NHẬP HÀNG'!$H:$H)</f>
        <v>0</v>
      </c>
      <c r="F234" s="112">
        <f>SUMIF('NHẬP HÀNG'!D:D,A234,'NHẬP HÀNG'!I:I)</f>
        <v>0</v>
      </c>
      <c r="G234" s="112">
        <f>SUMIF('NHẬP HÀNG'!D:D,A234,'NHẬP HÀNG'!J:J)</f>
        <v>0</v>
      </c>
      <c r="H234" s="112">
        <f>SUMIF('NHẬP HÀNG'!D:D,A234,'NHẬP HÀNG'!K:K)</f>
        <v>0</v>
      </c>
      <c r="I234" s="112">
        <f>SUMIF('NHẬP HÀNG'!D:D,A234,'NHẬP HÀNG'!M:M)</f>
        <v>0</v>
      </c>
      <c r="J234" s="112">
        <f>SUMIF('NHẬP HÀNG'!D:D,A234,'NHẬP HÀNG'!N:N)</f>
        <v>0</v>
      </c>
      <c r="K234" s="112">
        <f>SUMIF('NHẬP HÀNG'!D:D,A234,'NHẬP HÀNG'!L:L)</f>
        <v>0</v>
      </c>
      <c r="L234" s="112">
        <f>SUMIF('XUẤT HÀNG'!D:D,A234,'XUẤT HÀNG'!G:G)</f>
        <v>0</v>
      </c>
      <c r="M234" s="112">
        <f>SUMIF('XUẤT HÀNG'!D:D,A234,'XUẤT HÀNG'!H:H)</f>
        <v>0</v>
      </c>
      <c r="N234" s="109">
        <f t="shared" si="44"/>
        <v>0</v>
      </c>
      <c r="O234" s="121"/>
      <c r="P234" s="122"/>
      <c r="Q234" s="124">
        <f t="shared" si="45"/>
        <v>0</v>
      </c>
      <c r="R234" s="63"/>
      <c r="S234" s="101" t="str">
        <f t="shared" si="46"/>
        <v>NOT OK</v>
      </c>
    </row>
    <row r="235" spans="1:20" s="100" customFormat="1" ht="39.950000000000003" hidden="1" customHeight="1">
      <c r="A235" s="56" t="s">
        <v>3396</v>
      </c>
      <c r="B235" s="113" t="str">
        <f>IF($A235="","",VLOOKUP($A235,'MÃ HH'!$A$1:$C$1876,2,0))</f>
        <v>NHO XANH AUTUMN CRISP AIRCHIEF AIR -8.6KG</v>
      </c>
      <c r="C235" s="113" t="str">
        <f>IF($A235="","",VLOOKUP($A235,'MÃ HH'!$A$1:$C$215,3,0))</f>
        <v>Thùng</v>
      </c>
      <c r="D235" s="109">
        <f>VLOOKUP(A235,'[1]TỔNG HỢP'!$A:$N,14,0)</f>
        <v>0</v>
      </c>
      <c r="E235" s="112">
        <f>SUMIF('NHẬP HÀNG'!$D:$D,A235,'NHẬP HÀNG'!$H:$H)</f>
        <v>0</v>
      </c>
      <c r="F235" s="112">
        <f>SUMIF('NHẬP HÀNG'!D:D,A235,'NHẬP HÀNG'!I:I)</f>
        <v>0</v>
      </c>
      <c r="G235" s="112">
        <f>SUMIF('NHẬP HÀNG'!D:D,A235,'NHẬP HÀNG'!J:J)</f>
        <v>0</v>
      </c>
      <c r="H235" s="112">
        <f>SUMIF('NHẬP HÀNG'!D:D,A235,'NHẬP HÀNG'!K:K)</f>
        <v>0</v>
      </c>
      <c r="I235" s="112">
        <f>SUMIF('NHẬP HÀNG'!D:D,A235,'NHẬP HÀNG'!M:M)</f>
        <v>0</v>
      </c>
      <c r="J235" s="112">
        <f>SUMIF('NHẬP HÀNG'!D:D,A235,'NHẬP HÀNG'!N:N)</f>
        <v>0</v>
      </c>
      <c r="K235" s="112">
        <f>SUMIF('NHẬP HÀNG'!D:D,A235,'NHẬP HÀNG'!L:L)</f>
        <v>0</v>
      </c>
      <c r="L235" s="112">
        <f>SUMIF('XUẤT HÀNG'!D:D,A235,'XUẤT HÀNG'!G:G)</f>
        <v>0</v>
      </c>
      <c r="M235" s="112">
        <f>SUMIF('XUẤT HÀNG'!D:D,A235,'XUẤT HÀNG'!H:H)</f>
        <v>0</v>
      </c>
      <c r="N235" s="109">
        <f t="shared" si="44"/>
        <v>0</v>
      </c>
      <c r="O235" s="121"/>
      <c r="P235" s="122"/>
      <c r="Q235" s="124">
        <f t="shared" si="45"/>
        <v>0</v>
      </c>
      <c r="R235" s="63"/>
      <c r="S235" s="101" t="str">
        <f t="shared" si="46"/>
        <v>NOT OK</v>
      </c>
    </row>
    <row r="236" spans="1:20" s="100" customFormat="1" ht="33.75" hidden="1" customHeight="1">
      <c r="A236" s="115" t="s">
        <v>3748</v>
      </c>
      <c r="B236" s="113" t="str">
        <f>IF($A236="","",VLOOKUP($A236,'MÃ HH'!$A$1:$C$1876,2,0))</f>
        <v>NHO XANH SWEET GLOBAL AIRCHIF SEA -8.6KG</v>
      </c>
      <c r="C236" s="113" t="e">
        <f>IF($A236="","",VLOOKUP($A236,'MÃ HH'!$A$1:$C$215,3,0))</f>
        <v>#N/A</v>
      </c>
      <c r="D236" s="109">
        <f>VLOOKUP(A236,'[1]TỔNG HỢP'!$A:$N,14,0)</f>
        <v>0</v>
      </c>
      <c r="E236" s="112">
        <f>SUMIF('NHẬP HÀNG'!$D:$D,A236,'NHẬP HÀNG'!$H:$H)</f>
        <v>0</v>
      </c>
      <c r="F236" s="112">
        <f>SUMIF('NHẬP HÀNG'!D:D,A236,'NHẬP HÀNG'!I:I)</f>
        <v>0</v>
      </c>
      <c r="G236" s="112">
        <f>SUMIF('NHẬP HÀNG'!D:D,A236,'NHẬP HÀNG'!J:J)</f>
        <v>0</v>
      </c>
      <c r="H236" s="112">
        <f>SUMIF('NHẬP HÀNG'!D:D,A236,'NHẬP HÀNG'!K:K)</f>
        <v>0</v>
      </c>
      <c r="I236" s="112">
        <f>SUMIF('NHẬP HÀNG'!D:D,A236,'NHẬP HÀNG'!M:M)</f>
        <v>0</v>
      </c>
      <c r="J236" s="112">
        <f>SUMIF('NHẬP HÀNG'!D:D,A236,'NHẬP HÀNG'!N:N)</f>
        <v>0</v>
      </c>
      <c r="K236" s="112">
        <f>SUMIF('NHẬP HÀNG'!D:D,A236,'NHẬP HÀNG'!L:L)</f>
        <v>0</v>
      </c>
      <c r="L236" s="112">
        <f>SUMIF('XUẤT HÀNG'!D:D,A236,'XUẤT HÀNG'!G:G)</f>
        <v>0</v>
      </c>
      <c r="M236" s="112">
        <f>SUMIF('XUẤT HÀNG'!D:D,A236,'XUẤT HÀNG'!H:H)</f>
        <v>0</v>
      </c>
      <c r="N236" s="109">
        <f t="shared" si="44"/>
        <v>0</v>
      </c>
      <c r="O236" s="121"/>
      <c r="P236" s="122"/>
      <c r="Q236" s="124">
        <f t="shared" si="45"/>
        <v>0</v>
      </c>
      <c r="R236" s="63"/>
      <c r="S236" s="101" t="str">
        <f t="shared" si="46"/>
        <v>NOT OK</v>
      </c>
    </row>
    <row r="237" spans="1:20" s="100" customFormat="1" ht="33.75" hidden="1" customHeight="1">
      <c r="A237" s="56" t="s">
        <v>3398</v>
      </c>
      <c r="B237" s="113" t="str">
        <f>IF($A237="","",VLOOKUP($A237,'MÃ HH'!$A$1:$C$1876,2,0))</f>
        <v>NHO XANH AUTUMN CRIPS CALIFORNIA AIR- 8.6KG</v>
      </c>
      <c r="C237" s="113" t="str">
        <f>IF($A237="","",VLOOKUP($A237,'MÃ HH'!$A$1:$C$215,3,0))</f>
        <v>Thùng</v>
      </c>
      <c r="D237" s="109">
        <f>VLOOKUP(A237,'[1]TỔNG HỢP'!$A:$N,14,0)</f>
        <v>0</v>
      </c>
      <c r="E237" s="112">
        <f>SUMIF('NHẬP HÀNG'!$D:$D,A237,'NHẬP HÀNG'!$H:$H)</f>
        <v>0</v>
      </c>
      <c r="F237" s="112">
        <f>SUMIF('NHẬP HÀNG'!D:D,A237,'NHẬP HÀNG'!I:I)</f>
        <v>0</v>
      </c>
      <c r="G237" s="112">
        <f>SUMIF('NHẬP HÀNG'!D:D,A237,'NHẬP HÀNG'!J:J)</f>
        <v>0</v>
      </c>
      <c r="H237" s="112">
        <f>SUMIF('NHẬP HÀNG'!D:D,A237,'NHẬP HÀNG'!K:K)</f>
        <v>0</v>
      </c>
      <c r="I237" s="112">
        <f>SUMIF('NHẬP HÀNG'!D:D,A237,'NHẬP HÀNG'!M:M)</f>
        <v>0</v>
      </c>
      <c r="J237" s="112">
        <f>SUMIF('NHẬP HÀNG'!D:D,A237,'NHẬP HÀNG'!N:N)</f>
        <v>0</v>
      </c>
      <c r="K237" s="112">
        <f>SUMIF('NHẬP HÀNG'!D:D,A237,'NHẬP HÀNG'!L:L)</f>
        <v>0</v>
      </c>
      <c r="L237" s="112">
        <f>SUMIF('XUẤT HÀNG'!D:D,A237,'XUẤT HÀNG'!G:G)</f>
        <v>0</v>
      </c>
      <c r="M237" s="112">
        <f>SUMIF('XUẤT HÀNG'!D:D,A237,'XUẤT HÀNG'!H:H)</f>
        <v>0</v>
      </c>
      <c r="N237" s="109">
        <f t="shared" si="44"/>
        <v>0</v>
      </c>
      <c r="O237" s="121"/>
      <c r="P237" s="122"/>
      <c r="Q237" s="124">
        <f t="shared" si="45"/>
        <v>0</v>
      </c>
      <c r="R237" s="63"/>
      <c r="S237" s="101" t="str">
        <f t="shared" si="46"/>
        <v>NOT OK</v>
      </c>
    </row>
    <row r="238" spans="1:20" s="100" customFormat="1" ht="33.75" hidden="1" customHeight="1">
      <c r="A238" s="56" t="s">
        <v>3400</v>
      </c>
      <c r="B238" s="113" t="str">
        <f>IF($A238="","",VLOOKUP($A238,'MÃ HH'!$A$1:$C$215,2,0))</f>
        <v>NHO XANH AUTUMN CRIPS ILUMI AIR- 8.6KG</v>
      </c>
      <c r="C238" s="113" t="str">
        <f>IF($A238="","",VLOOKUP($A238,'MÃ HH'!$A$1:$C$215,3,0))</f>
        <v>Thùng</v>
      </c>
      <c r="D238" s="109">
        <f>VLOOKUP(A238,'[1]TỔNG HỢP'!$A:$N,14,0)</f>
        <v>0</v>
      </c>
      <c r="E238" s="112">
        <f>SUMIF('NHẬP HÀNG'!$D:$D,A238,'NHẬP HÀNG'!$H:$H)</f>
        <v>0</v>
      </c>
      <c r="F238" s="112">
        <f>SUMIF('NHẬP HÀNG'!D:D,A238,'NHẬP HÀNG'!I:I)</f>
        <v>0</v>
      </c>
      <c r="G238" s="112">
        <f>SUMIF('NHẬP HÀNG'!D:D,A238,'NHẬP HÀNG'!J:J)</f>
        <v>0</v>
      </c>
      <c r="H238" s="112">
        <f>SUMIF('NHẬP HÀNG'!D:D,A238,'NHẬP HÀNG'!K:K)</f>
        <v>0</v>
      </c>
      <c r="I238" s="112">
        <f>SUMIF('NHẬP HÀNG'!D:D,A238,'NHẬP HÀNG'!M:M)</f>
        <v>0</v>
      </c>
      <c r="J238" s="112">
        <f>SUMIF('NHẬP HÀNG'!D:D,A238,'NHẬP HÀNG'!N:N)</f>
        <v>0</v>
      </c>
      <c r="K238" s="112">
        <f>SUMIF('NHẬP HÀNG'!D:D,A238,'NHẬP HÀNG'!L:L)</f>
        <v>0</v>
      </c>
      <c r="L238" s="112">
        <f>SUMIF('XUẤT HÀNG'!D:D,A238,'XUẤT HÀNG'!G:G)</f>
        <v>0</v>
      </c>
      <c r="M238" s="112">
        <f>SUMIF('XUẤT HÀNG'!D:D,A238,'XUẤT HÀNG'!H:H)</f>
        <v>0</v>
      </c>
      <c r="N238" s="109">
        <f t="shared" si="44"/>
        <v>0</v>
      </c>
      <c r="O238" s="121"/>
      <c r="P238" s="122"/>
      <c r="Q238" s="124">
        <f t="shared" si="45"/>
        <v>0</v>
      </c>
      <c r="R238" s="63"/>
      <c r="S238" s="101" t="str">
        <f t="shared" si="46"/>
        <v>NOT OK</v>
      </c>
    </row>
    <row r="239" spans="1:20" s="100" customFormat="1" ht="33.75" hidden="1" customHeight="1">
      <c r="A239" s="56" t="s">
        <v>3402</v>
      </c>
      <c r="B239" s="113" t="str">
        <f>IF($A239="","",VLOOKUP($A239,'MÃ HH'!$A$1:$C$1876,2,0))</f>
        <v>NHO XANH SWEET GLOBE ILUME SEA  - 8.6 KG</v>
      </c>
      <c r="C239" s="113" t="str">
        <f>IF($A239="","",VLOOKUP($A239,'MÃ HH'!$A$1:$C$215,3,0))</f>
        <v>Thùng</v>
      </c>
      <c r="D239" s="109">
        <f>VLOOKUP(A239,'[1]TỔNG HỢP'!$A:$N,14,0)</f>
        <v>0</v>
      </c>
      <c r="E239" s="112">
        <f>SUMIF('NHẬP HÀNG'!$D:$D,A239,'NHẬP HÀNG'!$H:$H)</f>
        <v>0</v>
      </c>
      <c r="F239" s="112">
        <f>SUMIF('NHẬP HÀNG'!D:D,A239,'NHẬP HÀNG'!I:I)</f>
        <v>0</v>
      </c>
      <c r="G239" s="112">
        <f>SUMIF('NHẬP HÀNG'!D:D,A239,'NHẬP HÀNG'!J:J)</f>
        <v>0</v>
      </c>
      <c r="H239" s="112">
        <f>SUMIF('NHẬP HÀNG'!D:D,A239,'NHẬP HÀNG'!K:K)</f>
        <v>0</v>
      </c>
      <c r="I239" s="112">
        <f>SUMIF('NHẬP HÀNG'!D:D,A239,'NHẬP HÀNG'!M:M)</f>
        <v>0</v>
      </c>
      <c r="J239" s="112">
        <f>SUMIF('NHẬP HÀNG'!D:D,A239,'NHẬP HÀNG'!N:N)</f>
        <v>0</v>
      </c>
      <c r="K239" s="112">
        <f>SUMIF('NHẬP HÀNG'!D:D,A239,'NHẬP HÀNG'!L:L)</f>
        <v>0</v>
      </c>
      <c r="L239" s="112">
        <f>SUMIF('XUẤT HÀNG'!D:D,A239,'XUẤT HÀNG'!G:G)</f>
        <v>0</v>
      </c>
      <c r="M239" s="112">
        <f>SUMIF('XUẤT HÀNG'!D:D,A239,'XUẤT HÀNG'!H:H)</f>
        <v>0</v>
      </c>
      <c r="N239" s="109">
        <f t="shared" si="44"/>
        <v>0</v>
      </c>
      <c r="O239" s="121"/>
      <c r="P239" s="122"/>
      <c r="Q239" s="124">
        <f t="shared" si="45"/>
        <v>0</v>
      </c>
      <c r="R239" s="63"/>
      <c r="S239" s="101" t="str">
        <f t="shared" si="46"/>
        <v>NOT OK</v>
      </c>
    </row>
    <row r="240" spans="1:20" s="100" customFormat="1" ht="33.75" hidden="1" customHeight="1">
      <c r="A240" s="117" t="s">
        <v>3730</v>
      </c>
      <c r="B240" s="113" t="str">
        <f>IF($A240="","",VLOOKUP($A240,'MÃ HH'!$A$1:$C$1876,2,0))</f>
        <v>NHO XANH AUTUMN CRIPS JPG - 8.6KG</v>
      </c>
      <c r="C240" s="113" t="e">
        <f>IF($A240="","",VLOOKUP($A240,'MÃ HH'!$A$1:$C$215,3,0))</f>
        <v>#N/A</v>
      </c>
      <c r="D240" s="109">
        <f>VLOOKUP(A240,'[1]TỔNG HỢP'!$A:$N,14,0)</f>
        <v>0</v>
      </c>
      <c r="E240" s="112">
        <f>SUMIF('NHẬP HÀNG'!$D:$D,A240,'NHẬP HÀNG'!$H:$H)</f>
        <v>0</v>
      </c>
      <c r="F240" s="112">
        <f>SUMIF('NHẬP HÀNG'!D:D,A240,'NHẬP HÀNG'!I:I)</f>
        <v>0</v>
      </c>
      <c r="G240" s="112">
        <f>SUMIF('NHẬP HÀNG'!D:D,A240,'NHẬP HÀNG'!J:J)</f>
        <v>0</v>
      </c>
      <c r="H240" s="112">
        <f>SUMIF('NHẬP HÀNG'!D:D,A240,'NHẬP HÀNG'!K:K)</f>
        <v>0</v>
      </c>
      <c r="I240" s="112">
        <f>SUMIF('NHẬP HÀNG'!D:D,A240,'NHẬP HÀNG'!M:M)</f>
        <v>0</v>
      </c>
      <c r="J240" s="112">
        <f>SUMIF('NHẬP HÀNG'!D:D,A240,'NHẬP HÀNG'!N:N)</f>
        <v>0</v>
      </c>
      <c r="K240" s="112">
        <f>SUMIF('NHẬP HÀNG'!D:D,A240,'NHẬP HÀNG'!L:L)</f>
        <v>0</v>
      </c>
      <c r="L240" s="112">
        <f>SUMIF('XUẤT HÀNG'!D:D,A240,'XUẤT HÀNG'!G:G)</f>
        <v>0</v>
      </c>
      <c r="M240" s="112">
        <f>SUMIF('XUẤT HÀNG'!D:D,A240,'XUẤT HÀNG'!H:H)</f>
        <v>0</v>
      </c>
      <c r="N240" s="109">
        <f t="shared" si="44"/>
        <v>0</v>
      </c>
      <c r="O240" s="121"/>
      <c r="P240" s="122"/>
      <c r="Q240" s="124">
        <f t="shared" si="45"/>
        <v>0</v>
      </c>
      <c r="R240" s="63"/>
      <c r="S240" s="101" t="str">
        <f t="shared" si="46"/>
        <v>NOT OK</v>
      </c>
    </row>
    <row r="241" spans="1:19" s="100" customFormat="1" ht="33.75" hidden="1" customHeight="1">
      <c r="A241" s="56" t="s">
        <v>3404</v>
      </c>
      <c r="B241" s="113" t="str">
        <f>IF($A241="","",VLOOKUP($A241,'MÃ HH'!$A$1:$C$215,2,0))</f>
        <v>NHO XANH SWEET GLOBAL KIM CƯƠNG SEA- 8.6KG</v>
      </c>
      <c r="C241" s="113" t="str">
        <f>IF($A241="","",VLOOKUP($A241,'MÃ HH'!$A$1:$C$215,3,0))</f>
        <v>Thùng</v>
      </c>
      <c r="D241" s="109">
        <f>VLOOKUP(A241,'[1]TỔNG HỢP'!$A:$N,14,0)</f>
        <v>0</v>
      </c>
      <c r="E241" s="112">
        <f>SUMIF('NHẬP HÀNG'!$D:$D,A241,'NHẬP HÀNG'!$H:$H)</f>
        <v>0</v>
      </c>
      <c r="F241" s="112">
        <f>SUMIF('NHẬP HÀNG'!D:D,A241,'NHẬP HÀNG'!I:I)</f>
        <v>0</v>
      </c>
      <c r="G241" s="112">
        <f>SUMIF('NHẬP HÀNG'!D:D,A241,'NHẬP HÀNG'!J:J)</f>
        <v>0</v>
      </c>
      <c r="H241" s="112">
        <f>SUMIF('NHẬP HÀNG'!D:D,A241,'NHẬP HÀNG'!K:K)</f>
        <v>0</v>
      </c>
      <c r="I241" s="112">
        <f>SUMIF('NHẬP HÀNG'!D:D,A241,'NHẬP HÀNG'!M:M)</f>
        <v>0</v>
      </c>
      <c r="J241" s="112">
        <f>SUMIF('NHẬP HÀNG'!D:D,A241,'NHẬP HÀNG'!N:N)</f>
        <v>0</v>
      </c>
      <c r="K241" s="112">
        <f>SUMIF('NHẬP HÀNG'!D:D,A241,'NHẬP HÀNG'!L:L)</f>
        <v>0</v>
      </c>
      <c r="L241" s="112">
        <f>SUMIF('XUẤT HÀNG'!D:D,A241,'XUẤT HÀNG'!G:G)</f>
        <v>0</v>
      </c>
      <c r="M241" s="112">
        <f>SUMIF('XUẤT HÀNG'!D:D,A241,'XUẤT HÀNG'!H:H)</f>
        <v>0</v>
      </c>
      <c r="N241" s="109">
        <f t="shared" si="44"/>
        <v>0</v>
      </c>
      <c r="O241" s="121"/>
      <c r="P241" s="122"/>
      <c r="Q241" s="124">
        <f t="shared" si="45"/>
        <v>0</v>
      </c>
      <c r="R241" s="63"/>
      <c r="S241" s="101" t="str">
        <f t="shared" si="46"/>
        <v>NOT OK</v>
      </c>
    </row>
    <row r="242" spans="1:19" s="100" customFormat="1" ht="33.75" hidden="1" customHeight="1">
      <c r="A242" s="56" t="s">
        <v>3406</v>
      </c>
      <c r="B242" s="113" t="str">
        <f>IF($A242="","",VLOOKUP($A242,'MÃ HH'!$A$1:$C$1876,2,0))</f>
        <v>NHO XANH SWEET GLOBAL TOBRASS AIR - 8.6KG</v>
      </c>
      <c r="C242" s="113" t="str">
        <f>IF($A242="","",VLOOKUP($A242,'MÃ HH'!$A$1:$C$215,3,0))</f>
        <v>Thùng</v>
      </c>
      <c r="D242" s="109">
        <f>VLOOKUP(A242,'[1]TỔNG HỢP'!$A:$N,14,0)</f>
        <v>0</v>
      </c>
      <c r="E242" s="112">
        <f>SUMIF('NHẬP HÀNG'!$D:$D,A242,'NHẬP HÀNG'!$H:$H)</f>
        <v>0</v>
      </c>
      <c r="F242" s="112">
        <f>SUMIF('NHẬP HÀNG'!D:D,A242,'NHẬP HÀNG'!I:I)</f>
        <v>0</v>
      </c>
      <c r="G242" s="112">
        <f>SUMIF('NHẬP HÀNG'!D:D,A242,'NHẬP HÀNG'!J:J)</f>
        <v>0</v>
      </c>
      <c r="H242" s="112">
        <f>SUMIF('NHẬP HÀNG'!D:D,A242,'NHẬP HÀNG'!K:K)</f>
        <v>0</v>
      </c>
      <c r="I242" s="112">
        <f>SUMIF('NHẬP HÀNG'!D:D,A242,'NHẬP HÀNG'!M:M)</f>
        <v>0</v>
      </c>
      <c r="J242" s="112">
        <f>SUMIF('NHẬP HÀNG'!D:D,A242,'NHẬP HÀNG'!N:N)</f>
        <v>0</v>
      </c>
      <c r="K242" s="112">
        <f>SUMIF('NHẬP HÀNG'!D:D,A242,'NHẬP HÀNG'!L:L)</f>
        <v>0</v>
      </c>
      <c r="L242" s="112">
        <f>SUMIF('XUẤT HÀNG'!D:D,A242,'XUẤT HÀNG'!G:G)</f>
        <v>0</v>
      </c>
      <c r="M242" s="112">
        <f>SUMIF('XUẤT HÀNG'!D:D,A242,'XUẤT HÀNG'!H:H)</f>
        <v>0</v>
      </c>
      <c r="N242" s="109">
        <f t="shared" si="44"/>
        <v>0</v>
      </c>
      <c r="O242" s="121"/>
      <c r="P242" s="122"/>
      <c r="Q242" s="124">
        <f t="shared" si="45"/>
        <v>0</v>
      </c>
      <c r="R242" s="63"/>
      <c r="S242" s="101" t="str">
        <f t="shared" si="46"/>
        <v>NOT OK</v>
      </c>
    </row>
    <row r="243" spans="1:19" s="100" customFormat="1" ht="33.75" hidden="1" customHeight="1">
      <c r="A243" s="115" t="s">
        <v>3750</v>
      </c>
      <c r="B243" s="113" t="str">
        <f>IF($A243="","",VLOOKUP($A243,'MÃ HH'!$A$1:$C$1876,2,0))</f>
        <v>NHO XANH SWEET GLOBAL TOBRASS SEA -8.6KG</v>
      </c>
      <c r="C243" s="113" t="e">
        <f>IF($A243="","",VLOOKUP($A243,'MÃ HH'!$A$1:$C$215,3,0))</f>
        <v>#N/A</v>
      </c>
      <c r="D243" s="109">
        <f>VLOOKUP(A243,'[1]TỔNG HỢP'!$A:$N,14,0)</f>
        <v>0</v>
      </c>
      <c r="E243" s="112">
        <f>SUMIF('NHẬP HÀNG'!$D:$D,A243,'NHẬP HÀNG'!$H:$H)</f>
        <v>0</v>
      </c>
      <c r="F243" s="112">
        <f>SUMIF('NHẬP HÀNG'!D:D,A243,'NHẬP HÀNG'!I:I)</f>
        <v>0</v>
      </c>
      <c r="G243" s="112">
        <f>SUMIF('NHẬP HÀNG'!D:D,A243,'NHẬP HÀNG'!J:J)</f>
        <v>0</v>
      </c>
      <c r="H243" s="112">
        <f>SUMIF('NHẬP HÀNG'!D:D,A243,'NHẬP HÀNG'!K:K)</f>
        <v>0</v>
      </c>
      <c r="I243" s="112">
        <f>SUMIF('NHẬP HÀNG'!D:D,A243,'NHẬP HÀNG'!M:M)</f>
        <v>0</v>
      </c>
      <c r="J243" s="112">
        <f>SUMIF('NHẬP HÀNG'!D:D,A243,'NHẬP HÀNG'!N:N)</f>
        <v>0</v>
      </c>
      <c r="K243" s="112">
        <f>SUMIF('NHẬP HÀNG'!D:D,A243,'NHẬP HÀNG'!L:L)</f>
        <v>0</v>
      </c>
      <c r="L243" s="112">
        <f>SUMIF('XUẤT HÀNG'!D:D,A243,'XUẤT HÀNG'!G:G)</f>
        <v>0</v>
      </c>
      <c r="M243" s="112">
        <f>SUMIF('XUẤT HÀNG'!D:D,A243,'XUẤT HÀNG'!H:H)</f>
        <v>0</v>
      </c>
      <c r="N243" s="109">
        <f t="shared" si="44"/>
        <v>0</v>
      </c>
      <c r="O243" s="121"/>
      <c r="P243" s="122"/>
      <c r="Q243" s="124">
        <f t="shared" si="45"/>
        <v>0</v>
      </c>
      <c r="R243" s="63"/>
      <c r="S243" s="101" t="str">
        <f t="shared" si="46"/>
        <v>NOT OK</v>
      </c>
    </row>
    <row r="244" spans="1:19" s="100" customFormat="1" ht="33.75" hidden="1" customHeight="1">
      <c r="A244" s="56" t="s">
        <v>3408</v>
      </c>
      <c r="B244" s="113" t="str">
        <f>IF($A244="","",VLOOKUP($A244,'MÃ HH'!$A$1:$C$215,2,0))</f>
        <v>NHO XANH SWEET GLOBAL WIN WIN SEA-8.6KG</v>
      </c>
      <c r="C244" s="113" t="str">
        <f>IF($A244="","",VLOOKUP($A244,'MÃ HH'!$A$1:$C$215,3,0))</f>
        <v>Thùng</v>
      </c>
      <c r="D244" s="109">
        <f>VLOOKUP(A244,'[1]TỔNG HỢP'!$A:$N,14,0)</f>
        <v>0</v>
      </c>
      <c r="E244" s="112">
        <f>SUMIF('NHẬP HÀNG'!$D:$D,A244,'NHẬP HÀNG'!$H:$H)</f>
        <v>0</v>
      </c>
      <c r="F244" s="112">
        <f>SUMIF('NHẬP HÀNG'!D:D,A244,'NHẬP HÀNG'!I:I)</f>
        <v>0</v>
      </c>
      <c r="G244" s="112">
        <f>SUMIF('NHẬP HÀNG'!D:D,A244,'NHẬP HÀNG'!J:J)</f>
        <v>0</v>
      </c>
      <c r="H244" s="112">
        <f>SUMIF('NHẬP HÀNG'!D:D,A244,'NHẬP HÀNG'!K:K)</f>
        <v>0</v>
      </c>
      <c r="I244" s="112">
        <f>SUMIF('NHẬP HÀNG'!D:D,A244,'NHẬP HÀNG'!M:M)</f>
        <v>0</v>
      </c>
      <c r="J244" s="112">
        <f>SUMIF('NHẬP HÀNG'!D:D,A244,'NHẬP HÀNG'!N:N)</f>
        <v>0</v>
      </c>
      <c r="K244" s="112">
        <f>SUMIF('NHẬP HÀNG'!D:D,A244,'NHẬP HÀNG'!L:L)</f>
        <v>0</v>
      </c>
      <c r="L244" s="112">
        <f>SUMIF('XUẤT HÀNG'!D:D,A244,'XUẤT HÀNG'!G:G)</f>
        <v>0</v>
      </c>
      <c r="M244" s="112">
        <f>SUMIF('XUẤT HÀNG'!D:D,A244,'XUẤT HÀNG'!H:H)</f>
        <v>0</v>
      </c>
      <c r="N244" s="109">
        <f t="shared" si="44"/>
        <v>0</v>
      </c>
      <c r="O244" s="121"/>
      <c r="P244" s="122"/>
      <c r="Q244" s="124">
        <f t="shared" si="45"/>
        <v>0</v>
      </c>
      <c r="R244" s="63"/>
      <c r="S244" s="101" t="str">
        <f t="shared" si="46"/>
        <v>NOT OK</v>
      </c>
    </row>
    <row r="245" spans="1:19" s="100" customFormat="1" ht="33.75" hidden="1" customHeight="1">
      <c r="A245" s="56" t="s">
        <v>3410</v>
      </c>
      <c r="B245" s="113" t="str">
        <f>IF($A245="","",VLOOKUP($A245,'MÃ HH'!$A$1:$C$215,2,0))</f>
        <v>NHO XANH SWEET GLOBAL POLAR SEA-  8.6KG</v>
      </c>
      <c r="C245" s="113" t="str">
        <f>IF($A245="","",VLOOKUP($A245,'MÃ HH'!$A$1:$C$215,3,0))</f>
        <v>Thùng</v>
      </c>
      <c r="D245" s="109">
        <f>VLOOKUP(A245,'[1]TỔNG HỢP'!$A:$N,14,0)</f>
        <v>0</v>
      </c>
      <c r="E245" s="112">
        <f>SUMIF('NHẬP HÀNG'!$D:$D,A245,'NHẬP HÀNG'!$H:$H)</f>
        <v>0</v>
      </c>
      <c r="F245" s="112">
        <f>SUMIF('NHẬP HÀNG'!D:D,A245,'NHẬP HÀNG'!I:I)</f>
        <v>0</v>
      </c>
      <c r="G245" s="112">
        <f>SUMIF('NHẬP HÀNG'!D:D,A245,'NHẬP HÀNG'!J:J)</f>
        <v>0</v>
      </c>
      <c r="H245" s="112">
        <f>SUMIF('NHẬP HÀNG'!D:D,A245,'NHẬP HÀNG'!K:K)</f>
        <v>0</v>
      </c>
      <c r="I245" s="112">
        <f>SUMIF('NHẬP HÀNG'!D:D,A245,'NHẬP HÀNG'!M:M)</f>
        <v>0</v>
      </c>
      <c r="J245" s="112">
        <f>SUMIF('NHẬP HÀNG'!D:D,A245,'NHẬP HÀNG'!N:N)</f>
        <v>0</v>
      </c>
      <c r="K245" s="112">
        <f>SUMIF('NHẬP HÀNG'!D:D,A245,'NHẬP HÀNG'!L:L)</f>
        <v>0</v>
      </c>
      <c r="L245" s="112">
        <f>SUMIF('XUẤT HÀNG'!D:D,A245,'XUẤT HÀNG'!G:G)</f>
        <v>0</v>
      </c>
      <c r="M245" s="112">
        <f>SUMIF('XUẤT HÀNG'!D:D,A245,'XUẤT HÀNG'!H:H)</f>
        <v>0</v>
      </c>
      <c r="N245" s="109">
        <f t="shared" si="44"/>
        <v>0</v>
      </c>
      <c r="O245" s="121"/>
      <c r="P245" s="122"/>
      <c r="Q245" s="124">
        <f t="shared" si="45"/>
        <v>0</v>
      </c>
      <c r="R245" s="63"/>
      <c r="S245" s="101" t="str">
        <f t="shared" si="46"/>
        <v>NOT OK</v>
      </c>
    </row>
    <row r="246" spans="1:19" s="100" customFormat="1" ht="33.75" hidden="1" customHeight="1">
      <c r="A246" s="56" t="s">
        <v>4093</v>
      </c>
      <c r="B246" s="113" t="str">
        <f>IF($A246="","",VLOOKUP($A246,'MÃ HH'!$A$1:$C$2082,2,0))</f>
        <v>NA ĐÀI LOAN</v>
      </c>
      <c r="C246" s="113" t="e">
        <f>IF($A246="","",VLOOKUP($A246,'MÃ HH'!$A$1:$C$215,3,0))</f>
        <v>#N/A</v>
      </c>
      <c r="D246" s="109">
        <f>VLOOKUP(A246,'[1]TỔNG HỢP'!$A:$N,14,0)</f>
        <v>0</v>
      </c>
      <c r="E246" s="112">
        <f>SUMIF('NHẬP HÀNG'!$D:$D,A246,'NHẬP HÀNG'!$H:$H)</f>
        <v>0</v>
      </c>
      <c r="F246" s="112">
        <f>SUMIF('NHẬP HÀNG'!D:D,A246,'NHẬP HÀNG'!I:I)</f>
        <v>0</v>
      </c>
      <c r="G246" s="112">
        <f>SUMIF('NHẬP HÀNG'!D:D,A246,'NHẬP HÀNG'!J:J)</f>
        <v>0</v>
      </c>
      <c r="H246" s="112">
        <f>SUMIF('NHẬP HÀNG'!D:D,A246,'NHẬP HÀNG'!K:K)</f>
        <v>0</v>
      </c>
      <c r="I246" s="112">
        <f>SUMIF('NHẬP HÀNG'!D:D,A246,'NHẬP HÀNG'!M:M)</f>
        <v>0</v>
      </c>
      <c r="J246" s="112">
        <f>SUMIF('NHẬP HÀNG'!D:D,A246,'NHẬP HÀNG'!N:N)</f>
        <v>0</v>
      </c>
      <c r="K246" s="112">
        <f>SUMIF('NHẬP HÀNG'!D:D,A246,'NHẬP HÀNG'!L:L)</f>
        <v>0</v>
      </c>
      <c r="L246" s="112">
        <f>SUMIF('XUẤT HÀNG'!D:D,A246,'XUẤT HÀNG'!G:G)</f>
        <v>0</v>
      </c>
      <c r="M246" s="112">
        <f>SUMIF('XUẤT HÀNG'!D:D,A246,'XUẤT HÀNG'!H:H)</f>
        <v>0</v>
      </c>
      <c r="N246" s="109">
        <f t="shared" si="44"/>
        <v>0</v>
      </c>
      <c r="O246" s="121"/>
      <c r="P246" s="122"/>
      <c r="Q246" s="124">
        <f t="shared" si="45"/>
        <v>0</v>
      </c>
      <c r="R246" s="63"/>
      <c r="S246" s="101" t="str">
        <f t="shared" si="46"/>
        <v>NOT OK</v>
      </c>
    </row>
    <row r="247" spans="1:19" s="100" customFormat="1" ht="33.75" hidden="1" customHeight="1">
      <c r="A247" s="56" t="s">
        <v>3412</v>
      </c>
      <c r="B247" s="113" t="str">
        <f>IF($A247="","",VLOOKUP($A247,'MÃ HH'!$A$1:$C$215,2,0))</f>
        <v>QUÝT ÚC ROYAL HONEY MURCOLT SIZE 56 9KG</v>
      </c>
      <c r="C247" s="113" t="str">
        <f>IF($A247="","",VLOOKUP($A247,'MÃ HH'!$A$1:$C$215,3,0))</f>
        <v>Thùng</v>
      </c>
      <c r="D247" s="109">
        <f>VLOOKUP(A247,'[1]TỔNG HỢP'!$A:$N,14,0)</f>
        <v>0</v>
      </c>
      <c r="E247" s="112">
        <f>SUMIF('NHẬP HÀNG'!$D:$D,A247,'NHẬP HÀNG'!$H:$H)</f>
        <v>0</v>
      </c>
      <c r="F247" s="112">
        <f>SUMIF('NHẬP HÀNG'!D:D,A247,'NHẬP HÀNG'!I:I)</f>
        <v>0</v>
      </c>
      <c r="G247" s="112">
        <f>SUMIF('NHẬP HÀNG'!D:D,A247,'NHẬP HÀNG'!J:J)</f>
        <v>0</v>
      </c>
      <c r="H247" s="112">
        <f>SUMIF('NHẬP HÀNG'!D:D,A247,'NHẬP HÀNG'!K:K)</f>
        <v>0</v>
      </c>
      <c r="I247" s="112">
        <f>SUMIF('NHẬP HÀNG'!D:D,A247,'NHẬP HÀNG'!M:M)</f>
        <v>0</v>
      </c>
      <c r="J247" s="112">
        <f>SUMIF('NHẬP HÀNG'!D:D,A247,'NHẬP HÀNG'!N:N)</f>
        <v>0</v>
      </c>
      <c r="K247" s="112">
        <f>SUMIF('NHẬP HÀNG'!D:D,A247,'NHẬP HÀNG'!L:L)</f>
        <v>0</v>
      </c>
      <c r="L247" s="112">
        <f>SUMIF('XUẤT HÀNG'!D:D,A247,'XUẤT HÀNG'!G:G)</f>
        <v>0</v>
      </c>
      <c r="M247" s="112">
        <f>SUMIF('XUẤT HÀNG'!D:D,A247,'XUẤT HÀNG'!H:H)</f>
        <v>0</v>
      </c>
      <c r="N247" s="109">
        <f t="shared" si="44"/>
        <v>0</v>
      </c>
      <c r="O247" s="121"/>
      <c r="P247" s="122"/>
      <c r="Q247" s="124">
        <f t="shared" si="45"/>
        <v>0</v>
      </c>
      <c r="R247" s="63"/>
      <c r="S247" s="101" t="str">
        <f t="shared" si="46"/>
        <v>NOT OK</v>
      </c>
    </row>
    <row r="248" spans="1:19" s="100" customFormat="1" ht="41.45" hidden="1" customHeight="1">
      <c r="A248" s="56" t="s">
        <v>3414</v>
      </c>
      <c r="B248" s="113" t="str">
        <f>IF($A248="","",VLOOKUP($A248,'MÃ HH'!$A$1:$C$1876,2,0))</f>
        <v>QUÝT ÚC ROYAL HONEY MURCOLT SIZE 48 9KG</v>
      </c>
      <c r="C248" s="113" t="str">
        <f>IF($A248="","",VLOOKUP($A248,'MÃ HH'!$A$1:$C$215,3,0))</f>
        <v>Thùng</v>
      </c>
      <c r="D248" s="109">
        <f>VLOOKUP(A248,'[1]TỔNG HỢP'!$A:$N,14,0)</f>
        <v>0</v>
      </c>
      <c r="E248" s="112">
        <f>SUMIF('NHẬP HÀNG'!$D:$D,A248,'NHẬP HÀNG'!$H:$H)</f>
        <v>0</v>
      </c>
      <c r="F248" s="112">
        <f>SUMIF('NHẬP HÀNG'!D:D,A248,'NHẬP HÀNG'!I:I)</f>
        <v>0</v>
      </c>
      <c r="G248" s="112">
        <f>SUMIF('NHẬP HÀNG'!D:D,A248,'NHẬP HÀNG'!J:J)</f>
        <v>0</v>
      </c>
      <c r="H248" s="112">
        <f>SUMIF('NHẬP HÀNG'!D:D,A248,'NHẬP HÀNG'!K:K)</f>
        <v>0</v>
      </c>
      <c r="I248" s="112">
        <f>SUMIF('NHẬP HÀNG'!D:D,A248,'NHẬP HÀNG'!M:M)</f>
        <v>0</v>
      </c>
      <c r="J248" s="112">
        <f>SUMIF('NHẬP HÀNG'!D:D,A248,'NHẬP HÀNG'!N:N)</f>
        <v>0</v>
      </c>
      <c r="K248" s="112">
        <f>SUMIF('NHẬP HÀNG'!D:D,A248,'NHẬP HÀNG'!L:L)</f>
        <v>0</v>
      </c>
      <c r="L248" s="112">
        <f>SUMIF('XUẤT HÀNG'!D:D,A248,'XUẤT HÀNG'!G:G)</f>
        <v>0</v>
      </c>
      <c r="M248" s="112">
        <f>SUMIF('XUẤT HÀNG'!D:D,A248,'XUẤT HÀNG'!H:H)</f>
        <v>0</v>
      </c>
      <c r="N248" s="109">
        <f t="shared" si="44"/>
        <v>0</v>
      </c>
      <c r="O248" s="121"/>
      <c r="P248" s="122"/>
      <c r="Q248" s="124">
        <f t="shared" si="45"/>
        <v>0</v>
      </c>
      <c r="R248" s="63"/>
      <c r="S248" s="101" t="str">
        <f t="shared" si="46"/>
        <v>NOT OK</v>
      </c>
    </row>
    <row r="249" spans="1:19" s="100" customFormat="1" ht="41.45" hidden="1" customHeight="1">
      <c r="A249" s="40" t="s">
        <v>4606</v>
      </c>
      <c r="B249" s="113" t="str">
        <f>IF($A249="","",VLOOKUP($A249,'MÃ HH'!$A$1:$C$1876,2,0))</f>
        <v>QUÝT 2PH 80</v>
      </c>
      <c r="C249" s="113" t="e">
        <f>IF($A249="","",VLOOKUP($A249,'MÃ HH'!$A$1:$C$215,3,0))</f>
        <v>#N/A</v>
      </c>
      <c r="D249" s="109">
        <f>VLOOKUP(A249,'[1]TỔNG HỢP'!$A:$N,14,0)</f>
        <v>0</v>
      </c>
      <c r="E249" s="112">
        <f>SUMIF('NHẬP HÀNG'!$D:$D,A249,'NHẬP HÀNG'!$H:$H)</f>
        <v>0</v>
      </c>
      <c r="F249" s="112">
        <f>SUMIF('NHẬP HÀNG'!D:D,A249,'NHẬP HÀNG'!I:I)</f>
        <v>0</v>
      </c>
      <c r="G249" s="112">
        <f>SUMIF('NHẬP HÀNG'!D:D,A249,'NHẬP HÀNG'!J:J)</f>
        <v>0</v>
      </c>
      <c r="H249" s="112">
        <f>SUMIF('NHẬP HÀNG'!D:D,A249,'NHẬP HÀNG'!K:K)</f>
        <v>0</v>
      </c>
      <c r="I249" s="112">
        <f>SUMIF('NHẬP HÀNG'!D:D,A249,'NHẬP HÀNG'!M:M)</f>
        <v>0</v>
      </c>
      <c r="J249" s="112">
        <f>SUMIF('NHẬP HÀNG'!D:D,A249,'NHẬP HÀNG'!N:N)</f>
        <v>0</v>
      </c>
      <c r="K249" s="112">
        <f>SUMIF('NHẬP HÀNG'!D:D,A249,'NHẬP HÀNG'!L:L)</f>
        <v>0</v>
      </c>
      <c r="L249" s="112">
        <f>SUMIF('XUẤT HÀNG'!D:D,A249,'XUẤT HÀNG'!G:G)</f>
        <v>0</v>
      </c>
      <c r="M249" s="112">
        <f>SUMIF('XUẤT HÀNG'!D:D,A249,'XUẤT HÀNG'!H:H)</f>
        <v>0</v>
      </c>
      <c r="N249" s="109">
        <f t="shared" ref="N249:N258" si="47">D249+E249+F249+G249+H249+I249++J249-L249-M249+K249</f>
        <v>0</v>
      </c>
      <c r="O249" s="121"/>
      <c r="P249" s="122"/>
      <c r="Q249" s="124">
        <f t="shared" ref="Q249:Q258" si="48">+N249-O249-P249</f>
        <v>0</v>
      </c>
      <c r="R249" s="63" t="s">
        <v>4793</v>
      </c>
      <c r="S249" s="101" t="str">
        <f t="shared" ref="S249:S258" si="49">IF(ABS(D249)+ABS(E249)+ABS(F249)+ABS(J249)+ABS(L249)+ABS(O249)+ABS(P249)+ABS(M249)+ABS(N249)+ABS(Q249)=0,"NOT OK","OK")</f>
        <v>NOT OK</v>
      </c>
    </row>
    <row r="250" spans="1:19" s="100" customFormat="1" ht="41.45" hidden="1" customHeight="1">
      <c r="A250" s="56" t="s">
        <v>4059</v>
      </c>
      <c r="B250" s="113" t="str">
        <f>IF($A250="","",VLOOKUP($A250,'MÃ HH'!$A$1:$C$1876,2,0))</f>
        <v>QUÝT GAOSHI 42 -10KG</v>
      </c>
      <c r="C250" s="113" t="e">
        <f>IF($A250="","",VLOOKUP($A250,'MÃ HH'!$A$1:$C$215,3,0))</f>
        <v>#N/A</v>
      </c>
      <c r="D250" s="109">
        <f>VLOOKUP(A250,'[1]TỔNG HỢP'!$A:$N,14,0)</f>
        <v>0</v>
      </c>
      <c r="E250" s="112">
        <f>SUMIF('NHẬP HÀNG'!$D:$D,A250,'NHẬP HÀNG'!$H:$H)</f>
        <v>0</v>
      </c>
      <c r="F250" s="112">
        <f>SUMIF('NHẬP HÀNG'!D:D,A250,'NHẬP HÀNG'!I:I)</f>
        <v>0</v>
      </c>
      <c r="G250" s="112">
        <f>SUMIF('NHẬP HÀNG'!D:D,A250,'NHẬP HÀNG'!J:J)</f>
        <v>0</v>
      </c>
      <c r="H250" s="112">
        <f>SUMIF('NHẬP HÀNG'!D:D,A250,'NHẬP HÀNG'!K:K)</f>
        <v>0</v>
      </c>
      <c r="I250" s="112">
        <f>SUMIF('NHẬP HÀNG'!D:D,A250,'NHẬP HÀNG'!M:M)</f>
        <v>0</v>
      </c>
      <c r="J250" s="112">
        <f>SUMIF('NHẬP HÀNG'!D:D,A250,'NHẬP HÀNG'!N:N)</f>
        <v>0</v>
      </c>
      <c r="K250" s="112">
        <f>SUMIF('NHẬP HÀNG'!D:D,A250,'NHẬP HÀNG'!L:L)</f>
        <v>0</v>
      </c>
      <c r="L250" s="112">
        <f>SUMIF('XUẤT HÀNG'!D:D,A250,'XUẤT HÀNG'!G:G)</f>
        <v>0</v>
      </c>
      <c r="M250" s="112">
        <f>SUMIF('XUẤT HÀNG'!D:D,A250,'XUẤT HÀNG'!H:H)</f>
        <v>0</v>
      </c>
      <c r="N250" s="109">
        <f t="shared" si="47"/>
        <v>0</v>
      </c>
      <c r="O250" s="121"/>
      <c r="P250" s="122"/>
      <c r="Q250" s="124">
        <f t="shared" si="48"/>
        <v>0</v>
      </c>
      <c r="R250" s="63"/>
      <c r="S250" s="101" t="str">
        <f t="shared" si="49"/>
        <v>NOT OK</v>
      </c>
    </row>
    <row r="251" spans="1:19" s="100" customFormat="1" ht="32.1" hidden="1" customHeight="1">
      <c r="A251" s="40" t="s">
        <v>4001</v>
      </c>
      <c r="B251" s="113" t="str">
        <f>IF($A251="","",VLOOKUP($A251,'MÃ HH'!$A$1:$C$1876,2,0))</f>
        <v>QUÝT GAOSHI 48 -10KG</v>
      </c>
      <c r="C251" s="113" t="e">
        <f>IF($A251="","",VLOOKUP($A251,'MÃ HH'!$A$1:$C$215,3,0))</f>
        <v>#N/A</v>
      </c>
      <c r="D251" s="109">
        <f>VLOOKUP(A251,'[1]TỔNG HỢP'!$A:$N,14,0)</f>
        <v>0</v>
      </c>
      <c r="E251" s="112">
        <f>SUMIF('NHẬP HÀNG'!$D:$D,A251,'NHẬP HÀNG'!$H:$H)</f>
        <v>0</v>
      </c>
      <c r="F251" s="112">
        <f>SUMIF('NHẬP HÀNG'!D:D,A251,'NHẬP HÀNG'!I:I)</f>
        <v>0</v>
      </c>
      <c r="G251" s="112">
        <f>SUMIF('NHẬP HÀNG'!D:D,A251,'NHẬP HÀNG'!J:J)</f>
        <v>0</v>
      </c>
      <c r="H251" s="112">
        <f>SUMIF('NHẬP HÀNG'!D:D,A251,'NHẬP HÀNG'!K:K)</f>
        <v>0</v>
      </c>
      <c r="I251" s="112">
        <f>SUMIF('NHẬP HÀNG'!D:D,A251,'NHẬP HÀNG'!M:M)</f>
        <v>0</v>
      </c>
      <c r="J251" s="112">
        <f>SUMIF('NHẬP HÀNG'!D:D,A251,'NHẬP HÀNG'!N:N)</f>
        <v>0</v>
      </c>
      <c r="K251" s="112">
        <f>SUMIF('NHẬP HÀNG'!D:D,A251,'NHẬP HÀNG'!L:L)</f>
        <v>0</v>
      </c>
      <c r="L251" s="112">
        <f>SUMIF('XUẤT HÀNG'!D:D,A251,'XUẤT HÀNG'!G:G)</f>
        <v>0</v>
      </c>
      <c r="M251" s="112">
        <f>SUMIF('XUẤT HÀNG'!D:D,A251,'XUẤT HÀNG'!H:H)</f>
        <v>0</v>
      </c>
      <c r="N251" s="109">
        <f t="shared" si="47"/>
        <v>0</v>
      </c>
      <c r="O251" s="121"/>
      <c r="P251" s="122"/>
      <c r="Q251" s="124">
        <f t="shared" si="48"/>
        <v>0</v>
      </c>
      <c r="R251" s="63"/>
      <c r="S251" s="101" t="str">
        <f t="shared" si="49"/>
        <v>NOT OK</v>
      </c>
    </row>
    <row r="252" spans="1:19" s="100" customFormat="1" ht="32.1" hidden="1" customHeight="1">
      <c r="A252" s="40" t="s">
        <v>4003</v>
      </c>
      <c r="B252" s="113" t="str">
        <f>IF($A252="","",VLOOKUP($A252,'MÃ HH'!$A$1:$C$1876,2,0))</f>
        <v>QUÝT GAOSHI 36 -10KG</v>
      </c>
      <c r="C252" s="113" t="e">
        <f>IF($A252="","",VLOOKUP($A252,'MÃ HH'!$A$1:$C$215,3,0))</f>
        <v>#N/A</v>
      </c>
      <c r="D252" s="109">
        <f>VLOOKUP(A252,'[1]TỔNG HỢP'!$A:$N,14,0)</f>
        <v>0</v>
      </c>
      <c r="E252" s="112">
        <f>SUMIF('NHẬP HÀNG'!$D:$D,A252,'NHẬP HÀNG'!$H:$H)</f>
        <v>0</v>
      </c>
      <c r="F252" s="112">
        <f>SUMIF('NHẬP HÀNG'!D:D,A252,'NHẬP HÀNG'!I:I)</f>
        <v>0</v>
      </c>
      <c r="G252" s="112">
        <f>SUMIF('NHẬP HÀNG'!D:D,A252,'NHẬP HÀNG'!J:J)</f>
        <v>0</v>
      </c>
      <c r="H252" s="112">
        <f>SUMIF('NHẬP HÀNG'!D:D,A252,'NHẬP HÀNG'!K:K)</f>
        <v>0</v>
      </c>
      <c r="I252" s="112">
        <f>SUMIF('NHẬP HÀNG'!D:D,A252,'NHẬP HÀNG'!M:M)</f>
        <v>0</v>
      </c>
      <c r="J252" s="112">
        <f>SUMIF('NHẬP HÀNG'!D:D,A252,'NHẬP HÀNG'!N:N)</f>
        <v>0</v>
      </c>
      <c r="K252" s="112">
        <f>SUMIF('NHẬP HÀNG'!D:D,A252,'NHẬP HÀNG'!L:L)</f>
        <v>0</v>
      </c>
      <c r="L252" s="112">
        <f>SUMIF('XUẤT HÀNG'!D:D,A252,'XUẤT HÀNG'!G:G)</f>
        <v>0</v>
      </c>
      <c r="M252" s="112">
        <f>SUMIF('XUẤT HÀNG'!D:D,A252,'XUẤT HÀNG'!H:H)</f>
        <v>0</v>
      </c>
      <c r="N252" s="109">
        <f t="shared" si="47"/>
        <v>0</v>
      </c>
      <c r="O252" s="121"/>
      <c r="P252" s="122"/>
      <c r="Q252" s="124">
        <f t="shared" si="48"/>
        <v>0</v>
      </c>
      <c r="R252" s="63"/>
      <c r="S252" s="101" t="str">
        <f t="shared" si="49"/>
        <v>NOT OK</v>
      </c>
    </row>
    <row r="253" spans="1:19" s="100" customFormat="1" ht="32.1" hidden="1" customHeight="1">
      <c r="A253" s="40" t="s">
        <v>3904</v>
      </c>
      <c r="B253" s="113" t="str">
        <f>IF($A253="","",VLOOKUP($A253,'MÃ HH'!$A$1:$C$1876,2,0))</f>
        <v>QUÝT COORANGE GOLD 48 - 9KG</v>
      </c>
      <c r="C253" s="113" t="e">
        <f>IF($A253="","",VLOOKUP($A253,'MÃ HH'!$A$1:$C$215,3,0))</f>
        <v>#N/A</v>
      </c>
      <c r="D253" s="109">
        <f>VLOOKUP(A253,'[1]TỔNG HỢP'!$A:$N,14,0)</f>
        <v>0</v>
      </c>
      <c r="E253" s="112">
        <f>SUMIF('NHẬP HÀNG'!$D:$D,A253,'NHẬP HÀNG'!$H:$H)</f>
        <v>0</v>
      </c>
      <c r="F253" s="112">
        <f>SUMIF('NHẬP HÀNG'!D:D,A253,'NHẬP HÀNG'!I:I)</f>
        <v>0</v>
      </c>
      <c r="G253" s="112">
        <f>SUMIF('NHẬP HÀNG'!D:D,A253,'NHẬP HÀNG'!J:J)</f>
        <v>0</v>
      </c>
      <c r="H253" s="112">
        <f>SUMIF('NHẬP HÀNG'!D:D,A253,'NHẬP HÀNG'!K:K)</f>
        <v>0</v>
      </c>
      <c r="I253" s="112">
        <f>SUMIF('NHẬP HÀNG'!D:D,A253,'NHẬP HÀNG'!M:M)</f>
        <v>0</v>
      </c>
      <c r="J253" s="112">
        <f>SUMIF('NHẬP HÀNG'!D:D,A253,'NHẬP HÀNG'!N:N)</f>
        <v>0</v>
      </c>
      <c r="K253" s="112">
        <f>SUMIF('NHẬP HÀNG'!D:D,A253,'NHẬP HÀNG'!L:L)</f>
        <v>0</v>
      </c>
      <c r="L253" s="112">
        <f>SUMIF('XUẤT HÀNG'!D:D,A253,'XUẤT HÀNG'!G:G)</f>
        <v>0</v>
      </c>
      <c r="M253" s="112">
        <f>SUMIF('XUẤT HÀNG'!D:D,A253,'XUẤT HÀNG'!H:H)</f>
        <v>0</v>
      </c>
      <c r="N253" s="109">
        <f t="shared" si="47"/>
        <v>0</v>
      </c>
      <c r="O253" s="121"/>
      <c r="P253" s="122"/>
      <c r="Q253" s="124">
        <f t="shared" si="48"/>
        <v>0</v>
      </c>
      <c r="R253" s="63"/>
      <c r="S253" s="101" t="str">
        <f t="shared" si="49"/>
        <v>NOT OK</v>
      </c>
    </row>
    <row r="254" spans="1:19" s="100" customFormat="1" ht="32.1" hidden="1" customHeight="1">
      <c r="A254" s="40" t="s">
        <v>3930</v>
      </c>
      <c r="B254" s="113" t="str">
        <f>IF($A254="","",VLOOKUP($A254,'MÃ HH'!$A$1:$C$1876,2,0))</f>
        <v>QUÝT COORANGE GOLD 42 - 9KG</v>
      </c>
      <c r="C254" s="113" t="e">
        <f>IF($A254="","",VLOOKUP($A254,'MÃ HH'!$A$1:$C$215,3,0))</f>
        <v>#N/A</v>
      </c>
      <c r="D254" s="109">
        <f>VLOOKUP(A254,'[1]TỔNG HỢP'!$A:$N,14,0)</f>
        <v>0</v>
      </c>
      <c r="E254" s="112">
        <f>SUMIF('NHẬP HÀNG'!$D:$D,A254,'NHẬP HÀNG'!$H:$H)</f>
        <v>0</v>
      </c>
      <c r="F254" s="112">
        <f>SUMIF('NHẬP HÀNG'!D:D,A254,'NHẬP HÀNG'!I:I)</f>
        <v>0</v>
      </c>
      <c r="G254" s="112">
        <f>SUMIF('NHẬP HÀNG'!D:D,A254,'NHẬP HÀNG'!J:J)</f>
        <v>0</v>
      </c>
      <c r="H254" s="112">
        <f>SUMIF('NHẬP HÀNG'!D:D,A254,'NHẬP HÀNG'!K:K)</f>
        <v>0</v>
      </c>
      <c r="I254" s="112">
        <f>SUMIF('NHẬP HÀNG'!D:D,A254,'NHẬP HÀNG'!M:M)</f>
        <v>0</v>
      </c>
      <c r="J254" s="112">
        <f>SUMIF('NHẬP HÀNG'!D:D,A254,'NHẬP HÀNG'!N:N)</f>
        <v>0</v>
      </c>
      <c r="K254" s="112">
        <f>SUMIF('NHẬP HÀNG'!D:D,A254,'NHẬP HÀNG'!L:L)</f>
        <v>0</v>
      </c>
      <c r="L254" s="112">
        <f>SUMIF('XUẤT HÀNG'!D:D,A254,'XUẤT HÀNG'!G:G)</f>
        <v>0</v>
      </c>
      <c r="M254" s="112">
        <f>SUMIF('XUẤT HÀNG'!D:D,A254,'XUẤT HÀNG'!H:H)</f>
        <v>0</v>
      </c>
      <c r="N254" s="109">
        <f t="shared" si="47"/>
        <v>0</v>
      </c>
      <c r="O254" s="121"/>
      <c r="P254" s="122"/>
      <c r="Q254" s="124">
        <f t="shared" si="48"/>
        <v>0</v>
      </c>
      <c r="R254" s="63"/>
      <c r="S254" s="101" t="str">
        <f t="shared" si="49"/>
        <v>NOT OK</v>
      </c>
    </row>
    <row r="255" spans="1:19" s="100" customFormat="1" ht="32.1" hidden="1" customHeight="1">
      <c r="A255" s="54" t="s">
        <v>3964</v>
      </c>
      <c r="B255" s="113" t="str">
        <f>IF($A255="","",VLOOKUP($A255,'MÃ HH'!$A$1:$C$1876,2,0))</f>
        <v>QUÝT  ÚC SUNTREAT  - 15 KG</v>
      </c>
      <c r="C255" s="113" t="e">
        <f>IF($A255="","",VLOOKUP($A255,'MÃ HH'!$A$1:$C$215,3,0))</f>
        <v>#N/A</v>
      </c>
      <c r="D255" s="109">
        <f>VLOOKUP(A255,'[1]TỔNG HỢP'!$A:$N,14,0)</f>
        <v>0</v>
      </c>
      <c r="E255" s="112">
        <f>SUMIF('NHẬP HÀNG'!$D:$D,A255,'NHẬP HÀNG'!$H:$H)</f>
        <v>0</v>
      </c>
      <c r="F255" s="112">
        <f>SUMIF('NHẬP HÀNG'!D:D,A255,'NHẬP HÀNG'!I:I)</f>
        <v>0</v>
      </c>
      <c r="G255" s="112">
        <f>SUMIF('NHẬP HÀNG'!D:D,A255,'NHẬP HÀNG'!J:J)</f>
        <v>0</v>
      </c>
      <c r="H255" s="112">
        <f>SUMIF('NHẬP HÀNG'!D:D,A255,'NHẬP HÀNG'!K:K)</f>
        <v>0</v>
      </c>
      <c r="I255" s="112">
        <f>SUMIF('NHẬP HÀNG'!D:D,A255,'NHẬP HÀNG'!M:M)</f>
        <v>0</v>
      </c>
      <c r="J255" s="112">
        <f>SUMIF('NHẬP HÀNG'!D:D,A255,'NHẬP HÀNG'!N:N)</f>
        <v>0</v>
      </c>
      <c r="K255" s="112">
        <f>SUMIF('NHẬP HÀNG'!D:D,A255,'NHẬP HÀNG'!L:L)</f>
        <v>0</v>
      </c>
      <c r="L255" s="112">
        <f>SUMIF('XUẤT HÀNG'!D:D,A255,'XUẤT HÀNG'!G:G)</f>
        <v>0</v>
      </c>
      <c r="M255" s="112">
        <f>SUMIF('XUẤT HÀNG'!D:D,A255,'XUẤT HÀNG'!H:H)</f>
        <v>0</v>
      </c>
      <c r="N255" s="109">
        <f t="shared" si="47"/>
        <v>0</v>
      </c>
      <c r="O255" s="121"/>
      <c r="P255" s="122"/>
      <c r="Q255" s="124">
        <f t="shared" si="48"/>
        <v>0</v>
      </c>
      <c r="R255" s="63"/>
      <c r="S255" s="101" t="str">
        <f t="shared" si="49"/>
        <v>NOT OK</v>
      </c>
    </row>
    <row r="256" spans="1:19" s="100" customFormat="1" ht="32.1" hidden="1" customHeight="1">
      <c r="A256" s="40" t="s">
        <v>3890</v>
      </c>
      <c r="B256" s="113" t="str">
        <f>IF($A256="","",VLOOKUP($A256,'MÃ HH'!$A$1:$C$1876,2,0))</f>
        <v xml:space="preserve">QUÝT ÚC TÚI MFC 12KG </v>
      </c>
      <c r="C256" s="113" t="e">
        <f>IF($A256="","",VLOOKUP($A256,'MÃ HH'!$A$1:$C$215,3,0))</f>
        <v>#N/A</v>
      </c>
      <c r="D256" s="109">
        <f>VLOOKUP(A256,'[1]TỔNG HỢP'!$A:$N,14,0)</f>
        <v>0</v>
      </c>
      <c r="E256" s="112">
        <f>SUMIF('NHẬP HÀNG'!$D:$D,A256,'NHẬP HÀNG'!$H:$H)</f>
        <v>0</v>
      </c>
      <c r="F256" s="112">
        <f>SUMIF('NHẬP HÀNG'!D:D,A256,'NHẬP HÀNG'!I:I)</f>
        <v>0</v>
      </c>
      <c r="G256" s="112">
        <f>SUMIF('NHẬP HÀNG'!D:D,A256,'NHẬP HÀNG'!J:J)</f>
        <v>0</v>
      </c>
      <c r="H256" s="112">
        <f>SUMIF('NHẬP HÀNG'!D:D,A256,'NHẬP HÀNG'!K:K)</f>
        <v>0</v>
      </c>
      <c r="I256" s="112">
        <f>SUMIF('NHẬP HÀNG'!D:D,A256,'NHẬP HÀNG'!M:M)</f>
        <v>0</v>
      </c>
      <c r="J256" s="112">
        <f>SUMIF('NHẬP HÀNG'!D:D,A256,'NHẬP HÀNG'!N:N)</f>
        <v>0</v>
      </c>
      <c r="K256" s="112">
        <f>SUMIF('NHẬP HÀNG'!D:D,A256,'NHẬP HÀNG'!L:L)</f>
        <v>0</v>
      </c>
      <c r="L256" s="112">
        <f>SUMIF('XUẤT HÀNG'!D:D,A256,'XUẤT HÀNG'!G:G)</f>
        <v>0</v>
      </c>
      <c r="M256" s="112">
        <f>SUMIF('XUẤT HÀNG'!D:D,A256,'XUẤT HÀNG'!H:H)</f>
        <v>0</v>
      </c>
      <c r="N256" s="109">
        <f t="shared" si="47"/>
        <v>0</v>
      </c>
      <c r="O256" s="121"/>
      <c r="P256" s="122"/>
      <c r="Q256" s="124">
        <f t="shared" si="48"/>
        <v>0</v>
      </c>
      <c r="R256" s="63"/>
      <c r="S256" s="101" t="str">
        <f t="shared" si="49"/>
        <v>NOT OK</v>
      </c>
    </row>
    <row r="257" spans="1:19" s="100" customFormat="1" ht="33.75" hidden="1" customHeight="1">
      <c r="A257" s="56" t="s">
        <v>3416</v>
      </c>
      <c r="B257" s="113" t="str">
        <f>IF($A257="","",VLOOKUP($A257,'MÃ HH'!$A$1:$C$215,2,0))</f>
        <v>QUÝT ÚC 56 IRON - 9KG</v>
      </c>
      <c r="C257" s="113" t="str">
        <f>IF($A257="","",VLOOKUP($A257,'MÃ HH'!$A$1:$C$215,3,0))</f>
        <v>Thùng</v>
      </c>
      <c r="D257" s="109">
        <f>VLOOKUP(A257,'[1]TỔNG HỢP'!$A:$N,14,0)</f>
        <v>0</v>
      </c>
      <c r="E257" s="112">
        <f>SUMIF('NHẬP HÀNG'!$D:$D,A257,'NHẬP HÀNG'!$H:$H)</f>
        <v>0</v>
      </c>
      <c r="F257" s="112">
        <f>SUMIF('NHẬP HÀNG'!D:D,A257,'NHẬP HÀNG'!I:I)</f>
        <v>0</v>
      </c>
      <c r="G257" s="112">
        <f>SUMIF('NHẬP HÀNG'!D:D,A257,'NHẬP HÀNG'!J:J)</f>
        <v>0</v>
      </c>
      <c r="H257" s="112">
        <f>SUMIF('NHẬP HÀNG'!D:D,A257,'NHẬP HÀNG'!K:K)</f>
        <v>0</v>
      </c>
      <c r="I257" s="112">
        <f>SUMIF('NHẬP HÀNG'!D:D,A257,'NHẬP HÀNG'!M:M)</f>
        <v>0</v>
      </c>
      <c r="J257" s="112">
        <f>SUMIF('NHẬP HÀNG'!D:D,A257,'NHẬP HÀNG'!N:N)</f>
        <v>0</v>
      </c>
      <c r="K257" s="112">
        <f>SUMIF('NHẬP HÀNG'!D:D,A257,'NHẬP HÀNG'!L:L)</f>
        <v>0</v>
      </c>
      <c r="L257" s="112">
        <f>SUMIF('XUẤT HÀNG'!D:D,A257,'XUẤT HÀNG'!G:G)</f>
        <v>0</v>
      </c>
      <c r="M257" s="112">
        <f>SUMIF('XUẤT HÀNG'!D:D,A257,'XUẤT HÀNG'!H:H)</f>
        <v>0</v>
      </c>
      <c r="N257" s="109">
        <f t="shared" si="47"/>
        <v>0</v>
      </c>
      <c r="O257" s="121"/>
      <c r="P257" s="122"/>
      <c r="Q257" s="124">
        <f t="shared" si="48"/>
        <v>0</v>
      </c>
      <c r="R257" s="63"/>
      <c r="S257" s="101" t="str">
        <f t="shared" si="49"/>
        <v>NOT OK</v>
      </c>
    </row>
    <row r="258" spans="1:19" s="100" customFormat="1" ht="33.75" hidden="1" customHeight="1">
      <c r="A258" s="56" t="s">
        <v>3418</v>
      </c>
      <c r="B258" s="113" t="str">
        <f>IF($A258="","",VLOOKUP($A258,'MÃ HH'!$A$1:$C$215,2,0))</f>
        <v>QUÝT ÚC 64 IRON - 9KG</v>
      </c>
      <c r="C258" s="113" t="str">
        <f>IF($A258="","",VLOOKUP($A258,'MÃ HH'!$A$1:$C$215,3,0))</f>
        <v>Thùng</v>
      </c>
      <c r="D258" s="109">
        <f>VLOOKUP(A258,'[1]TỔNG HỢP'!$A:$N,14,0)</f>
        <v>0</v>
      </c>
      <c r="E258" s="112">
        <f>SUMIF('NHẬP HÀNG'!$D:$D,A258,'NHẬP HÀNG'!$H:$H)</f>
        <v>0</v>
      </c>
      <c r="F258" s="112">
        <f>SUMIF('NHẬP HÀNG'!D:D,A258,'NHẬP HÀNG'!I:I)</f>
        <v>0</v>
      </c>
      <c r="G258" s="112">
        <f>SUMIF('NHẬP HÀNG'!D:D,A258,'NHẬP HÀNG'!J:J)</f>
        <v>0</v>
      </c>
      <c r="H258" s="112">
        <f>SUMIF('NHẬP HÀNG'!D:D,A258,'NHẬP HÀNG'!K:K)</f>
        <v>0</v>
      </c>
      <c r="I258" s="112">
        <f>SUMIF('NHẬP HÀNG'!D:D,A258,'NHẬP HÀNG'!M:M)</f>
        <v>0</v>
      </c>
      <c r="J258" s="112">
        <f>SUMIF('NHẬP HÀNG'!D:D,A258,'NHẬP HÀNG'!N:N)</f>
        <v>0</v>
      </c>
      <c r="K258" s="112">
        <f>SUMIF('NHẬP HÀNG'!D:D,A258,'NHẬP HÀNG'!L:L)</f>
        <v>0</v>
      </c>
      <c r="L258" s="112">
        <f>SUMIF('XUẤT HÀNG'!D:D,A258,'XUẤT HÀNG'!G:G)</f>
        <v>0</v>
      </c>
      <c r="M258" s="112">
        <f>SUMIF('XUẤT HÀNG'!D:D,A258,'XUẤT HÀNG'!H:H)</f>
        <v>0</v>
      </c>
      <c r="N258" s="109">
        <f t="shared" si="47"/>
        <v>0</v>
      </c>
      <c r="O258" s="121"/>
      <c r="P258" s="122"/>
      <c r="Q258" s="124">
        <f t="shared" si="48"/>
        <v>0</v>
      </c>
      <c r="R258" s="63"/>
      <c r="S258" s="101" t="str">
        <f t="shared" si="49"/>
        <v>NOT OK</v>
      </c>
    </row>
    <row r="259" spans="1:19" s="100" customFormat="1" ht="33.75" customHeight="1">
      <c r="A259" s="40" t="s">
        <v>4602</v>
      </c>
      <c r="B259" s="113" t="str">
        <f>IF($A259="","",VLOOKUP($A259,'MÃ HH'!$A$1:$C$1997,2,0))</f>
        <v>QUÝT TANGO AC GREEN MAFA 50 - 10KG</v>
      </c>
      <c r="C259" s="113" t="e">
        <f>IF($A259="","",VLOOKUP($A259,'MÃ HH'!$A$1:$C$215,3,0))</f>
        <v>#N/A</v>
      </c>
      <c r="D259" s="109">
        <f>VLOOKUP(A259,'[1]TỔNG HỢP'!$A:$N,14,0)</f>
        <v>10</v>
      </c>
      <c r="E259" s="112">
        <f>SUMIF('NHẬP HÀNG'!$D:$D,A259,'NHẬP HÀNG'!$H:$H)</f>
        <v>0</v>
      </c>
      <c r="F259" s="112">
        <f>SUMIF('NHẬP HÀNG'!D:D,A259,'NHẬP HÀNG'!I:I)</f>
        <v>0</v>
      </c>
      <c r="G259" s="112">
        <f>SUMIF('NHẬP HÀNG'!D:D,A259,'NHẬP HÀNG'!J:J)</f>
        <v>0</v>
      </c>
      <c r="H259" s="112">
        <f>SUMIF('NHẬP HÀNG'!D:D,A259,'NHẬP HÀNG'!K:K)</f>
        <v>0</v>
      </c>
      <c r="I259" s="112">
        <f>SUMIF('NHẬP HÀNG'!D:D,A259,'NHẬP HÀNG'!M:M)</f>
        <v>0</v>
      </c>
      <c r="J259" s="112">
        <f>SUMIF('NHẬP HÀNG'!D:D,A259,'NHẬP HÀNG'!N:N)</f>
        <v>0</v>
      </c>
      <c r="K259" s="112">
        <f>SUMIF('NHẬP HÀNG'!D:D,A259,'NHẬP HÀNG'!L:L)</f>
        <v>0</v>
      </c>
      <c r="L259" s="112">
        <f>SUMIF('XUẤT HÀNG'!D:D,A259,'XUẤT HÀNG'!G:G)</f>
        <v>0</v>
      </c>
      <c r="M259" s="112">
        <f>SUMIF('XUẤT HÀNG'!D:D,A259,'XUẤT HÀNG'!H:H)</f>
        <v>0</v>
      </c>
      <c r="N259" s="109">
        <f t="shared" ref="N259:N262" si="50">D259+E259+F259+G259+H259+I259++J259-L259-M259+K259</f>
        <v>10</v>
      </c>
      <c r="O259" s="121">
        <v>4</v>
      </c>
      <c r="P259" s="122"/>
      <c r="Q259" s="125">
        <f t="shared" ref="Q259:Q262" si="51">+N259-O259-P259</f>
        <v>6</v>
      </c>
      <c r="R259" s="10" t="s">
        <v>4794</v>
      </c>
      <c r="S259" s="101" t="str">
        <f t="shared" ref="S259:S262" si="52">IF(ABS(D259)+ABS(E259)+ABS(F259)+ABS(J259)+ABS(L259)+ABS(O259)+ABS(P259)+ABS(M259)+ABS(N259)+ABS(Q259)=0,"NOT OK","OK")</f>
        <v>OK</v>
      </c>
    </row>
    <row r="260" spans="1:19" s="100" customFormat="1" ht="33.75" customHeight="1">
      <c r="A260" s="40" t="s">
        <v>4604</v>
      </c>
      <c r="B260" s="113" t="str">
        <f>IF($A260="","",VLOOKUP($A260,'MÃ HH'!$A$1:$C$1997,2,0))</f>
        <v>QUÝT TANGO AC GREEN MAFA 60 - 10KG</v>
      </c>
      <c r="C260" s="113" t="e">
        <f>IF($A260="","",VLOOKUP($A260,'MÃ HH'!$A$1:$C$215,3,0))</f>
        <v>#N/A</v>
      </c>
      <c r="D260" s="109">
        <f>VLOOKUP(A260,'[1]TỔNG HỢP'!$A:$N,14,0)</f>
        <v>-6</v>
      </c>
      <c r="E260" s="112">
        <f>SUMIF('NHẬP HÀNG'!$D:$D,A260,'NHẬP HÀNG'!$H:$H)</f>
        <v>0</v>
      </c>
      <c r="F260" s="112">
        <f>SUMIF('NHẬP HÀNG'!D:D,A260,'NHẬP HÀNG'!I:I)</f>
        <v>0</v>
      </c>
      <c r="G260" s="112">
        <f>SUMIF('NHẬP HÀNG'!D:D,A260,'NHẬP HÀNG'!J:J)</f>
        <v>0</v>
      </c>
      <c r="H260" s="112">
        <f>SUMIF('NHẬP HÀNG'!D:D,A260,'NHẬP HÀNG'!K:K)</f>
        <v>0</v>
      </c>
      <c r="I260" s="112">
        <f>SUMIF('NHẬP HÀNG'!D:D,A260,'NHẬP HÀNG'!M:M)</f>
        <v>0</v>
      </c>
      <c r="J260" s="112">
        <f>SUMIF('NHẬP HÀNG'!D:D,A260,'NHẬP HÀNG'!N:N)</f>
        <v>0</v>
      </c>
      <c r="K260" s="112">
        <f>SUMIF('NHẬP HÀNG'!D:D,A260,'NHẬP HÀNG'!L:L)</f>
        <v>0</v>
      </c>
      <c r="L260" s="112">
        <f>SUMIF('XUẤT HÀNG'!D:D,A260,'XUẤT HÀNG'!G:G)</f>
        <v>0</v>
      </c>
      <c r="M260" s="112">
        <f>SUMIF('XUẤT HÀNG'!D:D,A260,'XUẤT HÀNG'!H:H)</f>
        <v>0</v>
      </c>
      <c r="N260" s="109">
        <f t="shared" si="50"/>
        <v>-6</v>
      </c>
      <c r="O260" s="121"/>
      <c r="P260" s="122"/>
      <c r="Q260" s="125">
        <f t="shared" si="51"/>
        <v>-6</v>
      </c>
      <c r="R260" s="8"/>
      <c r="S260" s="101" t="str">
        <f t="shared" si="52"/>
        <v>OK</v>
      </c>
    </row>
    <row r="261" spans="1:19" s="100" customFormat="1" ht="33.75" hidden="1" customHeight="1">
      <c r="A261" s="56" t="s">
        <v>4299</v>
      </c>
      <c r="B261" s="113" t="str">
        <f>IF($A261="","",VLOOKUP($A261,'MÃ HH'!$A$1:$C$2792,2,0))</f>
        <v>TẮC MẬT</v>
      </c>
      <c r="C261" s="113" t="e">
        <f>IF($A261="","",VLOOKUP($A261,'MÃ HH'!$A$1:$C$215,3,0))</f>
        <v>#N/A</v>
      </c>
      <c r="D261" s="109">
        <f>VLOOKUP(A261,'[1]TỔNG HỢP'!$A:$N,14,0)</f>
        <v>0</v>
      </c>
      <c r="E261" s="112">
        <f>SUMIF('NHẬP HÀNG'!$D:$D,A261,'NHẬP HÀNG'!$H:$H)</f>
        <v>0</v>
      </c>
      <c r="F261" s="112">
        <f>SUMIF('NHẬP HÀNG'!D:D,A261,'NHẬP HÀNG'!I:I)</f>
        <v>0</v>
      </c>
      <c r="G261" s="112">
        <f>SUMIF('NHẬP HÀNG'!D:D,A261,'NHẬP HÀNG'!J:J)</f>
        <v>0</v>
      </c>
      <c r="H261" s="112">
        <f>SUMIF('NHẬP HÀNG'!D:D,A261,'NHẬP HÀNG'!K:K)</f>
        <v>0</v>
      </c>
      <c r="I261" s="112">
        <f>SUMIF('NHẬP HÀNG'!D:D,A261,'NHẬP HÀNG'!M:M)</f>
        <v>0</v>
      </c>
      <c r="J261" s="112">
        <f>SUMIF('NHẬP HÀNG'!D:D,A261,'NHẬP HÀNG'!N:N)</f>
        <v>0</v>
      </c>
      <c r="K261" s="112">
        <f>SUMIF('NHẬP HÀNG'!D:D,A261,'NHẬP HÀNG'!L:L)</f>
        <v>0</v>
      </c>
      <c r="L261" s="112">
        <f>SUMIF('XUẤT HÀNG'!D:D,A261,'XUẤT HÀNG'!G:G)</f>
        <v>0</v>
      </c>
      <c r="M261" s="112">
        <f>SUMIF('XUẤT HÀNG'!D:D,A261,'XUẤT HÀNG'!H:H)</f>
        <v>0</v>
      </c>
      <c r="N261" s="109">
        <f t="shared" si="50"/>
        <v>0</v>
      </c>
      <c r="O261" s="121"/>
      <c r="P261" s="122"/>
      <c r="Q261" s="124">
        <f t="shared" si="51"/>
        <v>0</v>
      </c>
      <c r="R261" s="63"/>
      <c r="S261" s="101" t="str">
        <f t="shared" si="52"/>
        <v>NOT OK</v>
      </c>
    </row>
    <row r="262" spans="1:19" s="100" customFormat="1" ht="33.75" customHeight="1">
      <c r="A262" s="40" t="s">
        <v>4648</v>
      </c>
      <c r="B262" s="113" t="str">
        <f>IF($A262="","",VLOOKUP($A262,'MÃ HH'!$A$1:$C$2792,2,0))</f>
        <v>QUÝT APH LẪN SIZE</v>
      </c>
      <c r="C262" s="113" t="e">
        <f>IF($A262="","",VLOOKUP($A262,'MÃ HH'!$A$1:$C$215,3,0))</f>
        <v>#N/A</v>
      </c>
      <c r="D262" s="109">
        <f>VLOOKUP(A262,'[1]TỔNG HỢP'!$A:$N,14,0)</f>
        <v>156</v>
      </c>
      <c r="E262" s="112">
        <f>SUMIF('NHẬP HÀNG'!$D:$D,A262,'NHẬP HÀNG'!$H:$H)</f>
        <v>0</v>
      </c>
      <c r="F262" s="112">
        <f>SUMIF('NHẬP HÀNG'!D:D,A262,'NHẬP HÀNG'!I:I)</f>
        <v>0</v>
      </c>
      <c r="G262" s="112">
        <f>SUMIF('NHẬP HÀNG'!D:D,A262,'NHẬP HÀNG'!J:J)</f>
        <v>0</v>
      </c>
      <c r="H262" s="112">
        <f>SUMIF('NHẬP HÀNG'!D:D,A262,'NHẬP HÀNG'!K:K)</f>
        <v>0</v>
      </c>
      <c r="I262" s="112">
        <f>SUMIF('NHẬP HÀNG'!D:D,A262,'NHẬP HÀNG'!M:M)</f>
        <v>0</v>
      </c>
      <c r="J262" s="112">
        <f>SUMIF('NHẬP HÀNG'!D:D,A262,'NHẬP HÀNG'!N:N)</f>
        <v>0</v>
      </c>
      <c r="K262" s="112">
        <f>SUMIF('NHẬP HÀNG'!D:D,A262,'NHẬP HÀNG'!L:L)</f>
        <v>0</v>
      </c>
      <c r="L262" s="112">
        <f>SUMIF('XUẤT HÀNG'!D:D,A262,'XUẤT HÀNG'!G:G)</f>
        <v>2</v>
      </c>
      <c r="M262" s="112">
        <f>SUMIF('XUẤT HÀNG'!D:D,A262,'XUẤT HÀNG'!H:H)</f>
        <v>0</v>
      </c>
      <c r="N262" s="109">
        <f t="shared" si="50"/>
        <v>154</v>
      </c>
      <c r="O262" s="121"/>
      <c r="P262" s="122"/>
      <c r="Q262" s="125">
        <f t="shared" si="51"/>
        <v>154</v>
      </c>
      <c r="R262" s="14" t="s">
        <v>4795</v>
      </c>
      <c r="S262" s="101" t="str">
        <f t="shared" si="52"/>
        <v>OK</v>
      </c>
    </row>
    <row r="263" spans="1:19" s="100" customFormat="1" ht="33.75" customHeight="1">
      <c r="A263" s="40" t="s">
        <v>4127</v>
      </c>
      <c r="B263" s="113" t="str">
        <f>IF($A263="","",VLOOKUP($A263,'MÃ HH'!$A$1:$C$2082,2,0))</f>
        <v>QUÝT APH 54 - 7.3KG</v>
      </c>
      <c r="C263" s="113" t="e">
        <f>IF($A263="","",VLOOKUP($A263,'MÃ HH'!$A$1:$C$215,3,0))</f>
        <v>#N/A</v>
      </c>
      <c r="D263" s="109">
        <f>VLOOKUP(A263,'[1]TỔNG HỢP'!$A:$N,14,0)</f>
        <v>3</v>
      </c>
      <c r="E263" s="112">
        <f>SUMIF('NHẬP HÀNG'!$D:$D,A263,'NHẬP HÀNG'!$H:$H)</f>
        <v>0</v>
      </c>
      <c r="F263" s="112">
        <f>SUMIF('NHẬP HÀNG'!D:D,A263,'NHẬP HÀNG'!I:I)</f>
        <v>0</v>
      </c>
      <c r="G263" s="112">
        <f>SUMIF('NHẬP HÀNG'!D:D,A263,'NHẬP HÀNG'!J:J)</f>
        <v>0</v>
      </c>
      <c r="H263" s="112">
        <f>SUMIF('NHẬP HÀNG'!D:D,A263,'NHẬP HÀNG'!K:K)</f>
        <v>0</v>
      </c>
      <c r="I263" s="112">
        <f>SUMIF('NHẬP HÀNG'!D:D,A263,'NHẬP HÀNG'!M:M)</f>
        <v>0</v>
      </c>
      <c r="J263" s="112">
        <f>SUMIF('NHẬP HÀNG'!D:D,A263,'NHẬP HÀNG'!N:N)</f>
        <v>0</v>
      </c>
      <c r="K263" s="112">
        <f>SUMIF('NHẬP HÀNG'!D:D,A263,'NHẬP HÀNG'!L:L)</f>
        <v>0</v>
      </c>
      <c r="L263" s="112">
        <f>SUMIF('XUẤT HÀNG'!D:D,A263,'XUẤT HÀNG'!G:G)</f>
        <v>0</v>
      </c>
      <c r="M263" s="112">
        <f>SUMIF('XUẤT HÀNG'!D:D,A263,'XUẤT HÀNG'!H:H)</f>
        <v>0</v>
      </c>
      <c r="N263" s="109">
        <f t="shared" ref="N263:N319" si="53">D263+E263+F263+G263+H263+I263++J263-L263-M263+K263</f>
        <v>3</v>
      </c>
      <c r="O263" s="121"/>
      <c r="P263" s="122"/>
      <c r="Q263" s="125">
        <f t="shared" ref="Q263:Q319" si="54">+N263-O263-P263</f>
        <v>3</v>
      </c>
      <c r="R263" s="14"/>
      <c r="S263" s="101" t="str">
        <f t="shared" ref="S263:S319" si="55">IF(ABS(D263)+ABS(E263)+ABS(F263)+ABS(J263)+ABS(L263)+ABS(O263)+ABS(P263)+ABS(M263)+ABS(N263)+ABS(Q263)=0,"NOT OK","OK")</f>
        <v>OK</v>
      </c>
    </row>
    <row r="264" spans="1:19" s="100" customFormat="1" ht="33.75" customHeight="1">
      <c r="A264" s="40" t="s">
        <v>4171</v>
      </c>
      <c r="B264" s="113" t="str">
        <f>IF($A264="","",VLOOKUP($A264,'MÃ HH'!$A$1:$C$2082,2,0))</f>
        <v>QUÝT APH 42 - 7.3KG</v>
      </c>
      <c r="C264" s="113" t="e">
        <f>IF($A264="","",VLOOKUP($A264,'MÃ HH'!$A$1:$C$215,3,0))</f>
        <v>#N/A</v>
      </c>
      <c r="D264" s="109">
        <f>VLOOKUP(A264,'[1]TỔNG HỢP'!$A:$N,14,0)</f>
        <v>-208</v>
      </c>
      <c r="E264" s="112">
        <f>SUMIF('NHẬP HÀNG'!$D:$D,A264,'NHẬP HÀNG'!$H:$H)</f>
        <v>0</v>
      </c>
      <c r="F264" s="112">
        <f>SUMIF('NHẬP HÀNG'!D:D,A264,'NHẬP HÀNG'!I:I)</f>
        <v>0</v>
      </c>
      <c r="G264" s="112">
        <f>SUMIF('NHẬP HÀNG'!D:D,A264,'NHẬP HÀNG'!J:J)</f>
        <v>0</v>
      </c>
      <c r="H264" s="112">
        <f>SUMIF('NHẬP HÀNG'!D:D,A264,'NHẬP HÀNG'!K:K)</f>
        <v>0</v>
      </c>
      <c r="I264" s="112">
        <f>SUMIF('NHẬP HÀNG'!D:D,A264,'NHẬP HÀNG'!M:M)</f>
        <v>0</v>
      </c>
      <c r="J264" s="112">
        <f>SUMIF('NHẬP HÀNG'!D:D,A264,'NHẬP HÀNG'!N:N)</f>
        <v>0</v>
      </c>
      <c r="K264" s="112">
        <f>SUMIF('NHẬP HÀNG'!D:D,A264,'NHẬP HÀNG'!L:L)</f>
        <v>0</v>
      </c>
      <c r="L264" s="112">
        <f>SUMIF('XUẤT HÀNG'!D:D,A264,'XUẤT HÀNG'!G:G)</f>
        <v>0</v>
      </c>
      <c r="M264" s="112">
        <f>SUMIF('XUẤT HÀNG'!D:D,A264,'XUẤT HÀNG'!H:H)</f>
        <v>0</v>
      </c>
      <c r="N264" s="109">
        <f t="shared" si="53"/>
        <v>-208</v>
      </c>
      <c r="O264" s="121"/>
      <c r="P264" s="122"/>
      <c r="Q264" s="125">
        <f t="shared" si="54"/>
        <v>-208</v>
      </c>
      <c r="R264" s="14"/>
      <c r="S264" s="101" t="str">
        <f t="shared" si="55"/>
        <v>OK</v>
      </c>
    </row>
    <row r="265" spans="1:19" s="100" customFormat="1" ht="33.75" customHeight="1">
      <c r="A265" s="54" t="s">
        <v>4315</v>
      </c>
      <c r="B265" s="113" t="str">
        <f>IF($A265="","",VLOOKUP($A265,'MÃ HH'!$A$1:$C$2082,2,0))</f>
        <v>QUÝT APH 36 - 7.3KG</v>
      </c>
      <c r="C265" s="113"/>
      <c r="D265" s="109">
        <f>VLOOKUP(A265,'[1]TỔNG HỢP'!$A:$N,14,0)</f>
        <v>-33</v>
      </c>
      <c r="E265" s="112">
        <f>SUMIF('NHẬP HÀNG'!$D:$D,A265,'NHẬP HÀNG'!$H:$H)</f>
        <v>0</v>
      </c>
      <c r="F265" s="112">
        <f>SUMIF('NHẬP HÀNG'!D:D,A265,'NHẬP HÀNG'!I:I)</f>
        <v>0</v>
      </c>
      <c r="G265" s="112">
        <f>SUMIF('NHẬP HÀNG'!D:D,A265,'NHẬP HÀNG'!J:J)</f>
        <v>0</v>
      </c>
      <c r="H265" s="112">
        <f>SUMIF('NHẬP HÀNG'!D:D,A265,'NHẬP HÀNG'!K:K)</f>
        <v>0</v>
      </c>
      <c r="I265" s="112">
        <f>SUMIF('NHẬP HÀNG'!D:D,A265,'NHẬP HÀNG'!M:M)</f>
        <v>0</v>
      </c>
      <c r="J265" s="112">
        <f>SUMIF('NHẬP HÀNG'!D:D,A265,'NHẬP HÀNG'!N:N)</f>
        <v>0</v>
      </c>
      <c r="K265" s="112">
        <f>SUMIF('NHẬP HÀNG'!D:D,A265,'NHẬP HÀNG'!L:L)</f>
        <v>0</v>
      </c>
      <c r="L265" s="112">
        <f>SUMIF('XUẤT HÀNG'!D:D,A265,'XUẤT HÀNG'!G:G)</f>
        <v>0</v>
      </c>
      <c r="M265" s="112">
        <f>SUMIF('XUẤT HÀNG'!D:D,A265,'XUẤT HÀNG'!H:H)</f>
        <v>0</v>
      </c>
      <c r="N265" s="109">
        <f t="shared" si="53"/>
        <v>-33</v>
      </c>
      <c r="O265" s="121"/>
      <c r="P265" s="122"/>
      <c r="Q265" s="125">
        <f t="shared" si="54"/>
        <v>-33</v>
      </c>
      <c r="R265" s="14"/>
      <c r="S265" s="101" t="str">
        <f t="shared" si="55"/>
        <v>OK</v>
      </c>
    </row>
    <row r="266" spans="1:19" s="100" customFormat="1" ht="33.75" customHeight="1">
      <c r="A266" s="40" t="s">
        <v>4173</v>
      </c>
      <c r="B266" s="113" t="str">
        <f>IF($A266="","",VLOOKUP($A266,'MÃ HH'!$A$1:$C$2082,2,0))</f>
        <v>QUÝT APH 48 - 7.3KG</v>
      </c>
      <c r="C266" s="113" t="e">
        <f>IF($A266="","",VLOOKUP($A266,'MÃ HH'!$A$1:$C$215,3,0))</f>
        <v>#N/A</v>
      </c>
      <c r="D266" s="109">
        <f>VLOOKUP(A266,'[1]TỔNG HỢP'!$A:$N,14,0)</f>
        <v>86</v>
      </c>
      <c r="E266" s="112">
        <f>SUMIF('NHẬP HÀNG'!$D:$D,A266,'NHẬP HÀNG'!$H:$H)</f>
        <v>0</v>
      </c>
      <c r="F266" s="112">
        <f>SUMIF('NHẬP HÀNG'!D:D,A266,'NHẬP HÀNG'!I:I)</f>
        <v>0</v>
      </c>
      <c r="G266" s="112">
        <f>SUMIF('NHẬP HÀNG'!D:D,A266,'NHẬP HÀNG'!J:J)</f>
        <v>0</v>
      </c>
      <c r="H266" s="112">
        <f>SUMIF('NHẬP HÀNG'!D:D,A266,'NHẬP HÀNG'!K:K)</f>
        <v>0</v>
      </c>
      <c r="I266" s="112">
        <f>SUMIF('NHẬP HÀNG'!D:D,A266,'NHẬP HÀNG'!M:M)</f>
        <v>0</v>
      </c>
      <c r="J266" s="112">
        <f>SUMIF('NHẬP HÀNG'!D:D,A266,'NHẬP HÀNG'!N:N)</f>
        <v>0</v>
      </c>
      <c r="K266" s="112">
        <f>SUMIF('NHẬP HÀNG'!D:D,A266,'NHẬP HÀNG'!L:L)</f>
        <v>0</v>
      </c>
      <c r="L266" s="112">
        <f>SUMIF('XUẤT HÀNG'!D:D,A266,'XUẤT HÀNG'!G:G)</f>
        <v>4</v>
      </c>
      <c r="M266" s="112">
        <f>SUMIF('XUẤT HÀNG'!D:D,A266,'XUẤT HÀNG'!H:H)</f>
        <v>0</v>
      </c>
      <c r="N266" s="109">
        <f t="shared" si="53"/>
        <v>82</v>
      </c>
      <c r="O266" s="121"/>
      <c r="P266" s="122"/>
      <c r="Q266" s="125">
        <f t="shared" si="54"/>
        <v>82</v>
      </c>
      <c r="R266" s="14"/>
      <c r="S266" s="101" t="str">
        <f t="shared" si="55"/>
        <v>OK</v>
      </c>
    </row>
    <row r="267" spans="1:19" s="100" customFormat="1" ht="33.75" hidden="1" customHeight="1">
      <c r="A267" s="40" t="s">
        <v>4279</v>
      </c>
      <c r="B267" s="113" t="str">
        <f>IF($A267="","",VLOOKUP($A267,'MÃ HH'!$A$1:$C$2082,2,0))</f>
        <v>QUÝT APH 75 - 7.3KG</v>
      </c>
      <c r="C267" s="113" t="e">
        <f>IF($A267="","",VLOOKUP($A267,'MÃ HH'!$A$1:$C$215,3,0))</f>
        <v>#N/A</v>
      </c>
      <c r="D267" s="109">
        <f>VLOOKUP(A267,'[1]TỔNG HỢP'!$A:$N,14,0)</f>
        <v>0</v>
      </c>
      <c r="E267" s="112">
        <f>SUMIF('NHẬP HÀNG'!$D:$D,A267,'NHẬP HÀNG'!$H:$H)</f>
        <v>0</v>
      </c>
      <c r="F267" s="112">
        <f>SUMIF('NHẬP HÀNG'!D:D,A267,'NHẬP HÀNG'!I:I)</f>
        <v>0</v>
      </c>
      <c r="G267" s="112">
        <f>SUMIF('NHẬP HÀNG'!D:D,A267,'NHẬP HÀNG'!J:J)</f>
        <v>0</v>
      </c>
      <c r="H267" s="112">
        <f>SUMIF('NHẬP HÀNG'!D:D,A267,'NHẬP HÀNG'!K:K)</f>
        <v>0</v>
      </c>
      <c r="I267" s="112">
        <f>SUMIF('NHẬP HÀNG'!D:D,A267,'NHẬP HÀNG'!M:M)</f>
        <v>0</v>
      </c>
      <c r="J267" s="112">
        <f>SUMIF('NHẬP HÀNG'!D:D,A267,'NHẬP HÀNG'!N:N)</f>
        <v>0</v>
      </c>
      <c r="K267" s="112">
        <f>SUMIF('NHẬP HÀNG'!D:D,A267,'NHẬP HÀNG'!L:L)</f>
        <v>0</v>
      </c>
      <c r="L267" s="112">
        <f>SUMIF('XUẤT HÀNG'!D:D,A267,'XUẤT HÀNG'!G:G)</f>
        <v>0</v>
      </c>
      <c r="M267" s="112">
        <f>SUMIF('XUẤT HÀNG'!D:D,A267,'XUẤT HÀNG'!H:H)</f>
        <v>0</v>
      </c>
      <c r="N267" s="109">
        <f t="shared" si="53"/>
        <v>0</v>
      </c>
      <c r="O267" s="121"/>
      <c r="P267" s="122"/>
      <c r="Q267" s="124">
        <f t="shared" si="54"/>
        <v>0</v>
      </c>
      <c r="R267" s="63"/>
      <c r="S267" s="101" t="str">
        <f t="shared" si="55"/>
        <v>NOT OK</v>
      </c>
    </row>
    <row r="268" spans="1:19" s="100" customFormat="1" ht="33.75" hidden="1" customHeight="1">
      <c r="A268" s="56" t="s">
        <v>3420</v>
      </c>
      <c r="B268" s="113" t="str">
        <f>IF($A268="","",VLOOKUP($A268,'MÃ HH'!$A$1:$C$1876,2,0))</f>
        <v>QUÝT ÚC MC CITRUS 40-9KG</v>
      </c>
      <c r="C268" s="113" t="str">
        <f>IF($A268="","",VLOOKUP($A268,'MÃ HH'!$A$1:$C$215,3,0))</f>
        <v>Thùng</v>
      </c>
      <c r="D268" s="109">
        <f>VLOOKUP(A268,'[1]TỔNG HỢP'!$A:$N,14,0)</f>
        <v>0</v>
      </c>
      <c r="E268" s="112">
        <f>SUMIF('NHẬP HÀNG'!$D:$D,A268,'NHẬP HÀNG'!$H:$H)</f>
        <v>0</v>
      </c>
      <c r="F268" s="112">
        <f>SUMIF('NHẬP HÀNG'!D:D,A268,'NHẬP HÀNG'!I:I)</f>
        <v>0</v>
      </c>
      <c r="G268" s="112">
        <f>SUMIF('NHẬP HÀNG'!D:D,A268,'NHẬP HÀNG'!J:J)</f>
        <v>0</v>
      </c>
      <c r="H268" s="112">
        <f>SUMIF('NHẬP HÀNG'!D:D,A268,'NHẬP HÀNG'!K:K)</f>
        <v>0</v>
      </c>
      <c r="I268" s="112">
        <f>SUMIF('NHẬP HÀNG'!D:D,A268,'NHẬP HÀNG'!M:M)</f>
        <v>0</v>
      </c>
      <c r="J268" s="112">
        <f>SUMIF('NHẬP HÀNG'!D:D,A268,'NHẬP HÀNG'!N:N)</f>
        <v>0</v>
      </c>
      <c r="K268" s="112">
        <f>SUMIF('NHẬP HÀNG'!D:D,A268,'NHẬP HÀNG'!L:L)</f>
        <v>0</v>
      </c>
      <c r="L268" s="112">
        <f>SUMIF('XUẤT HÀNG'!D:D,A268,'XUẤT HÀNG'!G:G)</f>
        <v>0</v>
      </c>
      <c r="M268" s="112">
        <f>SUMIF('XUẤT HÀNG'!D:D,A268,'XUẤT HÀNG'!H:H)</f>
        <v>0</v>
      </c>
      <c r="N268" s="109">
        <f t="shared" si="53"/>
        <v>0</v>
      </c>
      <c r="O268" s="121"/>
      <c r="P268" s="122"/>
      <c r="Q268" s="124">
        <f t="shared" si="54"/>
        <v>0</v>
      </c>
      <c r="R268" s="63"/>
      <c r="S268" s="101" t="str">
        <f t="shared" si="55"/>
        <v>NOT OK</v>
      </c>
    </row>
    <row r="269" spans="1:19" s="100" customFormat="1" ht="33.75" hidden="1" customHeight="1">
      <c r="A269" s="56" t="s">
        <v>3422</v>
      </c>
      <c r="B269" s="113" t="str">
        <f>IF($A269="","",VLOOKUP($A269,'MÃ HH'!$A$1:$C$1876,2,0))</f>
        <v>QUÝT ÚC MC CITRUS 48-9KG</v>
      </c>
      <c r="C269" s="113" t="str">
        <f>IF($A269="","",VLOOKUP($A269,'MÃ HH'!$A$1:$C$215,3,0))</f>
        <v>Thùng</v>
      </c>
      <c r="D269" s="109">
        <f>VLOOKUP(A269,'[1]TỔNG HỢP'!$A:$N,14,0)</f>
        <v>0</v>
      </c>
      <c r="E269" s="112">
        <f>SUMIF('NHẬP HÀNG'!$D:$D,A269,'NHẬP HÀNG'!$H:$H)</f>
        <v>0</v>
      </c>
      <c r="F269" s="112">
        <f>SUMIF('NHẬP HÀNG'!D:D,A269,'NHẬP HÀNG'!I:I)</f>
        <v>0</v>
      </c>
      <c r="G269" s="112">
        <f>SUMIF('NHẬP HÀNG'!D:D,A269,'NHẬP HÀNG'!J:J)</f>
        <v>0</v>
      </c>
      <c r="H269" s="112">
        <f>SUMIF('NHẬP HÀNG'!D:D,A269,'NHẬP HÀNG'!K:K)</f>
        <v>0</v>
      </c>
      <c r="I269" s="112">
        <f>SUMIF('NHẬP HÀNG'!D:D,A269,'NHẬP HÀNG'!M:M)</f>
        <v>0</v>
      </c>
      <c r="J269" s="112">
        <f>SUMIF('NHẬP HÀNG'!D:D,A269,'NHẬP HÀNG'!N:N)</f>
        <v>0</v>
      </c>
      <c r="K269" s="112">
        <f>SUMIF('NHẬP HÀNG'!D:D,A269,'NHẬP HÀNG'!L:L)</f>
        <v>0</v>
      </c>
      <c r="L269" s="112">
        <f>SUMIF('XUẤT HÀNG'!D:D,A269,'XUẤT HÀNG'!G:G)</f>
        <v>0</v>
      </c>
      <c r="M269" s="112">
        <f>SUMIF('XUẤT HÀNG'!D:D,A269,'XUẤT HÀNG'!H:H)</f>
        <v>0</v>
      </c>
      <c r="N269" s="109">
        <f t="shared" si="53"/>
        <v>0</v>
      </c>
      <c r="O269" s="121"/>
      <c r="P269" s="122"/>
      <c r="Q269" s="124">
        <f t="shared" si="54"/>
        <v>0</v>
      </c>
      <c r="R269" s="63"/>
      <c r="S269" s="101" t="str">
        <f t="shared" si="55"/>
        <v>NOT OK</v>
      </c>
    </row>
    <row r="270" spans="1:19" s="100" customFormat="1" ht="33.75" hidden="1" customHeight="1">
      <c r="A270" s="56" t="s">
        <v>3424</v>
      </c>
      <c r="B270" s="113" t="str">
        <f>IF($A270="","",VLOOKUP($A270,'MÃ HH'!$A$1:$C$1876,2,0))</f>
        <v>QUÝT ÚC MC CITRUS 56-9KG</v>
      </c>
      <c r="C270" s="113" t="str">
        <f>IF($A270="","",VLOOKUP($A270,'MÃ HH'!$A$1:$C$215,3,0))</f>
        <v>Thùng</v>
      </c>
      <c r="D270" s="109">
        <f>VLOOKUP(A270,'[1]TỔNG HỢP'!$A:$N,14,0)</f>
        <v>0</v>
      </c>
      <c r="E270" s="112">
        <f>SUMIF('NHẬP HÀNG'!$D:$D,A270,'NHẬP HÀNG'!$H:$H)</f>
        <v>0</v>
      </c>
      <c r="F270" s="112">
        <f>SUMIF('NHẬP HÀNG'!D:D,A270,'NHẬP HÀNG'!I:I)</f>
        <v>0</v>
      </c>
      <c r="G270" s="112">
        <f>SUMIF('NHẬP HÀNG'!D:D,A270,'NHẬP HÀNG'!J:J)</f>
        <v>0</v>
      </c>
      <c r="H270" s="112">
        <f>SUMIF('NHẬP HÀNG'!D:D,A270,'NHẬP HÀNG'!K:K)</f>
        <v>0</v>
      </c>
      <c r="I270" s="112">
        <f>SUMIF('NHẬP HÀNG'!D:D,A270,'NHẬP HÀNG'!M:M)</f>
        <v>0</v>
      </c>
      <c r="J270" s="112">
        <f>SUMIF('NHẬP HÀNG'!D:D,A270,'NHẬP HÀNG'!N:N)</f>
        <v>0</v>
      </c>
      <c r="K270" s="112">
        <f>SUMIF('NHẬP HÀNG'!D:D,A270,'NHẬP HÀNG'!L:L)</f>
        <v>0</v>
      </c>
      <c r="L270" s="112">
        <f>SUMIF('XUẤT HÀNG'!D:D,A270,'XUẤT HÀNG'!G:G)</f>
        <v>0</v>
      </c>
      <c r="M270" s="112">
        <f>SUMIF('XUẤT HÀNG'!D:D,A270,'XUẤT HÀNG'!H:H)</f>
        <v>0</v>
      </c>
      <c r="N270" s="109">
        <f t="shared" si="53"/>
        <v>0</v>
      </c>
      <c r="O270" s="121"/>
      <c r="P270" s="122"/>
      <c r="Q270" s="124">
        <f t="shared" si="54"/>
        <v>0</v>
      </c>
      <c r="R270" s="63"/>
      <c r="S270" s="101" t="str">
        <f t="shared" si="55"/>
        <v>NOT OK</v>
      </c>
    </row>
    <row r="271" spans="1:19" s="100" customFormat="1" ht="33.75" hidden="1" customHeight="1">
      <c r="A271" s="56" t="s">
        <v>3426</v>
      </c>
      <c r="B271" s="113" t="str">
        <f>IF($A271="","",VLOOKUP($A271,'MÃ HH'!$A$1:$C$1876,2,0))</f>
        <v>QUÝT ÚC MC CITRUS 64-9KG</v>
      </c>
      <c r="C271" s="113" t="str">
        <f>IF($A271="","",VLOOKUP($A271,'MÃ HH'!$A$1:$C$215,3,0))</f>
        <v>Thùng</v>
      </c>
      <c r="D271" s="109">
        <f>VLOOKUP(A271,'[1]TỔNG HỢP'!$A:$N,14,0)</f>
        <v>0</v>
      </c>
      <c r="E271" s="112">
        <f>SUMIF('NHẬP HÀNG'!$D:$D,A271,'NHẬP HÀNG'!$H:$H)</f>
        <v>0</v>
      </c>
      <c r="F271" s="112">
        <f>SUMIF('NHẬP HÀNG'!D:D,A271,'NHẬP HÀNG'!I:I)</f>
        <v>0</v>
      </c>
      <c r="G271" s="112">
        <f>SUMIF('NHẬP HÀNG'!D:D,A271,'NHẬP HÀNG'!J:J)</f>
        <v>0</v>
      </c>
      <c r="H271" s="112">
        <f>SUMIF('NHẬP HÀNG'!D:D,A271,'NHẬP HÀNG'!K:K)</f>
        <v>0</v>
      </c>
      <c r="I271" s="112">
        <f>SUMIF('NHẬP HÀNG'!D:D,A271,'NHẬP HÀNG'!M:M)</f>
        <v>0</v>
      </c>
      <c r="J271" s="112">
        <f>SUMIF('NHẬP HÀNG'!D:D,A271,'NHẬP HÀNG'!N:N)</f>
        <v>0</v>
      </c>
      <c r="K271" s="112">
        <f>SUMIF('NHẬP HÀNG'!D:D,A271,'NHẬP HÀNG'!L:L)</f>
        <v>0</v>
      </c>
      <c r="L271" s="112">
        <f>SUMIF('XUẤT HÀNG'!D:D,A271,'XUẤT HÀNG'!G:G)</f>
        <v>0</v>
      </c>
      <c r="M271" s="112">
        <f>SUMIF('XUẤT HÀNG'!D:D,A271,'XUẤT HÀNG'!H:H)</f>
        <v>0</v>
      </c>
      <c r="N271" s="109">
        <f t="shared" si="53"/>
        <v>0</v>
      </c>
      <c r="O271" s="121"/>
      <c r="P271" s="122"/>
      <c r="Q271" s="124">
        <f t="shared" si="54"/>
        <v>0</v>
      </c>
      <c r="R271" s="63"/>
      <c r="S271" s="101" t="str">
        <f t="shared" si="55"/>
        <v>NOT OK</v>
      </c>
    </row>
    <row r="272" spans="1:19" s="100" customFormat="1" ht="33.75" hidden="1" customHeight="1">
      <c r="A272" s="115" t="s">
        <v>3754</v>
      </c>
      <c r="B272" s="113" t="str">
        <f>IF($A272="","",VLOOKUP($A272,'MÃ HH'!$A$1:$C$1876,2,0))</f>
        <v>QUÝT ÚC OPAL 48 - 9KG</v>
      </c>
      <c r="C272" s="113" t="e">
        <f>IF($A272="","",VLOOKUP($A272,'MÃ HH'!$A$1:$C$215,3,0))</f>
        <v>#N/A</v>
      </c>
      <c r="D272" s="109">
        <f>VLOOKUP(A272,'[1]TỔNG HỢP'!$A:$N,14,0)</f>
        <v>0</v>
      </c>
      <c r="E272" s="112">
        <f>SUMIF('NHẬP HÀNG'!$D:$D,A272,'NHẬP HÀNG'!$H:$H)</f>
        <v>0</v>
      </c>
      <c r="F272" s="112">
        <f>SUMIF('NHẬP HÀNG'!D:D,A272,'NHẬP HÀNG'!I:I)</f>
        <v>0</v>
      </c>
      <c r="G272" s="112">
        <f>SUMIF('NHẬP HÀNG'!D:D,A272,'NHẬP HÀNG'!J:J)</f>
        <v>0</v>
      </c>
      <c r="H272" s="112">
        <f>SUMIF('NHẬP HÀNG'!D:D,A272,'NHẬP HÀNG'!K:K)</f>
        <v>0</v>
      </c>
      <c r="I272" s="112">
        <f>SUMIF('NHẬP HÀNG'!D:D,A272,'NHẬP HÀNG'!M:M)</f>
        <v>0</v>
      </c>
      <c r="J272" s="112">
        <f>SUMIF('NHẬP HÀNG'!D:D,A272,'NHẬP HÀNG'!N:N)</f>
        <v>0</v>
      </c>
      <c r="K272" s="112">
        <f>SUMIF('NHẬP HÀNG'!D:D,A272,'NHẬP HÀNG'!L:L)</f>
        <v>0</v>
      </c>
      <c r="L272" s="112">
        <f>SUMIF('XUẤT HÀNG'!D:D,A272,'XUẤT HÀNG'!G:G)</f>
        <v>0</v>
      </c>
      <c r="M272" s="112">
        <f>SUMIF('XUẤT HÀNG'!D:D,A272,'XUẤT HÀNG'!H:H)</f>
        <v>0</v>
      </c>
      <c r="N272" s="109">
        <f t="shared" si="53"/>
        <v>0</v>
      </c>
      <c r="O272" s="121"/>
      <c r="P272" s="122"/>
      <c r="Q272" s="124">
        <f t="shared" si="54"/>
        <v>0</v>
      </c>
      <c r="R272" s="63"/>
      <c r="S272" s="101" t="str">
        <f t="shared" si="55"/>
        <v>NOT OK</v>
      </c>
    </row>
    <row r="273" spans="1:19" s="100" customFormat="1" ht="33.75" hidden="1" customHeight="1">
      <c r="A273" s="115" t="s">
        <v>3758</v>
      </c>
      <c r="B273" s="113" t="str">
        <f>IF($A273="","",VLOOKUP($A273,'MÃ HH'!$A$1:$C$1876,2,0))</f>
        <v>QUÝT ÚC OPAL 56 -9 KG</v>
      </c>
      <c r="C273" s="113" t="e">
        <f>IF($A273="","",VLOOKUP($A273,'MÃ HH'!$A$1:$C$215,3,0))</f>
        <v>#N/A</v>
      </c>
      <c r="D273" s="109">
        <f>VLOOKUP(A273,'[1]TỔNG HỢP'!$A:$N,14,0)</f>
        <v>0</v>
      </c>
      <c r="E273" s="112">
        <f>SUMIF('NHẬP HÀNG'!$D:$D,A273,'NHẬP HÀNG'!$H:$H)</f>
        <v>0</v>
      </c>
      <c r="F273" s="112">
        <f>SUMIF('NHẬP HÀNG'!D:D,A273,'NHẬP HÀNG'!I:I)</f>
        <v>0</v>
      </c>
      <c r="G273" s="112">
        <f>SUMIF('NHẬP HÀNG'!D:D,A273,'NHẬP HÀNG'!J:J)</f>
        <v>0</v>
      </c>
      <c r="H273" s="112">
        <f>SUMIF('NHẬP HÀNG'!D:D,A273,'NHẬP HÀNG'!K:K)</f>
        <v>0</v>
      </c>
      <c r="I273" s="112">
        <f>SUMIF('NHẬP HÀNG'!D:D,A273,'NHẬP HÀNG'!M:M)</f>
        <v>0</v>
      </c>
      <c r="J273" s="112">
        <f>SUMIF('NHẬP HÀNG'!D:D,A273,'NHẬP HÀNG'!N:N)</f>
        <v>0</v>
      </c>
      <c r="K273" s="112">
        <f>SUMIF('NHẬP HÀNG'!D:D,A273,'NHẬP HÀNG'!L:L)</f>
        <v>0</v>
      </c>
      <c r="L273" s="112">
        <f>SUMIF('XUẤT HÀNG'!D:D,A273,'XUẤT HÀNG'!G:G)</f>
        <v>0</v>
      </c>
      <c r="M273" s="112">
        <f>SUMIF('XUẤT HÀNG'!D:D,A273,'XUẤT HÀNG'!H:H)</f>
        <v>0</v>
      </c>
      <c r="N273" s="109">
        <f t="shared" si="53"/>
        <v>0</v>
      </c>
      <c r="O273" s="121"/>
      <c r="P273" s="122"/>
      <c r="Q273" s="124">
        <f t="shared" si="54"/>
        <v>0</v>
      </c>
      <c r="R273" s="63"/>
      <c r="S273" s="101" t="str">
        <f t="shared" si="55"/>
        <v>NOT OK</v>
      </c>
    </row>
    <row r="274" spans="1:19" s="100" customFormat="1" ht="33.75" hidden="1" customHeight="1">
      <c r="A274" s="115" t="s">
        <v>3760</v>
      </c>
      <c r="B274" s="113" t="str">
        <f>IF($A274="","",VLOOKUP($A274,'MÃ HH'!$A$1:$C$283,2,0))</f>
        <v>QUÝT ÚC SUNTREAT 40 - 9 KG</v>
      </c>
      <c r="C274" s="113" t="e">
        <f>IF($A274="","",VLOOKUP($A274,'MÃ HH'!$A$1:$C$215,3,0))</f>
        <v>#N/A</v>
      </c>
      <c r="D274" s="109">
        <f>VLOOKUP(A274,'[1]TỔNG HỢP'!$A:$N,14,0)</f>
        <v>0</v>
      </c>
      <c r="E274" s="112">
        <f>SUMIF('NHẬP HÀNG'!$D:$D,A274,'NHẬP HÀNG'!$H:$H)</f>
        <v>0</v>
      </c>
      <c r="F274" s="112">
        <f>SUMIF('NHẬP HÀNG'!D:D,A274,'NHẬP HÀNG'!I:I)</f>
        <v>0</v>
      </c>
      <c r="G274" s="112">
        <f>SUMIF('NHẬP HÀNG'!D:D,A274,'NHẬP HÀNG'!J:J)</f>
        <v>0</v>
      </c>
      <c r="H274" s="112">
        <f>SUMIF('NHẬP HÀNG'!D:D,A274,'NHẬP HÀNG'!K:K)</f>
        <v>0</v>
      </c>
      <c r="I274" s="112">
        <f>SUMIF('NHẬP HÀNG'!D:D,A274,'NHẬP HÀNG'!M:M)</f>
        <v>0</v>
      </c>
      <c r="J274" s="112">
        <f>SUMIF('NHẬP HÀNG'!D:D,A274,'NHẬP HÀNG'!N:N)</f>
        <v>0</v>
      </c>
      <c r="K274" s="112">
        <f>SUMIF('NHẬP HÀNG'!D:D,A274,'NHẬP HÀNG'!L:L)</f>
        <v>0</v>
      </c>
      <c r="L274" s="112">
        <f>SUMIF('XUẤT HÀNG'!D:D,A274,'XUẤT HÀNG'!G:G)</f>
        <v>0</v>
      </c>
      <c r="M274" s="112">
        <f>SUMIF('XUẤT HÀNG'!D:D,A274,'XUẤT HÀNG'!H:H)</f>
        <v>0</v>
      </c>
      <c r="N274" s="109">
        <f t="shared" si="53"/>
        <v>0</v>
      </c>
      <c r="O274" s="121"/>
      <c r="P274" s="122"/>
      <c r="Q274" s="124">
        <f t="shared" si="54"/>
        <v>0</v>
      </c>
      <c r="R274" s="63"/>
      <c r="S274" s="101" t="str">
        <f t="shared" si="55"/>
        <v>NOT OK</v>
      </c>
    </row>
    <row r="275" spans="1:19" s="100" customFormat="1" ht="33.75" hidden="1" customHeight="1">
      <c r="A275" s="115" t="s">
        <v>3762</v>
      </c>
      <c r="B275" s="113" t="str">
        <f>IF($A275="","",VLOOKUP($A275,'MÃ HH'!$A$1:$C$283,2,0))</f>
        <v>QUÝT ÚC SUNTREAT 48 - 9 KG</v>
      </c>
      <c r="C275" s="113" t="e">
        <f>IF($A275="","",VLOOKUP($A275,'MÃ HH'!$A$1:$C$215,3,0))</f>
        <v>#N/A</v>
      </c>
      <c r="D275" s="109">
        <f>VLOOKUP(A275,'[1]TỔNG HỢP'!$A:$N,14,0)</f>
        <v>0</v>
      </c>
      <c r="E275" s="112">
        <f>SUMIF('NHẬP HÀNG'!$D:$D,A275,'NHẬP HÀNG'!$H:$H)</f>
        <v>0</v>
      </c>
      <c r="F275" s="112">
        <f>SUMIF('NHẬP HÀNG'!D:D,A275,'NHẬP HÀNG'!I:I)</f>
        <v>0</v>
      </c>
      <c r="G275" s="112">
        <f>SUMIF('NHẬP HÀNG'!D:D,A275,'NHẬP HÀNG'!J:J)</f>
        <v>0</v>
      </c>
      <c r="H275" s="112">
        <f>SUMIF('NHẬP HÀNG'!D:D,A275,'NHẬP HÀNG'!K:K)</f>
        <v>0</v>
      </c>
      <c r="I275" s="112">
        <f>SUMIF('NHẬP HÀNG'!D:D,A275,'NHẬP HÀNG'!M:M)</f>
        <v>0</v>
      </c>
      <c r="J275" s="112">
        <f>SUMIF('NHẬP HÀNG'!D:D,A275,'NHẬP HÀNG'!N:N)</f>
        <v>0</v>
      </c>
      <c r="K275" s="112">
        <f>SUMIF('NHẬP HÀNG'!D:D,A275,'NHẬP HÀNG'!L:L)</f>
        <v>0</v>
      </c>
      <c r="L275" s="112">
        <f>SUMIF('XUẤT HÀNG'!D:D,A275,'XUẤT HÀNG'!G:G)</f>
        <v>0</v>
      </c>
      <c r="M275" s="112">
        <f>SUMIF('XUẤT HÀNG'!D:D,A275,'XUẤT HÀNG'!H:H)</f>
        <v>0</v>
      </c>
      <c r="N275" s="109">
        <f t="shared" si="53"/>
        <v>0</v>
      </c>
      <c r="O275" s="121"/>
      <c r="P275" s="122"/>
      <c r="Q275" s="124">
        <f t="shared" si="54"/>
        <v>0</v>
      </c>
      <c r="R275" s="63"/>
      <c r="S275" s="101" t="str">
        <f t="shared" si="55"/>
        <v>NOT OK</v>
      </c>
    </row>
    <row r="276" spans="1:19" s="100" customFormat="1" ht="33.75" hidden="1" customHeight="1">
      <c r="A276" s="54" t="s">
        <v>3764</v>
      </c>
      <c r="B276" s="113" t="str">
        <f>IF($A276="","",VLOOKUP($A276,'MÃ HH'!$A$1:$C$283,2,0))</f>
        <v>QUÝT ÚC SUNTREAT 46 - 9 KG</v>
      </c>
      <c r="C276" s="113" t="e">
        <f>IF($A276="","",VLOOKUP($A276,'MÃ HH'!$A$1:$C$215,3,0))</f>
        <v>#N/A</v>
      </c>
      <c r="D276" s="109">
        <f>VLOOKUP(A276,'[1]TỔNG HỢP'!$A:$N,14,0)</f>
        <v>0</v>
      </c>
      <c r="E276" s="112">
        <f>SUMIF('NHẬP HÀNG'!$D:$D,A276,'NHẬP HÀNG'!$H:$H)</f>
        <v>0</v>
      </c>
      <c r="F276" s="112">
        <f>SUMIF('NHẬP HÀNG'!D:D,A276,'NHẬP HÀNG'!I:I)</f>
        <v>0</v>
      </c>
      <c r="G276" s="112">
        <f>SUMIF('NHẬP HÀNG'!D:D,A276,'NHẬP HÀNG'!J:J)</f>
        <v>0</v>
      </c>
      <c r="H276" s="112">
        <f>SUMIF('NHẬP HÀNG'!D:D,A276,'NHẬP HÀNG'!K:K)</f>
        <v>0</v>
      </c>
      <c r="I276" s="112">
        <f>SUMIF('NHẬP HÀNG'!D:D,A276,'NHẬP HÀNG'!M:M)</f>
        <v>0</v>
      </c>
      <c r="J276" s="112">
        <f>SUMIF('NHẬP HÀNG'!D:D,A276,'NHẬP HÀNG'!N:N)</f>
        <v>0</v>
      </c>
      <c r="K276" s="112">
        <f>SUMIF('NHẬP HÀNG'!D:D,A276,'NHẬP HÀNG'!L:L)</f>
        <v>0</v>
      </c>
      <c r="L276" s="112">
        <f>SUMIF('XUẤT HÀNG'!D:D,A276,'XUẤT HÀNG'!G:G)</f>
        <v>0</v>
      </c>
      <c r="M276" s="112">
        <f>SUMIF('XUẤT HÀNG'!D:D,A276,'XUẤT HÀNG'!H:H)</f>
        <v>0</v>
      </c>
      <c r="N276" s="109">
        <f t="shared" si="53"/>
        <v>0</v>
      </c>
      <c r="O276" s="121"/>
      <c r="P276" s="122"/>
      <c r="Q276" s="124">
        <f t="shared" si="54"/>
        <v>0</v>
      </c>
      <c r="R276" s="63"/>
      <c r="S276" s="101" t="str">
        <f t="shared" si="55"/>
        <v>NOT OK</v>
      </c>
    </row>
    <row r="277" spans="1:19" s="100" customFormat="1" ht="33.75" hidden="1" customHeight="1">
      <c r="A277" s="115" t="s">
        <v>3872</v>
      </c>
      <c r="B277" s="113" t="str">
        <f>IF($A277="","",VLOOKUP($A277,'MÃ HH'!$A$1:$C$1876,2,0))</f>
        <v>QUÝT ÚC SUNTREAT 56 - 9 KG</v>
      </c>
      <c r="C277" s="113" t="e">
        <f>IF($A277="","",VLOOKUP($A277,'MÃ HH'!$A$1:$C$215,3,0))</f>
        <v>#N/A</v>
      </c>
      <c r="D277" s="109">
        <f>VLOOKUP(A277,'[1]TỔNG HỢP'!$A:$N,14,0)</f>
        <v>0</v>
      </c>
      <c r="E277" s="112">
        <f>SUMIF('NHẬP HÀNG'!$D:$D,A277,'NHẬP HÀNG'!$H:$H)</f>
        <v>0</v>
      </c>
      <c r="F277" s="112">
        <f>SUMIF('NHẬP HÀNG'!D:D,A277,'NHẬP HÀNG'!I:I)</f>
        <v>0</v>
      </c>
      <c r="G277" s="112">
        <f>SUMIF('NHẬP HÀNG'!D:D,A277,'NHẬP HÀNG'!J:J)</f>
        <v>0</v>
      </c>
      <c r="H277" s="112">
        <f>SUMIF('NHẬP HÀNG'!D:D,A277,'NHẬP HÀNG'!K:K)</f>
        <v>0</v>
      </c>
      <c r="I277" s="112">
        <f>SUMIF('NHẬP HÀNG'!D:D,A277,'NHẬP HÀNG'!M:M)</f>
        <v>0</v>
      </c>
      <c r="J277" s="112">
        <f>SUMIF('NHẬP HÀNG'!D:D,A277,'NHẬP HÀNG'!N:N)</f>
        <v>0</v>
      </c>
      <c r="K277" s="112">
        <f>SUMIF('NHẬP HÀNG'!D:D,A277,'NHẬP HÀNG'!L:L)</f>
        <v>0</v>
      </c>
      <c r="L277" s="112">
        <f>SUMIF('XUẤT HÀNG'!D:D,A277,'XUẤT HÀNG'!G:G)</f>
        <v>0</v>
      </c>
      <c r="M277" s="112">
        <f>SUMIF('XUẤT HÀNG'!D:D,A277,'XUẤT HÀNG'!H:H)</f>
        <v>0</v>
      </c>
      <c r="N277" s="109">
        <f t="shared" si="53"/>
        <v>0</v>
      </c>
      <c r="O277" s="121"/>
      <c r="P277" s="122"/>
      <c r="Q277" s="124">
        <f t="shared" si="54"/>
        <v>0</v>
      </c>
      <c r="R277" s="63"/>
      <c r="S277" s="101" t="str">
        <f t="shared" si="55"/>
        <v>NOT OK</v>
      </c>
    </row>
    <row r="278" spans="1:19" s="100" customFormat="1" ht="32.450000000000003" hidden="1" customHeight="1">
      <c r="A278" s="54" t="s">
        <v>3934</v>
      </c>
      <c r="B278" s="113" t="str">
        <f>IF($A278="","",VLOOKUP($A278,'MÃ HH'!$A$1:$C$1876,2,0))</f>
        <v>QUÝT CITRUS 56 THÙNG VÀNG - 9KG</v>
      </c>
      <c r="C278" s="113" t="e">
        <f>IF($A278="","",VLOOKUP($A278,'MÃ HH'!$A$1:$C$215,3,0))</f>
        <v>#N/A</v>
      </c>
      <c r="D278" s="109">
        <f>VLOOKUP(A278,'[1]TỔNG HỢP'!$A:$N,14,0)</f>
        <v>0</v>
      </c>
      <c r="E278" s="112">
        <f>SUMIF('NHẬP HÀNG'!$D:$D,A278,'NHẬP HÀNG'!$H:$H)</f>
        <v>0</v>
      </c>
      <c r="F278" s="112">
        <f>SUMIF('NHẬP HÀNG'!D:D,A278,'NHẬP HÀNG'!I:I)</f>
        <v>0</v>
      </c>
      <c r="G278" s="112">
        <f>SUMIF('NHẬP HÀNG'!D:D,A278,'NHẬP HÀNG'!J:J)</f>
        <v>0</v>
      </c>
      <c r="H278" s="112">
        <f>SUMIF('NHẬP HÀNG'!D:D,A278,'NHẬP HÀNG'!K:K)</f>
        <v>0</v>
      </c>
      <c r="I278" s="112">
        <f>SUMIF('NHẬP HÀNG'!D:D,A278,'NHẬP HÀNG'!M:M)</f>
        <v>0</v>
      </c>
      <c r="J278" s="112">
        <f>SUMIF('NHẬP HÀNG'!D:D,A278,'NHẬP HÀNG'!N:N)</f>
        <v>0</v>
      </c>
      <c r="K278" s="112">
        <f>SUMIF('NHẬP HÀNG'!D:D,A278,'NHẬP HÀNG'!L:L)</f>
        <v>0</v>
      </c>
      <c r="L278" s="112">
        <f>SUMIF('XUẤT HÀNG'!D:D,A278,'XUẤT HÀNG'!G:G)</f>
        <v>0</v>
      </c>
      <c r="M278" s="112">
        <f>SUMIF('XUẤT HÀNG'!D:D,A278,'XUẤT HÀNG'!H:H)</f>
        <v>0</v>
      </c>
      <c r="N278" s="109">
        <f t="shared" si="53"/>
        <v>0</v>
      </c>
      <c r="O278" s="121"/>
      <c r="P278" s="122"/>
      <c r="Q278" s="124">
        <f t="shared" si="54"/>
        <v>0</v>
      </c>
      <c r="R278" s="63"/>
      <c r="S278" s="101" t="str">
        <f t="shared" si="55"/>
        <v>NOT OK</v>
      </c>
    </row>
    <row r="279" spans="1:19" s="100" customFormat="1" ht="32.25" hidden="1" customHeight="1">
      <c r="A279" s="54" t="s">
        <v>3970</v>
      </c>
      <c r="B279" s="113" t="str">
        <f>IF($A279="","",VLOOKUP($A279,'MÃ HH'!$A$1:$C$1876,2,0))</f>
        <v>QUÝT UC ROSE WOOD 64</v>
      </c>
      <c r="C279" s="113" t="e">
        <f>IF($A279="","",VLOOKUP($A279,'MÃ HH'!$A$1:$C$215,3,0))</f>
        <v>#N/A</v>
      </c>
      <c r="D279" s="109">
        <f>VLOOKUP(A279,'[1]TỔNG HỢP'!$A:$N,14,0)</f>
        <v>0</v>
      </c>
      <c r="E279" s="112">
        <f>SUMIF('NHẬP HÀNG'!$D:$D,A279,'NHẬP HÀNG'!$H:$H)</f>
        <v>0</v>
      </c>
      <c r="F279" s="112">
        <f>SUMIF('NHẬP HÀNG'!D:D,A279,'NHẬP HÀNG'!I:I)</f>
        <v>0</v>
      </c>
      <c r="G279" s="112">
        <f>SUMIF('NHẬP HÀNG'!D:D,A279,'NHẬP HÀNG'!J:J)</f>
        <v>0</v>
      </c>
      <c r="H279" s="112">
        <f>SUMIF('NHẬP HÀNG'!D:D,A279,'NHẬP HÀNG'!K:K)</f>
        <v>0</v>
      </c>
      <c r="I279" s="112">
        <f>SUMIF('NHẬP HÀNG'!D:D,A279,'NHẬP HÀNG'!M:M)</f>
        <v>0</v>
      </c>
      <c r="J279" s="112">
        <f>SUMIF('NHẬP HÀNG'!D:D,A279,'NHẬP HÀNG'!N:N)</f>
        <v>0</v>
      </c>
      <c r="K279" s="112">
        <f>SUMIF('NHẬP HÀNG'!D:D,A279,'NHẬP HÀNG'!L:L)</f>
        <v>0</v>
      </c>
      <c r="L279" s="112">
        <f>SUMIF('XUẤT HÀNG'!D:D,A279,'XUẤT HÀNG'!G:G)</f>
        <v>0</v>
      </c>
      <c r="M279" s="112">
        <f>SUMIF('XUẤT HÀNG'!D:D,A279,'XUẤT HÀNG'!H:H)</f>
        <v>0</v>
      </c>
      <c r="N279" s="109">
        <f t="shared" si="53"/>
        <v>0</v>
      </c>
      <c r="O279" s="121"/>
      <c r="P279" s="122"/>
      <c r="Q279" s="124">
        <f t="shared" si="54"/>
        <v>0</v>
      </c>
      <c r="R279" s="63"/>
      <c r="S279" s="101" t="str">
        <f t="shared" si="55"/>
        <v>NOT OK</v>
      </c>
    </row>
    <row r="280" spans="1:19" s="100" customFormat="1" ht="33.75" hidden="1" customHeight="1">
      <c r="A280" s="54" t="s">
        <v>3972</v>
      </c>
      <c r="B280" s="113" t="str">
        <f>IF($A280="","",VLOOKUP($A280,'MÃ HH'!$A$1:$C$1876,2,0))</f>
        <v>QUÝT  ÚC SWEETEE 72</v>
      </c>
      <c r="C280" s="113" t="e">
        <f>IF($A280="","",VLOOKUP($A280,'MÃ HH'!$A$1:$C$215,3,0))</f>
        <v>#N/A</v>
      </c>
      <c r="D280" s="109">
        <f>VLOOKUP(A280,'[1]TỔNG HỢP'!$A:$N,14,0)</f>
        <v>0</v>
      </c>
      <c r="E280" s="112">
        <f>SUMIF('NHẬP HÀNG'!$D:$D,A280,'NHẬP HÀNG'!$H:$H)</f>
        <v>0</v>
      </c>
      <c r="F280" s="112">
        <f>SUMIF('NHẬP HÀNG'!D:D,A280,'NHẬP HÀNG'!I:I)</f>
        <v>0</v>
      </c>
      <c r="G280" s="112">
        <f>SUMIF('NHẬP HÀNG'!D:D,A280,'NHẬP HÀNG'!J:J)</f>
        <v>0</v>
      </c>
      <c r="H280" s="112">
        <f>SUMIF('NHẬP HÀNG'!D:D,A280,'NHẬP HÀNG'!K:K)</f>
        <v>0</v>
      </c>
      <c r="I280" s="112">
        <f>SUMIF('NHẬP HÀNG'!D:D,A280,'NHẬP HÀNG'!M:M)</f>
        <v>0</v>
      </c>
      <c r="J280" s="112">
        <f>SUMIF('NHẬP HÀNG'!D:D,A280,'NHẬP HÀNG'!N:N)</f>
        <v>0</v>
      </c>
      <c r="K280" s="112">
        <f>SUMIF('NHẬP HÀNG'!D:D,A280,'NHẬP HÀNG'!L:L)</f>
        <v>0</v>
      </c>
      <c r="L280" s="112">
        <f>SUMIF('XUẤT HÀNG'!D:D,A280,'XUẤT HÀNG'!G:G)</f>
        <v>0</v>
      </c>
      <c r="M280" s="112">
        <f>SUMIF('XUẤT HÀNG'!D:D,A280,'XUẤT HÀNG'!H:H)</f>
        <v>0</v>
      </c>
      <c r="N280" s="109">
        <f t="shared" si="53"/>
        <v>0</v>
      </c>
      <c r="O280" s="121"/>
      <c r="P280" s="122"/>
      <c r="Q280" s="124">
        <f t="shared" si="54"/>
        <v>0</v>
      </c>
      <c r="R280" s="63"/>
      <c r="S280" s="101" t="str">
        <f t="shared" si="55"/>
        <v>NOT OK</v>
      </c>
    </row>
    <row r="281" spans="1:19" s="100" customFormat="1" ht="33.75" hidden="1" customHeight="1">
      <c r="A281" s="115" t="s">
        <v>3766</v>
      </c>
      <c r="B281" s="113" t="str">
        <f>IF($A281="","",VLOOKUP($A281,'MÃ HH'!$A$1:$C$1876,2,0))</f>
        <v>QUÝT ÚC SUNTREAT 64 - 9 KG</v>
      </c>
      <c r="C281" s="113" t="e">
        <f>IF($A281="","",VLOOKUP($A281,'MÃ HH'!$A$1:$C$215,3,0))</f>
        <v>#N/A</v>
      </c>
      <c r="D281" s="109">
        <f>VLOOKUP(A281,'[1]TỔNG HỢP'!$A:$N,14,0)</f>
        <v>0</v>
      </c>
      <c r="E281" s="112">
        <f>SUMIF('NHẬP HÀNG'!$D:$D,A281,'NHẬP HÀNG'!$H:$H)</f>
        <v>0</v>
      </c>
      <c r="F281" s="112">
        <f>SUMIF('NHẬP HÀNG'!D:D,A281,'NHẬP HÀNG'!I:I)</f>
        <v>0</v>
      </c>
      <c r="G281" s="112">
        <f>SUMIF('NHẬP HÀNG'!D:D,A281,'NHẬP HÀNG'!J:J)</f>
        <v>0</v>
      </c>
      <c r="H281" s="112">
        <f>SUMIF('NHẬP HÀNG'!D:D,A281,'NHẬP HÀNG'!K:K)</f>
        <v>0</v>
      </c>
      <c r="I281" s="112">
        <f>SUMIF('NHẬP HÀNG'!D:D,A281,'NHẬP HÀNG'!M:M)</f>
        <v>0</v>
      </c>
      <c r="J281" s="112">
        <f>SUMIF('NHẬP HÀNG'!D:D,A281,'NHẬP HÀNG'!N:N)</f>
        <v>0</v>
      </c>
      <c r="K281" s="112">
        <f>SUMIF('NHẬP HÀNG'!D:D,A281,'NHẬP HÀNG'!L:L)</f>
        <v>0</v>
      </c>
      <c r="L281" s="112">
        <f>SUMIF('XUẤT HÀNG'!D:D,A281,'XUẤT HÀNG'!G:G)</f>
        <v>0</v>
      </c>
      <c r="M281" s="112">
        <f>SUMIF('XUẤT HÀNG'!D:D,A281,'XUẤT HÀNG'!H:H)</f>
        <v>0</v>
      </c>
      <c r="N281" s="109">
        <f t="shared" si="53"/>
        <v>0</v>
      </c>
      <c r="O281" s="121"/>
      <c r="P281" s="122"/>
      <c r="Q281" s="124">
        <f t="shared" si="54"/>
        <v>0</v>
      </c>
      <c r="R281" s="63"/>
      <c r="S281" s="101" t="str">
        <f t="shared" si="55"/>
        <v>NOT OK</v>
      </c>
    </row>
    <row r="282" spans="1:19" s="100" customFormat="1" ht="33.75" hidden="1" customHeight="1">
      <c r="A282" s="115" t="s">
        <v>3768</v>
      </c>
      <c r="B282" s="113" t="str">
        <f>IF($A282="","",VLOOKUP($A282,'MÃ HH'!$A$1:$C$1876,2,0))</f>
        <v>QUÝT ÚC SUNTREAT 72 - 9 KG</v>
      </c>
      <c r="C282" s="113" t="e">
        <f>IF($A282="","",VLOOKUP($A282,'MÃ HH'!$A$1:$C$215,3,0))</f>
        <v>#N/A</v>
      </c>
      <c r="D282" s="109">
        <f>VLOOKUP(A282,'[1]TỔNG HỢP'!$A:$N,14,0)</f>
        <v>0</v>
      </c>
      <c r="E282" s="112">
        <f>SUMIF('NHẬP HÀNG'!$D:$D,A282,'NHẬP HÀNG'!$H:$H)</f>
        <v>0</v>
      </c>
      <c r="F282" s="112">
        <f>SUMIF('NHẬP HÀNG'!D:D,A282,'NHẬP HÀNG'!I:I)</f>
        <v>0</v>
      </c>
      <c r="G282" s="112">
        <f>SUMIF('NHẬP HÀNG'!D:D,A282,'NHẬP HÀNG'!J:J)</f>
        <v>0</v>
      </c>
      <c r="H282" s="112">
        <f>SUMIF('NHẬP HÀNG'!D:D,A282,'NHẬP HÀNG'!K:K)</f>
        <v>0</v>
      </c>
      <c r="I282" s="112">
        <f>SUMIF('NHẬP HÀNG'!D:D,A282,'NHẬP HÀNG'!M:M)</f>
        <v>0</v>
      </c>
      <c r="J282" s="112">
        <f>SUMIF('NHẬP HÀNG'!D:D,A282,'NHẬP HÀNG'!N:N)</f>
        <v>0</v>
      </c>
      <c r="K282" s="112">
        <f>SUMIF('NHẬP HÀNG'!D:D,A282,'NHẬP HÀNG'!L:L)</f>
        <v>0</v>
      </c>
      <c r="L282" s="112">
        <f>SUMIF('XUẤT HÀNG'!D:D,A282,'XUẤT HÀNG'!G:G)</f>
        <v>0</v>
      </c>
      <c r="M282" s="112">
        <f>SUMIF('XUẤT HÀNG'!D:D,A282,'XUẤT HÀNG'!H:H)</f>
        <v>0</v>
      </c>
      <c r="N282" s="109">
        <f t="shared" si="53"/>
        <v>0</v>
      </c>
      <c r="O282" s="121"/>
      <c r="P282" s="122"/>
      <c r="Q282" s="124">
        <f t="shared" si="54"/>
        <v>0</v>
      </c>
      <c r="R282" s="63"/>
      <c r="S282" s="101" t="str">
        <f t="shared" si="55"/>
        <v>NOT OK</v>
      </c>
    </row>
    <row r="283" spans="1:19" s="100" customFormat="1" ht="33.75" hidden="1" customHeight="1">
      <c r="A283" s="131" t="s">
        <v>3824</v>
      </c>
      <c r="B283" s="113" t="str">
        <f>IF($A283="","",VLOOKUP($A283,'MÃ HH'!$A$1:$C$1876,2,0))</f>
        <v>QUÝT ÚC 888 SIZE 48 - 9KG</v>
      </c>
      <c r="C283" s="113" t="e">
        <f>IF($A283="","",VLOOKUP($A283,'MÃ HH'!$A$1:$C$215,3,0))</f>
        <v>#N/A</v>
      </c>
      <c r="D283" s="109">
        <f>VLOOKUP(A283,'[1]TỔNG HỢP'!$A:$N,14,0)</f>
        <v>0</v>
      </c>
      <c r="E283" s="112">
        <f>SUMIF('NHẬP HÀNG'!$D:$D,A283,'NHẬP HÀNG'!$H:$H)</f>
        <v>0</v>
      </c>
      <c r="F283" s="112">
        <f>SUMIF('NHẬP HÀNG'!D:D,A283,'NHẬP HÀNG'!I:I)</f>
        <v>0</v>
      </c>
      <c r="G283" s="112">
        <f>SUMIF('NHẬP HÀNG'!D:D,A283,'NHẬP HÀNG'!J:J)</f>
        <v>0</v>
      </c>
      <c r="H283" s="112">
        <f>SUMIF('NHẬP HÀNG'!D:D,A283,'NHẬP HÀNG'!K:K)</f>
        <v>0</v>
      </c>
      <c r="I283" s="112">
        <f>SUMIF('NHẬP HÀNG'!D:D,A283,'NHẬP HÀNG'!M:M)</f>
        <v>0</v>
      </c>
      <c r="J283" s="112">
        <f>SUMIF('NHẬP HÀNG'!D:D,A283,'NHẬP HÀNG'!N:N)</f>
        <v>0</v>
      </c>
      <c r="K283" s="112">
        <f>SUMIF('NHẬP HÀNG'!D:D,A283,'NHẬP HÀNG'!L:L)</f>
        <v>0</v>
      </c>
      <c r="L283" s="112">
        <f>SUMIF('XUẤT HÀNG'!D:D,A283,'XUẤT HÀNG'!G:G)</f>
        <v>0</v>
      </c>
      <c r="M283" s="112">
        <f>SUMIF('XUẤT HÀNG'!D:D,A283,'XUẤT HÀNG'!H:H)</f>
        <v>0</v>
      </c>
      <c r="N283" s="109">
        <f t="shared" si="53"/>
        <v>0</v>
      </c>
      <c r="O283" s="121"/>
      <c r="P283" s="122"/>
      <c r="Q283" s="124">
        <f t="shared" si="54"/>
        <v>0</v>
      </c>
      <c r="R283" s="63"/>
      <c r="S283" s="101" t="str">
        <f t="shared" si="55"/>
        <v>NOT OK</v>
      </c>
    </row>
    <row r="284" spans="1:19" s="100" customFormat="1" ht="33.75" hidden="1" customHeight="1">
      <c r="A284" s="131" t="s">
        <v>3832</v>
      </c>
      <c r="B284" s="113" t="str">
        <f>IF($A284="","",VLOOKUP($A284,'MÃ HH'!$A$1:$C$1876,2,0))</f>
        <v>QUÝT ÚC 888 SIZE 45 - 9KG</v>
      </c>
      <c r="C284" s="113" t="e">
        <f>IF($A284="","",VLOOKUP($A284,'MÃ HH'!$A$1:$C$215,3,0))</f>
        <v>#N/A</v>
      </c>
      <c r="D284" s="109">
        <f>VLOOKUP(A284,'[1]TỔNG HỢP'!$A:$N,14,0)</f>
        <v>0</v>
      </c>
      <c r="E284" s="112">
        <f>SUMIF('NHẬP HÀNG'!$D:$D,A284,'NHẬP HÀNG'!$H:$H)</f>
        <v>0</v>
      </c>
      <c r="F284" s="112">
        <f>SUMIF('NHẬP HÀNG'!D:D,A284,'NHẬP HÀNG'!I:I)</f>
        <v>0</v>
      </c>
      <c r="G284" s="112">
        <f>SUMIF('NHẬP HÀNG'!D:D,A284,'NHẬP HÀNG'!J:J)</f>
        <v>0</v>
      </c>
      <c r="H284" s="112">
        <f>SUMIF('NHẬP HÀNG'!D:D,A284,'NHẬP HÀNG'!K:K)</f>
        <v>0</v>
      </c>
      <c r="I284" s="112">
        <f>SUMIF('NHẬP HÀNG'!D:D,A284,'NHẬP HÀNG'!M:M)</f>
        <v>0</v>
      </c>
      <c r="J284" s="112">
        <f>SUMIF('NHẬP HÀNG'!D:D,A284,'NHẬP HÀNG'!N:N)</f>
        <v>0</v>
      </c>
      <c r="K284" s="112">
        <f>SUMIF('NHẬP HÀNG'!D:D,A284,'NHẬP HÀNG'!L:L)</f>
        <v>0</v>
      </c>
      <c r="L284" s="112">
        <f>SUMIF('XUẤT HÀNG'!D:D,A284,'XUẤT HÀNG'!G:G)</f>
        <v>0</v>
      </c>
      <c r="M284" s="112">
        <f>SUMIF('XUẤT HÀNG'!D:D,A284,'XUẤT HÀNG'!H:H)</f>
        <v>0</v>
      </c>
      <c r="N284" s="109">
        <f t="shared" si="53"/>
        <v>0</v>
      </c>
      <c r="O284" s="121"/>
      <c r="P284" s="122"/>
      <c r="Q284" s="124">
        <f t="shared" si="54"/>
        <v>0</v>
      </c>
      <c r="R284" s="63"/>
      <c r="S284" s="101" t="str">
        <f t="shared" si="55"/>
        <v>NOT OK</v>
      </c>
    </row>
    <row r="285" spans="1:19" s="100" customFormat="1" ht="33.75" hidden="1" customHeight="1">
      <c r="A285" s="40" t="s">
        <v>3894</v>
      </c>
      <c r="B285" s="113" t="str">
        <f>IF($A285="","",VLOOKUP($A285,'MÃ HH'!$A$1:$C$1876,2,0))</f>
        <v>QUÝT ÚC 678 S48</v>
      </c>
      <c r="C285" s="113" t="e">
        <f>IF($A285="","",VLOOKUP($A285,'MÃ HH'!$A$1:$C$215,3,0))</f>
        <v>#N/A</v>
      </c>
      <c r="D285" s="109">
        <f>VLOOKUP(A285,'[1]TỔNG HỢP'!$A:$N,14,0)</f>
        <v>0</v>
      </c>
      <c r="E285" s="112">
        <f>SUMIF('NHẬP HÀNG'!$D:$D,A285,'NHẬP HÀNG'!$H:$H)</f>
        <v>0</v>
      </c>
      <c r="F285" s="112">
        <f>SUMIF('NHẬP HÀNG'!D:D,A285,'NHẬP HÀNG'!I:I)</f>
        <v>0</v>
      </c>
      <c r="G285" s="112">
        <f>SUMIF('NHẬP HÀNG'!D:D,A285,'NHẬP HÀNG'!J:J)</f>
        <v>0</v>
      </c>
      <c r="H285" s="112">
        <f>SUMIF('NHẬP HÀNG'!D:D,A285,'NHẬP HÀNG'!K:K)</f>
        <v>0</v>
      </c>
      <c r="I285" s="112">
        <f>SUMIF('NHẬP HÀNG'!D:D,A285,'NHẬP HÀNG'!M:M)</f>
        <v>0</v>
      </c>
      <c r="J285" s="112">
        <f>SUMIF('NHẬP HÀNG'!D:D,A285,'NHẬP HÀNG'!N:N)</f>
        <v>0</v>
      </c>
      <c r="K285" s="112">
        <f>SUMIF('NHẬP HÀNG'!D:D,A285,'NHẬP HÀNG'!L:L)</f>
        <v>0</v>
      </c>
      <c r="L285" s="112">
        <f>SUMIF('XUẤT HÀNG'!D:D,A285,'XUẤT HÀNG'!G:G)</f>
        <v>0</v>
      </c>
      <c r="M285" s="112">
        <f>SUMIF('XUẤT HÀNG'!D:D,A285,'XUẤT HÀNG'!H:H)</f>
        <v>0</v>
      </c>
      <c r="N285" s="109">
        <f t="shared" si="53"/>
        <v>0</v>
      </c>
      <c r="O285" s="121"/>
      <c r="P285" s="122"/>
      <c r="Q285" s="124">
        <f t="shared" si="54"/>
        <v>0</v>
      </c>
      <c r="R285" s="63"/>
      <c r="S285" s="101" t="str">
        <f t="shared" si="55"/>
        <v>NOT OK</v>
      </c>
    </row>
    <row r="286" spans="1:19" s="100" customFormat="1" ht="33.75" hidden="1" customHeight="1">
      <c r="A286" s="131" t="s">
        <v>3826</v>
      </c>
      <c r="B286" s="113" t="str">
        <f>IF($A286="","",VLOOKUP($A286,'MÃ HH'!$A$1:$C$1876,2,0))</f>
        <v xml:space="preserve">QUÝT ÚC TREASURE 48 - 9KG </v>
      </c>
      <c r="C286" s="113" t="e">
        <f>IF($A286="","",VLOOKUP($A286,'MÃ HH'!$A$1:$C$215,3,0))</f>
        <v>#N/A</v>
      </c>
      <c r="D286" s="109">
        <f>VLOOKUP(A286,'[1]TỔNG HỢP'!$A:$N,14,0)</f>
        <v>0</v>
      </c>
      <c r="E286" s="112">
        <f>SUMIF('NHẬP HÀNG'!$D:$D,A286,'NHẬP HÀNG'!$H:$H)</f>
        <v>0</v>
      </c>
      <c r="F286" s="112">
        <f>SUMIF('NHẬP HÀNG'!D:D,A286,'NHẬP HÀNG'!I:I)</f>
        <v>0</v>
      </c>
      <c r="G286" s="112">
        <f>SUMIF('NHẬP HÀNG'!D:D,A286,'NHẬP HÀNG'!J:J)</f>
        <v>0</v>
      </c>
      <c r="H286" s="112">
        <f>SUMIF('NHẬP HÀNG'!D:D,A286,'NHẬP HÀNG'!K:K)</f>
        <v>0</v>
      </c>
      <c r="I286" s="112">
        <f>SUMIF('NHẬP HÀNG'!D:D,A286,'NHẬP HÀNG'!M:M)</f>
        <v>0</v>
      </c>
      <c r="J286" s="112">
        <f>SUMIF('NHẬP HÀNG'!D:D,A286,'NHẬP HÀNG'!N:N)</f>
        <v>0</v>
      </c>
      <c r="K286" s="112">
        <f>SUMIF('NHẬP HÀNG'!D:D,A286,'NHẬP HÀNG'!L:L)</f>
        <v>0</v>
      </c>
      <c r="L286" s="112">
        <f>SUMIF('XUẤT HÀNG'!D:D,A286,'XUẤT HÀNG'!G:G)</f>
        <v>0</v>
      </c>
      <c r="M286" s="112">
        <f>SUMIF('XUẤT HÀNG'!D:D,A286,'XUẤT HÀNG'!H:H)</f>
        <v>0</v>
      </c>
      <c r="N286" s="109">
        <f t="shared" si="53"/>
        <v>0</v>
      </c>
      <c r="O286" s="121"/>
      <c r="P286" s="122"/>
      <c r="Q286" s="124">
        <f t="shared" si="54"/>
        <v>0</v>
      </c>
      <c r="R286" s="63"/>
      <c r="S286" s="101" t="str">
        <f t="shared" si="55"/>
        <v>NOT OK</v>
      </c>
    </row>
    <row r="287" spans="1:19" s="100" customFormat="1" ht="33.75" hidden="1" customHeight="1">
      <c r="A287" s="40" t="s">
        <v>3854</v>
      </c>
      <c r="B287" s="113" t="str">
        <f>IF($A287="","",VLOOKUP($A287,'MÃ HH'!$A$1:$C$1876,2,0))</f>
        <v>QUÝT ÚC BLUEGUM 48 - 9KG</v>
      </c>
      <c r="C287" s="113" t="e">
        <f>IF($A287="","",VLOOKUP($A287,'MÃ HH'!$A$1:$C$215,3,0))</f>
        <v>#N/A</v>
      </c>
      <c r="D287" s="109">
        <f>VLOOKUP(A287,'[1]TỔNG HỢP'!$A:$N,14,0)</f>
        <v>0</v>
      </c>
      <c r="E287" s="112">
        <f>SUMIF('NHẬP HÀNG'!$D:$D,A287,'NHẬP HÀNG'!$H:$H)</f>
        <v>0</v>
      </c>
      <c r="F287" s="112">
        <f>SUMIF('NHẬP HÀNG'!D:D,A287,'NHẬP HÀNG'!I:I)</f>
        <v>0</v>
      </c>
      <c r="G287" s="112">
        <f>SUMIF('NHẬP HÀNG'!D:D,A287,'NHẬP HÀNG'!J:J)</f>
        <v>0</v>
      </c>
      <c r="H287" s="112">
        <f>SUMIF('NHẬP HÀNG'!D:D,A287,'NHẬP HÀNG'!K:K)</f>
        <v>0</v>
      </c>
      <c r="I287" s="112">
        <f>SUMIF('NHẬP HÀNG'!D:D,A287,'NHẬP HÀNG'!M:M)</f>
        <v>0</v>
      </c>
      <c r="J287" s="112">
        <f>SUMIF('NHẬP HÀNG'!D:D,A287,'NHẬP HÀNG'!N:N)</f>
        <v>0</v>
      </c>
      <c r="K287" s="112">
        <f>SUMIF('NHẬP HÀNG'!D:D,A287,'NHẬP HÀNG'!L:L)</f>
        <v>0</v>
      </c>
      <c r="L287" s="112">
        <f>SUMIF('XUẤT HÀNG'!D:D,A287,'XUẤT HÀNG'!G:G)</f>
        <v>0</v>
      </c>
      <c r="M287" s="112">
        <f>SUMIF('XUẤT HÀNG'!D:D,A287,'XUẤT HÀNG'!H:H)</f>
        <v>0</v>
      </c>
      <c r="N287" s="109">
        <f t="shared" si="53"/>
        <v>0</v>
      </c>
      <c r="O287" s="121"/>
      <c r="P287" s="122"/>
      <c r="Q287" s="124">
        <f t="shared" si="54"/>
        <v>0</v>
      </c>
      <c r="R287" s="63"/>
      <c r="S287" s="101" t="str">
        <f t="shared" si="55"/>
        <v>NOT OK</v>
      </c>
    </row>
    <row r="288" spans="1:19" s="100" customFormat="1" ht="33.75" hidden="1" customHeight="1">
      <c r="A288" s="131" t="s">
        <v>3828</v>
      </c>
      <c r="B288" s="113" t="str">
        <f>IF($A288="","",VLOOKUP($A288,'MÃ HH'!$A$1:$C$283,2,0))</f>
        <v xml:space="preserve">QUÝT ÚC TREASURE 36 - 9KG </v>
      </c>
      <c r="C288" s="113" t="e">
        <f>IF($A288="","",VLOOKUP($A288,'MÃ HH'!$A$1:$C$215,3,0))</f>
        <v>#N/A</v>
      </c>
      <c r="D288" s="109">
        <f>VLOOKUP(A288,'[1]TỔNG HỢP'!$A:$N,14,0)</f>
        <v>0</v>
      </c>
      <c r="E288" s="112">
        <f>SUMIF('NHẬP HÀNG'!$D:$D,A288,'NHẬP HÀNG'!$H:$H)</f>
        <v>0</v>
      </c>
      <c r="F288" s="112">
        <f>SUMIF('NHẬP HÀNG'!D:D,A288,'NHẬP HÀNG'!I:I)</f>
        <v>0</v>
      </c>
      <c r="G288" s="112">
        <f>SUMIF('NHẬP HÀNG'!D:D,A288,'NHẬP HÀNG'!J:J)</f>
        <v>0</v>
      </c>
      <c r="H288" s="112">
        <f>SUMIF('NHẬP HÀNG'!D:D,A288,'NHẬP HÀNG'!K:K)</f>
        <v>0</v>
      </c>
      <c r="I288" s="112">
        <f>SUMIF('NHẬP HÀNG'!D:D,A288,'NHẬP HÀNG'!M:M)</f>
        <v>0</v>
      </c>
      <c r="J288" s="112">
        <f>SUMIF('NHẬP HÀNG'!D:D,A288,'NHẬP HÀNG'!N:N)</f>
        <v>0</v>
      </c>
      <c r="K288" s="112">
        <f>SUMIF('NHẬP HÀNG'!D:D,A288,'NHẬP HÀNG'!L:L)</f>
        <v>0</v>
      </c>
      <c r="L288" s="112">
        <f>SUMIF('XUẤT HÀNG'!D:D,A288,'XUẤT HÀNG'!G:G)</f>
        <v>0</v>
      </c>
      <c r="M288" s="112">
        <f>SUMIF('XUẤT HÀNG'!D:D,A288,'XUẤT HÀNG'!H:H)</f>
        <v>0</v>
      </c>
      <c r="N288" s="109">
        <f t="shared" si="53"/>
        <v>0</v>
      </c>
      <c r="O288" s="121"/>
      <c r="P288" s="122"/>
      <c r="Q288" s="124">
        <f t="shared" si="54"/>
        <v>0</v>
      </c>
      <c r="R288" s="63"/>
      <c r="S288" s="101" t="str">
        <f t="shared" si="55"/>
        <v>NOT OK</v>
      </c>
    </row>
    <row r="289" spans="1:19" s="100" customFormat="1" ht="33.75" hidden="1" customHeight="1">
      <c r="A289" s="131" t="s">
        <v>3830</v>
      </c>
      <c r="B289" s="113" t="str">
        <f>IF($A289="","",VLOOKUP($A289,'MÃ HH'!$A$1:$C$283,2,0))</f>
        <v xml:space="preserve">QUÝT ÚC TREASURE 42 - 9KG </v>
      </c>
      <c r="C289" s="113" t="e">
        <f>IF($A289="","",VLOOKUP($A289,'MÃ HH'!$A$1:$C$215,3,0))</f>
        <v>#N/A</v>
      </c>
      <c r="D289" s="109">
        <f>VLOOKUP(A289,'[1]TỔNG HỢP'!$A:$N,14,0)</f>
        <v>0</v>
      </c>
      <c r="E289" s="112">
        <f>SUMIF('NHẬP HÀNG'!$D:$D,A289,'NHẬP HÀNG'!$H:$H)</f>
        <v>0</v>
      </c>
      <c r="F289" s="112">
        <f>SUMIF('NHẬP HÀNG'!D:D,A289,'NHẬP HÀNG'!I:I)</f>
        <v>0</v>
      </c>
      <c r="G289" s="112">
        <f>SUMIF('NHẬP HÀNG'!D:D,A289,'NHẬP HÀNG'!J:J)</f>
        <v>0</v>
      </c>
      <c r="H289" s="112">
        <f>SUMIF('NHẬP HÀNG'!D:D,A289,'NHẬP HÀNG'!K:K)</f>
        <v>0</v>
      </c>
      <c r="I289" s="112">
        <f>SUMIF('NHẬP HÀNG'!D:D,A289,'NHẬP HÀNG'!M:M)</f>
        <v>0</v>
      </c>
      <c r="J289" s="112">
        <f>SUMIF('NHẬP HÀNG'!D:D,A289,'NHẬP HÀNG'!N:N)</f>
        <v>0</v>
      </c>
      <c r="K289" s="112">
        <f>SUMIF('NHẬP HÀNG'!D:D,A289,'NHẬP HÀNG'!L:L)</f>
        <v>0</v>
      </c>
      <c r="L289" s="112">
        <f>SUMIF('XUẤT HÀNG'!D:D,A289,'XUẤT HÀNG'!G:G)</f>
        <v>0</v>
      </c>
      <c r="M289" s="112">
        <f>SUMIF('XUẤT HÀNG'!D:D,A289,'XUẤT HÀNG'!H:H)</f>
        <v>0</v>
      </c>
      <c r="N289" s="109">
        <f t="shared" si="53"/>
        <v>0</v>
      </c>
      <c r="O289" s="121"/>
      <c r="P289" s="122"/>
      <c r="Q289" s="124">
        <f t="shared" si="54"/>
        <v>0</v>
      </c>
      <c r="R289" s="63"/>
      <c r="S289" s="101" t="str">
        <f t="shared" si="55"/>
        <v>NOT OK</v>
      </c>
    </row>
    <row r="290" spans="1:19" s="100" customFormat="1" ht="42.95" hidden="1" customHeight="1">
      <c r="A290" s="115" t="s">
        <v>3770</v>
      </c>
      <c r="B290" s="113" t="str">
        <f>IF($A290="","",VLOOKUP($A290,'MÃ HH'!$A$1:$C$1876,2,0))</f>
        <v>QUÝT ÚC CITRUS THÙNG ĐEN 36</v>
      </c>
      <c r="C290" s="113" t="e">
        <f>IF($A290="","",VLOOKUP($A290,'MÃ HH'!$A$1:$C$215,3,0))</f>
        <v>#N/A</v>
      </c>
      <c r="D290" s="109">
        <f>VLOOKUP(A290,'[1]TỔNG HỢP'!$A:$N,14,0)</f>
        <v>0</v>
      </c>
      <c r="E290" s="112">
        <f>SUMIF('NHẬP HÀNG'!$D:$D,A290,'NHẬP HÀNG'!$H:$H)</f>
        <v>0</v>
      </c>
      <c r="F290" s="112">
        <f>SUMIF('NHẬP HÀNG'!D:D,A290,'NHẬP HÀNG'!I:I)</f>
        <v>0</v>
      </c>
      <c r="G290" s="112">
        <f>SUMIF('NHẬP HÀNG'!D:D,A290,'NHẬP HÀNG'!J:J)</f>
        <v>0</v>
      </c>
      <c r="H290" s="112">
        <f>SUMIF('NHẬP HÀNG'!D:D,A290,'NHẬP HÀNG'!K:K)</f>
        <v>0</v>
      </c>
      <c r="I290" s="112">
        <f>SUMIF('NHẬP HÀNG'!D:D,A290,'NHẬP HÀNG'!M:M)</f>
        <v>0</v>
      </c>
      <c r="J290" s="112">
        <f>SUMIF('NHẬP HÀNG'!D:D,A290,'NHẬP HÀNG'!N:N)</f>
        <v>0</v>
      </c>
      <c r="K290" s="112">
        <f>SUMIF('NHẬP HÀNG'!D:D,A290,'NHẬP HÀNG'!L:L)</f>
        <v>0</v>
      </c>
      <c r="L290" s="112">
        <f>SUMIF('XUẤT HÀNG'!D:D,A290,'XUẤT HÀNG'!G:G)</f>
        <v>0</v>
      </c>
      <c r="M290" s="112">
        <f>SUMIF('XUẤT HÀNG'!D:D,A290,'XUẤT HÀNG'!H:H)</f>
        <v>0</v>
      </c>
      <c r="N290" s="109">
        <f t="shared" si="53"/>
        <v>0</v>
      </c>
      <c r="O290" s="121"/>
      <c r="P290" s="122"/>
      <c r="Q290" s="124">
        <f t="shared" si="54"/>
        <v>0</v>
      </c>
      <c r="R290" s="63"/>
      <c r="S290" s="101" t="str">
        <f t="shared" si="55"/>
        <v>NOT OK</v>
      </c>
    </row>
    <row r="291" spans="1:19" s="100" customFormat="1" ht="33.75" hidden="1" customHeight="1">
      <c r="A291" s="115" t="s">
        <v>3772</v>
      </c>
      <c r="B291" s="113" t="str">
        <f>IF($A291="","",VLOOKUP($A291,'MÃ HH'!$A$1:$C$283,2,0))</f>
        <v>QUÝT ÚC CITRUS THÙNG ĐEN 64</v>
      </c>
      <c r="C291" s="113" t="e">
        <f>IF($A291="","",VLOOKUP($A291,'MÃ HH'!$A$1:$C$215,3,0))</f>
        <v>#N/A</v>
      </c>
      <c r="D291" s="109">
        <f>VLOOKUP(A291,'[1]TỔNG HỢP'!$A:$N,14,0)</f>
        <v>0</v>
      </c>
      <c r="E291" s="112">
        <f>SUMIF('NHẬP HÀNG'!$D:$D,A291,'NHẬP HÀNG'!$H:$H)</f>
        <v>0</v>
      </c>
      <c r="F291" s="112">
        <f>SUMIF('NHẬP HÀNG'!D:D,A291,'NHẬP HÀNG'!I:I)</f>
        <v>0</v>
      </c>
      <c r="G291" s="112">
        <f>SUMIF('NHẬP HÀNG'!D:D,A291,'NHẬP HÀNG'!J:J)</f>
        <v>0</v>
      </c>
      <c r="H291" s="112">
        <f>SUMIF('NHẬP HÀNG'!D:D,A291,'NHẬP HÀNG'!K:K)</f>
        <v>0</v>
      </c>
      <c r="I291" s="112">
        <f>SUMIF('NHẬP HÀNG'!D:D,A291,'NHẬP HÀNG'!M:M)</f>
        <v>0</v>
      </c>
      <c r="J291" s="112">
        <f>SUMIF('NHẬP HÀNG'!D:D,A291,'NHẬP HÀNG'!N:N)</f>
        <v>0</v>
      </c>
      <c r="K291" s="112">
        <f>SUMIF('NHẬP HÀNG'!D:D,A291,'NHẬP HÀNG'!L:L)</f>
        <v>0</v>
      </c>
      <c r="L291" s="112">
        <f>SUMIF('XUẤT HÀNG'!D:D,A291,'XUẤT HÀNG'!G:G)</f>
        <v>0</v>
      </c>
      <c r="M291" s="112">
        <f>SUMIF('XUẤT HÀNG'!D:D,A291,'XUẤT HÀNG'!H:H)</f>
        <v>0</v>
      </c>
      <c r="N291" s="109">
        <f t="shared" si="53"/>
        <v>0</v>
      </c>
      <c r="O291" s="121"/>
      <c r="P291" s="122"/>
      <c r="Q291" s="124">
        <f t="shared" si="54"/>
        <v>0</v>
      </c>
      <c r="R291" s="63"/>
      <c r="S291" s="101" t="str">
        <f t="shared" si="55"/>
        <v>NOT OK</v>
      </c>
    </row>
    <row r="292" spans="1:19" s="100" customFormat="1" ht="33.75" hidden="1" customHeight="1">
      <c r="A292" s="135" t="s">
        <v>3812</v>
      </c>
      <c r="B292" s="113" t="str">
        <f>IF($A292="","",VLOOKUP($A292,'MÃ HH'!$A$1:$C$1876,2,0))</f>
        <v>QUÝT ÚC SUNWEST 40 - 9KG</v>
      </c>
      <c r="C292" s="113" t="e">
        <f>IF($A292="","",VLOOKUP($A292,'MÃ HH'!$A$1:$C$215,3,0))</f>
        <v>#N/A</v>
      </c>
      <c r="D292" s="109">
        <f>VLOOKUP(A292,'[1]TỔNG HỢP'!$A:$N,14,0)</f>
        <v>0</v>
      </c>
      <c r="E292" s="112">
        <f>SUMIF('NHẬP HÀNG'!$D:$D,A292,'NHẬP HÀNG'!$H:$H)</f>
        <v>0</v>
      </c>
      <c r="F292" s="112">
        <f>SUMIF('NHẬP HÀNG'!D:D,A292,'NHẬP HÀNG'!I:I)</f>
        <v>0</v>
      </c>
      <c r="G292" s="112">
        <f>SUMIF('NHẬP HÀNG'!D:D,A292,'NHẬP HÀNG'!J:J)</f>
        <v>0</v>
      </c>
      <c r="H292" s="112">
        <f>SUMIF('NHẬP HÀNG'!D:D,A292,'NHẬP HÀNG'!K:K)</f>
        <v>0</v>
      </c>
      <c r="I292" s="112">
        <f>SUMIF('NHẬP HÀNG'!D:D,A292,'NHẬP HÀNG'!M:M)</f>
        <v>0</v>
      </c>
      <c r="J292" s="112">
        <f>SUMIF('NHẬP HÀNG'!D:D,A292,'NHẬP HÀNG'!N:N)</f>
        <v>0</v>
      </c>
      <c r="K292" s="112">
        <f>SUMIF('NHẬP HÀNG'!D:D,A292,'NHẬP HÀNG'!L:L)</f>
        <v>0</v>
      </c>
      <c r="L292" s="112">
        <f>SUMIF('XUẤT HÀNG'!D:D,A292,'XUẤT HÀNG'!G:G)</f>
        <v>0</v>
      </c>
      <c r="M292" s="112">
        <f>SUMIF('XUẤT HÀNG'!D:D,A292,'XUẤT HÀNG'!H:H)</f>
        <v>0</v>
      </c>
      <c r="N292" s="109">
        <f t="shared" si="53"/>
        <v>0</v>
      </c>
      <c r="O292" s="121"/>
      <c r="P292" s="122"/>
      <c r="Q292" s="124">
        <f t="shared" si="54"/>
        <v>0</v>
      </c>
      <c r="R292" s="63"/>
      <c r="S292" s="101" t="str">
        <f t="shared" si="55"/>
        <v>NOT OK</v>
      </c>
    </row>
    <row r="293" spans="1:19" s="100" customFormat="1" ht="33.75" hidden="1" customHeight="1">
      <c r="A293" s="135" t="s">
        <v>3814</v>
      </c>
      <c r="B293" s="113" t="str">
        <f>IF($A293="","",VLOOKUP($A293,'MÃ HH'!$A$1:$C$1876,2,0))</f>
        <v>QUÝT ÚC SUNWEST 48 - 9KG</v>
      </c>
      <c r="C293" s="113" t="e">
        <f>IF($A293="","",VLOOKUP($A293,'MÃ HH'!$A$1:$C$215,3,0))</f>
        <v>#N/A</v>
      </c>
      <c r="D293" s="109">
        <f>VLOOKUP(A293,'[1]TỔNG HỢP'!$A:$N,14,0)</f>
        <v>0</v>
      </c>
      <c r="E293" s="112">
        <f>SUMIF('NHẬP HÀNG'!$D:$D,A293,'NHẬP HÀNG'!$H:$H)</f>
        <v>0</v>
      </c>
      <c r="F293" s="112">
        <f>SUMIF('NHẬP HÀNG'!D:D,A293,'NHẬP HÀNG'!I:I)</f>
        <v>0</v>
      </c>
      <c r="G293" s="112">
        <f>SUMIF('NHẬP HÀNG'!D:D,A293,'NHẬP HÀNG'!J:J)</f>
        <v>0</v>
      </c>
      <c r="H293" s="112">
        <f>SUMIF('NHẬP HÀNG'!D:D,A293,'NHẬP HÀNG'!K:K)</f>
        <v>0</v>
      </c>
      <c r="I293" s="112">
        <f>SUMIF('NHẬP HÀNG'!D:D,A293,'NHẬP HÀNG'!M:M)</f>
        <v>0</v>
      </c>
      <c r="J293" s="112">
        <f>SUMIF('NHẬP HÀNG'!D:D,A293,'NHẬP HÀNG'!N:N)</f>
        <v>0</v>
      </c>
      <c r="K293" s="112">
        <f>SUMIF('NHẬP HÀNG'!D:D,A293,'NHẬP HÀNG'!L:L)</f>
        <v>0</v>
      </c>
      <c r="L293" s="112">
        <f>SUMIF('XUẤT HÀNG'!D:D,A293,'XUẤT HÀNG'!G:G)</f>
        <v>0</v>
      </c>
      <c r="M293" s="112">
        <f>SUMIF('XUẤT HÀNG'!D:D,A293,'XUẤT HÀNG'!H:H)</f>
        <v>0</v>
      </c>
      <c r="N293" s="109">
        <f t="shared" si="53"/>
        <v>0</v>
      </c>
      <c r="O293" s="121"/>
      <c r="P293" s="122"/>
      <c r="Q293" s="124">
        <f t="shared" si="54"/>
        <v>0</v>
      </c>
      <c r="R293" s="63"/>
      <c r="S293" s="101" t="str">
        <f t="shared" si="55"/>
        <v>NOT OK</v>
      </c>
    </row>
    <row r="294" spans="1:19" s="100" customFormat="1" ht="33.75" hidden="1" customHeight="1">
      <c r="A294" s="115" t="s">
        <v>3776</v>
      </c>
      <c r="B294" s="113" t="str">
        <f>IF($A294="","",VLOOKUP($A294,'MÃ HH'!$A$1:$C$1876,2,0))</f>
        <v>QUÝT ÚC NIPPY 48- 18KG</v>
      </c>
      <c r="C294" s="113" t="e">
        <f>IF($A294="","",VLOOKUP($A294,'MÃ HH'!$A$1:$C$215,3,0))</f>
        <v>#N/A</v>
      </c>
      <c r="D294" s="109">
        <f>VLOOKUP(A294,'[1]TỔNG HỢP'!$A:$N,14,0)</f>
        <v>0</v>
      </c>
      <c r="E294" s="112">
        <f>SUMIF('NHẬP HÀNG'!$D:$D,A294,'NHẬP HÀNG'!$H:$H)</f>
        <v>0</v>
      </c>
      <c r="F294" s="112">
        <f>SUMIF('NHẬP HÀNG'!D:D,A294,'NHẬP HÀNG'!I:I)</f>
        <v>0</v>
      </c>
      <c r="G294" s="112">
        <f>SUMIF('NHẬP HÀNG'!D:D,A294,'NHẬP HÀNG'!J:J)</f>
        <v>0</v>
      </c>
      <c r="H294" s="112">
        <f>SUMIF('NHẬP HÀNG'!D:D,A294,'NHẬP HÀNG'!K:K)</f>
        <v>0</v>
      </c>
      <c r="I294" s="112">
        <f>SUMIF('NHẬP HÀNG'!D:D,A294,'NHẬP HÀNG'!M:M)</f>
        <v>0</v>
      </c>
      <c r="J294" s="112">
        <f>SUMIF('NHẬP HÀNG'!D:D,A294,'NHẬP HÀNG'!N:N)</f>
        <v>0</v>
      </c>
      <c r="K294" s="112">
        <f>SUMIF('NHẬP HÀNG'!D:D,A294,'NHẬP HÀNG'!L:L)</f>
        <v>0</v>
      </c>
      <c r="L294" s="112">
        <f>SUMIF('XUẤT HÀNG'!D:D,A294,'XUẤT HÀNG'!G:G)</f>
        <v>0</v>
      </c>
      <c r="M294" s="112">
        <f>SUMIF('XUẤT HÀNG'!D:D,A294,'XUẤT HÀNG'!H:H)</f>
        <v>0</v>
      </c>
      <c r="N294" s="109">
        <f t="shared" si="53"/>
        <v>0</v>
      </c>
      <c r="O294" s="121"/>
      <c r="P294" s="122"/>
      <c r="Q294" s="124">
        <f t="shared" si="54"/>
        <v>0</v>
      </c>
      <c r="R294" s="63"/>
      <c r="S294" s="101" t="str">
        <f t="shared" si="55"/>
        <v>NOT OK</v>
      </c>
    </row>
    <row r="295" spans="1:19" s="100" customFormat="1" ht="33.75" hidden="1" customHeight="1">
      <c r="A295" s="115" t="s">
        <v>4175</v>
      </c>
      <c r="B295" s="113" t="str">
        <f>IF($A295="","",VLOOKUP($A295,'MÃ HH'!$A$1:$C$1876,2,0))</f>
        <v>KIM QUẤT L</v>
      </c>
      <c r="C295" s="113" t="e">
        <f>IF($A295="","",VLOOKUP($A295,'MÃ HH'!$A$1:$C$215,3,0))</f>
        <v>#N/A</v>
      </c>
      <c r="D295" s="109">
        <f>VLOOKUP(A295,'[1]TỔNG HỢP'!$A:$N,14,0)</f>
        <v>0</v>
      </c>
      <c r="E295" s="112">
        <f>SUMIF('NHẬP HÀNG'!$D:$D,A295,'NHẬP HÀNG'!$H:$H)</f>
        <v>0</v>
      </c>
      <c r="F295" s="112">
        <f>SUMIF('NHẬP HÀNG'!D:D,A295,'NHẬP HÀNG'!I:I)</f>
        <v>0</v>
      </c>
      <c r="G295" s="112">
        <f>SUMIF('NHẬP HÀNG'!D:D,A295,'NHẬP HÀNG'!J:J)</f>
        <v>0</v>
      </c>
      <c r="H295" s="112">
        <f>SUMIF('NHẬP HÀNG'!D:D,A295,'NHẬP HÀNG'!K:K)</f>
        <v>0</v>
      </c>
      <c r="I295" s="112">
        <f>SUMIF('NHẬP HÀNG'!D:D,A295,'NHẬP HÀNG'!M:M)</f>
        <v>0</v>
      </c>
      <c r="J295" s="112">
        <f>SUMIF('NHẬP HÀNG'!D:D,A295,'NHẬP HÀNG'!N:N)</f>
        <v>0</v>
      </c>
      <c r="K295" s="112">
        <f>SUMIF('NHẬP HÀNG'!D:D,A295,'NHẬP HÀNG'!L:L)</f>
        <v>0</v>
      </c>
      <c r="L295" s="112">
        <f>SUMIF('XUẤT HÀNG'!D:D,A295,'XUẤT HÀNG'!G:G)</f>
        <v>0</v>
      </c>
      <c r="M295" s="112">
        <f>SUMIF('XUẤT HÀNG'!D:D,A295,'XUẤT HÀNG'!H:H)</f>
        <v>0</v>
      </c>
      <c r="N295" s="109">
        <f t="shared" si="53"/>
        <v>0</v>
      </c>
      <c r="O295" s="121"/>
      <c r="P295" s="122"/>
      <c r="Q295" s="124">
        <f t="shared" si="54"/>
        <v>0</v>
      </c>
      <c r="R295" s="63"/>
      <c r="S295" s="101" t="str">
        <f t="shared" si="55"/>
        <v>NOT OK</v>
      </c>
    </row>
    <row r="296" spans="1:19" s="100" customFormat="1" ht="33.75" hidden="1" customHeight="1">
      <c r="A296" s="115" t="s">
        <v>4177</v>
      </c>
      <c r="B296" s="113" t="str">
        <f>IF($A296="","",VLOOKUP($A296,'MÃ HH'!$A$1:$C$1876,2,0))</f>
        <v>KIM QUẤT M</v>
      </c>
      <c r="C296" s="113" t="e">
        <f>IF($A296="","",VLOOKUP($A296,'MÃ HH'!$A$1:$C$215,3,0))</f>
        <v>#N/A</v>
      </c>
      <c r="D296" s="109">
        <f>VLOOKUP(A296,'[1]TỔNG HỢP'!$A:$N,14,0)</f>
        <v>0</v>
      </c>
      <c r="E296" s="112">
        <f>SUMIF('NHẬP HÀNG'!$D:$D,A296,'NHẬP HÀNG'!$H:$H)</f>
        <v>0</v>
      </c>
      <c r="F296" s="112">
        <f>SUMIF('NHẬP HÀNG'!D:D,A296,'NHẬP HÀNG'!I:I)</f>
        <v>0</v>
      </c>
      <c r="G296" s="112">
        <f>SUMIF('NHẬP HÀNG'!D:D,A296,'NHẬP HÀNG'!J:J)</f>
        <v>0</v>
      </c>
      <c r="H296" s="112">
        <f>SUMIF('NHẬP HÀNG'!D:D,A296,'NHẬP HÀNG'!K:K)</f>
        <v>0</v>
      </c>
      <c r="I296" s="112">
        <f>SUMIF('NHẬP HÀNG'!D:D,A296,'NHẬP HÀNG'!M:M)</f>
        <v>0</v>
      </c>
      <c r="J296" s="112">
        <f>SUMIF('NHẬP HÀNG'!D:D,A296,'NHẬP HÀNG'!N:N)</f>
        <v>0</v>
      </c>
      <c r="K296" s="112">
        <f>SUMIF('NHẬP HÀNG'!D:D,A296,'NHẬP HÀNG'!L:L)</f>
        <v>0</v>
      </c>
      <c r="L296" s="112">
        <f>SUMIF('XUẤT HÀNG'!D:D,A296,'XUẤT HÀNG'!G:G)</f>
        <v>0</v>
      </c>
      <c r="M296" s="112">
        <f>SUMIF('XUẤT HÀNG'!D:D,A296,'XUẤT HÀNG'!H:H)</f>
        <v>0</v>
      </c>
      <c r="N296" s="109">
        <f t="shared" si="53"/>
        <v>0</v>
      </c>
      <c r="O296" s="121"/>
      <c r="P296" s="122"/>
      <c r="Q296" s="124">
        <f t="shared" si="54"/>
        <v>0</v>
      </c>
      <c r="R296" s="63"/>
      <c r="S296" s="101" t="str">
        <f t="shared" si="55"/>
        <v>NOT OK</v>
      </c>
    </row>
    <row r="297" spans="1:19" s="100" customFormat="1" ht="33.75" customHeight="1">
      <c r="A297" s="136" t="s">
        <v>4496</v>
      </c>
      <c r="B297" s="113" t="str">
        <f>IF($A297="","",VLOOKUP($A297,'MÃ HH'!$A$1:$C$1876,2,0))</f>
        <v>TÁO AMBROSIA 32  -18KG</v>
      </c>
      <c r="C297" s="113" t="e">
        <f>IF($A297="","",VLOOKUP($A297,'MÃ HH'!$A$1:$C$215,3,0))</f>
        <v>#N/A</v>
      </c>
      <c r="D297" s="109">
        <f>VLOOKUP(A297,'[1]TỔNG HỢP'!$A:$N,14,0)</f>
        <v>15</v>
      </c>
      <c r="E297" s="112">
        <f>SUMIF('NHẬP HÀNG'!$D:$D,A297,'NHẬP HÀNG'!$H:$H)</f>
        <v>0</v>
      </c>
      <c r="F297" s="112">
        <f>SUMIF('NHẬP HÀNG'!D:D,A297,'NHẬP HÀNG'!I:I)</f>
        <v>0</v>
      </c>
      <c r="G297" s="112">
        <f>SUMIF('NHẬP HÀNG'!D:D,A297,'NHẬP HÀNG'!J:J)</f>
        <v>0</v>
      </c>
      <c r="H297" s="112">
        <f>SUMIF('NHẬP HÀNG'!D:D,A297,'NHẬP HÀNG'!K:K)</f>
        <v>0</v>
      </c>
      <c r="I297" s="112">
        <f>SUMIF('NHẬP HÀNG'!D:D,A297,'NHẬP HÀNG'!M:M)</f>
        <v>0</v>
      </c>
      <c r="J297" s="112">
        <f>SUMIF('NHẬP HÀNG'!D:D,A297,'NHẬP HÀNG'!N:N)</f>
        <v>0</v>
      </c>
      <c r="K297" s="112">
        <f>SUMIF('NHẬP HÀNG'!D:D,A297,'NHẬP HÀNG'!L:L)</f>
        <v>0</v>
      </c>
      <c r="L297" s="112">
        <f>SUMIF('XUẤT HÀNG'!D:D,A297,'XUẤT HÀNG'!G:G)</f>
        <v>0</v>
      </c>
      <c r="M297" s="112">
        <f>SUMIF('XUẤT HÀNG'!D:D,A297,'XUẤT HÀNG'!H:H)</f>
        <v>0</v>
      </c>
      <c r="N297" s="109">
        <f t="shared" si="53"/>
        <v>15</v>
      </c>
      <c r="O297" s="121">
        <v>7</v>
      </c>
      <c r="P297" s="122"/>
      <c r="Q297" s="125">
        <f t="shared" si="54"/>
        <v>8</v>
      </c>
      <c r="R297" s="14" t="s">
        <v>4796</v>
      </c>
      <c r="S297" s="101" t="str">
        <f t="shared" si="55"/>
        <v>OK</v>
      </c>
    </row>
    <row r="298" spans="1:19" s="100" customFormat="1" ht="33.75" hidden="1" customHeight="1">
      <c r="A298" s="56" t="s">
        <v>3428</v>
      </c>
      <c r="B298" s="113" t="str">
        <f>IF($A298="","",VLOOKUP($A298,'MÃ HH'!$A$1:$C$1876,2,0))</f>
        <v>TÁO AMBROSIA 35 - 10KG</v>
      </c>
      <c r="C298" s="113" t="str">
        <f>IF($A298="","",VLOOKUP($A298,'MÃ HH'!$A$1:$C$215,3,0))</f>
        <v>Thùng</v>
      </c>
      <c r="D298" s="109">
        <f>VLOOKUP(A298,'[1]TỔNG HỢP'!$A:$N,14,0)</f>
        <v>0</v>
      </c>
      <c r="E298" s="112">
        <f>SUMIF('NHẬP HÀNG'!$D:$D,A298,'NHẬP HÀNG'!$H:$H)</f>
        <v>0</v>
      </c>
      <c r="F298" s="112">
        <f>SUMIF('NHẬP HÀNG'!D:D,A298,'NHẬP HÀNG'!I:I)</f>
        <v>0</v>
      </c>
      <c r="G298" s="112">
        <f>SUMIF('NHẬP HÀNG'!D:D,A298,'NHẬP HÀNG'!J:J)</f>
        <v>0</v>
      </c>
      <c r="H298" s="112">
        <f>SUMIF('NHẬP HÀNG'!D:D,A298,'NHẬP HÀNG'!K:K)</f>
        <v>0</v>
      </c>
      <c r="I298" s="112">
        <f>SUMIF('NHẬP HÀNG'!D:D,A298,'NHẬP HÀNG'!M:M)</f>
        <v>0</v>
      </c>
      <c r="J298" s="112">
        <f>SUMIF('NHẬP HÀNG'!D:D,A298,'NHẬP HÀNG'!N:N)</f>
        <v>0</v>
      </c>
      <c r="K298" s="112">
        <f>SUMIF('NHẬP HÀNG'!D:D,A298,'NHẬP HÀNG'!L:L)</f>
        <v>0</v>
      </c>
      <c r="L298" s="112">
        <f>SUMIF('XUẤT HÀNG'!D:D,A298,'XUẤT HÀNG'!G:G)</f>
        <v>0</v>
      </c>
      <c r="M298" s="112">
        <f>SUMIF('XUẤT HÀNG'!D:D,A298,'XUẤT HÀNG'!H:H)</f>
        <v>0</v>
      </c>
      <c r="N298" s="109">
        <f t="shared" si="53"/>
        <v>0</v>
      </c>
      <c r="O298" s="121"/>
      <c r="P298" s="122"/>
      <c r="Q298" s="124">
        <f t="shared" si="54"/>
        <v>0</v>
      </c>
      <c r="R298" s="3"/>
      <c r="S298" s="101" t="str">
        <f t="shared" si="55"/>
        <v>NOT OK</v>
      </c>
    </row>
    <row r="299" spans="1:19" s="100" customFormat="1" ht="33.75" customHeight="1">
      <c r="A299" s="56" t="s">
        <v>3430</v>
      </c>
      <c r="B299" s="113" t="str">
        <f>IF($A299="","",VLOOKUP($A299,'MÃ HH'!$A$1:$C$1876,2,0))</f>
        <v>TÁO AMBROSIA 30 - 10KG</v>
      </c>
      <c r="C299" s="113" t="str">
        <f>IF($A299="","",VLOOKUP($A299,'MÃ HH'!$A$1:$C$215,3,0))</f>
        <v>Thùng</v>
      </c>
      <c r="D299" s="109">
        <f>VLOOKUP(A299,'[1]TỔNG HỢP'!$A:$N,14,0)</f>
        <v>-7</v>
      </c>
      <c r="E299" s="112">
        <f>SUMIF('NHẬP HÀNG'!$D:$D,A299,'NHẬP HÀNG'!$H:$H)</f>
        <v>0</v>
      </c>
      <c r="F299" s="112">
        <f>SUMIF('NHẬP HÀNG'!D:D,A299,'NHẬP HÀNG'!I:I)</f>
        <v>0</v>
      </c>
      <c r="G299" s="112">
        <f>SUMIF('NHẬP HÀNG'!D:D,A299,'NHẬP HÀNG'!J:J)</f>
        <v>0</v>
      </c>
      <c r="H299" s="112">
        <f>SUMIF('NHẬP HÀNG'!D:D,A299,'NHẬP HÀNG'!K:K)</f>
        <v>0</v>
      </c>
      <c r="I299" s="112">
        <f>SUMIF('NHẬP HÀNG'!D:D,A299,'NHẬP HÀNG'!M:M)</f>
        <v>0</v>
      </c>
      <c r="J299" s="112">
        <f>SUMIF('NHẬP HÀNG'!D:D,A299,'NHẬP HÀNG'!N:N)</f>
        <v>0</v>
      </c>
      <c r="K299" s="112">
        <f>SUMIF('NHẬP HÀNG'!D:D,A299,'NHẬP HÀNG'!L:L)</f>
        <v>0</v>
      </c>
      <c r="L299" s="112">
        <f>SUMIF('XUẤT HÀNG'!D:D,A299,'XUẤT HÀNG'!G:G)</f>
        <v>0</v>
      </c>
      <c r="M299" s="112">
        <f>SUMIF('XUẤT HÀNG'!D:D,A299,'XUẤT HÀNG'!H:H)</f>
        <v>0</v>
      </c>
      <c r="N299" s="109">
        <f t="shared" si="53"/>
        <v>-7</v>
      </c>
      <c r="O299" s="121"/>
      <c r="P299" s="122"/>
      <c r="Q299" s="125">
        <f t="shared" si="54"/>
        <v>-7</v>
      </c>
      <c r="R299" s="14"/>
      <c r="S299" s="101" t="str">
        <f t="shared" si="55"/>
        <v>OK</v>
      </c>
    </row>
    <row r="300" spans="1:19" s="100" customFormat="1" ht="34.9" hidden="1" customHeight="1">
      <c r="A300" s="56" t="s">
        <v>3432</v>
      </c>
      <c r="B300" s="113" t="str">
        <f>IF($A300="","",VLOOKUP($A300,'MÃ HH'!$A$1:$C$1876,2,0))</f>
        <v>TÁO AMBROSIA 100 - 18KG</v>
      </c>
      <c r="C300" s="113" t="str">
        <f>IF($A300="","",VLOOKUP($A300,'MÃ HH'!$A$1:$C$215,3,0))</f>
        <v>Thùng</v>
      </c>
      <c r="D300" s="109">
        <f>VLOOKUP(A300,'[1]TỔNG HỢP'!$A:$N,14,0)</f>
        <v>0</v>
      </c>
      <c r="E300" s="112">
        <f>SUMIF('NHẬP HÀNG'!$D:$D,A300,'NHẬP HÀNG'!$H:$H)</f>
        <v>0</v>
      </c>
      <c r="F300" s="112">
        <f>SUMIF('NHẬP HÀNG'!D:D,A300,'NHẬP HÀNG'!I:I)</f>
        <v>0</v>
      </c>
      <c r="G300" s="112">
        <f>SUMIF('NHẬP HÀNG'!D:D,A300,'NHẬP HÀNG'!J:J)</f>
        <v>0</v>
      </c>
      <c r="H300" s="112">
        <f>SUMIF('NHẬP HÀNG'!D:D,A300,'NHẬP HÀNG'!K:K)</f>
        <v>0</v>
      </c>
      <c r="I300" s="112">
        <f>SUMIF('NHẬP HÀNG'!D:D,A300,'NHẬP HÀNG'!M:M)</f>
        <v>0</v>
      </c>
      <c r="J300" s="112">
        <f>SUMIF('NHẬP HÀNG'!D:D,A300,'NHẬP HÀNG'!N:N)</f>
        <v>0</v>
      </c>
      <c r="K300" s="112">
        <f>SUMIF('NHẬP HÀNG'!D:D,A300,'NHẬP HÀNG'!L:L)</f>
        <v>0</v>
      </c>
      <c r="L300" s="112">
        <f>SUMIF('XUẤT HÀNG'!D:D,A300,'XUẤT HÀNG'!G:G)</f>
        <v>0</v>
      </c>
      <c r="M300" s="112">
        <f>SUMIF('XUẤT HÀNG'!D:D,A300,'XUẤT HÀNG'!H:H)</f>
        <v>0</v>
      </c>
      <c r="N300" s="109">
        <f t="shared" si="53"/>
        <v>0</v>
      </c>
      <c r="O300" s="121"/>
      <c r="P300" s="122"/>
      <c r="Q300" s="124">
        <f t="shared" si="54"/>
        <v>0</v>
      </c>
      <c r="R300" s="63"/>
      <c r="S300" s="101" t="str">
        <f t="shared" si="55"/>
        <v>NOT OK</v>
      </c>
    </row>
    <row r="301" spans="1:19" s="100" customFormat="1" ht="33.75" customHeight="1">
      <c r="A301" s="115" t="s">
        <v>3732</v>
      </c>
      <c r="B301" s="113" t="str">
        <f>IF($A301="","",VLOOKUP($A301,'MÃ HH'!$A$1:$C$234,2,0))</f>
        <v>TÁO AMBROSIA 70 - 18 KG</v>
      </c>
      <c r="C301" s="113" t="e">
        <f>IF($A301="","",VLOOKUP($A301,'MÃ HH'!$A$1:$C$215,3,0))</f>
        <v>#N/A</v>
      </c>
      <c r="D301" s="109">
        <f>VLOOKUP(A301,'[1]TỔNG HỢP'!$A:$N,14,0)</f>
        <v>-1</v>
      </c>
      <c r="E301" s="112">
        <f>SUMIF('NHẬP HÀNG'!$D:$D,A301,'NHẬP HÀNG'!$H:$H)</f>
        <v>0</v>
      </c>
      <c r="F301" s="112">
        <f>SUMIF('NHẬP HÀNG'!D:D,A301,'NHẬP HÀNG'!I:I)</f>
        <v>0</v>
      </c>
      <c r="G301" s="112">
        <f>SUMIF('NHẬP HÀNG'!D:D,A301,'NHẬP HÀNG'!J:J)</f>
        <v>0</v>
      </c>
      <c r="H301" s="112">
        <f>SUMIF('NHẬP HÀNG'!D:D,A301,'NHẬP HÀNG'!K:K)</f>
        <v>0</v>
      </c>
      <c r="I301" s="112">
        <f>SUMIF('NHẬP HÀNG'!D:D,A301,'NHẬP HÀNG'!M:M)</f>
        <v>0</v>
      </c>
      <c r="J301" s="112">
        <f>SUMIF('NHẬP HÀNG'!D:D,A301,'NHẬP HÀNG'!N:N)</f>
        <v>0</v>
      </c>
      <c r="K301" s="112">
        <f>SUMIF('NHẬP HÀNG'!D:D,A301,'NHẬP HÀNG'!L:L)</f>
        <v>0</v>
      </c>
      <c r="L301" s="112">
        <f>SUMIF('XUẤT HÀNG'!D:D,A301,'XUẤT HÀNG'!G:G)</f>
        <v>0</v>
      </c>
      <c r="M301" s="112">
        <f>SUMIF('XUẤT HÀNG'!D:D,A301,'XUẤT HÀNG'!H:H)</f>
        <v>0</v>
      </c>
      <c r="N301" s="109">
        <f t="shared" si="53"/>
        <v>-1</v>
      </c>
      <c r="O301" s="121"/>
      <c r="P301" s="122"/>
      <c r="Q301" s="125">
        <f t="shared" si="54"/>
        <v>-1</v>
      </c>
      <c r="R301" s="126" t="s">
        <v>4797</v>
      </c>
      <c r="S301" s="101" t="str">
        <f t="shared" si="55"/>
        <v>OK</v>
      </c>
    </row>
    <row r="302" spans="1:19" s="100" customFormat="1" ht="33.75" customHeight="1">
      <c r="A302" s="136" t="s">
        <v>4029</v>
      </c>
      <c r="B302" s="113" t="str">
        <f>IF($A302="","",VLOOKUP($A302,'MÃ HH'!$A$1:$C$2082,2,0))</f>
        <v>TÁO AMBROSIA 72  -18KG</v>
      </c>
      <c r="C302" s="113" t="e">
        <f>IF($A302="","",VLOOKUP($A302,'MÃ HH'!$A$1:$C$215,3,0))</f>
        <v>#N/A</v>
      </c>
      <c r="D302" s="109">
        <f>VLOOKUP(A302,'[1]TỔNG HỢP'!$A:$N,14,0)</f>
        <v>1</v>
      </c>
      <c r="E302" s="112">
        <f>SUMIF('NHẬP HÀNG'!$D:$D,A302,'NHẬP HÀNG'!$H:$H)</f>
        <v>0</v>
      </c>
      <c r="F302" s="112">
        <f>SUMIF('NHẬP HÀNG'!D:D,A302,'NHẬP HÀNG'!I:I)</f>
        <v>0</v>
      </c>
      <c r="G302" s="112">
        <f>SUMIF('NHẬP HÀNG'!D:D,A302,'NHẬP HÀNG'!J:J)</f>
        <v>0</v>
      </c>
      <c r="H302" s="112">
        <f>SUMIF('NHẬP HÀNG'!D:D,A302,'NHẬP HÀNG'!K:K)</f>
        <v>0</v>
      </c>
      <c r="I302" s="112">
        <f>SUMIF('NHẬP HÀNG'!D:D,A302,'NHẬP HÀNG'!M:M)</f>
        <v>0</v>
      </c>
      <c r="J302" s="112">
        <f>SUMIF('NHẬP HÀNG'!D:D,A302,'NHẬP HÀNG'!N:N)</f>
        <v>0</v>
      </c>
      <c r="K302" s="112">
        <f>SUMIF('NHẬP HÀNG'!D:D,A302,'NHẬP HÀNG'!L:L)</f>
        <v>0</v>
      </c>
      <c r="L302" s="112">
        <f>SUMIF('XUẤT HÀNG'!D:D,A302,'XUẤT HÀNG'!G:G)</f>
        <v>0</v>
      </c>
      <c r="M302" s="112">
        <f>SUMIF('XUẤT HÀNG'!D:D,A302,'XUẤT HÀNG'!H:H)</f>
        <v>0</v>
      </c>
      <c r="N302" s="109">
        <f t="shared" si="53"/>
        <v>1</v>
      </c>
      <c r="O302" s="121">
        <v>1</v>
      </c>
      <c r="P302" s="122"/>
      <c r="Q302" s="124">
        <f t="shared" si="54"/>
        <v>0</v>
      </c>
      <c r="R302" s="63" t="s">
        <v>4798</v>
      </c>
      <c r="S302" s="101" t="str">
        <f t="shared" si="55"/>
        <v>OK</v>
      </c>
    </row>
    <row r="303" spans="1:19" s="100" customFormat="1" ht="33.75" hidden="1" customHeight="1">
      <c r="A303" s="136" t="s">
        <v>4035</v>
      </c>
      <c r="B303" s="113" t="str">
        <f>IF($A303="","",VLOOKUP($A303,'MÃ HH'!$A$1:$C$2082,2,0))</f>
        <v>TÁO AMBROSIA 64-18KG</v>
      </c>
      <c r="C303" s="113" t="e">
        <f>IF($A303="","",VLOOKUP($A303,'MÃ HH'!$A$1:$C$215,3,0))</f>
        <v>#N/A</v>
      </c>
      <c r="D303" s="109">
        <f>VLOOKUP(A303,'[1]TỔNG HỢP'!$A:$N,14,0)</f>
        <v>0</v>
      </c>
      <c r="E303" s="112">
        <f>SUMIF('NHẬP HÀNG'!$D:$D,A303,'NHẬP HÀNG'!$H:$H)</f>
        <v>0</v>
      </c>
      <c r="F303" s="112">
        <f>SUMIF('NHẬP HÀNG'!D:D,A303,'NHẬP HÀNG'!I:I)</f>
        <v>0</v>
      </c>
      <c r="G303" s="112">
        <f>SUMIF('NHẬP HÀNG'!D:D,A303,'NHẬP HÀNG'!J:J)</f>
        <v>0</v>
      </c>
      <c r="H303" s="112">
        <f>SUMIF('NHẬP HÀNG'!D:D,A303,'NHẬP HÀNG'!K:K)</f>
        <v>0</v>
      </c>
      <c r="I303" s="112">
        <f>SUMIF('NHẬP HÀNG'!D:D,A303,'NHẬP HÀNG'!M:M)</f>
        <v>0</v>
      </c>
      <c r="J303" s="112">
        <f>SUMIF('NHẬP HÀNG'!D:D,A303,'NHẬP HÀNG'!N:N)</f>
        <v>0</v>
      </c>
      <c r="K303" s="112">
        <f>SUMIF('NHẬP HÀNG'!D:D,A303,'NHẬP HÀNG'!L:L)</f>
        <v>0</v>
      </c>
      <c r="L303" s="112">
        <f>SUMIF('XUẤT HÀNG'!D:D,A303,'XUẤT HÀNG'!G:G)</f>
        <v>0</v>
      </c>
      <c r="M303" s="112">
        <f>SUMIF('XUẤT HÀNG'!D:D,A303,'XUẤT HÀNG'!H:H)</f>
        <v>0</v>
      </c>
      <c r="N303" s="109">
        <f t="shared" si="53"/>
        <v>0</v>
      </c>
      <c r="O303" s="121"/>
      <c r="P303" s="122"/>
      <c r="Q303" s="124">
        <f t="shared" si="54"/>
        <v>0</v>
      </c>
      <c r="R303" s="63"/>
      <c r="S303" s="101" t="str">
        <f t="shared" si="55"/>
        <v>NOT OK</v>
      </c>
    </row>
    <row r="304" spans="1:19" s="100" customFormat="1" ht="33.75" customHeight="1">
      <c r="A304" s="56" t="s">
        <v>3434</v>
      </c>
      <c r="B304" s="113" t="str">
        <f>IF($A304="","",VLOOKUP($A304,'MÃ HH'!$A$1:$C$1876,2,0))</f>
        <v>TÁO AMBROSIA 80 - 18KG</v>
      </c>
      <c r="C304" s="113" t="str">
        <f>IF($A304="","",VLOOKUP($A304,'MÃ HH'!$A$1:$C$215,3,0))</f>
        <v>Thùng</v>
      </c>
      <c r="D304" s="109">
        <f>VLOOKUP(A304,'[1]TỔNG HỢP'!$A:$N,14,0)</f>
        <v>1</v>
      </c>
      <c r="E304" s="112">
        <f>SUMIF('NHẬP HÀNG'!$D:$D,A304,'NHẬP HÀNG'!$H:$H)</f>
        <v>0</v>
      </c>
      <c r="F304" s="112">
        <f>SUMIF('NHẬP HÀNG'!D:D,A304,'NHẬP HÀNG'!I:I)</f>
        <v>0</v>
      </c>
      <c r="G304" s="112">
        <f>SUMIF('NHẬP HÀNG'!D:D,A304,'NHẬP HÀNG'!J:J)</f>
        <v>0</v>
      </c>
      <c r="H304" s="112">
        <f>SUMIF('NHẬP HÀNG'!D:D,A304,'NHẬP HÀNG'!K:K)</f>
        <v>0</v>
      </c>
      <c r="I304" s="112">
        <f>SUMIF('NHẬP HÀNG'!D:D,A304,'NHẬP HÀNG'!M:M)</f>
        <v>0</v>
      </c>
      <c r="J304" s="112">
        <f>SUMIF('NHẬP HÀNG'!D:D,A304,'NHẬP HÀNG'!N:N)</f>
        <v>0</v>
      </c>
      <c r="K304" s="112">
        <f>SUMIF('NHẬP HÀNG'!D:D,A304,'NHẬP HÀNG'!L:L)</f>
        <v>0</v>
      </c>
      <c r="L304" s="112">
        <f>SUMIF('XUẤT HÀNG'!D:D,A304,'XUẤT HÀNG'!G:G)</f>
        <v>0</v>
      </c>
      <c r="M304" s="112">
        <f>SUMIF('XUẤT HÀNG'!D:D,A304,'XUẤT HÀNG'!H:H)</f>
        <v>0</v>
      </c>
      <c r="N304" s="109">
        <f t="shared" si="53"/>
        <v>1</v>
      </c>
      <c r="O304" s="121"/>
      <c r="P304" s="122"/>
      <c r="Q304" s="125">
        <f t="shared" si="54"/>
        <v>1</v>
      </c>
      <c r="R304" s="126" t="s">
        <v>4799</v>
      </c>
      <c r="S304" s="101" t="str">
        <f t="shared" si="55"/>
        <v>OK</v>
      </c>
    </row>
    <row r="305" spans="1:19" s="100" customFormat="1" ht="33.75" hidden="1" customHeight="1">
      <c r="A305" s="56" t="s">
        <v>3436</v>
      </c>
      <c r="B305" s="113" t="str">
        <f>IF($A305="","",VLOOKUP($A305,'MÃ HH'!$A$1:$C$1876,2,0))</f>
        <v>TÁO AMBROSIA 90  -18KG</v>
      </c>
      <c r="C305" s="113" t="str">
        <f>IF($A305="","",VLOOKUP($A305,'MÃ HH'!$A$1:$C$215,3,0))</f>
        <v>Thùng</v>
      </c>
      <c r="D305" s="109">
        <f>VLOOKUP(A305,'[1]TỔNG HỢP'!$A:$N,14,0)</f>
        <v>0</v>
      </c>
      <c r="E305" s="112">
        <f>SUMIF('NHẬP HÀNG'!$D:$D,A305,'NHẬP HÀNG'!$H:$H)</f>
        <v>0</v>
      </c>
      <c r="F305" s="112">
        <f>SUMIF('NHẬP HÀNG'!D:D,A305,'NHẬP HÀNG'!I:I)</f>
        <v>0</v>
      </c>
      <c r="G305" s="112">
        <f>SUMIF('NHẬP HÀNG'!D:D,A305,'NHẬP HÀNG'!J:J)</f>
        <v>0</v>
      </c>
      <c r="H305" s="112">
        <f>SUMIF('NHẬP HÀNG'!D:D,A305,'NHẬP HÀNG'!K:K)</f>
        <v>0</v>
      </c>
      <c r="I305" s="112">
        <f>SUMIF('NHẬP HÀNG'!D:D,A305,'NHẬP HÀNG'!M:M)</f>
        <v>0</v>
      </c>
      <c r="J305" s="112">
        <f>SUMIF('NHẬP HÀNG'!D:D,A305,'NHẬP HÀNG'!N:N)</f>
        <v>0</v>
      </c>
      <c r="K305" s="112">
        <f>SUMIF('NHẬP HÀNG'!D:D,A305,'NHẬP HÀNG'!L:L)</f>
        <v>0</v>
      </c>
      <c r="L305" s="112">
        <f>SUMIF('XUẤT HÀNG'!D:D,A305,'XUẤT HÀNG'!G:G)</f>
        <v>0</v>
      </c>
      <c r="M305" s="112">
        <f>SUMIF('XUẤT HÀNG'!D:D,A305,'XUẤT HÀNG'!H:H)</f>
        <v>0</v>
      </c>
      <c r="N305" s="109">
        <f t="shared" si="53"/>
        <v>0</v>
      </c>
      <c r="O305" s="121"/>
      <c r="P305" s="122"/>
      <c r="Q305" s="124">
        <f t="shared" si="54"/>
        <v>0</v>
      </c>
      <c r="R305" s="63"/>
      <c r="S305" s="101" t="str">
        <f t="shared" si="55"/>
        <v>NOT OK</v>
      </c>
    </row>
    <row r="306" spans="1:19" s="100" customFormat="1" ht="33.75" hidden="1" customHeight="1">
      <c r="A306" s="56" t="s">
        <v>3438</v>
      </c>
      <c r="B306" s="113" t="str">
        <f>IF($A306="","",VLOOKUP($A306,'MÃ HH'!$A$1:$C$1876,2,0))</f>
        <v>TÁO BREEZE 30 - 10KG</v>
      </c>
      <c r="C306" s="113" t="str">
        <f>IF($A306="","",VLOOKUP($A306,'MÃ HH'!$A$1:$C$215,3,0))</f>
        <v>Thùng</v>
      </c>
      <c r="D306" s="109">
        <f>VLOOKUP(A306,'[1]TỔNG HỢP'!$A:$N,14,0)</f>
        <v>0</v>
      </c>
      <c r="E306" s="112">
        <f>SUMIF('NHẬP HÀNG'!$D:$D,A306,'NHẬP HÀNG'!$H:$H)</f>
        <v>0</v>
      </c>
      <c r="F306" s="112">
        <f>SUMIF('NHẬP HÀNG'!D:D,A306,'NHẬP HÀNG'!I:I)</f>
        <v>0</v>
      </c>
      <c r="G306" s="112">
        <f>SUMIF('NHẬP HÀNG'!D:D,A306,'NHẬP HÀNG'!J:J)</f>
        <v>0</v>
      </c>
      <c r="H306" s="112">
        <f>SUMIF('NHẬP HÀNG'!D:D,A306,'NHẬP HÀNG'!K:K)</f>
        <v>0</v>
      </c>
      <c r="I306" s="112">
        <f>SUMIF('NHẬP HÀNG'!D:D,A306,'NHẬP HÀNG'!M:M)</f>
        <v>0</v>
      </c>
      <c r="J306" s="112">
        <f>SUMIF('NHẬP HÀNG'!D:D,A306,'NHẬP HÀNG'!N:N)</f>
        <v>0</v>
      </c>
      <c r="K306" s="112">
        <f>SUMIF('NHẬP HÀNG'!D:D,A306,'NHẬP HÀNG'!L:L)</f>
        <v>0</v>
      </c>
      <c r="L306" s="112">
        <f>SUMIF('XUẤT HÀNG'!D:D,A306,'XUẤT HÀNG'!G:G)</f>
        <v>0</v>
      </c>
      <c r="M306" s="112">
        <f>SUMIF('XUẤT HÀNG'!D:D,A306,'XUẤT HÀNG'!H:H)</f>
        <v>0</v>
      </c>
      <c r="N306" s="109">
        <f t="shared" si="53"/>
        <v>0</v>
      </c>
      <c r="O306" s="121"/>
      <c r="P306" s="122"/>
      <c r="Q306" s="124">
        <f t="shared" si="54"/>
        <v>0</v>
      </c>
      <c r="R306" s="63"/>
      <c r="S306" s="101" t="str">
        <f t="shared" si="55"/>
        <v>NOT OK</v>
      </c>
    </row>
    <row r="307" spans="1:19" s="100" customFormat="1" ht="33.75" hidden="1" customHeight="1">
      <c r="A307" s="56" t="s">
        <v>3440</v>
      </c>
      <c r="B307" s="113" t="str">
        <f>IF($A307="","",VLOOKUP($A307,'MÃ HH'!$A$1:$C$1876,2,0))</f>
        <v>TÁO BREEZE 35 - 10KG</v>
      </c>
      <c r="C307" s="113" t="str">
        <f>IF($A307="","",VLOOKUP($A307,'MÃ HH'!$A$1:$C$215,3,0))</f>
        <v>Thùng</v>
      </c>
      <c r="D307" s="109">
        <f>VLOOKUP(A307,'[1]TỔNG HỢP'!$A:$N,14,0)</f>
        <v>0</v>
      </c>
      <c r="E307" s="112">
        <f>SUMIF('NHẬP HÀNG'!$D:$D,A307,'NHẬP HÀNG'!$H:$H)</f>
        <v>0</v>
      </c>
      <c r="F307" s="112">
        <f>SUMIF('NHẬP HÀNG'!D:D,A307,'NHẬP HÀNG'!I:I)</f>
        <v>0</v>
      </c>
      <c r="G307" s="112">
        <f>SUMIF('NHẬP HÀNG'!D:D,A307,'NHẬP HÀNG'!J:J)</f>
        <v>0</v>
      </c>
      <c r="H307" s="112">
        <f>SUMIF('NHẬP HÀNG'!D:D,A307,'NHẬP HÀNG'!K:K)</f>
        <v>0</v>
      </c>
      <c r="I307" s="112">
        <f>SUMIF('NHẬP HÀNG'!D:D,A307,'NHẬP HÀNG'!M:M)</f>
        <v>0</v>
      </c>
      <c r="J307" s="112">
        <f>SUMIF('NHẬP HÀNG'!D:D,A307,'NHẬP HÀNG'!N:N)</f>
        <v>0</v>
      </c>
      <c r="K307" s="112">
        <f>SUMIF('NHẬP HÀNG'!D:D,A307,'NHẬP HÀNG'!L:L)</f>
        <v>0</v>
      </c>
      <c r="L307" s="112">
        <f>SUMIF('XUẤT HÀNG'!D:D,A307,'XUẤT HÀNG'!G:G)</f>
        <v>0</v>
      </c>
      <c r="M307" s="112">
        <f>SUMIF('XUẤT HÀNG'!D:D,A307,'XUẤT HÀNG'!H:H)</f>
        <v>0</v>
      </c>
      <c r="N307" s="109">
        <f t="shared" si="53"/>
        <v>0</v>
      </c>
      <c r="O307" s="121"/>
      <c r="P307" s="122"/>
      <c r="Q307" s="124">
        <f t="shared" si="54"/>
        <v>0</v>
      </c>
      <c r="R307" s="63"/>
      <c r="S307" s="101" t="str">
        <f t="shared" si="55"/>
        <v>NOT OK</v>
      </c>
    </row>
    <row r="308" spans="1:19" s="100" customFormat="1" ht="33.75" hidden="1" customHeight="1">
      <c r="A308" s="56" t="s">
        <v>3442</v>
      </c>
      <c r="B308" s="113" t="str">
        <f>IF($A308="","",VLOOKUP($A308,'MÃ HH'!$A$1:$C$1876,2,0))</f>
        <v>TÁO BREEZE 80 - 18KG</v>
      </c>
      <c r="C308" s="113" t="str">
        <f>IF($A308="","",VLOOKUP($A308,'MÃ HH'!$A$1:$C$215,3,0))</f>
        <v>Thùng</v>
      </c>
      <c r="D308" s="109">
        <f>VLOOKUP(A308,'[1]TỔNG HỢP'!$A:$N,14,0)</f>
        <v>0</v>
      </c>
      <c r="E308" s="112">
        <f>SUMIF('NHẬP HÀNG'!$D:$D,A308,'NHẬP HÀNG'!$H:$H)</f>
        <v>0</v>
      </c>
      <c r="F308" s="112">
        <f>SUMIF('NHẬP HÀNG'!D:D,A308,'NHẬP HÀNG'!I:I)</f>
        <v>0</v>
      </c>
      <c r="G308" s="112">
        <f>SUMIF('NHẬP HÀNG'!D:D,A308,'NHẬP HÀNG'!J:J)</f>
        <v>0</v>
      </c>
      <c r="H308" s="112">
        <f>SUMIF('NHẬP HÀNG'!D:D,A308,'NHẬP HÀNG'!K:K)</f>
        <v>0</v>
      </c>
      <c r="I308" s="112">
        <f>SUMIF('NHẬP HÀNG'!D:D,A308,'NHẬP HÀNG'!M:M)</f>
        <v>0</v>
      </c>
      <c r="J308" s="112">
        <f>SUMIF('NHẬP HÀNG'!D:D,A308,'NHẬP HÀNG'!N:N)</f>
        <v>0</v>
      </c>
      <c r="K308" s="112">
        <f>SUMIF('NHẬP HÀNG'!D:D,A308,'NHẬP HÀNG'!L:L)</f>
        <v>0</v>
      </c>
      <c r="L308" s="112">
        <f>SUMIF('XUẤT HÀNG'!D:D,A308,'XUẤT HÀNG'!G:G)</f>
        <v>0</v>
      </c>
      <c r="M308" s="112">
        <f>SUMIF('XUẤT HÀNG'!D:D,A308,'XUẤT HÀNG'!H:H)</f>
        <v>0</v>
      </c>
      <c r="N308" s="109">
        <f t="shared" si="53"/>
        <v>0</v>
      </c>
      <c r="O308" s="121"/>
      <c r="P308" s="122"/>
      <c r="Q308" s="124">
        <f t="shared" si="54"/>
        <v>0</v>
      </c>
      <c r="R308" s="63"/>
      <c r="S308" s="101" t="str">
        <f t="shared" si="55"/>
        <v>NOT OK</v>
      </c>
    </row>
    <row r="309" spans="1:19" s="100" customFormat="1" ht="33.75" hidden="1" customHeight="1">
      <c r="A309" s="56" t="s">
        <v>3444</v>
      </c>
      <c r="B309" s="113" t="str">
        <f>IF($A309="","",VLOOKUP($A309,'MÃ HH'!$A$1:$C$1876,2,0))</f>
        <v>TÁO BREEZE 90 -18KG</v>
      </c>
      <c r="C309" s="113" t="str">
        <f>IF($A309="","",VLOOKUP($A309,'MÃ HH'!$A$1:$C$215,3,0))</f>
        <v>Thùng</v>
      </c>
      <c r="D309" s="109">
        <f>VLOOKUP(A309,'[1]TỔNG HỢP'!$A:$N,14,0)</f>
        <v>0</v>
      </c>
      <c r="E309" s="112">
        <f>SUMIF('NHẬP HÀNG'!$D:$D,A309,'NHẬP HÀNG'!$H:$H)</f>
        <v>0</v>
      </c>
      <c r="F309" s="112">
        <f>SUMIF('NHẬP HÀNG'!D:D,A309,'NHẬP HÀNG'!I:I)</f>
        <v>0</v>
      </c>
      <c r="G309" s="112">
        <f>SUMIF('NHẬP HÀNG'!D:D,A309,'NHẬP HÀNG'!J:J)</f>
        <v>0</v>
      </c>
      <c r="H309" s="112">
        <f>SUMIF('NHẬP HÀNG'!D:D,A309,'NHẬP HÀNG'!K:K)</f>
        <v>0</v>
      </c>
      <c r="I309" s="112">
        <f>SUMIF('NHẬP HÀNG'!D:D,A309,'NHẬP HÀNG'!M:M)</f>
        <v>0</v>
      </c>
      <c r="J309" s="112">
        <f>SUMIF('NHẬP HÀNG'!D:D,A309,'NHẬP HÀNG'!N:N)</f>
        <v>0</v>
      </c>
      <c r="K309" s="112">
        <f>SUMIF('NHẬP HÀNG'!D:D,A309,'NHẬP HÀNG'!L:L)</f>
        <v>0</v>
      </c>
      <c r="L309" s="112">
        <f>SUMIF('XUẤT HÀNG'!D:D,A309,'XUẤT HÀNG'!G:G)</f>
        <v>0</v>
      </c>
      <c r="M309" s="112">
        <f>SUMIF('XUẤT HÀNG'!D:D,A309,'XUẤT HÀNG'!H:H)</f>
        <v>0</v>
      </c>
      <c r="N309" s="109">
        <f t="shared" si="53"/>
        <v>0</v>
      </c>
      <c r="O309" s="121"/>
      <c r="P309" s="122"/>
      <c r="Q309" s="124">
        <f t="shared" si="54"/>
        <v>0</v>
      </c>
      <c r="R309" s="63"/>
      <c r="S309" s="101" t="str">
        <f t="shared" si="55"/>
        <v>NOT OK</v>
      </c>
    </row>
    <row r="310" spans="1:19" s="100" customFormat="1" ht="33.75" hidden="1" customHeight="1">
      <c r="A310" s="56" t="s">
        <v>3880</v>
      </c>
      <c r="B310" s="113" t="str">
        <f>IF($A310="","",VLOOKUP($A310,'MÃ HH'!$A$1:$C$1876,2,0))</f>
        <v>TÁO BREEZE 100- 18 KG</v>
      </c>
      <c r="C310" s="113" t="e">
        <f>IF($A310="","",VLOOKUP($A310,'MÃ HH'!$A$1:$C$215,3,0))</f>
        <v>#N/A</v>
      </c>
      <c r="D310" s="109">
        <f>VLOOKUP(A310,'[1]TỔNG HỢP'!$A:$N,14,0)</f>
        <v>0</v>
      </c>
      <c r="E310" s="112">
        <f>SUMIF('NHẬP HÀNG'!$D:$D,A310,'NHẬP HÀNG'!$H:$H)</f>
        <v>0</v>
      </c>
      <c r="F310" s="112">
        <f>SUMIF('NHẬP HÀNG'!D:D,A310,'NHẬP HÀNG'!I:I)</f>
        <v>0</v>
      </c>
      <c r="G310" s="112">
        <f>SUMIF('NHẬP HÀNG'!D:D,A310,'NHẬP HÀNG'!J:J)</f>
        <v>0</v>
      </c>
      <c r="H310" s="112">
        <f>SUMIF('NHẬP HÀNG'!D:D,A310,'NHẬP HÀNG'!K:K)</f>
        <v>0</v>
      </c>
      <c r="I310" s="112">
        <f>SUMIF('NHẬP HÀNG'!D:D,A310,'NHẬP HÀNG'!M:M)</f>
        <v>0</v>
      </c>
      <c r="J310" s="112">
        <f>SUMIF('NHẬP HÀNG'!D:D,A310,'NHẬP HÀNG'!N:N)</f>
        <v>0</v>
      </c>
      <c r="K310" s="112">
        <f>SUMIF('NHẬP HÀNG'!D:D,A310,'NHẬP HÀNG'!L:L)</f>
        <v>0</v>
      </c>
      <c r="L310" s="112">
        <f>SUMIF('XUẤT HÀNG'!D:D,A310,'XUẤT HÀNG'!G:G)</f>
        <v>0</v>
      </c>
      <c r="M310" s="112">
        <f>SUMIF('XUẤT HÀNG'!D:D,A310,'XUẤT HÀNG'!H:H)</f>
        <v>0</v>
      </c>
      <c r="N310" s="109">
        <f t="shared" si="53"/>
        <v>0</v>
      </c>
      <c r="O310" s="121"/>
      <c r="P310" s="122"/>
      <c r="Q310" s="124">
        <f t="shared" si="54"/>
        <v>0</v>
      </c>
      <c r="R310" s="63"/>
      <c r="S310" s="101" t="str">
        <f t="shared" si="55"/>
        <v>NOT OK</v>
      </c>
    </row>
    <row r="311" spans="1:19" s="100" customFormat="1" ht="33.75" hidden="1" customHeight="1">
      <c r="A311" s="56" t="s">
        <v>4055</v>
      </c>
      <c r="B311" s="113" t="str">
        <f>IF($A311="","",VLOOKUP($A311,'MÃ HH'!$A$1:$C$1876,2,0))</f>
        <v>TÁO BREEZE 110- 18 KG</v>
      </c>
      <c r="C311" s="113"/>
      <c r="D311" s="109">
        <f>VLOOKUP(A311,'[1]TỔNG HỢP'!$A:$N,14,0)</f>
        <v>0</v>
      </c>
      <c r="E311" s="112">
        <f>SUMIF('NHẬP HÀNG'!$D:$D,A311,'NHẬP HÀNG'!$H:$H)</f>
        <v>0</v>
      </c>
      <c r="F311" s="112">
        <f>SUMIF('NHẬP HÀNG'!D:D,A311,'NHẬP HÀNG'!I:I)</f>
        <v>0</v>
      </c>
      <c r="G311" s="112">
        <f>SUMIF('NHẬP HÀNG'!D:D,A311,'NHẬP HÀNG'!J:J)</f>
        <v>0</v>
      </c>
      <c r="H311" s="112">
        <f>SUMIF('NHẬP HÀNG'!D:D,A311,'NHẬP HÀNG'!K:K)</f>
        <v>0</v>
      </c>
      <c r="I311" s="112">
        <f>SUMIF('NHẬP HÀNG'!D:D,A311,'NHẬP HÀNG'!M:M)</f>
        <v>0</v>
      </c>
      <c r="J311" s="112">
        <f>SUMIF('NHẬP HÀNG'!D:D,A311,'NHẬP HÀNG'!N:N)</f>
        <v>0</v>
      </c>
      <c r="K311" s="112">
        <f>SUMIF('NHẬP HÀNG'!D:D,A311,'NHẬP HÀNG'!L:L)</f>
        <v>0</v>
      </c>
      <c r="L311" s="112">
        <f>SUMIF('XUẤT HÀNG'!D:D,A311,'XUẤT HÀNG'!G:G)</f>
        <v>0</v>
      </c>
      <c r="M311" s="112">
        <f>SUMIF('XUẤT HÀNG'!D:D,A311,'XUẤT HÀNG'!H:H)</f>
        <v>0</v>
      </c>
      <c r="N311" s="109">
        <f t="shared" si="53"/>
        <v>0</v>
      </c>
      <c r="O311" s="121"/>
      <c r="P311" s="122"/>
      <c r="Q311" s="124">
        <f t="shared" si="54"/>
        <v>0</v>
      </c>
      <c r="R311" s="63"/>
      <c r="S311" s="101" t="str">
        <f t="shared" si="55"/>
        <v>NOT OK</v>
      </c>
    </row>
    <row r="312" spans="1:19" s="100" customFormat="1" ht="33.75" hidden="1" customHeight="1">
      <c r="A312" s="56" t="s">
        <v>3446</v>
      </c>
      <c r="B312" s="113" t="str">
        <f>IF($A312="","",VLOOKUP($A312,'MÃ HH'!$A$1:$C$215,2,0))</f>
        <v>TÁO BREEZE NZ 120 -18KG</v>
      </c>
      <c r="C312" s="113" t="str">
        <f>IF($A312="","",VLOOKUP($A312,'MÃ HH'!$A$1:$C$215,3,0))</f>
        <v>Thùng</v>
      </c>
      <c r="D312" s="109">
        <f>VLOOKUP(A312,'[1]TỔNG HỢP'!$A:$N,14,0)</f>
        <v>0</v>
      </c>
      <c r="E312" s="112">
        <f>SUMIF('NHẬP HÀNG'!$D:$D,A312,'NHẬP HÀNG'!$H:$H)</f>
        <v>0</v>
      </c>
      <c r="F312" s="112">
        <f>SUMIF('NHẬP HÀNG'!D:D,A312,'NHẬP HÀNG'!I:I)</f>
        <v>0</v>
      </c>
      <c r="G312" s="112">
        <f>SUMIF('NHẬP HÀNG'!D:D,A312,'NHẬP HÀNG'!J:J)</f>
        <v>0</v>
      </c>
      <c r="H312" s="112">
        <f>SUMIF('NHẬP HÀNG'!D:D,A312,'NHẬP HÀNG'!K:K)</f>
        <v>0</v>
      </c>
      <c r="I312" s="112">
        <f>SUMIF('NHẬP HÀNG'!D:D,A312,'NHẬP HÀNG'!M:M)</f>
        <v>0</v>
      </c>
      <c r="J312" s="112">
        <f>SUMIF('NHẬP HÀNG'!D:D,A312,'NHẬP HÀNG'!N:N)</f>
        <v>0</v>
      </c>
      <c r="K312" s="112">
        <f>SUMIF('NHẬP HÀNG'!D:D,A312,'NHẬP HÀNG'!L:L)</f>
        <v>0</v>
      </c>
      <c r="L312" s="112">
        <f>SUMIF('XUẤT HÀNG'!D:D,A312,'XUẤT HÀNG'!G:G)</f>
        <v>0</v>
      </c>
      <c r="M312" s="112">
        <f>SUMIF('XUẤT HÀNG'!D:D,A312,'XUẤT HÀNG'!H:H)</f>
        <v>0</v>
      </c>
      <c r="N312" s="109">
        <f t="shared" si="53"/>
        <v>0</v>
      </c>
      <c r="O312" s="121"/>
      <c r="P312" s="122"/>
      <c r="Q312" s="124">
        <f t="shared" si="54"/>
        <v>0</v>
      </c>
      <c r="R312" s="63"/>
      <c r="S312" s="101" t="str">
        <f t="shared" si="55"/>
        <v>NOT OK</v>
      </c>
    </row>
    <row r="313" spans="1:19" s="100" customFormat="1" ht="33.75" hidden="1" customHeight="1">
      <c r="A313" s="56" t="s">
        <v>3448</v>
      </c>
      <c r="B313" s="113" t="str">
        <f>IF($A313="","",VLOOKUP($A313,'MÃ HH'!$A$1:$C$1876,2,0))</f>
        <v>TÁO BREEZE NZ 135- 18KG</v>
      </c>
      <c r="C313" s="113" t="str">
        <f>IF($A313="","",VLOOKUP($A313,'MÃ HH'!$A$1:$C$215,3,0))</f>
        <v>Thùng</v>
      </c>
      <c r="D313" s="109">
        <f>VLOOKUP(A313,'[1]TỔNG HỢP'!$A:$N,14,0)</f>
        <v>0</v>
      </c>
      <c r="E313" s="112">
        <f>SUMIF('NHẬP HÀNG'!$D:$D,A313,'NHẬP HÀNG'!$H:$H)</f>
        <v>0</v>
      </c>
      <c r="F313" s="112">
        <f>SUMIF('NHẬP HÀNG'!D:D,A313,'NHẬP HÀNG'!I:I)</f>
        <v>0</v>
      </c>
      <c r="G313" s="112">
        <f>SUMIF('NHẬP HÀNG'!D:D,A313,'NHẬP HÀNG'!J:J)</f>
        <v>0</v>
      </c>
      <c r="H313" s="112">
        <f>SUMIF('NHẬP HÀNG'!D:D,A313,'NHẬP HÀNG'!K:K)</f>
        <v>0</v>
      </c>
      <c r="I313" s="112">
        <f>SUMIF('NHẬP HÀNG'!D:D,A313,'NHẬP HÀNG'!M:M)</f>
        <v>0</v>
      </c>
      <c r="J313" s="112">
        <f>SUMIF('NHẬP HÀNG'!D:D,A313,'NHẬP HÀNG'!N:N)</f>
        <v>0</v>
      </c>
      <c r="K313" s="112">
        <f>SUMIF('NHẬP HÀNG'!D:D,A313,'NHẬP HÀNG'!L:L)</f>
        <v>0</v>
      </c>
      <c r="L313" s="112">
        <f>SUMIF('XUẤT HÀNG'!D:D,A313,'XUẤT HÀNG'!G:G)</f>
        <v>0</v>
      </c>
      <c r="M313" s="112">
        <f>SUMIF('XUẤT HÀNG'!D:D,A313,'XUẤT HÀNG'!H:H)</f>
        <v>0</v>
      </c>
      <c r="N313" s="109">
        <f t="shared" si="53"/>
        <v>0</v>
      </c>
      <c r="O313" s="121"/>
      <c r="P313" s="122"/>
      <c r="Q313" s="124">
        <f t="shared" si="54"/>
        <v>0</v>
      </c>
      <c r="R313" s="63"/>
      <c r="S313" s="101" t="str">
        <f t="shared" si="55"/>
        <v>NOT OK</v>
      </c>
    </row>
    <row r="314" spans="1:19" s="100" customFormat="1" ht="33.75" hidden="1" customHeight="1">
      <c r="A314" s="56" t="s">
        <v>3450</v>
      </c>
      <c r="B314" s="113" t="str">
        <f>IF($A314="","",VLOOKUP($A314,'MÃ HH'!$A$1:$C$1876,2,0))</f>
        <v>TÁO BREEZE NZ 150- 18KG</v>
      </c>
      <c r="C314" s="113" t="str">
        <f>IF($A314="","",VLOOKUP($A314,'MÃ HH'!$A$1:$C$215,3,0))</f>
        <v>Thùng</v>
      </c>
      <c r="D314" s="109">
        <f>VLOOKUP(A314,'[1]TỔNG HỢP'!$A:$N,14,0)</f>
        <v>0</v>
      </c>
      <c r="E314" s="112">
        <f>SUMIF('NHẬP HÀNG'!$D:$D,A314,'NHẬP HÀNG'!$H:$H)</f>
        <v>0</v>
      </c>
      <c r="F314" s="112">
        <f>SUMIF('NHẬP HÀNG'!D:D,A314,'NHẬP HÀNG'!I:I)</f>
        <v>0</v>
      </c>
      <c r="G314" s="112">
        <f>SUMIF('NHẬP HÀNG'!D:D,A314,'NHẬP HÀNG'!J:J)</f>
        <v>0</v>
      </c>
      <c r="H314" s="112">
        <f>SUMIF('NHẬP HÀNG'!D:D,A314,'NHẬP HÀNG'!K:K)</f>
        <v>0</v>
      </c>
      <c r="I314" s="112">
        <f>SUMIF('NHẬP HÀNG'!D:D,A314,'NHẬP HÀNG'!M:M)</f>
        <v>0</v>
      </c>
      <c r="J314" s="112">
        <f>SUMIF('NHẬP HÀNG'!D:D,A314,'NHẬP HÀNG'!N:N)</f>
        <v>0</v>
      </c>
      <c r="K314" s="112">
        <f>SUMIF('NHẬP HÀNG'!D:D,A314,'NHẬP HÀNG'!L:L)</f>
        <v>0</v>
      </c>
      <c r="L314" s="112">
        <f>SUMIF('XUẤT HÀNG'!D:D,A314,'XUẤT HÀNG'!G:G)</f>
        <v>0</v>
      </c>
      <c r="M314" s="112">
        <f>SUMIF('XUẤT HÀNG'!D:D,A314,'XUẤT HÀNG'!H:H)</f>
        <v>0</v>
      </c>
      <c r="N314" s="109">
        <f t="shared" si="53"/>
        <v>0</v>
      </c>
      <c r="O314" s="121"/>
      <c r="P314" s="122"/>
      <c r="Q314" s="124">
        <f t="shared" si="54"/>
        <v>0</v>
      </c>
      <c r="R314" s="63"/>
      <c r="S314" s="101" t="str">
        <f t="shared" si="55"/>
        <v>NOT OK</v>
      </c>
    </row>
    <row r="315" spans="1:19" s="100" customFormat="1" ht="33.75" hidden="1" customHeight="1">
      <c r="A315" s="56" t="s">
        <v>4219</v>
      </c>
      <c r="B315" s="113" t="str">
        <f>IF($A315="","",VLOOKUP($A315,'MÃ HH'!$A$1:$C$1876,2,0))</f>
        <v>TÁO BREEZE 10 KG CHUÔNG</v>
      </c>
      <c r="C315" s="113" t="e">
        <f>IF($A315="","",VLOOKUP($A315,'MÃ HH'!$A$1:$C$215,3,0))</f>
        <v>#N/A</v>
      </c>
      <c r="D315" s="109">
        <f>VLOOKUP(A315,'[1]TỔNG HỢP'!$A:$N,14,0)</f>
        <v>0</v>
      </c>
      <c r="E315" s="112">
        <f>SUMIF('NHẬP HÀNG'!$D:$D,A315,'NHẬP HÀNG'!$H:$H)</f>
        <v>0</v>
      </c>
      <c r="F315" s="112">
        <f>SUMIF('NHẬP HÀNG'!D:D,A315,'NHẬP HÀNG'!I:I)</f>
        <v>0</v>
      </c>
      <c r="G315" s="112">
        <f>SUMIF('NHẬP HÀNG'!D:D,A315,'NHẬP HÀNG'!J:J)</f>
        <v>0</v>
      </c>
      <c r="H315" s="112">
        <f>SUMIF('NHẬP HÀNG'!D:D,A315,'NHẬP HÀNG'!K:K)</f>
        <v>0</v>
      </c>
      <c r="I315" s="112">
        <f>SUMIF('NHẬP HÀNG'!D:D,A315,'NHẬP HÀNG'!M:M)</f>
        <v>0</v>
      </c>
      <c r="J315" s="112">
        <f>SUMIF('NHẬP HÀNG'!D:D,A315,'NHẬP HÀNG'!N:N)</f>
        <v>0</v>
      </c>
      <c r="K315" s="112">
        <f>SUMIF('NHẬP HÀNG'!D:D,A315,'NHẬP HÀNG'!L:L)</f>
        <v>0</v>
      </c>
      <c r="L315" s="112">
        <f>SUMIF('XUẤT HÀNG'!D:D,A315,'XUẤT HÀNG'!G:G)</f>
        <v>0</v>
      </c>
      <c r="M315" s="112">
        <f>SUMIF('XUẤT HÀNG'!D:D,A315,'XUẤT HÀNG'!H:H)</f>
        <v>0</v>
      </c>
      <c r="N315" s="109">
        <f t="shared" si="53"/>
        <v>0</v>
      </c>
      <c r="O315" s="121"/>
      <c r="P315" s="122"/>
      <c r="Q315" s="124">
        <f t="shared" si="54"/>
        <v>0</v>
      </c>
      <c r="R315" s="63"/>
      <c r="S315" s="101" t="str">
        <f t="shared" si="55"/>
        <v>NOT OK</v>
      </c>
    </row>
    <row r="316" spans="1:19" s="100" customFormat="1" ht="33.75" hidden="1" customHeight="1">
      <c r="A316" s="56" t="s">
        <v>3452</v>
      </c>
      <c r="B316" s="113" t="str">
        <f>IF($A316="","",VLOOKUP($A316,'MÃ HH'!$A$1:$C$215,2,0))</f>
        <v>TÁO BRAEBURN FRESH MAX  SIZE 90 -18KG</v>
      </c>
      <c r="C316" s="113" t="str">
        <f>IF($A316="","",VLOOKUP($A316,'MÃ HH'!$A$1:$C$215,3,0))</f>
        <v>Thùng</v>
      </c>
      <c r="D316" s="109">
        <f>VLOOKUP(A316,'[1]TỔNG HỢP'!$A:$N,14,0)</f>
        <v>0</v>
      </c>
      <c r="E316" s="112">
        <f>SUMIF('NHẬP HÀNG'!$D:$D,A316,'NHẬP HÀNG'!$H:$H)</f>
        <v>0</v>
      </c>
      <c r="F316" s="112">
        <f>SUMIF('NHẬP HÀNG'!D:D,A316,'NHẬP HÀNG'!I:I)</f>
        <v>0</v>
      </c>
      <c r="G316" s="112">
        <f>SUMIF('NHẬP HÀNG'!D:D,A316,'NHẬP HÀNG'!J:J)</f>
        <v>0</v>
      </c>
      <c r="H316" s="112">
        <f>SUMIF('NHẬP HÀNG'!D:D,A316,'NHẬP HÀNG'!K:K)</f>
        <v>0</v>
      </c>
      <c r="I316" s="112">
        <f>SUMIF('NHẬP HÀNG'!D:D,A316,'NHẬP HÀNG'!M:M)</f>
        <v>0</v>
      </c>
      <c r="J316" s="112">
        <f>SUMIF('NHẬP HÀNG'!D:D,A316,'NHẬP HÀNG'!N:N)</f>
        <v>0</v>
      </c>
      <c r="K316" s="112">
        <f>SUMIF('NHẬP HÀNG'!D:D,A316,'NHẬP HÀNG'!L:L)</f>
        <v>0</v>
      </c>
      <c r="L316" s="112">
        <f>SUMIF('XUẤT HÀNG'!D:D,A316,'XUẤT HÀNG'!G:G)</f>
        <v>0</v>
      </c>
      <c r="M316" s="112">
        <f>SUMIF('XUẤT HÀNG'!D:D,A316,'XUẤT HÀNG'!H:H)</f>
        <v>0</v>
      </c>
      <c r="N316" s="109">
        <f t="shared" si="53"/>
        <v>0</v>
      </c>
      <c r="O316" s="121"/>
      <c r="P316" s="122"/>
      <c r="Q316" s="124">
        <f t="shared" si="54"/>
        <v>0</v>
      </c>
      <c r="R316" s="63"/>
      <c r="S316" s="101" t="str">
        <f t="shared" si="55"/>
        <v>NOT OK</v>
      </c>
    </row>
    <row r="317" spans="1:19" s="100" customFormat="1" ht="33.75" hidden="1" customHeight="1">
      <c r="A317" s="56" t="s">
        <v>3454</v>
      </c>
      <c r="B317" s="113" t="str">
        <f>IF($A317="","",VLOOKUP($A317,'MÃ HH'!$A$1:$C$215,2,0))</f>
        <v>TÁO BRAEBURN FRESH MAX  SIZE 80 -18KG</v>
      </c>
      <c r="C317" s="113" t="str">
        <f>IF($A317="","",VLOOKUP($A317,'MÃ HH'!$A$1:$C$215,3,0))</f>
        <v>Thùng</v>
      </c>
      <c r="D317" s="109">
        <f>VLOOKUP(A317,'[1]TỔNG HỢP'!$A:$N,14,0)</f>
        <v>0</v>
      </c>
      <c r="E317" s="112">
        <f>SUMIF('NHẬP HÀNG'!$D:$D,A317,'NHẬP HÀNG'!$H:$H)</f>
        <v>0</v>
      </c>
      <c r="F317" s="112">
        <f>SUMIF('NHẬP HÀNG'!D:D,A317,'NHẬP HÀNG'!I:I)</f>
        <v>0</v>
      </c>
      <c r="G317" s="112">
        <f>SUMIF('NHẬP HÀNG'!D:D,A317,'NHẬP HÀNG'!J:J)</f>
        <v>0</v>
      </c>
      <c r="H317" s="112">
        <f>SUMIF('NHẬP HÀNG'!D:D,A317,'NHẬP HÀNG'!K:K)</f>
        <v>0</v>
      </c>
      <c r="I317" s="112">
        <f>SUMIF('NHẬP HÀNG'!D:D,A317,'NHẬP HÀNG'!M:M)</f>
        <v>0</v>
      </c>
      <c r="J317" s="112">
        <f>SUMIF('NHẬP HÀNG'!D:D,A317,'NHẬP HÀNG'!N:N)</f>
        <v>0</v>
      </c>
      <c r="K317" s="112">
        <f>SUMIF('NHẬP HÀNG'!D:D,A317,'NHẬP HÀNG'!L:L)</f>
        <v>0</v>
      </c>
      <c r="L317" s="112">
        <f>SUMIF('XUẤT HÀNG'!D:D,A317,'XUẤT HÀNG'!G:G)</f>
        <v>0</v>
      </c>
      <c r="M317" s="112">
        <f>SUMIF('XUẤT HÀNG'!D:D,A317,'XUẤT HÀNG'!H:H)</f>
        <v>0</v>
      </c>
      <c r="N317" s="109">
        <f t="shared" si="53"/>
        <v>0</v>
      </c>
      <c r="O317" s="121"/>
      <c r="P317" s="122"/>
      <c r="Q317" s="124">
        <f t="shared" si="54"/>
        <v>0</v>
      </c>
      <c r="R317" s="63"/>
      <c r="S317" s="101" t="str">
        <f t="shared" si="55"/>
        <v>NOT OK</v>
      </c>
    </row>
    <row r="318" spans="1:19" s="100" customFormat="1" ht="34.9" hidden="1" customHeight="1">
      <c r="A318" s="56" t="s">
        <v>3456</v>
      </c>
      <c r="B318" s="113" t="str">
        <f>IF($A318="","",VLOOKUP($A318,'MÃ HH'!$A$1:$C$1876,2,0))</f>
        <v>TÁO BRAEBURN FRESH MAX  SIZE 110 -18KG</v>
      </c>
      <c r="C318" s="113" t="str">
        <f>IF($A318="","",VLOOKUP($A318,'MÃ HH'!$A$1:$C$215,3,0))</f>
        <v>Thùng</v>
      </c>
      <c r="D318" s="109">
        <f>VLOOKUP(A318,'[1]TỔNG HỢP'!$A:$N,14,0)</f>
        <v>0</v>
      </c>
      <c r="E318" s="112">
        <f>SUMIF('NHẬP HÀNG'!$D:$D,A318,'NHẬP HÀNG'!$H:$H)</f>
        <v>0</v>
      </c>
      <c r="F318" s="112">
        <f>SUMIF('NHẬP HÀNG'!D:D,A318,'NHẬP HÀNG'!I:I)</f>
        <v>0</v>
      </c>
      <c r="G318" s="112">
        <f>SUMIF('NHẬP HÀNG'!D:D,A318,'NHẬP HÀNG'!J:J)</f>
        <v>0</v>
      </c>
      <c r="H318" s="112">
        <f>SUMIF('NHẬP HÀNG'!D:D,A318,'NHẬP HÀNG'!K:K)</f>
        <v>0</v>
      </c>
      <c r="I318" s="112">
        <f>SUMIF('NHẬP HÀNG'!D:D,A318,'NHẬP HÀNG'!M:M)</f>
        <v>0</v>
      </c>
      <c r="J318" s="112">
        <f>SUMIF('NHẬP HÀNG'!D:D,A318,'NHẬP HÀNG'!N:N)</f>
        <v>0</v>
      </c>
      <c r="K318" s="112">
        <f>SUMIF('NHẬP HÀNG'!D:D,A318,'NHẬP HÀNG'!L:L)</f>
        <v>0</v>
      </c>
      <c r="L318" s="112">
        <f>SUMIF('XUẤT HÀNG'!D:D,A318,'XUẤT HÀNG'!G:G)</f>
        <v>0</v>
      </c>
      <c r="M318" s="112">
        <f>SUMIF('XUẤT HÀNG'!D:D,A318,'XUẤT HÀNG'!H:H)</f>
        <v>0</v>
      </c>
      <c r="N318" s="109">
        <f t="shared" si="53"/>
        <v>0</v>
      </c>
      <c r="O318" s="121"/>
      <c r="P318" s="122"/>
      <c r="Q318" s="124">
        <f t="shared" si="54"/>
        <v>0</v>
      </c>
      <c r="R318" s="63"/>
      <c r="S318" s="101" t="str">
        <f t="shared" si="55"/>
        <v>NOT OK</v>
      </c>
    </row>
    <row r="319" spans="1:19" s="100" customFormat="1" ht="33.75" hidden="1" customHeight="1">
      <c r="A319" s="56" t="s">
        <v>3458</v>
      </c>
      <c r="B319" s="113" t="str">
        <f>IF($A319="","",VLOOKUP($A319,'MÃ HH'!$A$1:$C$1876,2,0))</f>
        <v>TÁO BRAEBURN GOLDEN BAY 80 -18 KG</v>
      </c>
      <c r="C319" s="113" t="str">
        <f>IF($A319="","",VLOOKUP($A319,'MÃ HH'!$A$1:$C$215,3,0))</f>
        <v>Thùng</v>
      </c>
      <c r="D319" s="109">
        <f>VLOOKUP(A319,'[1]TỔNG HỢP'!$A:$N,14,0)</f>
        <v>0</v>
      </c>
      <c r="E319" s="112">
        <f>SUMIF('NHẬP HÀNG'!$D:$D,A319,'NHẬP HÀNG'!$H:$H)</f>
        <v>0</v>
      </c>
      <c r="F319" s="112">
        <f>SUMIF('NHẬP HÀNG'!D:D,A319,'NHẬP HÀNG'!I:I)</f>
        <v>0</v>
      </c>
      <c r="G319" s="112">
        <f>SUMIF('NHẬP HÀNG'!D:D,A319,'NHẬP HÀNG'!J:J)</f>
        <v>0</v>
      </c>
      <c r="H319" s="112">
        <f>SUMIF('NHẬP HÀNG'!D:D,A319,'NHẬP HÀNG'!K:K)</f>
        <v>0</v>
      </c>
      <c r="I319" s="112">
        <f>SUMIF('NHẬP HÀNG'!D:D,A319,'NHẬP HÀNG'!M:M)</f>
        <v>0</v>
      </c>
      <c r="J319" s="112">
        <f>SUMIF('NHẬP HÀNG'!D:D,A319,'NHẬP HÀNG'!N:N)</f>
        <v>0</v>
      </c>
      <c r="K319" s="112">
        <f>SUMIF('NHẬP HÀNG'!D:D,A319,'NHẬP HÀNG'!L:L)</f>
        <v>0</v>
      </c>
      <c r="L319" s="112">
        <f>SUMIF('XUẤT HÀNG'!D:D,A319,'XUẤT HÀNG'!G:G)</f>
        <v>0</v>
      </c>
      <c r="M319" s="112">
        <f>SUMIF('XUẤT HÀNG'!D:D,A319,'XUẤT HÀNG'!H:H)</f>
        <v>0</v>
      </c>
      <c r="N319" s="109">
        <f t="shared" si="53"/>
        <v>0</v>
      </c>
      <c r="O319" s="121"/>
      <c r="P319" s="122"/>
      <c r="Q319" s="124">
        <f t="shared" si="54"/>
        <v>0</v>
      </c>
      <c r="R319" s="63"/>
      <c r="S319" s="101" t="str">
        <f t="shared" si="55"/>
        <v>NOT OK</v>
      </c>
    </row>
    <row r="320" spans="1:19" s="100" customFormat="1" ht="33.75" hidden="1" customHeight="1">
      <c r="A320" s="56" t="s">
        <v>3460</v>
      </c>
      <c r="B320" s="113" t="str">
        <f>IF($A320="","",VLOOKUP($A320,'MÃ HH'!$A$1:$C$1876,2,0))</f>
        <v>TÁO BRAEBURN GOLDEN BAY 90 -18KG</v>
      </c>
      <c r="C320" s="113" t="str">
        <f>IF($A320="","",VLOOKUP($A320,'MÃ HH'!$A$1:$C$215,3,0))</f>
        <v>Thùng</v>
      </c>
      <c r="D320" s="109">
        <f>VLOOKUP(A320,'[1]TỔNG HỢP'!$A:$N,14,0)</f>
        <v>0</v>
      </c>
      <c r="E320" s="112">
        <f>SUMIF('NHẬP HÀNG'!$D:$D,A320,'NHẬP HÀNG'!$H:$H)</f>
        <v>0</v>
      </c>
      <c r="F320" s="112">
        <f>SUMIF('NHẬP HÀNG'!D:D,A320,'NHẬP HÀNG'!I:I)</f>
        <v>0</v>
      </c>
      <c r="G320" s="112">
        <f>SUMIF('NHẬP HÀNG'!D:D,A320,'NHẬP HÀNG'!J:J)</f>
        <v>0</v>
      </c>
      <c r="H320" s="112">
        <f>SUMIF('NHẬP HÀNG'!D:D,A320,'NHẬP HÀNG'!K:K)</f>
        <v>0</v>
      </c>
      <c r="I320" s="112">
        <f>SUMIF('NHẬP HÀNG'!D:D,A320,'NHẬP HÀNG'!M:M)</f>
        <v>0</v>
      </c>
      <c r="J320" s="112">
        <f>SUMIF('NHẬP HÀNG'!D:D,A320,'NHẬP HÀNG'!N:N)</f>
        <v>0</v>
      </c>
      <c r="K320" s="112">
        <f>SUMIF('NHẬP HÀNG'!D:D,A320,'NHẬP HÀNG'!L:L)</f>
        <v>0</v>
      </c>
      <c r="L320" s="112">
        <f>SUMIF('XUẤT HÀNG'!D:D,A320,'XUẤT HÀNG'!G:G)</f>
        <v>0</v>
      </c>
      <c r="M320" s="112">
        <f>SUMIF('XUẤT HÀNG'!D:D,A320,'XUẤT HÀNG'!H:H)</f>
        <v>0</v>
      </c>
      <c r="N320" s="109">
        <f t="shared" ref="N320:N347" si="56">D320+E320+F320+G320+H320+I320++J320-L320-M320+K320</f>
        <v>0</v>
      </c>
      <c r="O320" s="121"/>
      <c r="P320" s="122"/>
      <c r="Q320" s="124">
        <f t="shared" ref="Q320:Q347" si="57">+N320-O320-P320</f>
        <v>0</v>
      </c>
      <c r="R320" s="63"/>
      <c r="S320" s="101" t="str">
        <f t="shared" ref="S320:S347" si="58">IF(ABS(D320)+ABS(E320)+ABS(F320)+ABS(J320)+ABS(L320)+ABS(O320)+ABS(P320)+ABS(M320)+ABS(N320)+ABS(Q320)=0,"NOT OK","OK")</f>
        <v>NOT OK</v>
      </c>
    </row>
    <row r="321" spans="1:19" s="100" customFormat="1" ht="33.75" hidden="1" customHeight="1">
      <c r="A321" s="54" t="s">
        <v>3842</v>
      </c>
      <c r="B321" s="113" t="str">
        <f>IF($A321="","",VLOOKUP($A321,'MÃ HH'!$A$1:$C$1876,2,0))</f>
        <v xml:space="preserve">TÁO BRAEBRUN 120 - 7KG </v>
      </c>
      <c r="C321" s="113" t="e">
        <f>IF($A321="","",VLOOKUP($A321,'MÃ HH'!$A$1:$C$215,3,0))</f>
        <v>#N/A</v>
      </c>
      <c r="D321" s="109">
        <f>VLOOKUP(A321,'[1]TỔNG HỢP'!$A:$N,14,0)</f>
        <v>0</v>
      </c>
      <c r="E321" s="112">
        <f>SUMIF('NHẬP HÀNG'!$D:$D,A321,'NHẬP HÀNG'!$H:$H)</f>
        <v>0</v>
      </c>
      <c r="F321" s="112">
        <f>SUMIF('NHẬP HÀNG'!D:D,A321,'NHẬP HÀNG'!I:I)</f>
        <v>0</v>
      </c>
      <c r="G321" s="112">
        <f>SUMIF('NHẬP HÀNG'!D:D,A321,'NHẬP HÀNG'!J:J)</f>
        <v>0</v>
      </c>
      <c r="H321" s="112">
        <f>SUMIF('NHẬP HÀNG'!D:D,A321,'NHẬP HÀNG'!K:K)</f>
        <v>0</v>
      </c>
      <c r="I321" s="112">
        <f>SUMIF('NHẬP HÀNG'!D:D,A321,'NHẬP HÀNG'!M:M)</f>
        <v>0</v>
      </c>
      <c r="J321" s="112">
        <f>SUMIF('NHẬP HÀNG'!D:D,A321,'NHẬP HÀNG'!N:N)</f>
        <v>0</v>
      </c>
      <c r="K321" s="112">
        <f>SUMIF('NHẬP HÀNG'!D:D,A321,'NHẬP HÀNG'!L:L)</f>
        <v>0</v>
      </c>
      <c r="L321" s="112">
        <f>SUMIF('XUẤT HÀNG'!D:D,A321,'XUẤT HÀNG'!G:G)</f>
        <v>0</v>
      </c>
      <c r="M321" s="112">
        <f>SUMIF('XUẤT HÀNG'!D:D,A321,'XUẤT HÀNG'!H:H)</f>
        <v>0</v>
      </c>
      <c r="N321" s="109">
        <f t="shared" si="56"/>
        <v>0</v>
      </c>
      <c r="O321" s="121"/>
      <c r="P321" s="122"/>
      <c r="Q321" s="124">
        <f t="shared" si="57"/>
        <v>0</v>
      </c>
      <c r="R321" s="63"/>
      <c r="S321" s="101" t="str">
        <f t="shared" si="58"/>
        <v>NOT OK</v>
      </c>
    </row>
    <row r="322" spans="1:19" s="100" customFormat="1" ht="33.75" customHeight="1">
      <c r="A322" s="40" t="s">
        <v>4303</v>
      </c>
      <c r="B322" s="113" t="str">
        <f>IF($A322="","",VLOOKUP($A322,'MÃ HH'!$A$1:$C$1876,2,0))</f>
        <v>TÁO NHẬT THÙNG HỒNG - 5 KG</v>
      </c>
      <c r="C322" s="113" t="e">
        <f>IF($A322="","",VLOOKUP($A322,'MÃ HH'!$A$1:$C$215,3,0))</f>
        <v>#N/A</v>
      </c>
      <c r="D322" s="109">
        <f>VLOOKUP(A322,'[1]TỔNG HỢP'!$A:$N,14,0)</f>
        <v>49</v>
      </c>
      <c r="E322" s="112">
        <f>SUMIF('NHẬP HÀNG'!$D:$D,A322,'NHẬP HÀNG'!$H:$H)</f>
        <v>38</v>
      </c>
      <c r="F322" s="112">
        <f>SUMIF('NHẬP HÀNG'!D:D,A322,'NHẬP HÀNG'!I:I)</f>
        <v>0</v>
      </c>
      <c r="G322" s="112">
        <f>SUMIF('NHẬP HÀNG'!D:D,A322,'NHẬP HÀNG'!J:J)</f>
        <v>0</v>
      </c>
      <c r="H322" s="112">
        <f>SUMIF('NHẬP HÀNG'!D:D,A322,'NHẬP HÀNG'!K:K)</f>
        <v>0</v>
      </c>
      <c r="I322" s="112">
        <f>SUMIF('NHẬP HÀNG'!D:D,A322,'NHẬP HÀNG'!M:M)</f>
        <v>0</v>
      </c>
      <c r="J322" s="112">
        <f>SUMIF('NHẬP HÀNG'!D:D,A322,'NHẬP HÀNG'!N:N)</f>
        <v>0</v>
      </c>
      <c r="K322" s="112">
        <f>SUMIF('NHẬP HÀNG'!D:D,A322,'NHẬP HÀNG'!L:L)</f>
        <v>0</v>
      </c>
      <c r="L322" s="112">
        <f>SUMIF('XUẤT HÀNG'!D:D,A322,'XUẤT HÀNG'!G:G)</f>
        <v>38</v>
      </c>
      <c r="M322" s="112">
        <f>SUMIF('XUẤT HÀNG'!D:D,A322,'XUẤT HÀNG'!H:H)</f>
        <v>0</v>
      </c>
      <c r="N322" s="109">
        <f t="shared" si="56"/>
        <v>49</v>
      </c>
      <c r="O322" s="121">
        <f>7+9+5+2+26</f>
        <v>49</v>
      </c>
      <c r="P322" s="122"/>
      <c r="Q322" s="138">
        <f t="shared" si="57"/>
        <v>0</v>
      </c>
      <c r="R322" s="139" t="s">
        <v>4800</v>
      </c>
      <c r="S322" s="101" t="str">
        <f t="shared" si="58"/>
        <v>OK</v>
      </c>
    </row>
    <row r="323" spans="1:19" s="100" customFormat="1" ht="33.75" hidden="1" customHeight="1">
      <c r="A323" s="40" t="s">
        <v>4243</v>
      </c>
      <c r="B323" s="113" t="str">
        <f>IF($A323="","",VLOOKUP($A323,'MÃ HH'!$A$1:$C$1876,2,0))</f>
        <v>TÁO CHERRY WOW - 5KG</v>
      </c>
      <c r="C323" s="113" t="e">
        <f>IF($A323="","",VLOOKUP($A323,'MÃ HH'!$A$1:$C$215,3,0))</f>
        <v>#N/A</v>
      </c>
      <c r="D323" s="109">
        <f>VLOOKUP(A323,'[1]TỔNG HỢP'!$A:$N,14,0)</f>
        <v>0</v>
      </c>
      <c r="E323" s="112">
        <f>SUMIF('NHẬP HÀNG'!$D:$D,A323,'NHẬP HÀNG'!$H:$H)</f>
        <v>0</v>
      </c>
      <c r="F323" s="112">
        <f>SUMIF('NHẬP HÀNG'!D:D,A323,'NHẬP HÀNG'!I:I)</f>
        <v>0</v>
      </c>
      <c r="G323" s="112">
        <f>SUMIF('NHẬP HÀNG'!D:D,A323,'NHẬP HÀNG'!J:J)</f>
        <v>0</v>
      </c>
      <c r="H323" s="112">
        <f>SUMIF('NHẬP HÀNG'!D:D,A323,'NHẬP HÀNG'!K:K)</f>
        <v>0</v>
      </c>
      <c r="I323" s="112">
        <f>SUMIF('NHẬP HÀNG'!D:D,A323,'NHẬP HÀNG'!M:M)</f>
        <v>0</v>
      </c>
      <c r="J323" s="112">
        <f>SUMIF('NHẬP HÀNG'!D:D,A323,'NHẬP HÀNG'!N:N)</f>
        <v>0</v>
      </c>
      <c r="K323" s="112">
        <f>SUMIF('NHẬP HÀNG'!D:D,A323,'NHẬP HÀNG'!L:L)</f>
        <v>0</v>
      </c>
      <c r="L323" s="112">
        <f>SUMIF('XUẤT HÀNG'!D:D,A323,'XUẤT HÀNG'!G:G)</f>
        <v>0</v>
      </c>
      <c r="M323" s="112">
        <f>SUMIF('XUẤT HÀNG'!D:D,A323,'XUẤT HÀNG'!H:H)</f>
        <v>0</v>
      </c>
      <c r="N323" s="109">
        <f t="shared" si="56"/>
        <v>0</v>
      </c>
      <c r="O323" s="121"/>
      <c r="P323" s="122"/>
      <c r="Q323" s="124">
        <f t="shared" si="57"/>
        <v>0</v>
      </c>
      <c r="R323" s="63"/>
      <c r="S323" s="101" t="str">
        <f t="shared" si="58"/>
        <v>NOT OK</v>
      </c>
    </row>
    <row r="324" spans="1:19" s="100" customFormat="1" ht="33.75" customHeight="1">
      <c r="A324" s="40" t="s">
        <v>4309</v>
      </c>
      <c r="B324" s="113" t="str">
        <f>IF($A324="","",VLOOKUP($A324,'MÃ HH'!$A$1:$C$1876,2,0))</f>
        <v>TÁO CHERY THÙNG HỒNG - 5KG</v>
      </c>
      <c r="C324" s="113" t="e">
        <f>IF($A324="","",VLOOKUP($A324,'MÃ HH'!$A$1:$C$215,3,0))</f>
        <v>#N/A</v>
      </c>
      <c r="D324" s="109">
        <f>VLOOKUP(A324,'[1]TỔNG HỢP'!$A:$N,14,0)</f>
        <v>10</v>
      </c>
      <c r="E324" s="112">
        <f>SUMIF('NHẬP HÀNG'!$D:$D,A324,'NHẬP HÀNG'!$H:$H)</f>
        <v>0</v>
      </c>
      <c r="F324" s="112">
        <f>SUMIF('NHẬP HÀNG'!D:D,A324,'NHẬP HÀNG'!I:I)</f>
        <v>0</v>
      </c>
      <c r="G324" s="112">
        <f>SUMIF('NHẬP HÀNG'!D:D,A324,'NHẬP HÀNG'!J:J)</f>
        <v>0</v>
      </c>
      <c r="H324" s="112">
        <f>SUMIF('NHẬP HÀNG'!D:D,A324,'NHẬP HÀNG'!K:K)</f>
        <v>0</v>
      </c>
      <c r="I324" s="112">
        <f>SUMIF('NHẬP HÀNG'!D:D,A324,'NHẬP HÀNG'!M:M)</f>
        <v>0</v>
      </c>
      <c r="J324" s="112">
        <f>SUMIF('NHẬP HÀNG'!D:D,A324,'NHẬP HÀNG'!N:N)</f>
        <v>0</v>
      </c>
      <c r="K324" s="112">
        <f>SUMIF('NHẬP HÀNG'!D:D,A324,'NHẬP HÀNG'!L:L)</f>
        <v>0</v>
      </c>
      <c r="L324" s="112">
        <f>SUMIF('XUẤT HÀNG'!D:D,A324,'XUẤT HÀNG'!G:G)</f>
        <v>0</v>
      </c>
      <c r="M324" s="112">
        <f>SUMIF('XUẤT HÀNG'!D:D,A324,'XUẤT HÀNG'!H:H)</f>
        <v>0</v>
      </c>
      <c r="N324" s="109">
        <f t="shared" si="56"/>
        <v>10</v>
      </c>
      <c r="O324" s="121">
        <v>10</v>
      </c>
      <c r="P324" s="122"/>
      <c r="Q324" s="124">
        <f t="shared" si="57"/>
        <v>0</v>
      </c>
      <c r="R324" s="63"/>
      <c r="S324" s="101" t="str">
        <f t="shared" si="58"/>
        <v>OK</v>
      </c>
    </row>
    <row r="325" spans="1:19" s="100" customFormat="1" ht="33.75" hidden="1" customHeight="1">
      <c r="A325" s="54" t="s">
        <v>3946</v>
      </c>
      <c r="B325" s="113" t="str">
        <f>IF($A325="","",VLOOKUP($A325,'MÃ HH'!$A$1:$C$1876,2,0))</f>
        <v>TÁO CHEERY ĐÀI LOAN 4 KG/ 8 HỘP</v>
      </c>
      <c r="C325" s="113" t="e">
        <f>IF($A325="","",VLOOKUP($A325,'MÃ HH'!$A$1:$C$215,3,0))</f>
        <v>#N/A</v>
      </c>
      <c r="D325" s="109">
        <f>VLOOKUP(A325,'[1]TỔNG HỢP'!$A:$N,14,0)</f>
        <v>0</v>
      </c>
      <c r="E325" s="112">
        <f>SUMIF('NHẬP HÀNG'!$D:$D,A325,'NHẬP HÀNG'!$H:$H)</f>
        <v>0</v>
      </c>
      <c r="F325" s="112">
        <f>SUMIF('NHẬP HÀNG'!D:D,A325,'NHẬP HÀNG'!I:I)</f>
        <v>0</v>
      </c>
      <c r="G325" s="112">
        <f>SUMIF('NHẬP HÀNG'!D:D,A325,'NHẬP HÀNG'!J:J)</f>
        <v>0</v>
      </c>
      <c r="H325" s="112">
        <f>SUMIF('NHẬP HÀNG'!D:D,A325,'NHẬP HÀNG'!K:K)</f>
        <v>0</v>
      </c>
      <c r="I325" s="112">
        <f>SUMIF('NHẬP HÀNG'!D:D,A325,'NHẬP HÀNG'!M:M)</f>
        <v>0</v>
      </c>
      <c r="J325" s="112">
        <f>SUMIF('NHẬP HÀNG'!D:D,A325,'NHẬP HÀNG'!N:N)</f>
        <v>0</v>
      </c>
      <c r="K325" s="112">
        <f>SUMIF('NHẬP HÀNG'!D:D,A325,'NHẬP HÀNG'!L:L)</f>
        <v>0</v>
      </c>
      <c r="L325" s="112">
        <f>SUMIF('XUẤT HÀNG'!D:D,A325,'XUẤT HÀNG'!G:G)</f>
        <v>0</v>
      </c>
      <c r="M325" s="112">
        <f>SUMIF('XUẤT HÀNG'!D:D,A325,'XUẤT HÀNG'!H:H)</f>
        <v>0</v>
      </c>
      <c r="N325" s="109">
        <f t="shared" si="56"/>
        <v>0</v>
      </c>
      <c r="O325" s="121"/>
      <c r="P325" s="122"/>
      <c r="Q325" s="124">
        <f t="shared" si="57"/>
        <v>0</v>
      </c>
      <c r="R325" s="63"/>
      <c r="S325" s="101" t="str">
        <f t="shared" si="58"/>
        <v>NOT OK</v>
      </c>
    </row>
    <row r="326" spans="1:19" s="100" customFormat="1" ht="33.75" hidden="1" customHeight="1">
      <c r="A326" s="40" t="s">
        <v>4378</v>
      </c>
      <c r="B326" s="113" t="str">
        <f>IF($A326="","",VLOOKUP($A326,'MÃ HH'!$A$1:$C$1876,2,0))</f>
        <v>TÁO KINSEI NHẬT 028</v>
      </c>
      <c r="C326" s="113" t="e">
        <f>IF($A326="","",VLOOKUP($A326,'MÃ HH'!$A$1:$C$215,3,0))</f>
        <v>#N/A</v>
      </c>
      <c r="D326" s="109">
        <f>VLOOKUP(A326,'[1]TỔNG HỢP'!$A:$N,14,0)</f>
        <v>0</v>
      </c>
      <c r="E326" s="112">
        <f>SUMIF('NHẬP HÀNG'!$D:$D,A326,'NHẬP HÀNG'!$H:$H)</f>
        <v>0</v>
      </c>
      <c r="F326" s="112">
        <f>SUMIF('NHẬP HÀNG'!D:D,A326,'NHẬP HÀNG'!I:I)</f>
        <v>0</v>
      </c>
      <c r="G326" s="112">
        <f>SUMIF('NHẬP HÀNG'!D:D,A326,'NHẬP HÀNG'!J:J)</f>
        <v>0</v>
      </c>
      <c r="H326" s="112">
        <f>SUMIF('NHẬP HÀNG'!D:D,A326,'NHẬP HÀNG'!K:K)</f>
        <v>0</v>
      </c>
      <c r="I326" s="112">
        <f>SUMIF('NHẬP HÀNG'!D:D,A326,'NHẬP HÀNG'!M:M)</f>
        <v>0</v>
      </c>
      <c r="J326" s="112">
        <f>SUMIF('NHẬP HÀNG'!D:D,A326,'NHẬP HÀNG'!N:N)</f>
        <v>0</v>
      </c>
      <c r="K326" s="112">
        <f>SUMIF('NHẬP HÀNG'!D:D,A326,'NHẬP HÀNG'!L:L)</f>
        <v>0</v>
      </c>
      <c r="L326" s="112">
        <f>SUMIF('XUẤT HÀNG'!D:D,A326,'XUẤT HÀNG'!G:G)</f>
        <v>0</v>
      </c>
      <c r="M326" s="112">
        <f>SUMIF('XUẤT HÀNG'!D:D,A326,'XUẤT HÀNG'!H:H)</f>
        <v>0</v>
      </c>
      <c r="N326" s="109">
        <f t="shared" si="56"/>
        <v>0</v>
      </c>
      <c r="O326" s="121"/>
      <c r="P326" s="122"/>
      <c r="Q326" s="124">
        <f t="shared" si="57"/>
        <v>0</v>
      </c>
      <c r="R326" s="63"/>
      <c r="S326" s="101" t="str">
        <f t="shared" si="58"/>
        <v>NOT OK</v>
      </c>
    </row>
    <row r="327" spans="1:19" s="100" customFormat="1" ht="33.75" hidden="1" customHeight="1">
      <c r="A327" s="40" t="s">
        <v>4380</v>
      </c>
      <c r="B327" s="113" t="str">
        <f>IF($A327="","",VLOOKUP($A327,'MÃ HH'!$A$1:$C$1876,2,0))</f>
        <v>TÁO MUTSU NHẬT 036</v>
      </c>
      <c r="C327" s="113" t="e">
        <f>IF($A327="","",VLOOKUP($A327,'MÃ HH'!$A$1:$C$215,3,0))</f>
        <v>#N/A</v>
      </c>
      <c r="D327" s="109">
        <f>VLOOKUP(A327,'[1]TỔNG HỢP'!$A:$N,14,0)</f>
        <v>0</v>
      </c>
      <c r="E327" s="112">
        <f>SUMIF('NHẬP HÀNG'!$D:$D,A327,'NHẬP HÀNG'!$H:$H)</f>
        <v>0</v>
      </c>
      <c r="F327" s="112">
        <f>SUMIF('NHẬP HÀNG'!D:D,A327,'NHẬP HÀNG'!I:I)</f>
        <v>0</v>
      </c>
      <c r="G327" s="112">
        <f>SUMIF('NHẬP HÀNG'!D:D,A327,'NHẬP HÀNG'!J:J)</f>
        <v>0</v>
      </c>
      <c r="H327" s="112">
        <f>SUMIF('NHẬP HÀNG'!D:D,A327,'NHẬP HÀNG'!K:K)</f>
        <v>0</v>
      </c>
      <c r="I327" s="112">
        <f>SUMIF('NHẬP HÀNG'!D:D,A327,'NHẬP HÀNG'!M:M)</f>
        <v>0</v>
      </c>
      <c r="J327" s="112">
        <f>SUMIF('NHẬP HÀNG'!D:D,A327,'NHẬP HÀNG'!N:N)</f>
        <v>0</v>
      </c>
      <c r="K327" s="112">
        <f>SUMIF('NHẬP HÀNG'!D:D,A327,'NHẬP HÀNG'!L:L)</f>
        <v>0</v>
      </c>
      <c r="L327" s="112">
        <f>SUMIF('XUẤT HÀNG'!D:D,A327,'XUẤT HÀNG'!G:G)</f>
        <v>0</v>
      </c>
      <c r="M327" s="112">
        <f>SUMIF('XUẤT HÀNG'!D:D,A327,'XUẤT HÀNG'!H:H)</f>
        <v>0</v>
      </c>
      <c r="N327" s="109">
        <f t="shared" si="56"/>
        <v>0</v>
      </c>
      <c r="O327" s="121"/>
      <c r="P327" s="122"/>
      <c r="Q327" s="124">
        <f t="shared" si="57"/>
        <v>0</v>
      </c>
      <c r="R327" s="63"/>
      <c r="S327" s="101" t="str">
        <f t="shared" si="58"/>
        <v>NOT OK</v>
      </c>
    </row>
    <row r="328" spans="1:19" s="100" customFormat="1" ht="33.75" hidden="1" customHeight="1">
      <c r="A328" s="56" t="s">
        <v>3462</v>
      </c>
      <c r="B328" s="113" t="str">
        <f>IF($A328="","",VLOOKUP($A328,'MÃ HH'!$A$1:$C$215,2,0))</f>
        <v>TÁO DAZZLE SIZE 80 - 18KG</v>
      </c>
      <c r="C328" s="113" t="str">
        <f>IF($A328="","",VLOOKUP($A328,'MÃ HH'!$A$1:$C$215,3,0))</f>
        <v>Thùng</v>
      </c>
      <c r="D328" s="109">
        <f>VLOOKUP(A328,'[1]TỔNG HỢP'!$A:$N,14,0)</f>
        <v>0</v>
      </c>
      <c r="E328" s="112">
        <f>SUMIF('NHẬP HÀNG'!$D:$D,A328,'NHẬP HÀNG'!$H:$H)</f>
        <v>0</v>
      </c>
      <c r="F328" s="112">
        <f>SUMIF('NHẬP HÀNG'!D:D,A328,'NHẬP HÀNG'!I:I)</f>
        <v>0</v>
      </c>
      <c r="G328" s="112">
        <f>SUMIF('NHẬP HÀNG'!D:D,A328,'NHẬP HÀNG'!J:J)</f>
        <v>0</v>
      </c>
      <c r="H328" s="112">
        <f>SUMIF('NHẬP HÀNG'!D:D,A328,'NHẬP HÀNG'!K:K)</f>
        <v>0</v>
      </c>
      <c r="I328" s="112">
        <f>SUMIF('NHẬP HÀNG'!D:D,A328,'NHẬP HÀNG'!M:M)</f>
        <v>0</v>
      </c>
      <c r="J328" s="112">
        <f>SUMIF('NHẬP HÀNG'!D:D,A328,'NHẬP HÀNG'!N:N)</f>
        <v>0</v>
      </c>
      <c r="K328" s="112">
        <f>SUMIF('NHẬP HÀNG'!D:D,A328,'NHẬP HÀNG'!L:L)</f>
        <v>0</v>
      </c>
      <c r="L328" s="112">
        <f>SUMIF('XUẤT HÀNG'!D:D,A328,'XUẤT HÀNG'!G:G)</f>
        <v>0</v>
      </c>
      <c r="M328" s="112">
        <f>SUMIF('XUẤT HÀNG'!D:D,A328,'XUẤT HÀNG'!H:H)</f>
        <v>0</v>
      </c>
      <c r="N328" s="109">
        <f t="shared" si="56"/>
        <v>0</v>
      </c>
      <c r="O328" s="121"/>
      <c r="P328" s="122"/>
      <c r="Q328" s="124">
        <f t="shared" si="57"/>
        <v>0</v>
      </c>
      <c r="R328" s="63"/>
      <c r="S328" s="101" t="str">
        <f t="shared" si="58"/>
        <v>NOT OK</v>
      </c>
    </row>
    <row r="329" spans="1:19" s="100" customFormat="1" ht="33.75" hidden="1" customHeight="1">
      <c r="A329" s="56" t="s">
        <v>3651</v>
      </c>
      <c r="B329" s="113" t="str">
        <f>IF($A329="","",VLOOKUP($A329,'MÃ HH'!$A$1:$C$215,2,0))</f>
        <v>TÁO DAZZLE SIZE 110 - 18KG</v>
      </c>
      <c r="C329" s="113" t="str">
        <f>IF($A329="","",VLOOKUP($A329,'MÃ HH'!$A$1:$C$215,3,0))</f>
        <v>Thùng</v>
      </c>
      <c r="D329" s="109">
        <f>VLOOKUP(A329,'[1]TỔNG HỢP'!$A:$N,14,0)</f>
        <v>0</v>
      </c>
      <c r="E329" s="112">
        <f>SUMIF('NHẬP HÀNG'!$D:$D,A329,'NHẬP HÀNG'!$H:$H)</f>
        <v>0</v>
      </c>
      <c r="F329" s="112">
        <f>SUMIF('NHẬP HÀNG'!D:D,A329,'NHẬP HÀNG'!I:I)</f>
        <v>0</v>
      </c>
      <c r="G329" s="112">
        <f>SUMIF('NHẬP HÀNG'!D:D,A329,'NHẬP HÀNG'!J:J)</f>
        <v>0</v>
      </c>
      <c r="H329" s="112">
        <f>SUMIF('NHẬP HÀNG'!D:D,A329,'NHẬP HÀNG'!K:K)</f>
        <v>0</v>
      </c>
      <c r="I329" s="112">
        <f>SUMIF('NHẬP HÀNG'!D:D,A329,'NHẬP HÀNG'!M:M)</f>
        <v>0</v>
      </c>
      <c r="J329" s="112">
        <f>SUMIF('NHẬP HÀNG'!D:D,A329,'NHẬP HÀNG'!N:N)</f>
        <v>0</v>
      </c>
      <c r="K329" s="112">
        <f>SUMIF('NHẬP HÀNG'!D:D,A329,'NHẬP HÀNG'!L:L)</f>
        <v>0</v>
      </c>
      <c r="L329" s="112">
        <f>SUMIF('XUẤT HÀNG'!D:D,A329,'XUẤT HÀNG'!G:G)</f>
        <v>0</v>
      </c>
      <c r="M329" s="112">
        <f>SUMIF('XUẤT HÀNG'!D:D,A329,'XUẤT HÀNG'!H:H)</f>
        <v>0</v>
      </c>
      <c r="N329" s="109">
        <f t="shared" si="56"/>
        <v>0</v>
      </c>
      <c r="O329" s="121"/>
      <c r="P329" s="122"/>
      <c r="Q329" s="124">
        <f t="shared" si="57"/>
        <v>0</v>
      </c>
      <c r="R329" s="63"/>
      <c r="S329" s="101" t="str">
        <f t="shared" si="58"/>
        <v>NOT OK</v>
      </c>
    </row>
    <row r="330" spans="1:19" s="100" customFormat="1" ht="33.75" hidden="1" customHeight="1">
      <c r="A330" s="56" t="s">
        <v>3464</v>
      </c>
      <c r="B330" s="113" t="str">
        <f>IF($A330="","",VLOOKUP($A330,'MÃ HH'!$A$1:$C$215,2,0))</f>
        <v>TÁO DAZZLE SIZE 110 - 18KG</v>
      </c>
      <c r="C330" s="113" t="str">
        <f>IF($A330="","",VLOOKUP($A330,'MÃ HH'!$A$1:$C$215,3,0))</f>
        <v>Thùng</v>
      </c>
      <c r="D330" s="109">
        <f>VLOOKUP(A330,'[1]TỔNG HỢP'!$A:$N,14,0)</f>
        <v>0</v>
      </c>
      <c r="E330" s="112">
        <f>SUMIF('NHẬP HÀNG'!$D:$D,A330,'NHẬP HÀNG'!$H:$H)</f>
        <v>0</v>
      </c>
      <c r="F330" s="112">
        <f>SUMIF('NHẬP HÀNG'!D:D,A330,'NHẬP HÀNG'!I:I)</f>
        <v>0</v>
      </c>
      <c r="G330" s="112">
        <f>SUMIF('NHẬP HÀNG'!D:D,A330,'NHẬP HÀNG'!J:J)</f>
        <v>0</v>
      </c>
      <c r="H330" s="112">
        <f>SUMIF('NHẬP HÀNG'!D:D,A330,'NHẬP HÀNG'!K:K)</f>
        <v>0</v>
      </c>
      <c r="I330" s="112">
        <f>SUMIF('NHẬP HÀNG'!D:D,A330,'NHẬP HÀNG'!M:M)</f>
        <v>0</v>
      </c>
      <c r="J330" s="112">
        <f>SUMIF('NHẬP HÀNG'!D:D,A330,'NHẬP HÀNG'!N:N)</f>
        <v>0</v>
      </c>
      <c r="K330" s="112">
        <f>SUMIF('NHẬP HÀNG'!D:D,A330,'NHẬP HÀNG'!L:L)</f>
        <v>0</v>
      </c>
      <c r="L330" s="112">
        <f>SUMIF('XUẤT HÀNG'!D:D,A330,'XUẤT HÀNG'!G:G)</f>
        <v>0</v>
      </c>
      <c r="M330" s="112">
        <f>SUMIF('XUẤT HÀNG'!D:D,A330,'XUẤT HÀNG'!H:H)</f>
        <v>0</v>
      </c>
      <c r="N330" s="109">
        <f t="shared" si="56"/>
        <v>0</v>
      </c>
      <c r="O330" s="121"/>
      <c r="P330" s="122"/>
      <c r="Q330" s="124">
        <f t="shared" si="57"/>
        <v>0</v>
      </c>
      <c r="R330" s="63"/>
      <c r="S330" s="101" t="str">
        <f t="shared" si="58"/>
        <v>NOT OK</v>
      </c>
    </row>
    <row r="331" spans="1:19" s="100" customFormat="1" ht="33.75" hidden="1" customHeight="1">
      <c r="A331" s="56" t="s">
        <v>3466</v>
      </c>
      <c r="B331" s="113" t="str">
        <f>IF($A331="","",VLOOKUP($A331,'MÃ HH'!$A$1:$C$215,2,0))</f>
        <v>TÁO DAZZLE SIZE 120 - 18KG</v>
      </c>
      <c r="C331" s="113" t="str">
        <f>IF($A331="","",VLOOKUP($A331,'MÃ HH'!$A$1:$C$215,3,0))</f>
        <v>Thùng</v>
      </c>
      <c r="D331" s="109">
        <f>VLOOKUP(A331,'[1]TỔNG HỢP'!$A:$N,14,0)</f>
        <v>0</v>
      </c>
      <c r="E331" s="112">
        <f>SUMIF('NHẬP HÀNG'!$D:$D,A331,'NHẬP HÀNG'!$H:$H)</f>
        <v>0</v>
      </c>
      <c r="F331" s="112">
        <f>SUMIF('NHẬP HÀNG'!D:D,A331,'NHẬP HÀNG'!I:I)</f>
        <v>0</v>
      </c>
      <c r="G331" s="112">
        <f>SUMIF('NHẬP HÀNG'!D:D,A331,'NHẬP HÀNG'!J:J)</f>
        <v>0</v>
      </c>
      <c r="H331" s="112">
        <f>SUMIF('NHẬP HÀNG'!D:D,A331,'NHẬP HÀNG'!K:K)</f>
        <v>0</v>
      </c>
      <c r="I331" s="112">
        <f>SUMIF('NHẬP HÀNG'!D:D,A331,'NHẬP HÀNG'!M:M)</f>
        <v>0</v>
      </c>
      <c r="J331" s="112">
        <f>SUMIF('NHẬP HÀNG'!D:D,A331,'NHẬP HÀNG'!N:N)</f>
        <v>0</v>
      </c>
      <c r="K331" s="112">
        <f>SUMIF('NHẬP HÀNG'!D:D,A331,'NHẬP HÀNG'!L:L)</f>
        <v>0</v>
      </c>
      <c r="L331" s="112">
        <f>SUMIF('XUẤT HÀNG'!D:D,A331,'XUẤT HÀNG'!G:G)</f>
        <v>0</v>
      </c>
      <c r="M331" s="112">
        <f>SUMIF('XUẤT HÀNG'!D:D,A331,'XUẤT HÀNG'!H:H)</f>
        <v>0</v>
      </c>
      <c r="N331" s="109">
        <f t="shared" si="56"/>
        <v>0</v>
      </c>
      <c r="O331" s="121"/>
      <c r="P331" s="122"/>
      <c r="Q331" s="124">
        <f t="shared" si="57"/>
        <v>0</v>
      </c>
      <c r="R331" s="63"/>
      <c r="S331" s="101" t="str">
        <f t="shared" si="58"/>
        <v>NOT OK</v>
      </c>
    </row>
    <row r="332" spans="1:19" s="100" customFormat="1" ht="34.9" hidden="1" customHeight="1">
      <c r="A332" s="56" t="s">
        <v>3468</v>
      </c>
      <c r="B332" s="113" t="str">
        <f>IF($A332="","",VLOOKUP($A332,'MÃ HH'!$A$1:$C$1876,2,0))</f>
        <v>TÁO ENVY NZ 100 AG- 18KG</v>
      </c>
      <c r="C332" s="113" t="str">
        <f>IF($A332="","",VLOOKUP($A332,'MÃ HH'!$A$1:$C$215,3,0))</f>
        <v>Thùng</v>
      </c>
      <c r="D332" s="109">
        <f>VLOOKUP(A332,'[1]TỔNG HỢP'!$A:$N,14,0)</f>
        <v>0</v>
      </c>
      <c r="E332" s="112">
        <f>SUMIF('NHẬP HÀNG'!$D:$D,A332,'NHẬP HÀNG'!$H:$H)</f>
        <v>0</v>
      </c>
      <c r="F332" s="112">
        <f>SUMIF('NHẬP HÀNG'!D:D,A332,'NHẬP HÀNG'!I:I)</f>
        <v>0</v>
      </c>
      <c r="G332" s="112">
        <f>SUMIF('NHẬP HÀNG'!D:D,A332,'NHẬP HÀNG'!J:J)</f>
        <v>0</v>
      </c>
      <c r="H332" s="112">
        <f>SUMIF('NHẬP HÀNG'!D:D,A332,'NHẬP HÀNG'!K:K)</f>
        <v>0</v>
      </c>
      <c r="I332" s="112">
        <f>SUMIF('NHẬP HÀNG'!D:D,A332,'NHẬP HÀNG'!M:M)</f>
        <v>0</v>
      </c>
      <c r="J332" s="112">
        <f>SUMIF('NHẬP HÀNG'!D:D,A332,'NHẬP HÀNG'!N:N)</f>
        <v>0</v>
      </c>
      <c r="K332" s="112">
        <f>SUMIF('NHẬP HÀNG'!D:D,A332,'NHẬP HÀNG'!L:L)</f>
        <v>0</v>
      </c>
      <c r="L332" s="112">
        <f>SUMIF('XUẤT HÀNG'!D:D,A332,'XUẤT HÀNG'!G:G)</f>
        <v>0</v>
      </c>
      <c r="M332" s="112">
        <f>SUMIF('XUẤT HÀNG'!D:D,A332,'XUẤT HÀNG'!H:H)</f>
        <v>0</v>
      </c>
      <c r="N332" s="109">
        <f t="shared" si="56"/>
        <v>0</v>
      </c>
      <c r="O332" s="121"/>
      <c r="P332" s="122"/>
      <c r="Q332" s="128">
        <f t="shared" si="57"/>
        <v>0</v>
      </c>
      <c r="R332" s="129" t="s">
        <v>4801</v>
      </c>
      <c r="S332" s="101" t="str">
        <f t="shared" si="58"/>
        <v>NOT OK</v>
      </c>
    </row>
    <row r="333" spans="1:19" s="100" customFormat="1" ht="33.75" hidden="1" customHeight="1">
      <c r="A333" s="56" t="s">
        <v>3470</v>
      </c>
      <c r="B333" s="113" t="str">
        <f>IF($A333="","",VLOOKUP($A333,'MÃ HH'!$A$1:$C$1876,2,0))</f>
        <v>TÁO ENVY NZ 24 HG - 10KG</v>
      </c>
      <c r="C333" s="113" t="str">
        <f>IF($A333="","",VLOOKUP($A333,'MÃ HH'!$A$1:$C$215,3,0))</f>
        <v>Thùng</v>
      </c>
      <c r="D333" s="109">
        <f>VLOOKUP(A333,'[1]TỔNG HỢP'!$A:$N,14,0)</f>
        <v>0</v>
      </c>
      <c r="E333" s="112">
        <f>SUMIF('NHẬP HÀNG'!$D:$D,A333,'NHẬP HÀNG'!$H:$H)</f>
        <v>0</v>
      </c>
      <c r="F333" s="112">
        <f>SUMIF('NHẬP HÀNG'!D:D,A333,'NHẬP HÀNG'!I:I)</f>
        <v>0</v>
      </c>
      <c r="G333" s="112">
        <f>SUMIF('NHẬP HÀNG'!D:D,A333,'NHẬP HÀNG'!J:J)</f>
        <v>0</v>
      </c>
      <c r="H333" s="112">
        <f>SUMIF('NHẬP HÀNG'!D:D,A333,'NHẬP HÀNG'!K:K)</f>
        <v>0</v>
      </c>
      <c r="I333" s="112">
        <f>SUMIF('NHẬP HÀNG'!D:D,A333,'NHẬP HÀNG'!M:M)</f>
        <v>0</v>
      </c>
      <c r="J333" s="112">
        <f>SUMIF('NHẬP HÀNG'!D:D,A333,'NHẬP HÀNG'!N:N)</f>
        <v>0</v>
      </c>
      <c r="K333" s="112">
        <f>SUMIF('NHẬP HÀNG'!D:D,A333,'NHẬP HÀNG'!L:L)</f>
        <v>0</v>
      </c>
      <c r="L333" s="112">
        <f>SUMIF('XUẤT HÀNG'!D:D,A333,'XUẤT HÀNG'!G:G)</f>
        <v>0</v>
      </c>
      <c r="M333" s="112">
        <f>SUMIF('XUẤT HÀNG'!D:D,A333,'XUẤT HÀNG'!H:H)</f>
        <v>0</v>
      </c>
      <c r="N333" s="109">
        <f t="shared" si="56"/>
        <v>0</v>
      </c>
      <c r="O333" s="121"/>
      <c r="P333" s="122"/>
      <c r="Q333" s="124">
        <f t="shared" si="57"/>
        <v>0</v>
      </c>
      <c r="R333" s="63"/>
      <c r="S333" s="101" t="str">
        <f t="shared" si="58"/>
        <v>NOT OK</v>
      </c>
    </row>
    <row r="334" spans="1:19" s="100" customFormat="1" ht="33.75" hidden="1" customHeight="1">
      <c r="A334" s="56" t="s">
        <v>4231</v>
      </c>
      <c r="B334" s="113" t="str">
        <f>IF($A334="","",VLOOKUP($A334,'MÃ HH'!$A$1:$C$1876,2,0))</f>
        <v>TÁO ENVY NZ 28 HG - 9KG</v>
      </c>
      <c r="C334" s="113" t="e">
        <f>IF($A334="","",VLOOKUP($A334,'MÃ HH'!$A$1:$C$215,3,0))</f>
        <v>#N/A</v>
      </c>
      <c r="D334" s="109">
        <f>VLOOKUP(A334,'[1]TỔNG HỢP'!$A:$N,14,0)</f>
        <v>0</v>
      </c>
      <c r="E334" s="112">
        <f>SUMIF('NHẬP HÀNG'!$D:$D,A334,'NHẬP HÀNG'!$H:$H)</f>
        <v>0</v>
      </c>
      <c r="F334" s="112">
        <f>SUMIF('NHẬP HÀNG'!D:D,A334,'NHẬP HÀNG'!I:I)</f>
        <v>0</v>
      </c>
      <c r="G334" s="112">
        <f>SUMIF('NHẬP HÀNG'!D:D,A334,'NHẬP HÀNG'!J:J)</f>
        <v>0</v>
      </c>
      <c r="H334" s="112">
        <f>SUMIF('NHẬP HÀNG'!D:D,A334,'NHẬP HÀNG'!K:K)</f>
        <v>0</v>
      </c>
      <c r="I334" s="112">
        <f>SUMIF('NHẬP HÀNG'!D:D,A334,'NHẬP HÀNG'!M:M)</f>
        <v>0</v>
      </c>
      <c r="J334" s="112">
        <f>SUMIF('NHẬP HÀNG'!D:D,A334,'NHẬP HÀNG'!N:N)</f>
        <v>0</v>
      </c>
      <c r="K334" s="112">
        <f>SUMIF('NHẬP HÀNG'!D:D,A334,'NHẬP HÀNG'!L:L)</f>
        <v>0</v>
      </c>
      <c r="L334" s="112">
        <f>SUMIF('XUẤT HÀNG'!D:D,A334,'XUẤT HÀNG'!G:G)</f>
        <v>0</v>
      </c>
      <c r="M334" s="112">
        <f>SUMIF('XUẤT HÀNG'!D:D,A334,'XUẤT HÀNG'!H:H)</f>
        <v>0</v>
      </c>
      <c r="N334" s="109">
        <f t="shared" si="56"/>
        <v>0</v>
      </c>
      <c r="O334" s="121"/>
      <c r="P334" s="122"/>
      <c r="Q334" s="124">
        <f t="shared" si="57"/>
        <v>0</v>
      </c>
      <c r="R334" s="63"/>
      <c r="S334" s="101" t="str">
        <f t="shared" si="58"/>
        <v>NOT OK</v>
      </c>
    </row>
    <row r="335" spans="1:19" s="100" customFormat="1" ht="33.75" hidden="1" customHeight="1">
      <c r="A335" s="56" t="s">
        <v>3472</v>
      </c>
      <c r="B335" s="113" t="str">
        <f>IF($A335="","",VLOOKUP($A335,'MÃ HH'!$A$1:$C$1876,2,0))</f>
        <v>TÁO ENVY NZ 35 HG - 10KG</v>
      </c>
      <c r="C335" s="113" t="str">
        <f>IF($A335="","",VLOOKUP($A335,'MÃ HH'!$A$1:$C$215,3,0))</f>
        <v>Thùng</v>
      </c>
      <c r="D335" s="109">
        <f>VLOOKUP(A335,'[1]TỔNG HỢP'!$A:$N,14,0)</f>
        <v>0</v>
      </c>
      <c r="E335" s="112">
        <f>SUMIF('NHẬP HÀNG'!$D:$D,A335,'NHẬP HÀNG'!$H:$H)</f>
        <v>0</v>
      </c>
      <c r="F335" s="112">
        <f>SUMIF('NHẬP HÀNG'!D:D,A335,'NHẬP HÀNG'!I:I)</f>
        <v>0</v>
      </c>
      <c r="G335" s="112">
        <f>SUMIF('NHẬP HÀNG'!D:D,A335,'NHẬP HÀNG'!J:J)</f>
        <v>0</v>
      </c>
      <c r="H335" s="112">
        <f>SUMIF('NHẬP HÀNG'!D:D,A335,'NHẬP HÀNG'!K:K)</f>
        <v>0</v>
      </c>
      <c r="I335" s="112">
        <f>SUMIF('NHẬP HÀNG'!D:D,A335,'NHẬP HÀNG'!M:M)</f>
        <v>0</v>
      </c>
      <c r="J335" s="112">
        <f>SUMIF('NHẬP HÀNG'!D:D,A335,'NHẬP HÀNG'!N:N)</f>
        <v>0</v>
      </c>
      <c r="K335" s="112">
        <f>SUMIF('NHẬP HÀNG'!D:D,A335,'NHẬP HÀNG'!L:L)</f>
        <v>0</v>
      </c>
      <c r="L335" s="112">
        <f>SUMIF('XUẤT HÀNG'!D:D,A335,'XUẤT HÀNG'!G:G)</f>
        <v>0</v>
      </c>
      <c r="M335" s="112">
        <f>SUMIF('XUẤT HÀNG'!D:D,A335,'XUẤT HÀNG'!H:H)</f>
        <v>0</v>
      </c>
      <c r="N335" s="109">
        <f t="shared" si="56"/>
        <v>0</v>
      </c>
      <c r="O335" s="121"/>
      <c r="P335" s="122"/>
      <c r="Q335" s="124">
        <f t="shared" si="57"/>
        <v>0</v>
      </c>
      <c r="R335" s="63"/>
      <c r="S335" s="101" t="str">
        <f t="shared" si="58"/>
        <v>NOT OK</v>
      </c>
    </row>
    <row r="336" spans="1:19" s="100" customFormat="1" ht="33.75" hidden="1" customHeight="1">
      <c r="A336" s="56" t="s">
        <v>3474</v>
      </c>
      <c r="B336" s="113" t="str">
        <f>IF($A336="","",VLOOKUP($A336,'MÃ HH'!$A$1:$C$1876,2,0))</f>
        <v>TÁO ENVY NZ 30 HG - 10KG</v>
      </c>
      <c r="C336" s="113" t="str">
        <f>IF($A336="","",VLOOKUP($A336,'MÃ HH'!$A$1:$C$215,3,0))</f>
        <v>Thùng</v>
      </c>
      <c r="D336" s="109">
        <f>VLOOKUP(A336,'[1]TỔNG HỢP'!$A:$N,14,0)</f>
        <v>0</v>
      </c>
      <c r="E336" s="112">
        <f>SUMIF('NHẬP HÀNG'!$D:$D,A336,'NHẬP HÀNG'!$H:$H)</f>
        <v>0</v>
      </c>
      <c r="F336" s="112">
        <f>SUMIF('NHẬP HÀNG'!D:D,A336,'NHẬP HÀNG'!I:I)</f>
        <v>0</v>
      </c>
      <c r="G336" s="112">
        <f>SUMIF('NHẬP HÀNG'!D:D,A336,'NHẬP HÀNG'!J:J)</f>
        <v>0</v>
      </c>
      <c r="H336" s="112">
        <f>SUMIF('NHẬP HÀNG'!D:D,A336,'NHẬP HÀNG'!K:K)</f>
        <v>0</v>
      </c>
      <c r="I336" s="112">
        <f>SUMIF('NHẬP HÀNG'!D:D,A336,'NHẬP HÀNG'!M:M)</f>
        <v>0</v>
      </c>
      <c r="J336" s="112">
        <f>SUMIF('NHẬP HÀNG'!D:D,A336,'NHẬP HÀNG'!N:N)</f>
        <v>0</v>
      </c>
      <c r="K336" s="112">
        <f>SUMIF('NHẬP HÀNG'!D:D,A336,'NHẬP HÀNG'!L:L)</f>
        <v>0</v>
      </c>
      <c r="L336" s="112">
        <f>SUMIF('XUẤT HÀNG'!D:D,A336,'XUẤT HÀNG'!G:G)</f>
        <v>0</v>
      </c>
      <c r="M336" s="112">
        <f>SUMIF('XUẤT HÀNG'!D:D,A336,'XUẤT HÀNG'!H:H)</f>
        <v>0</v>
      </c>
      <c r="N336" s="109">
        <f t="shared" si="56"/>
        <v>0</v>
      </c>
      <c r="O336" s="121"/>
      <c r="P336" s="122"/>
      <c r="Q336" s="124">
        <f t="shared" si="57"/>
        <v>0</v>
      </c>
      <c r="R336" s="63"/>
      <c r="S336" s="101" t="str">
        <f t="shared" si="58"/>
        <v>NOT OK</v>
      </c>
    </row>
    <row r="337" spans="1:24" s="100" customFormat="1" ht="33.75" hidden="1" customHeight="1">
      <c r="A337" s="56" t="s">
        <v>3476</v>
      </c>
      <c r="B337" s="113" t="str">
        <f>IF($A337="","",VLOOKUP($A337,'MÃ HH'!$A$1:$C$1876,2,0))</f>
        <v>TÁO ENVY NZ 30 SG - 10KG</v>
      </c>
      <c r="C337" s="113" t="str">
        <f>IF($A337="","",VLOOKUP($A337,'MÃ HH'!$A$1:$C$215,3,0))</f>
        <v>Thùng</v>
      </c>
      <c r="D337" s="109">
        <f>VLOOKUP(A337,'[1]TỔNG HỢP'!$A:$N,14,0)</f>
        <v>0</v>
      </c>
      <c r="E337" s="112">
        <f>SUMIF('NHẬP HÀNG'!$D:$D,A337,'NHẬP HÀNG'!$H:$H)</f>
        <v>0</v>
      </c>
      <c r="F337" s="112">
        <f>SUMIF('NHẬP HÀNG'!D:D,A337,'NHẬP HÀNG'!I:I)</f>
        <v>0</v>
      </c>
      <c r="G337" s="112">
        <f>SUMIF('NHẬP HÀNG'!D:D,A337,'NHẬP HÀNG'!J:J)</f>
        <v>0</v>
      </c>
      <c r="H337" s="112">
        <f>SUMIF('NHẬP HÀNG'!D:D,A337,'NHẬP HÀNG'!K:K)</f>
        <v>0</v>
      </c>
      <c r="I337" s="112">
        <f>SUMIF('NHẬP HÀNG'!D:D,A337,'NHẬP HÀNG'!M:M)</f>
        <v>0</v>
      </c>
      <c r="J337" s="112">
        <f>SUMIF('NHẬP HÀNG'!D:D,A337,'NHẬP HÀNG'!N:N)</f>
        <v>0</v>
      </c>
      <c r="K337" s="112">
        <f>SUMIF('NHẬP HÀNG'!D:D,A337,'NHẬP HÀNG'!L:L)</f>
        <v>0</v>
      </c>
      <c r="L337" s="112">
        <f>SUMIF('XUẤT HÀNG'!D:D,A337,'XUẤT HÀNG'!G:G)</f>
        <v>0</v>
      </c>
      <c r="M337" s="112">
        <f>SUMIF('XUẤT HÀNG'!D:D,A337,'XUẤT HÀNG'!H:H)</f>
        <v>0</v>
      </c>
      <c r="N337" s="109">
        <f t="shared" si="56"/>
        <v>0</v>
      </c>
      <c r="O337" s="121"/>
      <c r="P337" s="122"/>
      <c r="Q337" s="124">
        <f t="shared" si="57"/>
        <v>0</v>
      </c>
      <c r="R337" s="63"/>
      <c r="S337" s="101" t="str">
        <f t="shared" si="58"/>
        <v>NOT OK</v>
      </c>
    </row>
    <row r="338" spans="1:24" s="100" customFormat="1" ht="33.75" hidden="1" customHeight="1">
      <c r="A338" s="56" t="s">
        <v>3478</v>
      </c>
      <c r="B338" s="113" t="str">
        <f>IF($A338="","",VLOOKUP($A338,'MÃ HH'!$A$1:$C$1876,2,0))</f>
        <v>TÁO ENVY NZ 70 HG - 18KG</v>
      </c>
      <c r="C338" s="113" t="str">
        <f>IF($A338="","",VLOOKUP($A338,'MÃ HH'!$A$1:$C$215,3,0))</f>
        <v>Thùng</v>
      </c>
      <c r="D338" s="109">
        <f>VLOOKUP(A338,'[1]TỔNG HỢP'!$A:$N,14,0)</f>
        <v>0</v>
      </c>
      <c r="E338" s="112">
        <f>SUMIF('NHẬP HÀNG'!$D:$D,A338,'NHẬP HÀNG'!$H:$H)</f>
        <v>0</v>
      </c>
      <c r="F338" s="112">
        <f>SUMIF('NHẬP HÀNG'!D:D,A338,'NHẬP HÀNG'!I:I)</f>
        <v>0</v>
      </c>
      <c r="G338" s="112">
        <f>SUMIF('NHẬP HÀNG'!D:D,A338,'NHẬP HÀNG'!J:J)</f>
        <v>0</v>
      </c>
      <c r="H338" s="112">
        <f>SUMIF('NHẬP HÀNG'!D:D,A338,'NHẬP HÀNG'!K:K)</f>
        <v>0</v>
      </c>
      <c r="I338" s="112">
        <f>SUMIF('NHẬP HÀNG'!D:D,A338,'NHẬP HÀNG'!M:M)</f>
        <v>0</v>
      </c>
      <c r="J338" s="112">
        <f>SUMIF('NHẬP HÀNG'!D:D,A338,'NHẬP HÀNG'!N:N)</f>
        <v>0</v>
      </c>
      <c r="K338" s="112">
        <f>SUMIF('NHẬP HÀNG'!D:D,A338,'NHẬP HÀNG'!L:L)</f>
        <v>0</v>
      </c>
      <c r="L338" s="112">
        <f>SUMIF('XUẤT HÀNG'!D:D,A338,'XUẤT HÀNG'!G:G)</f>
        <v>0</v>
      </c>
      <c r="M338" s="112">
        <f>SUMIF('XUẤT HÀNG'!D:D,A338,'XUẤT HÀNG'!H:H)</f>
        <v>0</v>
      </c>
      <c r="N338" s="109">
        <f t="shared" si="56"/>
        <v>0</v>
      </c>
      <c r="O338" s="121"/>
      <c r="P338" s="122"/>
      <c r="Q338" s="124">
        <f t="shared" si="57"/>
        <v>0</v>
      </c>
      <c r="R338" s="63"/>
      <c r="S338" s="101" t="str">
        <f t="shared" si="58"/>
        <v>NOT OK</v>
      </c>
    </row>
    <row r="339" spans="1:24" s="100" customFormat="1" ht="33.75" hidden="1" customHeight="1">
      <c r="A339" s="137" t="s">
        <v>4097</v>
      </c>
      <c r="B339" s="113" t="str">
        <f>IF($A339="","",VLOOKUP($A339,'MÃ HH'!$A$1:$C$1876,2,0))</f>
        <v>TÁO ENVY NZ 80 HG- 18KG</v>
      </c>
      <c r="C339" s="113" t="e">
        <f>IF($A339="","",VLOOKUP($A339,'MÃ HH'!$A$1:$C$215,3,0))</f>
        <v>#N/A</v>
      </c>
      <c r="D339" s="109">
        <f>VLOOKUP(A339,'[1]TỔNG HỢP'!$A:$N,14,0)</f>
        <v>0</v>
      </c>
      <c r="E339" s="112">
        <f>SUMIF('NHẬP HÀNG'!$D:$D,A339,'NHẬP HÀNG'!$H:$H)</f>
        <v>0</v>
      </c>
      <c r="F339" s="112">
        <f>SUMIF('NHẬP HÀNG'!D:D,A339,'NHẬP HÀNG'!I:I)</f>
        <v>0</v>
      </c>
      <c r="G339" s="112">
        <f>SUMIF('NHẬP HÀNG'!D:D,A339,'NHẬP HÀNG'!J:J)</f>
        <v>0</v>
      </c>
      <c r="H339" s="112">
        <f>SUMIF('NHẬP HÀNG'!D:D,A339,'NHẬP HÀNG'!K:K)</f>
        <v>0</v>
      </c>
      <c r="I339" s="112">
        <f>SUMIF('NHẬP HÀNG'!D:D,A339,'NHẬP HÀNG'!M:M)</f>
        <v>0</v>
      </c>
      <c r="J339" s="112">
        <f>SUMIF('NHẬP HÀNG'!D:D,A339,'NHẬP HÀNG'!N:N)</f>
        <v>0</v>
      </c>
      <c r="K339" s="112">
        <f>SUMIF('NHẬP HÀNG'!D:D,A339,'NHẬP HÀNG'!L:L)</f>
        <v>0</v>
      </c>
      <c r="L339" s="112">
        <f>SUMIF('XUẤT HÀNG'!D:D,A339,'XUẤT HÀNG'!G:G)</f>
        <v>0</v>
      </c>
      <c r="M339" s="112">
        <f>SUMIF('XUẤT HÀNG'!D:D,A339,'XUẤT HÀNG'!H:H)</f>
        <v>0</v>
      </c>
      <c r="N339" s="109">
        <f t="shared" si="56"/>
        <v>0</v>
      </c>
      <c r="O339" s="121"/>
      <c r="P339" s="122"/>
      <c r="Q339" s="124">
        <f t="shared" si="57"/>
        <v>0</v>
      </c>
      <c r="R339" s="63"/>
      <c r="S339" s="101" t="str">
        <f t="shared" si="58"/>
        <v>NOT OK</v>
      </c>
    </row>
    <row r="340" spans="1:24" s="100" customFormat="1" ht="33.75" hidden="1" customHeight="1">
      <c r="A340" s="56" t="s">
        <v>3480</v>
      </c>
      <c r="B340" s="113" t="str">
        <f>IF($A340="","",VLOOKUP($A340,'MÃ HH'!$A$1:$C$1876,2,0))</f>
        <v>TÁO ENVY NZ 90 HG - 18KG</v>
      </c>
      <c r="C340" s="113" t="str">
        <f>IF($A340="","",VLOOKUP($A340,'MÃ HH'!$A$1:$C$215,3,0))</f>
        <v>Thùng</v>
      </c>
      <c r="D340" s="109">
        <f>VLOOKUP(A340,'[1]TỔNG HỢP'!$A:$N,14,0)</f>
        <v>0</v>
      </c>
      <c r="E340" s="112">
        <f>SUMIF('NHẬP HÀNG'!$D:$D,A340,'NHẬP HÀNG'!$H:$H)</f>
        <v>0</v>
      </c>
      <c r="F340" s="112">
        <f>SUMIF('NHẬP HÀNG'!D:D,A340,'NHẬP HÀNG'!I:I)</f>
        <v>0</v>
      </c>
      <c r="G340" s="112">
        <f>SUMIF('NHẬP HÀNG'!D:D,A340,'NHẬP HÀNG'!J:J)</f>
        <v>0</v>
      </c>
      <c r="H340" s="112">
        <f>SUMIF('NHẬP HÀNG'!D:D,A340,'NHẬP HÀNG'!K:K)</f>
        <v>0</v>
      </c>
      <c r="I340" s="112">
        <f>SUMIF('NHẬP HÀNG'!D:D,A340,'NHẬP HÀNG'!M:M)</f>
        <v>0</v>
      </c>
      <c r="J340" s="112">
        <f>SUMIF('NHẬP HÀNG'!D:D,A340,'NHẬP HÀNG'!N:N)</f>
        <v>0</v>
      </c>
      <c r="K340" s="112">
        <f>SUMIF('NHẬP HÀNG'!D:D,A340,'NHẬP HÀNG'!L:L)</f>
        <v>0</v>
      </c>
      <c r="L340" s="112">
        <f>SUMIF('XUẤT HÀNG'!D:D,A340,'XUẤT HÀNG'!G:G)</f>
        <v>0</v>
      </c>
      <c r="M340" s="112">
        <f>SUMIF('XUẤT HÀNG'!D:D,A340,'XUẤT HÀNG'!H:H)</f>
        <v>0</v>
      </c>
      <c r="N340" s="109">
        <f t="shared" si="56"/>
        <v>0</v>
      </c>
      <c r="O340" s="121"/>
      <c r="P340" s="122"/>
      <c r="Q340" s="124">
        <f t="shared" si="57"/>
        <v>0</v>
      </c>
      <c r="R340" s="63"/>
      <c r="S340" s="101" t="str">
        <f t="shared" si="58"/>
        <v>NOT OK</v>
      </c>
    </row>
    <row r="341" spans="1:24" s="100" customFormat="1" ht="33.75" customHeight="1">
      <c r="A341" s="137" t="s">
        <v>4253</v>
      </c>
      <c r="B341" s="113" t="str">
        <f>IF($A341="","",VLOOKUP($A341,'MÃ HH'!$A$1:$C$1876,2,0))</f>
        <v>TÁO ENVY MỸ 24 HG - 9KG</v>
      </c>
      <c r="C341" s="113" t="e">
        <f>IF($A341="","",VLOOKUP($A341,'MÃ HH'!$A$1:$C$215,3,0))</f>
        <v>#N/A</v>
      </c>
      <c r="D341" s="109">
        <f>VLOOKUP(A341,'[1]TỔNG HỢP'!$A:$N,14,0)</f>
        <v>61</v>
      </c>
      <c r="E341" s="112">
        <f>SUMIF('NHẬP HÀNG'!$D:$D,A341,'NHẬP HÀNG'!$H:$H)</f>
        <v>0</v>
      </c>
      <c r="F341" s="112">
        <f>SUMIF('NHẬP HÀNG'!D:D,A341,'NHẬP HÀNG'!I:I)</f>
        <v>0</v>
      </c>
      <c r="G341" s="112">
        <f>SUMIF('NHẬP HÀNG'!D:D,A341,'NHẬP HÀNG'!J:J)</f>
        <v>0</v>
      </c>
      <c r="H341" s="112">
        <f>SUMIF('NHẬP HÀNG'!D:D,A341,'NHẬP HÀNG'!K:K)</f>
        <v>0</v>
      </c>
      <c r="I341" s="112">
        <f>SUMIF('NHẬP HÀNG'!D:D,A341,'NHẬP HÀNG'!M:M)</f>
        <v>0</v>
      </c>
      <c r="J341" s="112">
        <f>SUMIF('NHẬP HÀNG'!D:D,A341,'NHẬP HÀNG'!N:N)</f>
        <v>0</v>
      </c>
      <c r="K341" s="112">
        <f>SUMIF('NHẬP HÀNG'!D:D,A341,'NHẬP HÀNG'!L:L)</f>
        <v>0</v>
      </c>
      <c r="L341" s="112">
        <f>SUMIF('XUẤT HÀNG'!D:D,A341,'XUẤT HÀNG'!G:G)</f>
        <v>0</v>
      </c>
      <c r="M341" s="112">
        <f>SUMIF('XUẤT HÀNG'!D:D,A341,'XUẤT HÀNG'!H:H)</f>
        <v>0</v>
      </c>
      <c r="N341" s="109">
        <f t="shared" si="56"/>
        <v>61</v>
      </c>
      <c r="O341" s="121">
        <v>27</v>
      </c>
      <c r="P341" s="122"/>
      <c r="Q341" s="125">
        <f t="shared" si="57"/>
        <v>34</v>
      </c>
      <c r="R341" s="14" t="s">
        <v>4802</v>
      </c>
      <c r="S341" s="101" t="str">
        <f t="shared" si="58"/>
        <v>OK</v>
      </c>
    </row>
    <row r="342" spans="1:24" s="100" customFormat="1" ht="33.75" customHeight="1">
      <c r="A342" s="137" t="s">
        <v>4255</v>
      </c>
      <c r="B342" s="113" t="str">
        <f>IF($A342="","",VLOOKUP($A342,'MÃ HH'!$A$1:$C$1876,2,0))</f>
        <v>TÁO ENVY MỸ 28 HG -9KG</v>
      </c>
      <c r="C342" s="113" t="e">
        <f>IF($A342="","",VLOOKUP($A342,'MÃ HH'!$A$1:$C$215,3,0))</f>
        <v>#N/A</v>
      </c>
      <c r="D342" s="109">
        <f>VLOOKUP(A342,'[1]TỔNG HỢP'!$A:$N,14,0)</f>
        <v>-27</v>
      </c>
      <c r="E342" s="112">
        <f>SUMIF('NHẬP HÀNG'!$D:$D,A342,'NHẬP HÀNG'!$H:$H)</f>
        <v>10</v>
      </c>
      <c r="F342" s="112">
        <f>SUMIF('NHẬP HÀNG'!D:D,A342,'NHẬP HÀNG'!I:I)</f>
        <v>0</v>
      </c>
      <c r="G342" s="112">
        <f>SUMIF('NHẬP HÀNG'!D:D,A342,'NHẬP HÀNG'!J:J)</f>
        <v>0</v>
      </c>
      <c r="H342" s="112">
        <f>SUMIF('NHẬP HÀNG'!D:D,A342,'NHẬP HÀNG'!K:K)</f>
        <v>0</v>
      </c>
      <c r="I342" s="112">
        <f>SUMIF('NHẬP HÀNG'!D:D,A342,'NHẬP HÀNG'!M:M)</f>
        <v>0</v>
      </c>
      <c r="J342" s="112">
        <f>SUMIF('NHẬP HÀNG'!D:D,A342,'NHẬP HÀNG'!N:N)</f>
        <v>0</v>
      </c>
      <c r="K342" s="112">
        <f>SUMIF('NHẬP HÀNG'!D:D,A342,'NHẬP HÀNG'!L:L)</f>
        <v>0</v>
      </c>
      <c r="L342" s="112">
        <f>SUMIF('XUẤT HÀNG'!D:D,A342,'XUẤT HÀNG'!G:G)</f>
        <v>6</v>
      </c>
      <c r="M342" s="112">
        <f>SUMIF('XUẤT HÀNG'!D:D,A342,'XUẤT HÀNG'!H:H)</f>
        <v>0</v>
      </c>
      <c r="N342" s="109">
        <f t="shared" si="56"/>
        <v>-23</v>
      </c>
      <c r="O342" s="121">
        <f>6+5</f>
        <v>11</v>
      </c>
      <c r="P342" s="122"/>
      <c r="Q342" s="125">
        <f t="shared" si="57"/>
        <v>-34</v>
      </c>
      <c r="R342" s="14"/>
      <c r="S342" s="101" t="str">
        <f t="shared" si="58"/>
        <v>OK</v>
      </c>
    </row>
    <row r="343" spans="1:24" s="100" customFormat="1" ht="33.6" customHeight="1">
      <c r="A343" s="137" t="s">
        <v>4257</v>
      </c>
      <c r="B343" s="113" t="str">
        <f>IF($A343="","",VLOOKUP($A343,'MÃ HH'!$A$1:$C$1876,2,0))</f>
        <v>TÁO ENVY MỸ 64 HG -18KG</v>
      </c>
      <c r="C343" s="113" t="e">
        <f>IF($A343="","",VLOOKUP($A343,'MÃ HH'!$A$1:$C$215,3,0))</f>
        <v>#N/A</v>
      </c>
      <c r="D343" s="109">
        <f>VLOOKUP(A343,'[1]TỔNG HỢP'!$A:$N,14,0)</f>
        <v>0</v>
      </c>
      <c r="E343" s="112">
        <f>SUMIF('NHẬP HÀNG'!$D:$D,A343,'NHẬP HÀNG'!$H:$H)</f>
        <v>0</v>
      </c>
      <c r="F343" s="112">
        <f>SUMIF('NHẬP HÀNG'!D:D,A343,'NHẬP HÀNG'!I:I)</f>
        <v>0</v>
      </c>
      <c r="G343" s="112">
        <f>SUMIF('NHẬP HÀNG'!D:D,A343,'NHẬP HÀNG'!J:J)</f>
        <v>0</v>
      </c>
      <c r="H343" s="112">
        <f>SUMIF('NHẬP HÀNG'!D:D,A343,'NHẬP HÀNG'!K:K)</f>
        <v>0</v>
      </c>
      <c r="I343" s="112">
        <f>SUMIF('NHẬP HÀNG'!D:D,A343,'NHẬP HÀNG'!M:M)</f>
        <v>0</v>
      </c>
      <c r="J343" s="112">
        <f>SUMIF('NHẬP HÀNG'!D:D,A343,'NHẬP HÀNG'!N:N)</f>
        <v>0</v>
      </c>
      <c r="K343" s="112">
        <f>SUMIF('NHẬP HÀNG'!D:D,A343,'NHẬP HÀNG'!L:L)</f>
        <v>0</v>
      </c>
      <c r="L343" s="112">
        <f>SUMIF('XUẤT HÀNG'!D:D,A343,'XUẤT HÀNG'!G:G)</f>
        <v>0</v>
      </c>
      <c r="M343" s="112">
        <f>SUMIF('XUẤT HÀNG'!D:D,A343,'XUẤT HÀNG'!H:H)</f>
        <v>0</v>
      </c>
      <c r="N343" s="109">
        <f t="shared" si="56"/>
        <v>0</v>
      </c>
      <c r="O343" s="121">
        <v>1</v>
      </c>
      <c r="P343" s="122"/>
      <c r="Q343" s="125">
        <f t="shared" si="57"/>
        <v>-1</v>
      </c>
      <c r="R343" s="126" t="s">
        <v>4803</v>
      </c>
      <c r="S343" s="101" t="str">
        <f t="shared" si="58"/>
        <v>OK</v>
      </c>
    </row>
    <row r="344" spans="1:24" s="100" customFormat="1" ht="33.6" customHeight="1">
      <c r="A344" s="137" t="s">
        <v>4259</v>
      </c>
      <c r="B344" s="113" t="str">
        <f>IF($A344="","",VLOOKUP($A344,'MÃ HH'!$A$1:$C$1876,2,0))</f>
        <v>TÁO ENVY MỸ 72 HG- 18KG</v>
      </c>
      <c r="C344" s="113" t="e">
        <f>IF($A344="","",VLOOKUP($A344,'MÃ HH'!$A$1:$C$215,3,0))</f>
        <v>#N/A</v>
      </c>
      <c r="D344" s="109">
        <f>VLOOKUP(A344,'[1]TỔNG HỢP'!$A:$N,14,0)</f>
        <v>3</v>
      </c>
      <c r="E344" s="112">
        <f>SUMIF('NHẬP HÀNG'!$D:$D,A344,'NHẬP HÀNG'!$H:$H)</f>
        <v>0</v>
      </c>
      <c r="F344" s="112">
        <f>SUMIF('NHẬP HÀNG'!D:D,A344,'NHẬP HÀNG'!I:I)</f>
        <v>0</v>
      </c>
      <c r="G344" s="112">
        <f>SUMIF('NHẬP HÀNG'!D:D,A344,'NHẬP HÀNG'!J:J)</f>
        <v>0</v>
      </c>
      <c r="H344" s="112">
        <f>SUMIF('NHẬP HÀNG'!D:D,A344,'NHẬP HÀNG'!K:K)</f>
        <v>0</v>
      </c>
      <c r="I344" s="112">
        <f>SUMIF('NHẬP HÀNG'!D:D,A344,'NHẬP HÀNG'!M:M)</f>
        <v>0</v>
      </c>
      <c r="J344" s="112">
        <f>SUMIF('NHẬP HÀNG'!D:D,A344,'NHẬP HÀNG'!N:N)</f>
        <v>0</v>
      </c>
      <c r="K344" s="112">
        <f>SUMIF('NHẬP HÀNG'!D:D,A344,'NHẬP HÀNG'!L:L)</f>
        <v>0</v>
      </c>
      <c r="L344" s="112">
        <f>SUMIF('XUẤT HÀNG'!D:D,A344,'XUẤT HÀNG'!G:G)</f>
        <v>0</v>
      </c>
      <c r="M344" s="112">
        <f>SUMIF('XUẤT HÀNG'!D:D,A344,'XUẤT HÀNG'!H:H)</f>
        <v>0</v>
      </c>
      <c r="N344" s="109">
        <f t="shared" si="56"/>
        <v>3</v>
      </c>
      <c r="O344" s="121">
        <v>1</v>
      </c>
      <c r="P344" s="122"/>
      <c r="Q344" s="125">
        <f t="shared" si="57"/>
        <v>2</v>
      </c>
      <c r="R344" s="126" t="s">
        <v>4804</v>
      </c>
      <c r="S344" s="101" t="str">
        <f t="shared" si="58"/>
        <v>OK</v>
      </c>
      <c r="W344" s="100" t="s">
        <v>4805</v>
      </c>
    </row>
    <row r="345" spans="1:24" s="100" customFormat="1" ht="33.75" hidden="1" customHeight="1">
      <c r="A345" s="137" t="s">
        <v>4269</v>
      </c>
      <c r="B345" s="113" t="str">
        <f>IF($A345="","",VLOOKUP($A345,'MÃ HH'!$A$1:$C$1876,2,0))</f>
        <v>TÁO ENVY MỸ 88 TP HG- 18KG</v>
      </c>
      <c r="C345" s="113" t="e">
        <f>IF($A345="","",VLOOKUP($A345,'MÃ HH'!$A$1:$C$215,3,0))</f>
        <v>#N/A</v>
      </c>
      <c r="D345" s="109">
        <f>VLOOKUP(A345,'[1]TỔNG HỢP'!$A:$N,14,0)</f>
        <v>0</v>
      </c>
      <c r="E345" s="112">
        <f>SUMIF('NHẬP HÀNG'!$D:$D,A345,'NHẬP HÀNG'!$H:$H)</f>
        <v>0</v>
      </c>
      <c r="F345" s="112">
        <f>SUMIF('NHẬP HÀNG'!D:D,A345,'NHẬP HÀNG'!I:I)</f>
        <v>0</v>
      </c>
      <c r="G345" s="112">
        <f>SUMIF('NHẬP HÀNG'!D:D,A345,'NHẬP HÀNG'!J:J)</f>
        <v>0</v>
      </c>
      <c r="H345" s="112">
        <f>SUMIF('NHẬP HÀNG'!D:D,A345,'NHẬP HÀNG'!K:K)</f>
        <v>0</v>
      </c>
      <c r="I345" s="112">
        <f>SUMIF('NHẬP HÀNG'!D:D,A345,'NHẬP HÀNG'!M:M)</f>
        <v>0</v>
      </c>
      <c r="J345" s="112">
        <f>SUMIF('NHẬP HÀNG'!D:D,A345,'NHẬP HÀNG'!N:N)</f>
        <v>0</v>
      </c>
      <c r="K345" s="112">
        <f>SUMIF('NHẬP HÀNG'!D:D,A345,'NHẬP HÀNG'!L:L)</f>
        <v>0</v>
      </c>
      <c r="L345" s="112">
        <f>SUMIF('XUẤT HÀNG'!D:D,A345,'XUẤT HÀNG'!G:G)</f>
        <v>0</v>
      </c>
      <c r="M345" s="112">
        <f>SUMIF('XUẤT HÀNG'!D:D,A345,'XUẤT HÀNG'!H:H)</f>
        <v>0</v>
      </c>
      <c r="N345" s="109">
        <f t="shared" si="56"/>
        <v>0</v>
      </c>
      <c r="O345" s="121"/>
      <c r="P345" s="122"/>
      <c r="Q345" s="124">
        <f t="shared" si="57"/>
        <v>0</v>
      </c>
      <c r="R345" s="63"/>
      <c r="S345" s="101" t="str">
        <f t="shared" si="58"/>
        <v>NOT OK</v>
      </c>
    </row>
    <row r="346" spans="1:24" s="100" customFormat="1" ht="33.75" hidden="1" customHeight="1">
      <c r="A346" s="54" t="s">
        <v>4488</v>
      </c>
      <c r="B346" s="113" t="str">
        <f>IF($A346="","",VLOOKUP($A346,'MÃ HH'!$A$1:$C$2095,2,0))</f>
        <v>TÁO ENVY MỸ 24 SG - 9KG</v>
      </c>
      <c r="C346" s="113"/>
      <c r="D346" s="109">
        <f>VLOOKUP(A346,'[1]TỔNG HỢP'!$A:$N,14,0)</f>
        <v>0</v>
      </c>
      <c r="E346" s="112">
        <f>SUMIF('NHẬP HÀNG'!$D:$D,A346,'NHẬP HÀNG'!$H:$H)</f>
        <v>0</v>
      </c>
      <c r="F346" s="112">
        <f>SUMIF('NHẬP HÀNG'!D:D,A346,'NHẬP HÀNG'!I:I)</f>
        <v>0</v>
      </c>
      <c r="G346" s="112">
        <f>SUMIF('NHẬP HÀNG'!D:D,A346,'NHẬP HÀNG'!J:J)</f>
        <v>0</v>
      </c>
      <c r="H346" s="112">
        <f>SUMIF('NHẬP HÀNG'!D:D,A346,'NHẬP HÀNG'!K:K)</f>
        <v>0</v>
      </c>
      <c r="I346" s="112">
        <f>SUMIF('NHẬP HÀNG'!D:D,A346,'NHẬP HÀNG'!M:M)</f>
        <v>0</v>
      </c>
      <c r="J346" s="112">
        <f>SUMIF('NHẬP HÀNG'!D:D,A346,'NHẬP HÀNG'!N:N)</f>
        <v>0</v>
      </c>
      <c r="K346" s="112">
        <f>SUMIF('NHẬP HÀNG'!D:D,A346,'NHẬP HÀNG'!L:L)</f>
        <v>0</v>
      </c>
      <c r="L346" s="112">
        <f>SUMIF('XUẤT HÀNG'!D:D,A346,'XUẤT HÀNG'!G:G)</f>
        <v>0</v>
      </c>
      <c r="M346" s="112">
        <f>SUMIF('XUẤT HÀNG'!D:D,A346,'XUẤT HÀNG'!H:H)</f>
        <v>0</v>
      </c>
      <c r="N346" s="109">
        <f t="shared" si="56"/>
        <v>0</v>
      </c>
      <c r="O346" s="121"/>
      <c r="P346" s="122"/>
      <c r="Q346" s="124">
        <f t="shared" si="57"/>
        <v>0</v>
      </c>
      <c r="R346" s="63"/>
      <c r="S346" s="101" t="str">
        <f t="shared" si="58"/>
        <v>NOT OK</v>
      </c>
    </row>
    <row r="347" spans="1:24" s="100" customFormat="1" ht="33.75" customHeight="1">
      <c r="A347" s="54" t="s">
        <v>4486</v>
      </c>
      <c r="B347" s="113" t="str">
        <f>IF($A347="","",VLOOKUP($A347,'MÃ HH'!$A$1:$C$1876,2,0))</f>
        <v>TÁO ENVY MỸ 100 TP AG- 18KG</v>
      </c>
      <c r="C347" s="113" t="e">
        <f>IF($A347="","",VLOOKUP($A347,'MÃ HH'!$A$1:$C$215,3,0))</f>
        <v>#N/A</v>
      </c>
      <c r="D347" s="109">
        <f>VLOOKUP(A347,'[1]TỔNG HỢP'!$A:$N,14,0)</f>
        <v>3</v>
      </c>
      <c r="E347" s="112">
        <f>SUMIF('NHẬP HÀNG'!$D:$D,A347,'NHẬP HÀNG'!$H:$H)</f>
        <v>0</v>
      </c>
      <c r="F347" s="112">
        <f>SUMIF('NHẬP HÀNG'!D:D,A347,'NHẬP HÀNG'!I:I)</f>
        <v>0</v>
      </c>
      <c r="G347" s="112">
        <f>SUMIF('NHẬP HÀNG'!D:D,A347,'NHẬP HÀNG'!J:J)</f>
        <v>0</v>
      </c>
      <c r="H347" s="112">
        <f>SUMIF('NHẬP HÀNG'!D:D,A347,'NHẬP HÀNG'!K:K)</f>
        <v>0</v>
      </c>
      <c r="I347" s="112">
        <f>SUMIF('NHẬP HÀNG'!D:D,A347,'NHẬP HÀNG'!M:M)</f>
        <v>0</v>
      </c>
      <c r="J347" s="112">
        <f>SUMIF('NHẬP HÀNG'!D:D,A347,'NHẬP HÀNG'!N:N)</f>
        <v>0</v>
      </c>
      <c r="K347" s="112">
        <f>SUMIF('NHẬP HÀNG'!D:D,A347,'NHẬP HÀNG'!L:L)</f>
        <v>0</v>
      </c>
      <c r="L347" s="112">
        <f>SUMIF('XUẤT HÀNG'!D:D,A347,'XUẤT HÀNG'!G:G)</f>
        <v>0</v>
      </c>
      <c r="M347" s="112">
        <f>SUMIF('XUẤT HÀNG'!D:D,A347,'XUẤT HÀNG'!H:H)</f>
        <v>0</v>
      </c>
      <c r="N347" s="109">
        <f t="shared" si="56"/>
        <v>3</v>
      </c>
      <c r="O347" s="121"/>
      <c r="P347" s="122"/>
      <c r="Q347" s="125">
        <f t="shared" si="57"/>
        <v>3</v>
      </c>
      <c r="R347" s="126" t="s">
        <v>4806</v>
      </c>
      <c r="S347" s="101" t="str">
        <f t="shared" si="58"/>
        <v>OK</v>
      </c>
    </row>
    <row r="348" spans="1:24" s="100" customFormat="1" ht="33.75" hidden="1" customHeight="1">
      <c r="A348" s="54" t="s">
        <v>4476</v>
      </c>
      <c r="B348" s="113" t="str">
        <f>IF($A348="","",VLOOKUP($A348,'MÃ HH'!$A$1:$C$1876,2,0))</f>
        <v>TÁO ENVY MỸ 100 HG - 9KG</v>
      </c>
      <c r="C348" s="113" t="e">
        <f>IF($A348="","",VLOOKUP($A348,'MÃ HH'!$A$1:$C$215,3,0))</f>
        <v>#N/A</v>
      </c>
      <c r="D348" s="109">
        <f>VLOOKUP(A348,'[1]TỔNG HỢP'!$A:$N,14,0)</f>
        <v>0</v>
      </c>
      <c r="E348" s="112">
        <f>SUMIF('NHẬP HÀNG'!$D:$D,A348,'NHẬP HÀNG'!$H:$H)</f>
        <v>0</v>
      </c>
      <c r="F348" s="112">
        <f>SUMIF('NHẬP HÀNG'!D:D,A348,'NHẬP HÀNG'!I:I)</f>
        <v>0</v>
      </c>
      <c r="G348" s="112">
        <f>SUMIF('NHẬP HÀNG'!D:D,A348,'NHẬP HÀNG'!J:J)</f>
        <v>0</v>
      </c>
      <c r="H348" s="112">
        <f>SUMIF('NHẬP HÀNG'!D:D,A348,'NHẬP HÀNG'!K:K)</f>
        <v>0</v>
      </c>
      <c r="I348" s="112">
        <f>SUMIF('NHẬP HÀNG'!D:D,A348,'NHẬP HÀNG'!M:M)</f>
        <v>0</v>
      </c>
      <c r="J348" s="112">
        <f>SUMIF('NHẬP HÀNG'!D:D,A348,'NHẬP HÀNG'!N:N)</f>
        <v>0</v>
      </c>
      <c r="K348" s="112">
        <f>SUMIF('NHẬP HÀNG'!D:D,A348,'NHẬP HÀNG'!L:L)</f>
        <v>0</v>
      </c>
      <c r="L348" s="112">
        <f>SUMIF('XUẤT HÀNG'!D:D,A348,'XUẤT HÀNG'!G:G)</f>
        <v>0</v>
      </c>
      <c r="M348" s="112">
        <f>SUMIF('XUẤT HÀNG'!D:D,A348,'XUẤT HÀNG'!H:H)</f>
        <v>0</v>
      </c>
      <c r="N348" s="109">
        <f t="shared" ref="N348:N357" si="59">D348+E348+F348+G348+H348+I348++J348-L348-M348+K348</f>
        <v>0</v>
      </c>
      <c r="O348" s="121"/>
      <c r="P348" s="122"/>
      <c r="Q348" s="125">
        <f t="shared" ref="Q348:Q357" si="60">+N348-O348-P348</f>
        <v>0</v>
      </c>
      <c r="R348" s="126" t="s">
        <v>4807</v>
      </c>
      <c r="S348" s="101" t="str">
        <f t="shared" ref="S348:S357" si="61">IF(ABS(D348)+ABS(E348)+ABS(F348)+ABS(J348)+ABS(L348)+ABS(O348)+ABS(P348)+ABS(M348)+ABS(N348)+ABS(Q348)=0,"NOT OK","OK")</f>
        <v>NOT OK</v>
      </c>
    </row>
    <row r="349" spans="1:24" s="100" customFormat="1" ht="33.75" hidden="1" customHeight="1">
      <c r="A349" s="56" t="s">
        <v>3482</v>
      </c>
      <c r="B349" s="113" t="str">
        <f>IF($A349="","",VLOOKUP($A349,'MÃ HH'!$A$1:$C$215,2,0))</f>
        <v>TÁO FUIJ ACE 24 - 10KG</v>
      </c>
      <c r="C349" s="113" t="str">
        <f>IF($A349="","",VLOOKUP($A349,'MÃ HH'!$A$1:$C$215,3,0))</f>
        <v>Thùng</v>
      </c>
      <c r="D349" s="109">
        <f>VLOOKUP(A349,'[1]TỔNG HỢP'!$A:$N,14,0)</f>
        <v>0</v>
      </c>
      <c r="E349" s="112">
        <f>SUMIF('NHẬP HÀNG'!$D:$D,A349,'NHẬP HÀNG'!$H:$H)</f>
        <v>0</v>
      </c>
      <c r="F349" s="112">
        <f>SUMIF('NHẬP HÀNG'!D:D,A349,'NHẬP HÀNG'!I:I)</f>
        <v>0</v>
      </c>
      <c r="G349" s="112">
        <f>SUMIF('NHẬP HÀNG'!D:D,A349,'NHẬP HÀNG'!J:J)</f>
        <v>0</v>
      </c>
      <c r="H349" s="112">
        <f>SUMIF('NHẬP HÀNG'!D:D,A349,'NHẬP HÀNG'!K:K)</f>
        <v>0</v>
      </c>
      <c r="I349" s="112">
        <f>SUMIF('NHẬP HÀNG'!D:D,A349,'NHẬP HÀNG'!M:M)</f>
        <v>0</v>
      </c>
      <c r="J349" s="112">
        <f>SUMIF('NHẬP HÀNG'!D:D,A349,'NHẬP HÀNG'!N:N)</f>
        <v>0</v>
      </c>
      <c r="K349" s="112">
        <f>SUMIF('NHẬP HÀNG'!D:D,A349,'NHẬP HÀNG'!L:L)</f>
        <v>0</v>
      </c>
      <c r="L349" s="112">
        <f>SUMIF('XUẤT HÀNG'!D:D,A349,'XUẤT HÀNG'!G:G)</f>
        <v>0</v>
      </c>
      <c r="M349" s="112">
        <f>SUMIF('XUẤT HÀNG'!D:D,A349,'XUẤT HÀNG'!H:H)</f>
        <v>0</v>
      </c>
      <c r="N349" s="109">
        <f t="shared" si="59"/>
        <v>0</v>
      </c>
      <c r="O349" s="121"/>
      <c r="P349" s="122"/>
      <c r="Q349" s="124">
        <f t="shared" si="60"/>
        <v>0</v>
      </c>
      <c r="R349" s="63"/>
      <c r="S349" s="101" t="str">
        <f t="shared" si="61"/>
        <v>NOT OK</v>
      </c>
    </row>
    <row r="350" spans="1:24" s="100" customFormat="1" ht="36" customHeight="1">
      <c r="A350" s="56" t="s">
        <v>3484</v>
      </c>
      <c r="B350" s="113" t="str">
        <f>IF($A350="","",VLOOKUP($A350,'MÃ HH'!$A$1:$C$1876,2,0))</f>
        <v>TÁO FUIJ ACE 28 - 10KG</v>
      </c>
      <c r="C350" s="113" t="str">
        <f>IF($A350="","",VLOOKUP($A350,'MÃ HH'!$A$1:$C$215,3,0))</f>
        <v>Thùng</v>
      </c>
      <c r="D350" s="109">
        <f>VLOOKUP(A350,'[1]TỔNG HỢP'!$A:$N,14,0)</f>
        <v>13</v>
      </c>
      <c r="E350" s="112">
        <f>SUMIF('NHẬP HÀNG'!$D:$D,A350,'NHẬP HÀNG'!$H:$H)</f>
        <v>0</v>
      </c>
      <c r="F350" s="112">
        <f>SUMIF('NHẬP HÀNG'!D:D,A350,'NHẬP HÀNG'!I:I)</f>
        <v>0</v>
      </c>
      <c r="G350" s="112">
        <f>SUMIF('NHẬP HÀNG'!D:D,A350,'NHẬP HÀNG'!J:J)</f>
        <v>0</v>
      </c>
      <c r="H350" s="112">
        <f>SUMIF('NHẬP HÀNG'!D:D,A350,'NHẬP HÀNG'!K:K)</f>
        <v>0</v>
      </c>
      <c r="I350" s="112">
        <f>SUMIF('NHẬP HÀNG'!D:D,A350,'NHẬP HÀNG'!M:M)</f>
        <v>0</v>
      </c>
      <c r="J350" s="112">
        <f>SUMIF('NHẬP HÀNG'!D:D,A350,'NHẬP HÀNG'!N:N)</f>
        <v>0</v>
      </c>
      <c r="K350" s="112">
        <f>SUMIF('NHẬP HÀNG'!D:D,A350,'NHẬP HÀNG'!L:L)</f>
        <v>0</v>
      </c>
      <c r="L350" s="112">
        <f>SUMIF('XUẤT HÀNG'!D:D,A350,'XUẤT HÀNG'!G:G)</f>
        <v>0</v>
      </c>
      <c r="M350" s="112">
        <f>SUMIF('XUẤT HÀNG'!D:D,A350,'XUẤT HÀNG'!H:H)</f>
        <v>0</v>
      </c>
      <c r="N350" s="109">
        <f t="shared" si="59"/>
        <v>13</v>
      </c>
      <c r="O350" s="121">
        <v>12</v>
      </c>
      <c r="P350" s="122"/>
      <c r="Q350" s="125">
        <f t="shared" si="60"/>
        <v>1</v>
      </c>
      <c r="R350" s="10" t="s">
        <v>4808</v>
      </c>
      <c r="S350" s="101" t="str">
        <f t="shared" si="61"/>
        <v>OK</v>
      </c>
    </row>
    <row r="351" spans="1:24" s="100" customFormat="1" ht="31.9" hidden="1" customHeight="1">
      <c r="A351" s="56" t="s">
        <v>3486</v>
      </c>
      <c r="B351" s="113" t="str">
        <f>IF($A351="","",VLOOKUP($A351,'MÃ HH'!$A$1:$C$1876,2,0))</f>
        <v>TÁO FUIJ ACE 32 - 10KG</v>
      </c>
      <c r="C351" s="113" t="str">
        <f>IF($A351="","",VLOOKUP($A351,'MÃ HH'!$A$1:$C$215,3,0))</f>
        <v>Thùng</v>
      </c>
      <c r="D351" s="109">
        <f>VLOOKUP(A351,'[1]TỔNG HỢP'!$A:$N,14,0)</f>
        <v>0</v>
      </c>
      <c r="E351" s="112">
        <f>SUMIF('NHẬP HÀNG'!$D:$D,A351,'NHẬP HÀNG'!$H:$H)</f>
        <v>0</v>
      </c>
      <c r="F351" s="112">
        <f>SUMIF('NHẬP HÀNG'!D:D,A351,'NHẬP HÀNG'!I:I)</f>
        <v>0</v>
      </c>
      <c r="G351" s="112">
        <f>SUMIF('NHẬP HÀNG'!D:D,A351,'NHẬP HÀNG'!J:J)</f>
        <v>0</v>
      </c>
      <c r="H351" s="112">
        <f>SUMIF('NHẬP HÀNG'!D:D,A351,'NHẬP HÀNG'!K:K)</f>
        <v>0</v>
      </c>
      <c r="I351" s="112">
        <f>SUMIF('NHẬP HÀNG'!D:D,A351,'NHẬP HÀNG'!M:M)</f>
        <v>0</v>
      </c>
      <c r="J351" s="112">
        <f>SUMIF('NHẬP HÀNG'!D:D,A351,'NHẬP HÀNG'!N:N)</f>
        <v>0</v>
      </c>
      <c r="K351" s="112">
        <f>SUMIF('NHẬP HÀNG'!D:D,A351,'NHẬP HÀNG'!L:L)</f>
        <v>0</v>
      </c>
      <c r="L351" s="112">
        <f>SUMIF('XUẤT HÀNG'!D:D,A351,'XUẤT HÀNG'!G:G)</f>
        <v>0</v>
      </c>
      <c r="M351" s="112">
        <f>SUMIF('XUẤT HÀNG'!D:D,A351,'XUẤT HÀNG'!H:H)</f>
        <v>0</v>
      </c>
      <c r="N351" s="109">
        <f t="shared" si="59"/>
        <v>0</v>
      </c>
      <c r="O351" s="121"/>
      <c r="P351" s="122"/>
      <c r="Q351" s="140">
        <f t="shared" si="60"/>
        <v>0</v>
      </c>
      <c r="R351" s="2"/>
      <c r="S351" s="101" t="str">
        <f t="shared" si="61"/>
        <v>NOT OK</v>
      </c>
      <c r="X351" s="100" t="s">
        <v>4809</v>
      </c>
    </row>
    <row r="352" spans="1:24" s="100" customFormat="1" ht="33.75" customHeight="1">
      <c r="A352" s="56" t="s">
        <v>3848</v>
      </c>
      <c r="B352" s="113" t="str">
        <f>IF($A352="","",VLOOKUP($A352,'MÃ HH'!$A$1:$C$1875,2,0))</f>
        <v>TÁO FUIJ ACE 36 -10KG</v>
      </c>
      <c r="C352" s="113" t="e">
        <f>IF($A352="","",VLOOKUP($A352,'MÃ HH'!$A$1:$C$215,3,0))</f>
        <v>#N/A</v>
      </c>
      <c r="D352" s="109">
        <f>VLOOKUP(A352,'[1]TỔNG HỢP'!$A:$N,14,0)</f>
        <v>33</v>
      </c>
      <c r="E352" s="112">
        <f>SUMIF('NHẬP HÀNG'!$D:$D,A352,'NHẬP HÀNG'!$H:$H)</f>
        <v>0</v>
      </c>
      <c r="F352" s="112">
        <f>SUMIF('NHẬP HÀNG'!D:D,A352,'NHẬP HÀNG'!I:I)</f>
        <v>0</v>
      </c>
      <c r="G352" s="112">
        <f>SUMIF('NHẬP HÀNG'!D:D,A352,'NHẬP HÀNG'!J:J)</f>
        <v>0</v>
      </c>
      <c r="H352" s="112">
        <f>SUMIF('NHẬP HÀNG'!D:D,A352,'NHẬP HÀNG'!K:K)</f>
        <v>0</v>
      </c>
      <c r="I352" s="112">
        <f>SUMIF('NHẬP HÀNG'!D:D,A352,'NHẬP HÀNG'!M:M)</f>
        <v>0</v>
      </c>
      <c r="J352" s="112">
        <f>SUMIF('NHẬP HÀNG'!D:D,A352,'NHẬP HÀNG'!N:N)</f>
        <v>0</v>
      </c>
      <c r="K352" s="112">
        <f>SUMIF('NHẬP HÀNG'!D:D,A352,'NHẬP HÀNG'!L:L)</f>
        <v>0</v>
      </c>
      <c r="L352" s="112">
        <f>SUMIF('XUẤT HÀNG'!D:D,A352,'XUẤT HÀNG'!G:G)</f>
        <v>4</v>
      </c>
      <c r="M352" s="112">
        <f>SUMIF('XUẤT HÀNG'!D:D,A352,'XUẤT HÀNG'!H:H)</f>
        <v>0</v>
      </c>
      <c r="N352" s="109">
        <f t="shared" si="59"/>
        <v>29</v>
      </c>
      <c r="O352" s="121"/>
      <c r="P352" s="122"/>
      <c r="Q352" s="125">
        <f t="shared" si="60"/>
        <v>29</v>
      </c>
      <c r="R352" s="9"/>
      <c r="S352" s="101" t="str">
        <f t="shared" si="61"/>
        <v>OK</v>
      </c>
    </row>
    <row r="353" spans="1:19" s="100" customFormat="1" ht="33.75" customHeight="1">
      <c r="A353" s="56" t="s">
        <v>3488</v>
      </c>
      <c r="B353" s="113" t="str">
        <f>IF($A353="","",VLOOKUP($A353,'MÃ HH'!$A$1:$C$215,2,0))</f>
        <v>TÁO FUIJ ACE LẪN SZ - 10KG</v>
      </c>
      <c r="C353" s="113" t="str">
        <f>IF($A353="","",VLOOKUP($A353,'MÃ HH'!$A$1:$C$215,3,0))</f>
        <v>Thùng</v>
      </c>
      <c r="D353" s="109">
        <f>VLOOKUP(A353,'[1]TỔNG HỢP'!$A:$N,14,0)</f>
        <v>-30</v>
      </c>
      <c r="E353" s="112">
        <f>SUMIF('NHẬP HÀNG'!$D:$D,A353,'NHẬP HÀNG'!$H:$H)</f>
        <v>0</v>
      </c>
      <c r="F353" s="112">
        <f>SUMIF('NHẬP HÀNG'!D:D,A353,'NHẬP HÀNG'!I:I)</f>
        <v>0</v>
      </c>
      <c r="G353" s="112">
        <f>SUMIF('NHẬP HÀNG'!D:D,A353,'NHẬP HÀNG'!J:J)</f>
        <v>0</v>
      </c>
      <c r="H353" s="112">
        <f>SUMIF('NHẬP HÀNG'!D:D,A353,'NHẬP HÀNG'!K:K)</f>
        <v>0</v>
      </c>
      <c r="I353" s="112">
        <f>SUMIF('NHẬP HÀNG'!D:D,A353,'NHẬP HÀNG'!M:M)</f>
        <v>0</v>
      </c>
      <c r="J353" s="112">
        <f>SUMIF('NHẬP HÀNG'!D:D,A353,'NHẬP HÀNG'!N:N)</f>
        <v>0</v>
      </c>
      <c r="K353" s="112">
        <f>SUMIF('NHẬP HÀNG'!D:D,A353,'NHẬP HÀNG'!L:L)</f>
        <v>0</v>
      </c>
      <c r="L353" s="112">
        <f>SUMIF('XUẤT HÀNG'!D:D,A353,'XUẤT HÀNG'!G:G)</f>
        <v>0</v>
      </c>
      <c r="M353" s="112">
        <f>SUMIF('XUẤT HÀNG'!D:D,A353,'XUẤT HÀNG'!H:H)</f>
        <v>0</v>
      </c>
      <c r="N353" s="109">
        <f t="shared" si="59"/>
        <v>-30</v>
      </c>
      <c r="O353" s="121"/>
      <c r="P353" s="122"/>
      <c r="Q353" s="125">
        <f t="shared" si="60"/>
        <v>-30</v>
      </c>
      <c r="R353" s="8"/>
      <c r="S353" s="101" t="str">
        <f t="shared" si="61"/>
        <v>OK</v>
      </c>
    </row>
    <row r="354" spans="1:19" s="100" customFormat="1" ht="34.15" hidden="1" customHeight="1">
      <c r="A354" s="56" t="s">
        <v>3490</v>
      </c>
      <c r="B354" s="113" t="str">
        <f>IF($A354="","",VLOOKUP($A354,'MÃ HH'!$A$1:$C$1876,2,0))</f>
        <v>TÁO FUIJ WOW NƠ 10 -5KG</v>
      </c>
      <c r="C354" s="113" t="str">
        <f>IF($A354="","",VLOOKUP($A354,'MÃ HH'!$A$1:$C$215,3,0))</f>
        <v>Thùng</v>
      </c>
      <c r="D354" s="109">
        <f>VLOOKUP(A354,'[1]TỔNG HỢP'!$A:$N,14,0)</f>
        <v>0</v>
      </c>
      <c r="E354" s="112">
        <f>SUMIF('NHẬP HÀNG'!$D:$D,A354,'NHẬP HÀNG'!$H:$H)</f>
        <v>0</v>
      </c>
      <c r="F354" s="112">
        <f>SUMIF('NHẬP HÀNG'!D:D,A354,'NHẬP HÀNG'!I:I)</f>
        <v>0</v>
      </c>
      <c r="G354" s="112">
        <f>SUMIF('NHẬP HÀNG'!D:D,A354,'NHẬP HÀNG'!J:J)</f>
        <v>0</v>
      </c>
      <c r="H354" s="112">
        <f>SUMIF('NHẬP HÀNG'!D:D,A354,'NHẬP HÀNG'!K:K)</f>
        <v>0</v>
      </c>
      <c r="I354" s="112">
        <f>SUMIF('NHẬP HÀNG'!D:D,A354,'NHẬP HÀNG'!M:M)</f>
        <v>0</v>
      </c>
      <c r="J354" s="112">
        <f>SUMIF('NHẬP HÀNG'!D:D,A354,'NHẬP HÀNG'!N:N)</f>
        <v>0</v>
      </c>
      <c r="K354" s="112">
        <f>SUMIF('NHẬP HÀNG'!D:D,A354,'NHẬP HÀNG'!L:L)</f>
        <v>0</v>
      </c>
      <c r="L354" s="112">
        <f>SUMIF('XUẤT HÀNG'!D:D,A354,'XUẤT HÀNG'!G:G)</f>
        <v>0</v>
      </c>
      <c r="M354" s="112">
        <f>SUMIF('XUẤT HÀNG'!D:D,A354,'XUẤT HÀNG'!H:H)</f>
        <v>0</v>
      </c>
      <c r="N354" s="109">
        <f t="shared" si="59"/>
        <v>0</v>
      </c>
      <c r="O354" s="121"/>
      <c r="P354" s="122"/>
      <c r="Q354" s="124">
        <f t="shared" si="60"/>
        <v>0</v>
      </c>
      <c r="R354" s="63"/>
      <c r="S354" s="101" t="str">
        <f t="shared" si="61"/>
        <v>NOT OK</v>
      </c>
    </row>
    <row r="355" spans="1:19" s="100" customFormat="1" ht="33.75" customHeight="1">
      <c r="A355" s="56" t="s">
        <v>3492</v>
      </c>
      <c r="B355" s="113" t="str">
        <f>IF($A355="","",VLOOKUP($A355,'MÃ HH'!$A$1:$C$1876,2,0))</f>
        <v>TÁO FUIJ WOW NƠ 24 - 10KG</v>
      </c>
      <c r="C355" s="113" t="str">
        <f>IF($A355="","",VLOOKUP($A355,'MÃ HH'!$A$1:$C$215,3,0))</f>
        <v>Thùng</v>
      </c>
      <c r="D355" s="109">
        <f>VLOOKUP(A355,'[1]TỔNG HỢP'!$A:$N,14,0)</f>
        <v>-42</v>
      </c>
      <c r="E355" s="112">
        <f>SUMIF('NHẬP HÀNG'!$D:$D,A355,'NHẬP HÀNG'!$H:$H)</f>
        <v>0</v>
      </c>
      <c r="F355" s="112">
        <f>SUMIF('NHẬP HÀNG'!D:D,A355,'NHẬP HÀNG'!I:I)</f>
        <v>0</v>
      </c>
      <c r="G355" s="112">
        <f>SUMIF('NHẬP HÀNG'!D:D,A355,'NHẬP HÀNG'!J:J)</f>
        <v>0</v>
      </c>
      <c r="H355" s="112">
        <f>SUMIF('NHẬP HÀNG'!D:D,A355,'NHẬP HÀNG'!K:K)</f>
        <v>0</v>
      </c>
      <c r="I355" s="112">
        <f>SUMIF('NHẬP HÀNG'!D:D,A355,'NHẬP HÀNG'!M:M)</f>
        <v>0</v>
      </c>
      <c r="J355" s="112">
        <f>SUMIF('NHẬP HÀNG'!D:D,A355,'NHẬP HÀNG'!N:N)</f>
        <v>0</v>
      </c>
      <c r="K355" s="112">
        <f>SUMIF('NHẬP HÀNG'!D:D,A355,'NHẬP HÀNG'!L:L)</f>
        <v>0</v>
      </c>
      <c r="L355" s="112">
        <f>SUMIF('XUẤT HÀNG'!D:D,A355,'XUẤT HÀNG'!G:G)</f>
        <v>0</v>
      </c>
      <c r="M355" s="112">
        <f>SUMIF('XUẤT HÀNG'!D:D,A355,'XUẤT HÀNG'!H:H)</f>
        <v>0</v>
      </c>
      <c r="N355" s="109">
        <f t="shared" si="59"/>
        <v>-42</v>
      </c>
      <c r="O355" s="121">
        <v>3</v>
      </c>
      <c r="P355" s="122"/>
      <c r="Q355" s="125">
        <f t="shared" si="60"/>
        <v>-45</v>
      </c>
      <c r="R355" s="14" t="s">
        <v>4810</v>
      </c>
      <c r="S355" s="101" t="str">
        <f t="shared" si="61"/>
        <v>OK</v>
      </c>
    </row>
    <row r="356" spans="1:19" s="100" customFormat="1" ht="33.75" customHeight="1">
      <c r="A356" s="56" t="s">
        <v>3494</v>
      </c>
      <c r="B356" s="113" t="str">
        <f>IF($A356="","",VLOOKUP($A356,'MÃ HH'!$A$1:$C$1876,2,0))</f>
        <v>TÁO FUIJ WOW NƠ 28 - 10KG</v>
      </c>
      <c r="C356" s="113" t="str">
        <f>IF($A356="","",VLOOKUP($A356,'MÃ HH'!$A$1:$C$215,3,0))</f>
        <v>Thùng</v>
      </c>
      <c r="D356" s="109">
        <f>VLOOKUP(A356,'[1]TỔNG HỢP'!$A:$N,14,0)</f>
        <v>-187</v>
      </c>
      <c r="E356" s="112">
        <f>SUMIF('NHẬP HÀNG'!$D:$D,A356,'NHẬP HÀNG'!$H:$H)</f>
        <v>0</v>
      </c>
      <c r="F356" s="112">
        <f>SUMIF('NHẬP HÀNG'!D:D,A356,'NHẬP HÀNG'!I:I)</f>
        <v>0</v>
      </c>
      <c r="G356" s="112">
        <f>SUMIF('NHẬP HÀNG'!D:D,A356,'NHẬP HÀNG'!J:J)</f>
        <v>0</v>
      </c>
      <c r="H356" s="112">
        <f>SUMIF('NHẬP HÀNG'!D:D,A356,'NHẬP HÀNG'!K:K)</f>
        <v>0</v>
      </c>
      <c r="I356" s="112">
        <f>SUMIF('NHẬP HÀNG'!D:D,A356,'NHẬP HÀNG'!M:M)</f>
        <v>0</v>
      </c>
      <c r="J356" s="112">
        <f>SUMIF('NHẬP HÀNG'!D:D,A356,'NHẬP HÀNG'!N:N)</f>
        <v>3</v>
      </c>
      <c r="K356" s="112">
        <f>SUMIF('NHẬP HÀNG'!D:D,A356,'NHẬP HÀNG'!L:L)</f>
        <v>0</v>
      </c>
      <c r="L356" s="112">
        <f>SUMIF('XUẤT HÀNG'!D:D,A356,'XUẤT HÀNG'!G:G)</f>
        <v>4</v>
      </c>
      <c r="M356" s="112">
        <f>SUMIF('XUẤT HÀNG'!D:D,A356,'XUẤT HÀNG'!H:H)</f>
        <v>0</v>
      </c>
      <c r="N356" s="109">
        <f t="shared" si="59"/>
        <v>-188</v>
      </c>
      <c r="O356" s="121">
        <f>1+9</f>
        <v>10</v>
      </c>
      <c r="P356" s="122"/>
      <c r="Q356" s="125">
        <f t="shared" si="60"/>
        <v>-198</v>
      </c>
      <c r="R356" s="14"/>
      <c r="S356" s="101" t="str">
        <f t="shared" si="61"/>
        <v>OK</v>
      </c>
    </row>
    <row r="357" spans="1:19" s="100" customFormat="1" ht="33.75" customHeight="1">
      <c r="A357" s="56" t="s">
        <v>4672</v>
      </c>
      <c r="B357" s="113" t="str">
        <f>IF($A357="","",VLOOKUP($A357,'MÃ HH'!$A$1:$C$1876,2,0))</f>
        <v>TÁO FUIJ WOW NƠ 30 - 10KG</v>
      </c>
      <c r="C357" s="113" t="e">
        <f>IF($A357="","",VLOOKUP($A357,'MÃ HH'!$A$1:$C$215,3,0))</f>
        <v>#N/A</v>
      </c>
      <c r="D357" s="109">
        <f>VLOOKUP(A357,'[1]TỔNG HỢP'!$A:$N,14,0)</f>
        <v>-16</v>
      </c>
      <c r="E357" s="112">
        <f>SUMIF('NHẬP HÀNG'!$D:$D,A357,'NHẬP HÀNG'!$H:$H)</f>
        <v>0</v>
      </c>
      <c r="F357" s="112">
        <f>SUMIF('NHẬP HÀNG'!D:D,A357,'NHẬP HÀNG'!I:I)</f>
        <v>0</v>
      </c>
      <c r="G357" s="112">
        <f>SUMIF('NHẬP HÀNG'!D:D,A357,'NHẬP HÀNG'!J:J)</f>
        <v>0</v>
      </c>
      <c r="H357" s="112">
        <f>SUMIF('NHẬP HÀNG'!D:D,A357,'NHẬP HÀNG'!K:K)</f>
        <v>0</v>
      </c>
      <c r="I357" s="112">
        <f>SUMIF('NHẬP HÀNG'!D:D,A357,'NHẬP HÀNG'!M:M)</f>
        <v>0</v>
      </c>
      <c r="J357" s="112">
        <f>SUMIF('NHẬP HÀNG'!D:D,A357,'NHẬP HÀNG'!N:N)</f>
        <v>0</v>
      </c>
      <c r="K357" s="112">
        <f>SUMIF('NHẬP HÀNG'!D:D,A357,'NHẬP HÀNG'!L:L)</f>
        <v>0</v>
      </c>
      <c r="L357" s="112">
        <f>SUMIF('XUẤT HÀNG'!D:D,A357,'XUẤT HÀNG'!G:G)</f>
        <v>0</v>
      </c>
      <c r="M357" s="112">
        <f>SUMIF('XUẤT HÀNG'!D:D,A357,'XUẤT HÀNG'!H:H)</f>
        <v>0</v>
      </c>
      <c r="N357" s="109">
        <f t="shared" si="59"/>
        <v>-16</v>
      </c>
      <c r="O357" s="121"/>
      <c r="P357" s="122"/>
      <c r="Q357" s="125">
        <f t="shared" si="60"/>
        <v>-16</v>
      </c>
      <c r="R357" s="14"/>
      <c r="S357" s="101" t="str">
        <f t="shared" si="61"/>
        <v>OK</v>
      </c>
    </row>
    <row r="358" spans="1:19" s="100" customFormat="1" ht="33.75" customHeight="1">
      <c r="A358" s="56" t="s">
        <v>3496</v>
      </c>
      <c r="B358" s="113" t="str">
        <f>IF($A358="","",VLOOKUP($A358,'MÃ HH'!$A$1:$C$1876,2,0))</f>
        <v>TÁO FUIJ WOW NƠ 32 - 10KG</v>
      </c>
      <c r="C358" s="113" t="str">
        <f>IF($A358="","",VLOOKUP($A358,'MÃ HH'!$A$1:$C$215,3,0))</f>
        <v>Thùng</v>
      </c>
      <c r="D358" s="109">
        <f>VLOOKUP(A358,'[1]TỔNG HỢP'!$A:$N,14,0)</f>
        <v>142</v>
      </c>
      <c r="E358" s="112">
        <f>SUMIF('NHẬP HÀNG'!$D:$D,A358,'NHẬP HÀNG'!$H:$H)</f>
        <v>0</v>
      </c>
      <c r="F358" s="112">
        <f>SUMIF('NHẬP HÀNG'!D:D,A358,'NHẬP HÀNG'!I:I)</f>
        <v>0</v>
      </c>
      <c r="G358" s="112">
        <f>SUMIF('NHẬP HÀNG'!D:D,A358,'NHẬP HÀNG'!J:J)</f>
        <v>0</v>
      </c>
      <c r="H358" s="112">
        <f>SUMIF('NHẬP HÀNG'!D:D,A358,'NHẬP HÀNG'!K:K)</f>
        <v>0</v>
      </c>
      <c r="I358" s="112">
        <f>SUMIF('NHẬP HÀNG'!D:D,A358,'NHẬP HÀNG'!M:M)</f>
        <v>0</v>
      </c>
      <c r="J358" s="112">
        <f>SUMIF('NHẬP HÀNG'!D:D,A358,'NHẬP HÀNG'!N:N)</f>
        <v>0</v>
      </c>
      <c r="K358" s="112">
        <f>SUMIF('NHẬP HÀNG'!D:D,A358,'NHẬP HÀNG'!L:L)</f>
        <v>0</v>
      </c>
      <c r="L358" s="112">
        <f>SUMIF('XUẤT HÀNG'!D:D,A358,'XUẤT HÀNG'!G:G)</f>
        <v>2</v>
      </c>
      <c r="M358" s="112">
        <f>SUMIF('XUẤT HÀNG'!D:D,A358,'XUẤT HÀNG'!H:H)</f>
        <v>0</v>
      </c>
      <c r="N358" s="109">
        <f t="shared" ref="N358:N400" si="62">D358+E358+F358+G358+H358+I358++J358-L358-M358+K358</f>
        <v>140</v>
      </c>
      <c r="O358" s="121"/>
      <c r="P358" s="122"/>
      <c r="Q358" s="125">
        <f t="shared" ref="Q358:Q400" si="63">+N358-O358-P358</f>
        <v>140</v>
      </c>
      <c r="R358" s="14"/>
      <c r="S358" s="101" t="str">
        <f t="shared" ref="S358:S400" si="64">IF(ABS(D358)+ABS(E358)+ABS(F358)+ABS(J358)+ABS(L358)+ABS(O358)+ABS(P358)+ABS(M358)+ABS(N358)+ABS(Q358)=0,"NOT OK","OK")</f>
        <v>OK</v>
      </c>
    </row>
    <row r="359" spans="1:19" s="100" customFormat="1" ht="33.75" customHeight="1">
      <c r="A359" s="56" t="s">
        <v>3498</v>
      </c>
      <c r="B359" s="113" t="str">
        <f>IF($A359="","",VLOOKUP($A359,'MÃ HH'!$A$1:$C$1876,2,0))</f>
        <v>TÁO FUIJ WOW NƠ 36 - 10KG</v>
      </c>
      <c r="C359" s="113" t="str">
        <f>IF($A359="","",VLOOKUP($A359,'MÃ HH'!$A$1:$C$215,3,0))</f>
        <v>Thùng</v>
      </c>
      <c r="D359" s="109">
        <f>VLOOKUP(A359,'[1]TỔNG HỢP'!$A:$N,14,0)</f>
        <v>-3</v>
      </c>
      <c r="E359" s="112">
        <f>SUMIF('NHẬP HÀNG'!$D:$D,A359,'NHẬP HÀNG'!$H:$H)</f>
        <v>42</v>
      </c>
      <c r="F359" s="112">
        <f>SUMIF('NHẬP HÀNG'!D:D,A359,'NHẬP HÀNG'!I:I)</f>
        <v>0</v>
      </c>
      <c r="G359" s="112">
        <f>SUMIF('NHẬP HÀNG'!D:D,A359,'NHẬP HÀNG'!J:J)</f>
        <v>0</v>
      </c>
      <c r="H359" s="112">
        <f>SUMIF('NHẬP HÀNG'!D:D,A359,'NHẬP HÀNG'!K:K)</f>
        <v>0</v>
      </c>
      <c r="I359" s="112">
        <f>SUMIF('NHẬP HÀNG'!D:D,A359,'NHẬP HÀNG'!M:M)</f>
        <v>0</v>
      </c>
      <c r="J359" s="112">
        <f>SUMIF('NHẬP HÀNG'!D:D,A359,'NHẬP HÀNG'!N:N)</f>
        <v>0</v>
      </c>
      <c r="K359" s="112">
        <f>SUMIF('NHẬP HÀNG'!D:D,A359,'NHẬP HÀNG'!L:L)</f>
        <v>0</v>
      </c>
      <c r="L359" s="112">
        <f>SUMIF('XUẤT HÀNG'!D:D,A359,'XUẤT HÀNG'!G:G)</f>
        <v>25</v>
      </c>
      <c r="M359" s="112">
        <f>SUMIF('XUẤT HÀNG'!D:D,A359,'XUẤT HÀNG'!H:H)</f>
        <v>0</v>
      </c>
      <c r="N359" s="109">
        <f t="shared" si="62"/>
        <v>14</v>
      </c>
      <c r="O359" s="121">
        <v>17</v>
      </c>
      <c r="P359" s="122"/>
      <c r="Q359" s="125">
        <f t="shared" si="63"/>
        <v>-3</v>
      </c>
      <c r="R359" s="13"/>
      <c r="S359" s="101" t="str">
        <f t="shared" si="64"/>
        <v>OK</v>
      </c>
    </row>
    <row r="360" spans="1:19" s="100" customFormat="1" ht="33.75" customHeight="1">
      <c r="A360" s="54" t="s">
        <v>3846</v>
      </c>
      <c r="B360" s="113" t="str">
        <f>IF($A360="","",VLOOKUP($A360,'MÃ HH'!$A$1:$C$1875,2,0))</f>
        <v>TÁO FUJI WOW LẪN SIZE - 10KG</v>
      </c>
      <c r="C360" s="113" t="e">
        <f>IF($A360="","",VLOOKUP($A360,'MÃ HH'!$A$1:$C$215,3,0))</f>
        <v>#N/A</v>
      </c>
      <c r="D360" s="109">
        <f>VLOOKUP(A360,'[1]TỔNG HỢP'!$A:$N,14,0)</f>
        <v>133</v>
      </c>
      <c r="E360" s="112">
        <f>SUMIF('NHẬP HÀNG'!$D:$D,A360,'NHẬP HÀNG'!$H:$H)</f>
        <v>0</v>
      </c>
      <c r="F360" s="112">
        <f>SUMIF('NHẬP HÀNG'!D:D,A360,'NHẬP HÀNG'!I:I)</f>
        <v>0</v>
      </c>
      <c r="G360" s="112">
        <f>SUMIF('NHẬP HÀNG'!D:D,A360,'NHẬP HÀNG'!J:J)</f>
        <v>0</v>
      </c>
      <c r="H360" s="112">
        <f>SUMIF('NHẬP HÀNG'!D:D,A360,'NHẬP HÀNG'!K:K)</f>
        <v>0</v>
      </c>
      <c r="I360" s="112">
        <f>SUMIF('NHẬP HÀNG'!D:D,A360,'NHẬP HÀNG'!M:M)</f>
        <v>0</v>
      </c>
      <c r="J360" s="112">
        <f>SUMIF('NHẬP HÀNG'!D:D,A360,'NHẬP HÀNG'!N:N)</f>
        <v>0</v>
      </c>
      <c r="K360" s="112">
        <f>SUMIF('NHẬP HÀNG'!D:D,A360,'NHẬP HÀNG'!L:L)</f>
        <v>0</v>
      </c>
      <c r="L360" s="112">
        <f>SUMIF('XUẤT HÀNG'!D:D,A360,'XUẤT HÀNG'!G:G)</f>
        <v>0</v>
      </c>
      <c r="M360" s="112">
        <f>SUMIF('XUẤT HÀNG'!D:D,A360,'XUẤT HÀNG'!H:H)</f>
        <v>0</v>
      </c>
      <c r="N360" s="109">
        <f t="shared" si="62"/>
        <v>133</v>
      </c>
      <c r="O360" s="121">
        <v>17</v>
      </c>
      <c r="P360" s="122"/>
      <c r="Q360" s="125">
        <f t="shared" si="63"/>
        <v>116</v>
      </c>
      <c r="R360" s="14"/>
      <c r="S360" s="101" t="str">
        <f t="shared" si="64"/>
        <v>OK</v>
      </c>
    </row>
    <row r="361" spans="1:19" s="100" customFormat="1" ht="33.75" hidden="1" customHeight="1">
      <c r="A361" s="40" t="s">
        <v>4307</v>
      </c>
      <c r="B361" s="113" t="str">
        <f>IF($A361="","",VLOOKUP($A361,'MÃ HH'!$A$1:$C$1876,2,0))</f>
        <v>TÁO FUJI WOW THÙNG HỒNG - 5KG</v>
      </c>
      <c r="C361" s="113" t="e">
        <f>IF($A361="","",VLOOKUP($A361,'MÃ HH'!$A$1:$C$215,3,0))</f>
        <v>#N/A</v>
      </c>
      <c r="D361" s="109">
        <f>VLOOKUP(A361,'[1]TỔNG HỢP'!$A:$N,14,0)</f>
        <v>0</v>
      </c>
      <c r="E361" s="112">
        <f>SUMIF('NHẬP HÀNG'!$D:$D,A361,'NHẬP HÀNG'!$H:$H)</f>
        <v>0</v>
      </c>
      <c r="F361" s="112">
        <f>SUMIF('NHẬP HÀNG'!D:D,A361,'NHẬP HÀNG'!I:I)</f>
        <v>0</v>
      </c>
      <c r="G361" s="112">
        <f>SUMIF('NHẬP HÀNG'!D:D,A361,'NHẬP HÀNG'!J:J)</f>
        <v>0</v>
      </c>
      <c r="H361" s="112">
        <f>SUMIF('NHẬP HÀNG'!D:D,A361,'NHẬP HÀNG'!K:K)</f>
        <v>0</v>
      </c>
      <c r="I361" s="112">
        <f>SUMIF('NHẬP HÀNG'!D:D,A361,'NHẬP HÀNG'!M:M)</f>
        <v>0</v>
      </c>
      <c r="J361" s="112">
        <f>SUMIF('NHẬP HÀNG'!D:D,A361,'NHẬP HÀNG'!N:N)</f>
        <v>0</v>
      </c>
      <c r="K361" s="112">
        <f>SUMIF('NHẬP HÀNG'!D:D,A361,'NHẬP HÀNG'!L:L)</f>
        <v>0</v>
      </c>
      <c r="L361" s="112">
        <f>SUMIF('XUẤT HÀNG'!D:D,A361,'XUẤT HÀNG'!G:G)</f>
        <v>0</v>
      </c>
      <c r="M361" s="112">
        <f>SUMIF('XUẤT HÀNG'!D:D,A361,'XUẤT HÀNG'!H:H)</f>
        <v>0</v>
      </c>
      <c r="N361" s="109">
        <f t="shared" si="62"/>
        <v>0</v>
      </c>
      <c r="O361" s="121"/>
      <c r="P361" s="122"/>
      <c r="Q361" s="124">
        <f t="shared" si="63"/>
        <v>0</v>
      </c>
      <c r="R361" s="63"/>
      <c r="S361" s="101" t="str">
        <f t="shared" si="64"/>
        <v>NOT OK</v>
      </c>
    </row>
    <row r="362" spans="1:19" s="100" customFormat="1" ht="33.75" hidden="1" customHeight="1">
      <c r="A362" s="56" t="s">
        <v>3500</v>
      </c>
      <c r="B362" s="113" t="str">
        <f>IF($A362="","",VLOOKUP($A362,'MÃ HH'!$A$1:$C$1876,2,0))</f>
        <v>TÁO GALA NZ GOLDEN BAY PG 90 - 18KG</v>
      </c>
      <c r="C362" s="113" t="str">
        <f>IF($A362="","",VLOOKUP($A362,'MÃ HH'!$A$1:$C$215,3,0))</f>
        <v>Thùng</v>
      </c>
      <c r="D362" s="109">
        <f>VLOOKUP(A362,'[1]TỔNG HỢP'!$A:$N,14,0)</f>
        <v>0</v>
      </c>
      <c r="E362" s="112">
        <f>SUMIF('NHẬP HÀNG'!$D:$D,A362,'NHẬP HÀNG'!$H:$H)</f>
        <v>0</v>
      </c>
      <c r="F362" s="112">
        <f>SUMIF('NHẬP HÀNG'!D:D,A362,'NHẬP HÀNG'!I:I)</f>
        <v>0</v>
      </c>
      <c r="G362" s="112">
        <f>SUMIF('NHẬP HÀNG'!D:D,A362,'NHẬP HÀNG'!J:J)</f>
        <v>0</v>
      </c>
      <c r="H362" s="112">
        <f>SUMIF('NHẬP HÀNG'!D:D,A362,'NHẬP HÀNG'!K:K)</f>
        <v>0</v>
      </c>
      <c r="I362" s="112">
        <f>SUMIF('NHẬP HÀNG'!D:D,A362,'NHẬP HÀNG'!M:M)</f>
        <v>0</v>
      </c>
      <c r="J362" s="112">
        <f>SUMIF('NHẬP HÀNG'!D:D,A362,'NHẬP HÀNG'!N:N)</f>
        <v>0</v>
      </c>
      <c r="K362" s="112">
        <f>SUMIF('NHẬP HÀNG'!D:D,A362,'NHẬP HÀNG'!L:L)</f>
        <v>0</v>
      </c>
      <c r="L362" s="112">
        <f>SUMIF('XUẤT HÀNG'!D:D,A362,'XUẤT HÀNG'!G:G)</f>
        <v>0</v>
      </c>
      <c r="M362" s="112">
        <f>SUMIF('XUẤT HÀNG'!D:D,A362,'XUẤT HÀNG'!H:H)</f>
        <v>0</v>
      </c>
      <c r="N362" s="109">
        <f t="shared" si="62"/>
        <v>0</v>
      </c>
      <c r="O362" s="121"/>
      <c r="P362" s="122"/>
      <c r="Q362" s="124">
        <f t="shared" si="63"/>
        <v>0</v>
      </c>
      <c r="R362" s="63"/>
      <c r="S362" s="101" t="str">
        <f t="shared" si="64"/>
        <v>NOT OK</v>
      </c>
    </row>
    <row r="363" spans="1:19" s="100" customFormat="1" ht="33.75" hidden="1" customHeight="1">
      <c r="A363" s="56" t="s">
        <v>3502</v>
      </c>
      <c r="B363" s="113" t="str">
        <f>IF($A363="","",VLOOKUP($A363,'MÃ HH'!$A$1:$C$1876,2,0))</f>
        <v>TÁO GALA NZ GOLDEN BAY PG 100 - 18KG</v>
      </c>
      <c r="C363" s="113" t="str">
        <f>IF($A363="","",VLOOKUP($A363,'MÃ HH'!$A$1:$C$215,3,0))</f>
        <v>Thùng</v>
      </c>
      <c r="D363" s="109">
        <f>VLOOKUP(A363,'[1]TỔNG HỢP'!$A:$N,14,0)</f>
        <v>0</v>
      </c>
      <c r="E363" s="112">
        <f>SUMIF('NHẬP HÀNG'!$D:$D,A363,'NHẬP HÀNG'!$H:$H)</f>
        <v>0</v>
      </c>
      <c r="F363" s="112">
        <f>SUMIF('NHẬP HÀNG'!D:D,A363,'NHẬP HÀNG'!I:I)</f>
        <v>0</v>
      </c>
      <c r="G363" s="112">
        <f>SUMIF('NHẬP HÀNG'!D:D,A363,'NHẬP HÀNG'!J:J)</f>
        <v>0</v>
      </c>
      <c r="H363" s="112">
        <f>SUMIF('NHẬP HÀNG'!D:D,A363,'NHẬP HÀNG'!K:K)</f>
        <v>0</v>
      </c>
      <c r="I363" s="112">
        <f>SUMIF('NHẬP HÀNG'!D:D,A363,'NHẬP HÀNG'!M:M)</f>
        <v>0</v>
      </c>
      <c r="J363" s="112">
        <f>SUMIF('NHẬP HÀNG'!D:D,A363,'NHẬP HÀNG'!N:N)</f>
        <v>0</v>
      </c>
      <c r="K363" s="112">
        <f>SUMIF('NHẬP HÀNG'!D:D,A363,'NHẬP HÀNG'!L:L)</f>
        <v>0</v>
      </c>
      <c r="L363" s="112">
        <f>SUMIF('XUẤT HÀNG'!D:D,A363,'XUẤT HÀNG'!G:G)</f>
        <v>0</v>
      </c>
      <c r="M363" s="112">
        <f>SUMIF('XUẤT HÀNG'!D:D,A363,'XUẤT HÀNG'!H:H)</f>
        <v>0</v>
      </c>
      <c r="N363" s="109">
        <f t="shared" si="62"/>
        <v>0</v>
      </c>
      <c r="O363" s="121"/>
      <c r="P363" s="122"/>
      <c r="Q363" s="124">
        <f t="shared" si="63"/>
        <v>0</v>
      </c>
      <c r="R363" s="63"/>
      <c r="S363" s="101" t="str">
        <f t="shared" si="64"/>
        <v>NOT OK</v>
      </c>
    </row>
    <row r="364" spans="1:19" s="100" customFormat="1" ht="33.75" hidden="1" customHeight="1">
      <c r="A364" s="56" t="s">
        <v>3504</v>
      </c>
      <c r="B364" s="113" t="str">
        <f>IF($A364="","",VLOOKUP($A364,'MÃ HH'!$A$1:$C$1876,2,0))</f>
        <v>TÁO GALA NZ GOLDEN BAY PG 80 - 18KG</v>
      </c>
      <c r="C364" s="113" t="str">
        <f>IF($A364="","",VLOOKUP($A364,'MÃ HH'!$A$1:$C$215,3,0))</f>
        <v>Thùng</v>
      </c>
      <c r="D364" s="109">
        <f>VLOOKUP(A364,'[1]TỔNG HỢP'!$A:$N,14,0)</f>
        <v>0</v>
      </c>
      <c r="E364" s="112">
        <f>SUMIF('NHẬP HÀNG'!$D:$D,A364,'NHẬP HÀNG'!$H:$H)</f>
        <v>0</v>
      </c>
      <c r="F364" s="112">
        <f>SUMIF('NHẬP HÀNG'!D:D,A364,'NHẬP HÀNG'!I:I)</f>
        <v>0</v>
      </c>
      <c r="G364" s="112">
        <f>SUMIF('NHẬP HÀNG'!D:D,A364,'NHẬP HÀNG'!J:J)</f>
        <v>0</v>
      </c>
      <c r="H364" s="112">
        <f>SUMIF('NHẬP HÀNG'!D:D,A364,'NHẬP HÀNG'!K:K)</f>
        <v>0</v>
      </c>
      <c r="I364" s="112">
        <f>SUMIF('NHẬP HÀNG'!D:D,A364,'NHẬP HÀNG'!M:M)</f>
        <v>0</v>
      </c>
      <c r="J364" s="112">
        <f>SUMIF('NHẬP HÀNG'!D:D,A364,'NHẬP HÀNG'!N:N)</f>
        <v>0</v>
      </c>
      <c r="K364" s="112">
        <f>SUMIF('NHẬP HÀNG'!D:D,A364,'NHẬP HÀNG'!L:L)</f>
        <v>0</v>
      </c>
      <c r="L364" s="112">
        <f>SUMIF('XUẤT HÀNG'!D:D,A364,'XUẤT HÀNG'!G:G)</f>
        <v>0</v>
      </c>
      <c r="M364" s="112">
        <f>SUMIF('XUẤT HÀNG'!D:D,A364,'XUẤT HÀNG'!H:H)</f>
        <v>0</v>
      </c>
      <c r="N364" s="109">
        <f t="shared" si="62"/>
        <v>0</v>
      </c>
      <c r="O364" s="121"/>
      <c r="P364" s="122"/>
      <c r="Q364" s="124">
        <f t="shared" si="63"/>
        <v>0</v>
      </c>
      <c r="R364" s="63"/>
      <c r="S364" s="101" t="str">
        <f t="shared" si="64"/>
        <v>NOT OK</v>
      </c>
    </row>
    <row r="365" spans="1:19" s="100" customFormat="1" ht="33.75" hidden="1" customHeight="1">
      <c r="A365" s="56" t="s">
        <v>3508</v>
      </c>
      <c r="B365" s="113" t="str">
        <f>IF($A365="","",VLOOKUP($A365,'MÃ HH'!$A$1:$C$1876,2,0))</f>
        <v>TÁO GALA NZ GOLDEN BAY SG 80 - 18KG</v>
      </c>
      <c r="C365" s="113" t="str">
        <f>IF($A365="","",VLOOKUP($A365,'MÃ HH'!$A$1:$C$215,3,0))</f>
        <v>Thùng</v>
      </c>
      <c r="D365" s="109">
        <f>VLOOKUP(A365,'[1]TỔNG HỢP'!$A:$N,14,0)</f>
        <v>0</v>
      </c>
      <c r="E365" s="112">
        <f>SUMIF('NHẬP HÀNG'!$D:$D,A365,'NHẬP HÀNG'!$H:$H)</f>
        <v>0</v>
      </c>
      <c r="F365" s="112">
        <f>SUMIF('NHẬP HÀNG'!D:D,A365,'NHẬP HÀNG'!I:I)</f>
        <v>0</v>
      </c>
      <c r="G365" s="112">
        <f>SUMIF('NHẬP HÀNG'!D:D,A365,'NHẬP HÀNG'!J:J)</f>
        <v>0</v>
      </c>
      <c r="H365" s="112">
        <f>SUMIF('NHẬP HÀNG'!D:D,A365,'NHẬP HÀNG'!K:K)</f>
        <v>0</v>
      </c>
      <c r="I365" s="112">
        <f>SUMIF('NHẬP HÀNG'!D:D,A365,'NHẬP HÀNG'!M:M)</f>
        <v>0</v>
      </c>
      <c r="J365" s="112">
        <f>SUMIF('NHẬP HÀNG'!D:D,A365,'NHẬP HÀNG'!N:N)</f>
        <v>0</v>
      </c>
      <c r="K365" s="112">
        <f>SUMIF('NHẬP HÀNG'!D:D,A365,'NHẬP HÀNG'!L:L)</f>
        <v>0</v>
      </c>
      <c r="L365" s="112">
        <f>SUMIF('XUẤT HÀNG'!D:D,A365,'XUẤT HÀNG'!G:G)</f>
        <v>0</v>
      </c>
      <c r="M365" s="112">
        <f>SUMIF('XUẤT HÀNG'!D:D,A365,'XUẤT HÀNG'!H:H)</f>
        <v>0</v>
      </c>
      <c r="N365" s="109">
        <f t="shared" si="62"/>
        <v>0</v>
      </c>
      <c r="O365" s="121"/>
      <c r="P365" s="122"/>
      <c r="Q365" s="124">
        <f t="shared" si="63"/>
        <v>0</v>
      </c>
      <c r="R365" s="63"/>
      <c r="S365" s="101" t="str">
        <f t="shared" si="64"/>
        <v>NOT OK</v>
      </c>
    </row>
    <row r="366" spans="1:19" s="100" customFormat="1" ht="33.75" hidden="1" customHeight="1">
      <c r="A366" s="56" t="s">
        <v>3506</v>
      </c>
      <c r="B366" s="113" t="str">
        <f>IF($A366="","",VLOOKUP($A366,'MÃ HH'!$A$1:$C$1876,2,0))</f>
        <v>TÁO GALA NZ GOLDEN BAY PG 70 - 18KG</v>
      </c>
      <c r="C366" s="113" t="str">
        <f>IF($A366="","",VLOOKUP($A366,'MÃ HH'!$A$1:$C$215,3,0))</f>
        <v>Thùng</v>
      </c>
      <c r="D366" s="109">
        <f>VLOOKUP(A366,'[1]TỔNG HỢP'!$A:$N,14,0)</f>
        <v>0</v>
      </c>
      <c r="E366" s="112">
        <f>SUMIF('NHẬP HÀNG'!$D:$D,A366,'NHẬP HÀNG'!$H:$H)</f>
        <v>0</v>
      </c>
      <c r="F366" s="112">
        <f>SUMIF('NHẬP HÀNG'!D:D,A366,'NHẬP HÀNG'!I:I)</f>
        <v>0</v>
      </c>
      <c r="G366" s="112">
        <f>SUMIF('NHẬP HÀNG'!D:D,A366,'NHẬP HÀNG'!J:J)</f>
        <v>0</v>
      </c>
      <c r="H366" s="112">
        <f>SUMIF('NHẬP HÀNG'!D:D,A366,'NHẬP HÀNG'!K:K)</f>
        <v>0</v>
      </c>
      <c r="I366" s="112">
        <f>SUMIF('NHẬP HÀNG'!D:D,A366,'NHẬP HÀNG'!M:M)</f>
        <v>0</v>
      </c>
      <c r="J366" s="112">
        <f>SUMIF('NHẬP HÀNG'!D:D,A366,'NHẬP HÀNG'!N:N)</f>
        <v>0</v>
      </c>
      <c r="K366" s="112">
        <f>SUMIF('NHẬP HÀNG'!D:D,A366,'NHẬP HÀNG'!L:L)</f>
        <v>0</v>
      </c>
      <c r="L366" s="112">
        <f>SUMIF('XUẤT HÀNG'!D:D,A366,'XUẤT HÀNG'!G:G)</f>
        <v>0</v>
      </c>
      <c r="M366" s="112">
        <f>SUMIF('XUẤT HÀNG'!D:D,A366,'XUẤT HÀNG'!H:H)</f>
        <v>0</v>
      </c>
      <c r="N366" s="109">
        <f t="shared" si="62"/>
        <v>0</v>
      </c>
      <c r="O366" s="121"/>
      <c r="P366" s="122"/>
      <c r="Q366" s="124">
        <f t="shared" si="63"/>
        <v>0</v>
      </c>
      <c r="R366" s="63"/>
      <c r="S366" s="101" t="str">
        <f t="shared" si="64"/>
        <v>NOT OK</v>
      </c>
    </row>
    <row r="367" spans="1:19" s="100" customFormat="1" ht="33.75" hidden="1" customHeight="1">
      <c r="A367" s="56" t="s">
        <v>3510</v>
      </c>
      <c r="B367" s="113" t="str">
        <f>IF($A367="","",VLOOKUP($A367,'MÃ HH'!$A$1:$C$1876,2,0))</f>
        <v>TÁO GALA NZ GOLDEN BAY SG 70 - 18KG</v>
      </c>
      <c r="C367" s="113" t="str">
        <f>IF($A367="","",VLOOKUP($A367,'MÃ HH'!$A$1:$C$215,3,0))</f>
        <v>Thùng</v>
      </c>
      <c r="D367" s="109">
        <f>VLOOKUP(A367,'[1]TỔNG HỢP'!$A:$N,14,0)</f>
        <v>0</v>
      </c>
      <c r="E367" s="112">
        <f>SUMIF('NHẬP HÀNG'!$D:$D,A367,'NHẬP HÀNG'!$H:$H)</f>
        <v>0</v>
      </c>
      <c r="F367" s="112">
        <f>SUMIF('NHẬP HÀNG'!D:D,A367,'NHẬP HÀNG'!I:I)</f>
        <v>0</v>
      </c>
      <c r="G367" s="112">
        <f>SUMIF('NHẬP HÀNG'!D:D,A367,'NHẬP HÀNG'!J:J)</f>
        <v>0</v>
      </c>
      <c r="H367" s="112">
        <f>SUMIF('NHẬP HÀNG'!D:D,A367,'NHẬP HÀNG'!K:K)</f>
        <v>0</v>
      </c>
      <c r="I367" s="112">
        <f>SUMIF('NHẬP HÀNG'!D:D,A367,'NHẬP HÀNG'!M:M)</f>
        <v>0</v>
      </c>
      <c r="J367" s="112">
        <f>SUMIF('NHẬP HÀNG'!D:D,A367,'NHẬP HÀNG'!N:N)</f>
        <v>0</v>
      </c>
      <c r="K367" s="112">
        <f>SUMIF('NHẬP HÀNG'!D:D,A367,'NHẬP HÀNG'!L:L)</f>
        <v>0</v>
      </c>
      <c r="L367" s="112">
        <f>SUMIF('XUẤT HÀNG'!D:D,A367,'XUẤT HÀNG'!G:G)</f>
        <v>0</v>
      </c>
      <c r="M367" s="112">
        <f>SUMIF('XUẤT HÀNG'!D:D,A367,'XUẤT HÀNG'!H:H)</f>
        <v>0</v>
      </c>
      <c r="N367" s="109">
        <f t="shared" si="62"/>
        <v>0</v>
      </c>
      <c r="O367" s="121"/>
      <c r="P367" s="122"/>
      <c r="Q367" s="124">
        <f t="shared" si="63"/>
        <v>0</v>
      </c>
      <c r="R367" s="63"/>
      <c r="S367" s="101" t="str">
        <f t="shared" si="64"/>
        <v>NOT OK</v>
      </c>
    </row>
    <row r="368" spans="1:19" s="100" customFormat="1" ht="33.75" hidden="1" customHeight="1">
      <c r="A368" s="115" t="s">
        <v>3774</v>
      </c>
      <c r="B368" s="113" t="str">
        <f>IF($A368="","",VLOOKUP($A368,'MÃ HH'!$A$1:$C$1876,2,0))</f>
        <v>TÁO GALA NZ GOLDEN BAY PG 40 - 10KG</v>
      </c>
      <c r="C368" s="113" t="e">
        <f>IF($A368="","",VLOOKUP($A368,'MÃ HH'!$A$1:$C$215,3,0))</f>
        <v>#N/A</v>
      </c>
      <c r="D368" s="109">
        <f>VLOOKUP(A368,'[1]TỔNG HỢP'!$A:$N,14,0)</f>
        <v>0</v>
      </c>
      <c r="E368" s="112">
        <f>SUMIF('NHẬP HÀNG'!$D:$D,A368,'NHẬP HÀNG'!$H:$H)</f>
        <v>0</v>
      </c>
      <c r="F368" s="112">
        <f>SUMIF('NHẬP HÀNG'!D:D,A368,'NHẬP HÀNG'!I:I)</f>
        <v>0</v>
      </c>
      <c r="G368" s="112">
        <f>SUMIF('NHẬP HÀNG'!D:D,A368,'NHẬP HÀNG'!J:J)</f>
        <v>0</v>
      </c>
      <c r="H368" s="112">
        <f>SUMIF('NHẬP HÀNG'!D:D,A368,'NHẬP HÀNG'!K:K)</f>
        <v>0</v>
      </c>
      <c r="I368" s="112">
        <f>SUMIF('NHẬP HÀNG'!D:D,A368,'NHẬP HÀNG'!M:M)</f>
        <v>0</v>
      </c>
      <c r="J368" s="112">
        <f>SUMIF('NHẬP HÀNG'!D:D,A368,'NHẬP HÀNG'!N:N)</f>
        <v>0</v>
      </c>
      <c r="K368" s="112">
        <f>SUMIF('NHẬP HÀNG'!D:D,A368,'NHẬP HÀNG'!L:L)</f>
        <v>0</v>
      </c>
      <c r="L368" s="112">
        <f>SUMIF('XUẤT HÀNG'!D:D,A368,'XUẤT HÀNG'!G:G)</f>
        <v>0</v>
      </c>
      <c r="M368" s="112">
        <f>SUMIF('XUẤT HÀNG'!D:D,A368,'XUẤT HÀNG'!H:H)</f>
        <v>0</v>
      </c>
      <c r="N368" s="109">
        <f t="shared" si="62"/>
        <v>0</v>
      </c>
      <c r="O368" s="121"/>
      <c r="P368" s="122"/>
      <c r="Q368" s="124">
        <f t="shared" si="63"/>
        <v>0</v>
      </c>
      <c r="R368" s="63"/>
      <c r="S368" s="101" t="str">
        <f t="shared" si="64"/>
        <v>NOT OK</v>
      </c>
    </row>
    <row r="369" spans="1:25" s="100" customFormat="1" ht="33.75" hidden="1" customHeight="1">
      <c r="A369" s="115" t="s">
        <v>3780</v>
      </c>
      <c r="B369" s="113" t="str">
        <f>IF($A369="","",VLOOKUP($A369,'MÃ HH'!$A$1:$C$1876,2,0))</f>
        <v>TÁO GALA NZ GOLDEN BAY LẪN SZ</v>
      </c>
      <c r="C369" s="113" t="e">
        <f>IF($A369="","",VLOOKUP($A369,'MÃ HH'!$A$1:$C$215,3,0))</f>
        <v>#N/A</v>
      </c>
      <c r="D369" s="109">
        <f>VLOOKUP(A369,'[1]TỔNG HỢP'!$A:$N,14,0)</f>
        <v>0</v>
      </c>
      <c r="E369" s="112">
        <f>SUMIF('NHẬP HÀNG'!$D:$D,A369,'NHẬP HÀNG'!$H:$H)</f>
        <v>0</v>
      </c>
      <c r="F369" s="112">
        <f>SUMIF('NHẬP HÀNG'!D:D,A369,'NHẬP HÀNG'!I:I)</f>
        <v>0</v>
      </c>
      <c r="G369" s="112">
        <f>SUMIF('NHẬP HÀNG'!D:D,A369,'NHẬP HÀNG'!J:J)</f>
        <v>0</v>
      </c>
      <c r="H369" s="112">
        <f>SUMIF('NHẬP HÀNG'!D:D,A369,'NHẬP HÀNG'!K:K)</f>
        <v>0</v>
      </c>
      <c r="I369" s="112">
        <f>SUMIF('NHẬP HÀNG'!D:D,A369,'NHẬP HÀNG'!M:M)</f>
        <v>0</v>
      </c>
      <c r="J369" s="112">
        <f>SUMIF('NHẬP HÀNG'!D:D,A369,'NHẬP HÀNG'!N:N)</f>
        <v>0</v>
      </c>
      <c r="K369" s="112">
        <f>SUMIF('NHẬP HÀNG'!D:D,A369,'NHẬP HÀNG'!L:L)</f>
        <v>0</v>
      </c>
      <c r="L369" s="112">
        <f>SUMIF('XUẤT HÀNG'!D:D,A369,'XUẤT HÀNG'!G:G)</f>
        <v>0</v>
      </c>
      <c r="M369" s="112">
        <f>SUMIF('XUẤT HÀNG'!D:D,A369,'XUẤT HÀNG'!H:H)</f>
        <v>0</v>
      </c>
      <c r="N369" s="109">
        <f t="shared" si="62"/>
        <v>0</v>
      </c>
      <c r="O369" s="121"/>
      <c r="P369" s="122"/>
      <c r="Q369" s="124">
        <f t="shared" si="63"/>
        <v>0</v>
      </c>
      <c r="R369" s="63"/>
      <c r="S369" s="101" t="str">
        <f t="shared" si="64"/>
        <v>NOT OK</v>
      </c>
    </row>
    <row r="370" spans="1:25" s="100" customFormat="1" ht="33.75" hidden="1" customHeight="1">
      <c r="A370" s="56" t="s">
        <v>3512</v>
      </c>
      <c r="B370" s="113" t="str">
        <f>IF($A370="","",VLOOKUP($A370,'MÃ HH'!$A$1:$C$1876,2,0))</f>
        <v>TÁO GALA NZ FRESHMAX 120 - 18KG</v>
      </c>
      <c r="C370" s="113" t="str">
        <f>IF($A370="","",VLOOKUP($A370,'MÃ HH'!$A$1:$C$215,3,0))</f>
        <v>Thùng</v>
      </c>
      <c r="D370" s="109">
        <f>VLOOKUP(A370,'[1]TỔNG HỢP'!$A:$N,14,0)</f>
        <v>0</v>
      </c>
      <c r="E370" s="112">
        <f>SUMIF('NHẬP HÀNG'!$D:$D,A370,'NHẬP HÀNG'!$H:$H)</f>
        <v>0</v>
      </c>
      <c r="F370" s="112">
        <f>SUMIF('NHẬP HÀNG'!D:D,A370,'NHẬP HÀNG'!I:I)</f>
        <v>0</v>
      </c>
      <c r="G370" s="112">
        <f>SUMIF('NHẬP HÀNG'!D:D,A370,'NHẬP HÀNG'!J:J)</f>
        <v>0</v>
      </c>
      <c r="H370" s="112">
        <f>SUMIF('NHẬP HÀNG'!D:D,A370,'NHẬP HÀNG'!K:K)</f>
        <v>0</v>
      </c>
      <c r="I370" s="112">
        <f>SUMIF('NHẬP HÀNG'!D:D,A370,'NHẬP HÀNG'!M:M)</f>
        <v>0</v>
      </c>
      <c r="J370" s="112">
        <f>SUMIF('NHẬP HÀNG'!D:D,A370,'NHẬP HÀNG'!N:N)</f>
        <v>0</v>
      </c>
      <c r="K370" s="112">
        <f>SUMIF('NHẬP HÀNG'!D:D,A370,'NHẬP HÀNG'!L:L)</f>
        <v>0</v>
      </c>
      <c r="L370" s="112">
        <f>SUMIF('XUẤT HÀNG'!D:D,A370,'XUẤT HÀNG'!G:G)</f>
        <v>0</v>
      </c>
      <c r="M370" s="112">
        <f>SUMIF('XUẤT HÀNG'!D:D,A370,'XUẤT HÀNG'!H:H)</f>
        <v>0</v>
      </c>
      <c r="N370" s="109">
        <f t="shared" si="62"/>
        <v>0</v>
      </c>
      <c r="O370" s="121"/>
      <c r="P370" s="122"/>
      <c r="Q370" s="124">
        <f t="shared" si="63"/>
        <v>0</v>
      </c>
      <c r="R370" s="63"/>
      <c r="S370" s="101" t="str">
        <f t="shared" si="64"/>
        <v>NOT OK</v>
      </c>
    </row>
    <row r="371" spans="1:25" s="100" customFormat="1" ht="33.75" hidden="1" customHeight="1">
      <c r="A371" s="56" t="s">
        <v>3688</v>
      </c>
      <c r="B371" s="113" t="str">
        <f>IF($A371="","",VLOOKUP($A371,'MÃ HH'!$A$1:$C$1876,2,0))</f>
        <v>TÁO GALA NZ FRESHMAX 100- 18KG</v>
      </c>
      <c r="C371" s="113" t="str">
        <f>IF($A371="","",VLOOKUP($A371,'MÃ HH'!$A$1:$C$215,3,0))</f>
        <v>Thùng</v>
      </c>
      <c r="D371" s="109">
        <f>VLOOKUP(A371,'[1]TỔNG HỢP'!$A:$N,14,0)</f>
        <v>0</v>
      </c>
      <c r="E371" s="112">
        <f>SUMIF('NHẬP HÀNG'!$D:$D,A371,'NHẬP HÀNG'!$H:$H)</f>
        <v>0</v>
      </c>
      <c r="F371" s="112">
        <f>SUMIF('NHẬP HÀNG'!D:D,A371,'NHẬP HÀNG'!I:I)</f>
        <v>0</v>
      </c>
      <c r="G371" s="112">
        <f>SUMIF('NHẬP HÀNG'!D:D,A371,'NHẬP HÀNG'!J:J)</f>
        <v>0</v>
      </c>
      <c r="H371" s="112">
        <f>SUMIF('NHẬP HÀNG'!D:D,A371,'NHẬP HÀNG'!K:K)</f>
        <v>0</v>
      </c>
      <c r="I371" s="112">
        <f>SUMIF('NHẬP HÀNG'!D:D,A371,'NHẬP HÀNG'!M:M)</f>
        <v>0</v>
      </c>
      <c r="J371" s="112">
        <f>SUMIF('NHẬP HÀNG'!D:D,A371,'NHẬP HÀNG'!N:N)</f>
        <v>0</v>
      </c>
      <c r="K371" s="112">
        <f>SUMIF('NHẬP HÀNG'!D:D,A371,'NHẬP HÀNG'!L:L)</f>
        <v>0</v>
      </c>
      <c r="L371" s="112">
        <f>SUMIF('XUẤT HÀNG'!D:D,A371,'XUẤT HÀNG'!G:G)</f>
        <v>0</v>
      </c>
      <c r="M371" s="112">
        <f>SUMIF('XUẤT HÀNG'!D:D,A371,'XUẤT HÀNG'!H:H)</f>
        <v>0</v>
      </c>
      <c r="N371" s="109">
        <f t="shared" si="62"/>
        <v>0</v>
      </c>
      <c r="O371" s="121"/>
      <c r="P371" s="122"/>
      <c r="Q371" s="124">
        <f t="shared" si="63"/>
        <v>0</v>
      </c>
      <c r="R371" s="63"/>
      <c r="S371" s="101" t="str">
        <f t="shared" si="64"/>
        <v>NOT OK</v>
      </c>
    </row>
    <row r="372" spans="1:25" s="100" customFormat="1" ht="33.75" hidden="1" customHeight="1">
      <c r="A372" s="56" t="s">
        <v>3514</v>
      </c>
      <c r="B372" s="113" t="str">
        <f>IF($A372="","",VLOOKUP($A372,'MÃ HH'!$A$1:$C$1876,2,0))</f>
        <v>TÁO GALA NZ FRESHMAX 110- 18KG</v>
      </c>
      <c r="C372" s="113" t="str">
        <f>IF($A372="","",VLOOKUP($A372,'MÃ HH'!$A$1:$C$215,3,0))</f>
        <v>Thùng</v>
      </c>
      <c r="D372" s="109">
        <f>VLOOKUP(A372,'[1]TỔNG HỢP'!$A:$N,14,0)</f>
        <v>0</v>
      </c>
      <c r="E372" s="112">
        <f>SUMIF('NHẬP HÀNG'!$D:$D,A372,'NHẬP HÀNG'!$H:$H)</f>
        <v>0</v>
      </c>
      <c r="F372" s="112">
        <f>SUMIF('NHẬP HÀNG'!D:D,A372,'NHẬP HÀNG'!I:I)</f>
        <v>0</v>
      </c>
      <c r="G372" s="112">
        <f>SUMIF('NHẬP HÀNG'!D:D,A372,'NHẬP HÀNG'!J:J)</f>
        <v>0</v>
      </c>
      <c r="H372" s="112">
        <f>SUMIF('NHẬP HÀNG'!D:D,A372,'NHẬP HÀNG'!K:K)</f>
        <v>0</v>
      </c>
      <c r="I372" s="112">
        <f>SUMIF('NHẬP HÀNG'!D:D,A372,'NHẬP HÀNG'!M:M)</f>
        <v>0</v>
      </c>
      <c r="J372" s="112">
        <f>SUMIF('NHẬP HÀNG'!D:D,A372,'NHẬP HÀNG'!N:N)</f>
        <v>0</v>
      </c>
      <c r="K372" s="112">
        <f>SUMIF('NHẬP HÀNG'!D:D,A372,'NHẬP HÀNG'!L:L)</f>
        <v>0</v>
      </c>
      <c r="L372" s="112">
        <f>SUMIF('XUẤT HÀNG'!D:D,A372,'XUẤT HÀNG'!G:G)</f>
        <v>0</v>
      </c>
      <c r="M372" s="112">
        <f>SUMIF('XUẤT HÀNG'!D:D,A372,'XUẤT HÀNG'!H:H)</f>
        <v>0</v>
      </c>
      <c r="N372" s="109">
        <f t="shared" si="62"/>
        <v>0</v>
      </c>
      <c r="O372" s="121"/>
      <c r="P372" s="122"/>
      <c r="Q372" s="124">
        <f t="shared" si="63"/>
        <v>0</v>
      </c>
      <c r="R372" s="63"/>
      <c r="S372" s="101" t="str">
        <f t="shared" si="64"/>
        <v>NOT OK</v>
      </c>
    </row>
    <row r="373" spans="1:25" s="100" customFormat="1" ht="33.75" hidden="1" customHeight="1">
      <c r="A373" s="56" t="s">
        <v>3516</v>
      </c>
      <c r="B373" s="113" t="str">
        <f>IF($A373="","",VLOOKUP($A373,'MÃ HH'!$A$1:$C$215,2,0))</f>
        <v>TÁO GALA NZ FRESHMAX 90- 18KG</v>
      </c>
      <c r="C373" s="113" t="str">
        <f>IF($A373="","",VLOOKUP($A373,'MÃ HH'!$A$1:$C$215,3,0))</f>
        <v>Thùng</v>
      </c>
      <c r="D373" s="109">
        <f>VLOOKUP(A373,'[1]TỔNG HỢP'!$A:$N,14,0)</f>
        <v>0</v>
      </c>
      <c r="E373" s="112">
        <f>SUMIF('NHẬP HÀNG'!$D:$D,A373,'NHẬP HÀNG'!$H:$H)</f>
        <v>0</v>
      </c>
      <c r="F373" s="112">
        <f>SUMIF('NHẬP HÀNG'!D:D,A373,'NHẬP HÀNG'!I:I)</f>
        <v>0</v>
      </c>
      <c r="G373" s="112">
        <f>SUMIF('NHẬP HÀNG'!D:D,A373,'NHẬP HÀNG'!J:J)</f>
        <v>0</v>
      </c>
      <c r="H373" s="112">
        <f>SUMIF('NHẬP HÀNG'!D:D,A373,'NHẬP HÀNG'!K:K)</f>
        <v>0</v>
      </c>
      <c r="I373" s="112">
        <f>SUMIF('NHẬP HÀNG'!D:D,A373,'NHẬP HÀNG'!M:M)</f>
        <v>0</v>
      </c>
      <c r="J373" s="112">
        <f>SUMIF('NHẬP HÀNG'!D:D,A373,'NHẬP HÀNG'!N:N)</f>
        <v>0</v>
      </c>
      <c r="K373" s="112">
        <f>SUMIF('NHẬP HÀNG'!D:D,A373,'NHẬP HÀNG'!L:L)</f>
        <v>0</v>
      </c>
      <c r="L373" s="112">
        <f>SUMIF('XUẤT HÀNG'!D:D,A373,'XUẤT HÀNG'!G:G)</f>
        <v>0</v>
      </c>
      <c r="M373" s="112">
        <f>SUMIF('XUẤT HÀNG'!D:D,A373,'XUẤT HÀNG'!H:H)</f>
        <v>0</v>
      </c>
      <c r="N373" s="109">
        <f t="shared" si="62"/>
        <v>0</v>
      </c>
      <c r="O373" s="121"/>
      <c r="P373" s="122"/>
      <c r="Q373" s="124">
        <f t="shared" si="63"/>
        <v>0</v>
      </c>
      <c r="R373" s="63"/>
      <c r="S373" s="101" t="str">
        <f t="shared" si="64"/>
        <v>NOT OK</v>
      </c>
    </row>
    <row r="374" spans="1:25" s="100" customFormat="1" ht="33.75" hidden="1" customHeight="1">
      <c r="A374" s="115" t="s">
        <v>3716</v>
      </c>
      <c r="B374" s="113" t="str">
        <f>IF($A374="","",VLOOKUP($A374,'MÃ HH'!$A$1:$C$1876,2,0))</f>
        <v>TÁO GALA NZ FRESHMAX 80- 18KG</v>
      </c>
      <c r="C374" s="113" t="str">
        <f>IF($A374="","",VLOOKUP($A374,'MÃ HH'!$A$1:$C$215,3,0))</f>
        <v>Thùng</v>
      </c>
      <c r="D374" s="109">
        <f>VLOOKUP(A374,'[1]TỔNG HỢP'!$A:$N,14,0)</f>
        <v>0</v>
      </c>
      <c r="E374" s="112">
        <f>SUMIF('NHẬP HÀNG'!$D:$D,A374,'NHẬP HÀNG'!$H:$H)</f>
        <v>0</v>
      </c>
      <c r="F374" s="112">
        <f>SUMIF('NHẬP HÀNG'!D:D,A374,'NHẬP HÀNG'!I:I)</f>
        <v>0</v>
      </c>
      <c r="G374" s="112">
        <f>SUMIF('NHẬP HÀNG'!D:D,A374,'NHẬP HÀNG'!J:J)</f>
        <v>0</v>
      </c>
      <c r="H374" s="112">
        <f>SUMIF('NHẬP HÀNG'!D:D,A374,'NHẬP HÀNG'!K:K)</f>
        <v>0</v>
      </c>
      <c r="I374" s="112">
        <f>SUMIF('NHẬP HÀNG'!D:D,A374,'NHẬP HÀNG'!M:M)</f>
        <v>0</v>
      </c>
      <c r="J374" s="112">
        <f>SUMIF('NHẬP HÀNG'!D:D,A374,'NHẬP HÀNG'!N:N)</f>
        <v>0</v>
      </c>
      <c r="K374" s="112">
        <f>SUMIF('NHẬP HÀNG'!D:D,A374,'NHẬP HÀNG'!L:L)</f>
        <v>0</v>
      </c>
      <c r="L374" s="112">
        <f>SUMIF('XUẤT HÀNG'!D:D,A374,'XUẤT HÀNG'!G:G)</f>
        <v>0</v>
      </c>
      <c r="M374" s="112">
        <f>SUMIF('XUẤT HÀNG'!D:D,A374,'XUẤT HÀNG'!H:H)</f>
        <v>0</v>
      </c>
      <c r="N374" s="109">
        <f t="shared" si="62"/>
        <v>0</v>
      </c>
      <c r="O374" s="121"/>
      <c r="P374" s="122"/>
      <c r="Q374" s="124">
        <f t="shared" si="63"/>
        <v>0</v>
      </c>
      <c r="R374" s="63"/>
      <c r="S374" s="101" t="str">
        <f t="shared" si="64"/>
        <v>NOT OK</v>
      </c>
    </row>
    <row r="375" spans="1:25" s="100" customFormat="1" ht="33.75" hidden="1" customHeight="1">
      <c r="A375" s="54" t="s">
        <v>4396</v>
      </c>
      <c r="B375" s="113" t="str">
        <f>IF($A375="","",VLOOKUP($A375,'MÃ HH'!$A$1:$C$1876,2,0))</f>
        <v>TÁO 5 GÓC HONEY BEAR 44 -9KG</v>
      </c>
      <c r="C375" s="113" t="e">
        <f>IF($A375="","",VLOOKUP($A375,'MÃ HH'!$A$1:$C$215,3,0))</f>
        <v>#N/A</v>
      </c>
      <c r="D375" s="109">
        <f>VLOOKUP(A375,'[1]TỔNG HỢP'!$A:$N,14,0)</f>
        <v>0</v>
      </c>
      <c r="E375" s="112">
        <f>SUMIF('NHẬP HÀNG'!$D:$D,A375,'NHẬP HÀNG'!$H:$H)</f>
        <v>0</v>
      </c>
      <c r="F375" s="112">
        <f>SUMIF('NHẬP HÀNG'!D:D,A375,'NHẬP HÀNG'!I:I)</f>
        <v>0</v>
      </c>
      <c r="G375" s="112">
        <f>SUMIF('NHẬP HÀNG'!D:D,A375,'NHẬP HÀNG'!J:J)</f>
        <v>0</v>
      </c>
      <c r="H375" s="112">
        <f>SUMIF('NHẬP HÀNG'!D:D,A375,'NHẬP HÀNG'!K:K)</f>
        <v>0</v>
      </c>
      <c r="I375" s="112">
        <f>SUMIF('NHẬP HÀNG'!D:D,A375,'NHẬP HÀNG'!M:M)</f>
        <v>0</v>
      </c>
      <c r="J375" s="112">
        <f>SUMIF('NHẬP HÀNG'!D:D,A375,'NHẬP HÀNG'!N:N)</f>
        <v>0</v>
      </c>
      <c r="K375" s="112">
        <f>SUMIF('NHẬP HÀNG'!D:D,A375,'NHẬP HÀNG'!L:L)</f>
        <v>0</v>
      </c>
      <c r="L375" s="112">
        <f>SUMIF('XUẤT HÀNG'!D:D,A375,'XUẤT HÀNG'!G:G)</f>
        <v>0</v>
      </c>
      <c r="M375" s="112">
        <f>SUMIF('XUẤT HÀNG'!D:D,A375,'XUẤT HÀNG'!H:H)</f>
        <v>0</v>
      </c>
      <c r="N375" s="109">
        <f t="shared" si="62"/>
        <v>0</v>
      </c>
      <c r="O375" s="121"/>
      <c r="P375" s="122"/>
      <c r="Q375" s="124">
        <f t="shared" si="63"/>
        <v>0</v>
      </c>
      <c r="R375" s="63"/>
      <c r="S375" s="101" t="str">
        <f t="shared" si="64"/>
        <v>NOT OK</v>
      </c>
      <c r="Y375" s="100" t="s">
        <v>4775</v>
      </c>
    </row>
    <row r="376" spans="1:25" s="100" customFormat="1" ht="33.75" customHeight="1">
      <c r="A376" s="54" t="s">
        <v>4364</v>
      </c>
      <c r="B376" s="113" t="str">
        <f>IF($A376="","",VLOOKUP($A376,'MÃ HH'!$A$1:$C$1876,2,0))</f>
        <v>TÁO GALA MỸ HONEY BEAR 125 -20KG</v>
      </c>
      <c r="C376" s="113"/>
      <c r="D376" s="109">
        <f>VLOOKUP(A376,'[1]TỔNG HỢP'!$A:$N,14,0)</f>
        <v>24</v>
      </c>
      <c r="E376" s="112">
        <f>SUMIF('NHẬP HÀNG'!$D:$D,A376,'NHẬP HÀNG'!$H:$H)</f>
        <v>0</v>
      </c>
      <c r="F376" s="112">
        <f>SUMIF('NHẬP HÀNG'!D:D,A376,'NHẬP HÀNG'!I:I)</f>
        <v>0</v>
      </c>
      <c r="G376" s="112">
        <f>SUMIF('NHẬP HÀNG'!D:D,A376,'NHẬP HÀNG'!J:J)</f>
        <v>0</v>
      </c>
      <c r="H376" s="112">
        <f>SUMIF('NHẬP HÀNG'!D:D,A376,'NHẬP HÀNG'!K:K)</f>
        <v>0</v>
      </c>
      <c r="I376" s="112">
        <f>SUMIF('NHẬP HÀNG'!D:D,A376,'NHẬP HÀNG'!M:M)</f>
        <v>0</v>
      </c>
      <c r="J376" s="112">
        <f>SUMIF('NHẬP HÀNG'!D:D,A376,'NHẬP HÀNG'!N:N)</f>
        <v>0</v>
      </c>
      <c r="K376" s="112">
        <f>SUMIF('NHẬP HÀNG'!D:D,A376,'NHẬP HÀNG'!L:L)</f>
        <v>0</v>
      </c>
      <c r="L376" s="112">
        <f>SUMIF('XUẤT HÀNG'!D:D,A376,'XUẤT HÀNG'!G:G)</f>
        <v>0</v>
      </c>
      <c r="M376" s="112">
        <f>SUMIF('XUẤT HÀNG'!D:D,A376,'XUẤT HÀNG'!H:H)</f>
        <v>0</v>
      </c>
      <c r="N376" s="109">
        <f t="shared" si="62"/>
        <v>24</v>
      </c>
      <c r="O376" s="121">
        <v>24</v>
      </c>
      <c r="P376" s="122"/>
      <c r="Q376" s="124">
        <f t="shared" si="63"/>
        <v>0</v>
      </c>
      <c r="R376" s="63" t="s">
        <v>4750</v>
      </c>
      <c r="S376" s="101" t="str">
        <f t="shared" si="64"/>
        <v>OK</v>
      </c>
    </row>
    <row r="377" spans="1:25" s="100" customFormat="1" ht="33.75" customHeight="1">
      <c r="A377" s="54" t="s">
        <v>3995</v>
      </c>
      <c r="B377" s="113" t="str">
        <f>IF($A377="","",VLOOKUP($A377,'MÃ HH'!$A$1:$C$1876,2,0))</f>
        <v>TÁO GALAXY 113  - 18KG</v>
      </c>
      <c r="C377" s="113" t="e">
        <f>IF($A377="","",VLOOKUP($A377,'MÃ HH'!$A$1:$C$215,3,0))</f>
        <v>#N/A</v>
      </c>
      <c r="D377" s="109">
        <f>VLOOKUP(A377,'[1]TỔNG HỢP'!$A:$N,14,0)</f>
        <v>-4</v>
      </c>
      <c r="E377" s="112">
        <f>SUMIF('NHẬP HÀNG'!$D:$D,A377,'NHẬP HÀNG'!$H:$H)</f>
        <v>0</v>
      </c>
      <c r="F377" s="112">
        <f>SUMIF('NHẬP HÀNG'!D:D,A377,'NHẬP HÀNG'!I:I)</f>
        <v>0</v>
      </c>
      <c r="G377" s="112">
        <f>SUMIF('NHẬP HÀNG'!D:D,A377,'NHẬP HÀNG'!J:J)</f>
        <v>0</v>
      </c>
      <c r="H377" s="112">
        <f>SUMIF('NHẬP HÀNG'!D:D,A377,'NHẬP HÀNG'!K:K)</f>
        <v>0</v>
      </c>
      <c r="I377" s="112">
        <f>SUMIF('NHẬP HÀNG'!D:D,A377,'NHẬP HÀNG'!M:M)</f>
        <v>0</v>
      </c>
      <c r="J377" s="112">
        <f>SUMIF('NHẬP HÀNG'!D:D,A377,'NHẬP HÀNG'!N:N)</f>
        <v>0</v>
      </c>
      <c r="K377" s="112">
        <f>SUMIF('NHẬP HÀNG'!D:D,A377,'NHẬP HÀNG'!L:L)</f>
        <v>0</v>
      </c>
      <c r="L377" s="112">
        <f>SUMIF('XUẤT HÀNG'!D:D,A377,'XUẤT HÀNG'!G:G)</f>
        <v>0</v>
      </c>
      <c r="M377" s="112">
        <f>SUMIF('XUẤT HÀNG'!D:D,A377,'XUẤT HÀNG'!H:H)</f>
        <v>0</v>
      </c>
      <c r="N377" s="109">
        <f t="shared" si="62"/>
        <v>-4</v>
      </c>
      <c r="O377" s="121"/>
      <c r="P377" s="122"/>
      <c r="Q377" s="125">
        <f t="shared" si="63"/>
        <v>-4</v>
      </c>
      <c r="R377" s="126" t="s">
        <v>4811</v>
      </c>
      <c r="S377" s="101" t="str">
        <f t="shared" si="64"/>
        <v>OK</v>
      </c>
    </row>
    <row r="378" spans="1:25" s="100" customFormat="1" ht="33.75" customHeight="1">
      <c r="A378" s="54" t="s">
        <v>3997</v>
      </c>
      <c r="B378" s="113" t="str">
        <f>IF($A378="","",VLOOKUP($A378,'MÃ HH'!$A$1:$C$1876,2,0))</f>
        <v>TÁO GALAXY 125  - 18KG</v>
      </c>
      <c r="C378" s="113" t="e">
        <f>IF($A378="","",VLOOKUP($A378,'MÃ HH'!$A$1:$C$215,3,0))</f>
        <v>#N/A</v>
      </c>
      <c r="D378" s="109">
        <f>VLOOKUP(A378,'[1]TỔNG HỢP'!$A:$N,14,0)</f>
        <v>21</v>
      </c>
      <c r="E378" s="112">
        <f>SUMIF('NHẬP HÀNG'!$D:$D,A378,'NHẬP HÀNG'!$H:$H)</f>
        <v>0</v>
      </c>
      <c r="F378" s="112">
        <f>SUMIF('NHẬP HÀNG'!D:D,A378,'NHẬP HÀNG'!I:I)</f>
        <v>0</v>
      </c>
      <c r="G378" s="112">
        <f>SUMIF('NHẬP HÀNG'!D:D,A378,'NHẬP HÀNG'!J:J)</f>
        <v>0</v>
      </c>
      <c r="H378" s="112">
        <f>SUMIF('NHẬP HÀNG'!D:D,A378,'NHẬP HÀNG'!K:K)</f>
        <v>0</v>
      </c>
      <c r="I378" s="112">
        <f>SUMIF('NHẬP HÀNG'!D:D,A378,'NHẬP HÀNG'!M:M)</f>
        <v>0</v>
      </c>
      <c r="J378" s="112">
        <f>SUMIF('NHẬP HÀNG'!D:D,A378,'NHẬP HÀNG'!N:N)</f>
        <v>0</v>
      </c>
      <c r="K378" s="112">
        <f>SUMIF('NHẬP HÀNG'!D:D,A378,'NHẬP HÀNG'!L:L)</f>
        <v>0</v>
      </c>
      <c r="L378" s="112">
        <f>SUMIF('XUẤT HÀNG'!D:D,A378,'XUẤT HÀNG'!G:G)</f>
        <v>0</v>
      </c>
      <c r="M378" s="112">
        <f>SUMIF('XUẤT HÀNG'!D:D,A378,'XUẤT HÀNG'!H:H)</f>
        <v>0</v>
      </c>
      <c r="N378" s="109">
        <f t="shared" si="62"/>
        <v>21</v>
      </c>
      <c r="O378" s="121"/>
      <c r="P378" s="122"/>
      <c r="Q378" s="125">
        <f t="shared" si="63"/>
        <v>21</v>
      </c>
      <c r="R378" s="126" t="s">
        <v>4812</v>
      </c>
      <c r="S378" s="101" t="str">
        <f t="shared" si="64"/>
        <v>OK</v>
      </c>
    </row>
    <row r="379" spans="1:25" s="100" customFormat="1" ht="33.75" customHeight="1">
      <c r="A379" s="54" t="s">
        <v>4189</v>
      </c>
      <c r="B379" s="113" t="str">
        <f>IF($A379="","",VLOOKUP($A379,'MÃ HH'!$A$1:$C$1876,2,0))</f>
        <v>TÁO GALAXY 138 - 18KG</v>
      </c>
      <c r="C379" s="113"/>
      <c r="D379" s="109">
        <f>VLOOKUP(A379,'[1]TỔNG HỢP'!$A:$N,14,0)</f>
        <v>58</v>
      </c>
      <c r="E379" s="112">
        <f>SUMIF('NHẬP HÀNG'!$D:$D,A379,'NHẬP HÀNG'!$H:$H)</f>
        <v>0</v>
      </c>
      <c r="F379" s="112">
        <f>SUMIF('NHẬP HÀNG'!D:D,A379,'NHẬP HÀNG'!I:I)</f>
        <v>0</v>
      </c>
      <c r="G379" s="112">
        <f>SUMIF('NHẬP HÀNG'!D:D,A379,'NHẬP HÀNG'!J:J)</f>
        <v>0</v>
      </c>
      <c r="H379" s="112">
        <f>SUMIF('NHẬP HÀNG'!D:D,A379,'NHẬP HÀNG'!K:K)</f>
        <v>0</v>
      </c>
      <c r="I379" s="112">
        <f>SUMIF('NHẬP HÀNG'!D:D,A379,'NHẬP HÀNG'!M:M)</f>
        <v>0</v>
      </c>
      <c r="J379" s="112">
        <f>SUMIF('NHẬP HÀNG'!D:D,A379,'NHẬP HÀNG'!N:N)</f>
        <v>0</v>
      </c>
      <c r="K379" s="112">
        <f>SUMIF('NHẬP HÀNG'!D:D,A379,'NHẬP HÀNG'!L:L)</f>
        <v>0</v>
      </c>
      <c r="L379" s="112">
        <f>SUMIF('XUẤT HÀNG'!D:D,A379,'XUẤT HÀNG'!G:G)</f>
        <v>0</v>
      </c>
      <c r="M379" s="112">
        <f>SUMIF('XUẤT HÀNG'!D:D,A379,'XUẤT HÀNG'!H:H)</f>
        <v>0</v>
      </c>
      <c r="N379" s="109">
        <f t="shared" si="62"/>
        <v>58</v>
      </c>
      <c r="O379" s="121"/>
      <c r="P379" s="122"/>
      <c r="Q379" s="125">
        <f t="shared" si="63"/>
        <v>58</v>
      </c>
      <c r="R379" s="126" t="s">
        <v>4813</v>
      </c>
      <c r="S379" s="101" t="str">
        <f t="shared" si="64"/>
        <v>OK</v>
      </c>
    </row>
    <row r="380" spans="1:25" s="100" customFormat="1" ht="33.75" customHeight="1">
      <c r="A380" s="54" t="s">
        <v>4079</v>
      </c>
      <c r="B380" s="113" t="str">
        <f>IF($A380="","",VLOOKUP($A380,'MÃ HH'!$A$1:$C$1876,2,0))</f>
        <v>TÁO GALAXY 100 - 18KG</v>
      </c>
      <c r="C380" s="113" t="e">
        <f>IF($A380="","",VLOOKUP($A380,'MÃ HH'!$A$1:$C$215,3,0))</f>
        <v>#N/A</v>
      </c>
      <c r="D380" s="109">
        <f>VLOOKUP(A380,'[1]TỔNG HỢP'!$A:$N,14,0)</f>
        <v>-1</v>
      </c>
      <c r="E380" s="112">
        <f>SUMIF('NHẬP HÀNG'!$D:$D,A380,'NHẬP HÀNG'!$H:$H)</f>
        <v>0</v>
      </c>
      <c r="F380" s="112">
        <f>SUMIF('NHẬP HÀNG'!D:D,A380,'NHẬP HÀNG'!I:I)</f>
        <v>0</v>
      </c>
      <c r="G380" s="112">
        <f>SUMIF('NHẬP HÀNG'!D:D,A380,'NHẬP HÀNG'!J:J)</f>
        <v>0</v>
      </c>
      <c r="H380" s="112">
        <f>SUMIF('NHẬP HÀNG'!D:D,A380,'NHẬP HÀNG'!K:K)</f>
        <v>0</v>
      </c>
      <c r="I380" s="112">
        <f>SUMIF('NHẬP HÀNG'!D:D,A380,'NHẬP HÀNG'!M:M)</f>
        <v>0</v>
      </c>
      <c r="J380" s="112">
        <f>SUMIF('NHẬP HÀNG'!D:D,A380,'NHẬP HÀNG'!N:N)</f>
        <v>0</v>
      </c>
      <c r="K380" s="112">
        <f>SUMIF('NHẬP HÀNG'!D:D,A380,'NHẬP HÀNG'!L:L)</f>
        <v>0</v>
      </c>
      <c r="L380" s="112">
        <f>SUMIF('XUẤT HÀNG'!D:D,A380,'XUẤT HÀNG'!G:G)</f>
        <v>0</v>
      </c>
      <c r="M380" s="112">
        <f>SUMIF('XUẤT HÀNG'!D:D,A380,'XUẤT HÀNG'!H:H)</f>
        <v>0</v>
      </c>
      <c r="N380" s="109">
        <f t="shared" si="62"/>
        <v>-1</v>
      </c>
      <c r="O380" s="121"/>
      <c r="P380" s="122"/>
      <c r="Q380" s="125">
        <f t="shared" si="63"/>
        <v>-1</v>
      </c>
      <c r="R380" s="126" t="s">
        <v>4814</v>
      </c>
      <c r="S380" s="101" t="str">
        <f t="shared" si="64"/>
        <v>OK</v>
      </c>
    </row>
    <row r="381" spans="1:25" s="100" customFormat="1" ht="33.75" customHeight="1">
      <c r="A381" s="54" t="s">
        <v>4349</v>
      </c>
      <c r="B381" s="113" t="str">
        <f>IF($A381="","",VLOOKUP($A381,'MÃ HH'!$A$1:$C$1876,2,0))</f>
        <v>TÁO GALAXY LẪN SIZE - 20KG</v>
      </c>
      <c r="C381" s="113" t="e">
        <f>IF($A381="","",VLOOKUP($A381,'MÃ HH'!$A$1:$C$215,3,0))</f>
        <v>#N/A</v>
      </c>
      <c r="D381" s="109">
        <f>VLOOKUP(A381,'[1]TỔNG HỢP'!$A:$N,14,0)</f>
        <v>73</v>
      </c>
      <c r="E381" s="112">
        <f>SUMIF('NHẬP HÀNG'!$D:$D,A381,'NHẬP HÀNG'!$H:$H)</f>
        <v>0</v>
      </c>
      <c r="F381" s="112">
        <f>SUMIF('NHẬP HÀNG'!D:D,A381,'NHẬP HÀNG'!I:I)</f>
        <v>0</v>
      </c>
      <c r="G381" s="112">
        <f>SUMIF('NHẬP HÀNG'!D:D,A381,'NHẬP HÀNG'!J:J)</f>
        <v>0</v>
      </c>
      <c r="H381" s="112">
        <f>SUMIF('NHẬP HÀNG'!D:D,A381,'NHẬP HÀNG'!K:K)</f>
        <v>0</v>
      </c>
      <c r="I381" s="112">
        <f>SUMIF('NHẬP HÀNG'!D:D,A381,'NHẬP HÀNG'!M:M)</f>
        <v>0</v>
      </c>
      <c r="J381" s="112">
        <f>SUMIF('NHẬP HÀNG'!D:D,A381,'NHẬP HÀNG'!N:N)</f>
        <v>0</v>
      </c>
      <c r="K381" s="112">
        <f>SUMIF('NHẬP HÀNG'!D:D,A381,'NHẬP HÀNG'!L:L)</f>
        <v>0</v>
      </c>
      <c r="L381" s="112">
        <f>SUMIF('XUẤT HÀNG'!D:D,A381,'XUẤT HÀNG'!G:G)</f>
        <v>0</v>
      </c>
      <c r="M381" s="112">
        <f>SUMIF('XUẤT HÀNG'!D:D,A381,'XUẤT HÀNG'!H:H)</f>
        <v>0</v>
      </c>
      <c r="N381" s="109">
        <f t="shared" si="62"/>
        <v>73</v>
      </c>
      <c r="O381" s="121">
        <f>21+21+27+20</f>
        <v>89</v>
      </c>
      <c r="P381" s="122"/>
      <c r="Q381" s="125">
        <f t="shared" si="63"/>
        <v>-16</v>
      </c>
      <c r="R381" s="126" t="s">
        <v>4815</v>
      </c>
      <c r="S381" s="101" t="str">
        <f t="shared" si="64"/>
        <v>OK</v>
      </c>
    </row>
    <row r="382" spans="1:25" s="100" customFormat="1" ht="33.75" customHeight="1">
      <c r="A382" s="54" t="s">
        <v>4063</v>
      </c>
      <c r="B382" s="113" t="str">
        <f>IF($A382="","",VLOOKUP($A382,'MÃ HH'!$A$1:$C$1876,2,0))</f>
        <v>TÁO GALAXY 113 3A - 18KG</v>
      </c>
      <c r="C382" s="113" t="e">
        <f>IF($A382="","",VLOOKUP($A382,'MÃ HH'!$A$1:$C$215,3,0))</f>
        <v>#N/A</v>
      </c>
      <c r="D382" s="109">
        <f>VLOOKUP(A382,'[1]TỔNG HỢP'!$A:$N,14,0)</f>
        <v>2</v>
      </c>
      <c r="E382" s="112">
        <f>SUMIF('NHẬP HÀNG'!$D:$D,A382,'NHẬP HÀNG'!$H:$H)</f>
        <v>0</v>
      </c>
      <c r="F382" s="112">
        <f>SUMIF('NHẬP HÀNG'!D:D,A382,'NHẬP HÀNG'!I:I)</f>
        <v>0</v>
      </c>
      <c r="G382" s="112">
        <f>SUMIF('NHẬP HÀNG'!D:D,A382,'NHẬP HÀNG'!J:J)</f>
        <v>0</v>
      </c>
      <c r="H382" s="112">
        <f>SUMIF('NHẬP HÀNG'!D:D,A382,'NHẬP HÀNG'!K:K)</f>
        <v>0</v>
      </c>
      <c r="I382" s="112">
        <f>SUMIF('NHẬP HÀNG'!D:D,A382,'NHẬP HÀNG'!M:M)</f>
        <v>0</v>
      </c>
      <c r="J382" s="112">
        <f>SUMIF('NHẬP HÀNG'!D:D,A382,'NHẬP HÀNG'!N:N)</f>
        <v>0</v>
      </c>
      <c r="K382" s="112">
        <f>SUMIF('NHẬP HÀNG'!D:D,A382,'NHẬP HÀNG'!L:L)</f>
        <v>0</v>
      </c>
      <c r="L382" s="112">
        <f>SUMIF('XUẤT HÀNG'!D:D,A382,'XUẤT HÀNG'!G:G)</f>
        <v>0</v>
      </c>
      <c r="M382" s="112">
        <f>SUMIF('XUẤT HÀNG'!D:D,A382,'XUẤT HÀNG'!H:H)</f>
        <v>0</v>
      </c>
      <c r="N382" s="109">
        <f t="shared" si="62"/>
        <v>2</v>
      </c>
      <c r="O382" s="121"/>
      <c r="P382" s="122"/>
      <c r="Q382" s="125">
        <f t="shared" si="63"/>
        <v>2</v>
      </c>
      <c r="R382" s="126" t="s">
        <v>4816</v>
      </c>
      <c r="S382" s="101" t="str">
        <f t="shared" si="64"/>
        <v>OK</v>
      </c>
    </row>
    <row r="383" spans="1:25" s="100" customFormat="1" ht="33.75" customHeight="1">
      <c r="A383" s="54" t="s">
        <v>4065</v>
      </c>
      <c r="B383" s="113" t="str">
        <f>IF($A383="","",VLOOKUP($A383,'MÃ HH'!$A$1:$C$1876,2,0))</f>
        <v>TÁO GALAXY 125 3A - 20KG</v>
      </c>
      <c r="C383" s="113" t="e">
        <f>IF($A383="","",VLOOKUP($A383,'MÃ HH'!$A$1:$C$215,3,0))</f>
        <v>#N/A</v>
      </c>
      <c r="D383" s="109">
        <f>VLOOKUP(A383,'[1]TỔNG HỢP'!$A:$N,14,0)</f>
        <v>14</v>
      </c>
      <c r="E383" s="112">
        <f>SUMIF('NHẬP HÀNG'!$D:$D,A383,'NHẬP HÀNG'!$H:$H)</f>
        <v>0</v>
      </c>
      <c r="F383" s="112">
        <f>SUMIF('NHẬP HÀNG'!D:D,A383,'NHẬP HÀNG'!I:I)</f>
        <v>0</v>
      </c>
      <c r="G383" s="112">
        <f>SUMIF('NHẬP HÀNG'!D:D,A383,'NHẬP HÀNG'!J:J)</f>
        <v>0</v>
      </c>
      <c r="H383" s="112">
        <f>SUMIF('NHẬP HÀNG'!D:D,A383,'NHẬP HÀNG'!K:K)</f>
        <v>0</v>
      </c>
      <c r="I383" s="112">
        <f>SUMIF('NHẬP HÀNG'!D:D,A383,'NHẬP HÀNG'!M:M)</f>
        <v>0</v>
      </c>
      <c r="J383" s="112">
        <f>SUMIF('NHẬP HÀNG'!D:D,A383,'NHẬP HÀNG'!N:N)</f>
        <v>0</v>
      </c>
      <c r="K383" s="112">
        <f>SUMIF('NHẬP HÀNG'!D:D,A383,'NHẬP HÀNG'!L:L)</f>
        <v>0</v>
      </c>
      <c r="L383" s="112">
        <f>SUMIF('XUẤT HÀNG'!D:D,A383,'XUẤT HÀNG'!G:G)</f>
        <v>0</v>
      </c>
      <c r="M383" s="112">
        <f>SUMIF('XUẤT HÀNG'!D:D,A383,'XUẤT HÀNG'!H:H)</f>
        <v>0</v>
      </c>
      <c r="N383" s="109">
        <f t="shared" si="62"/>
        <v>14</v>
      </c>
      <c r="O383" s="121"/>
      <c r="P383" s="122"/>
      <c r="Q383" s="125">
        <f t="shared" si="63"/>
        <v>14</v>
      </c>
      <c r="R383" s="126" t="s">
        <v>4817</v>
      </c>
      <c r="S383" s="101" t="str">
        <f t="shared" si="64"/>
        <v>OK</v>
      </c>
    </row>
    <row r="384" spans="1:25" s="100" customFormat="1" ht="33.75" hidden="1" customHeight="1">
      <c r="A384" s="54" t="s">
        <v>4083</v>
      </c>
      <c r="B384" s="113" t="str">
        <f>IF($A384="","",VLOOKUP($A384,'MÃ HH'!$A$1:$C$1876,2,0))</f>
        <v>TÁO GALAXY 100 3A - 20KG</v>
      </c>
      <c r="C384" s="113" t="e">
        <f>IF($A384="","",VLOOKUP($A384,'MÃ HH'!$A$1:$C$215,3,0))</f>
        <v>#N/A</v>
      </c>
      <c r="D384" s="109">
        <f>VLOOKUP(A384,'[1]TỔNG HỢP'!$A:$N,14,0)</f>
        <v>0</v>
      </c>
      <c r="E384" s="112">
        <f>SUMIF('NHẬP HÀNG'!$D:$D,A384,'NHẬP HÀNG'!$H:$H)</f>
        <v>0</v>
      </c>
      <c r="F384" s="112">
        <f>SUMIF('NHẬP HÀNG'!D:D,A384,'NHẬP HÀNG'!I:I)</f>
        <v>0</v>
      </c>
      <c r="G384" s="112">
        <f>SUMIF('NHẬP HÀNG'!D:D,A384,'NHẬP HÀNG'!J:J)</f>
        <v>0</v>
      </c>
      <c r="H384" s="112">
        <f>SUMIF('NHẬP HÀNG'!D:D,A384,'NHẬP HÀNG'!K:K)</f>
        <v>0</v>
      </c>
      <c r="I384" s="112">
        <f>SUMIF('NHẬP HÀNG'!D:D,A384,'NHẬP HÀNG'!M:M)</f>
        <v>0</v>
      </c>
      <c r="J384" s="112">
        <f>SUMIF('NHẬP HÀNG'!D:D,A384,'NHẬP HÀNG'!N:N)</f>
        <v>0</v>
      </c>
      <c r="K384" s="112">
        <f>SUMIF('NHẬP HÀNG'!D:D,A384,'NHẬP HÀNG'!L:L)</f>
        <v>0</v>
      </c>
      <c r="L384" s="112">
        <f>SUMIF('XUẤT HÀNG'!D:D,A384,'XUẤT HÀNG'!G:G)</f>
        <v>0</v>
      </c>
      <c r="M384" s="112">
        <f>SUMIF('XUẤT HÀNG'!D:D,A384,'XUẤT HÀNG'!H:H)</f>
        <v>0</v>
      </c>
      <c r="N384" s="109">
        <f t="shared" si="62"/>
        <v>0</v>
      </c>
      <c r="O384" s="121"/>
      <c r="P384" s="122"/>
      <c r="Q384" s="124">
        <f t="shared" si="63"/>
        <v>0</v>
      </c>
      <c r="R384" s="63"/>
      <c r="S384" s="101" t="str">
        <f t="shared" si="64"/>
        <v>NOT OK</v>
      </c>
    </row>
    <row r="385" spans="1:19" s="100" customFormat="1" ht="33.75" hidden="1" customHeight="1">
      <c r="A385" s="54" t="s">
        <v>4085</v>
      </c>
      <c r="B385" s="113" t="str">
        <f>IF($A385="","",VLOOKUP($A385,'MÃ HH'!$A$1:$C$1876,2,0))</f>
        <v>TÁO GALAXY 138 3A- 20KG</v>
      </c>
      <c r="C385" s="113" t="e">
        <f>IF($A385="","",VLOOKUP($A385,'MÃ HH'!$A$1:$C$215,3,0))</f>
        <v>#N/A</v>
      </c>
      <c r="D385" s="109">
        <f>VLOOKUP(A385,'[1]TỔNG HỢP'!$A:$N,14,0)</f>
        <v>0</v>
      </c>
      <c r="E385" s="112">
        <f>SUMIF('NHẬP HÀNG'!$D:$D,A385,'NHẬP HÀNG'!$H:$H)</f>
        <v>0</v>
      </c>
      <c r="F385" s="112">
        <f>SUMIF('NHẬP HÀNG'!D:D,A385,'NHẬP HÀNG'!I:I)</f>
        <v>0</v>
      </c>
      <c r="G385" s="112">
        <f>SUMIF('NHẬP HÀNG'!D:D,A385,'NHẬP HÀNG'!J:J)</f>
        <v>0</v>
      </c>
      <c r="H385" s="112">
        <f>SUMIF('NHẬP HÀNG'!D:D,A385,'NHẬP HÀNG'!K:K)</f>
        <v>0</v>
      </c>
      <c r="I385" s="112">
        <f>SUMIF('NHẬP HÀNG'!D:D,A385,'NHẬP HÀNG'!M:M)</f>
        <v>0</v>
      </c>
      <c r="J385" s="112">
        <f>SUMIF('NHẬP HÀNG'!D:D,A385,'NHẬP HÀNG'!N:N)</f>
        <v>0</v>
      </c>
      <c r="K385" s="112">
        <f>SUMIF('NHẬP HÀNG'!D:D,A385,'NHẬP HÀNG'!L:L)</f>
        <v>0</v>
      </c>
      <c r="L385" s="112">
        <f>SUMIF('XUẤT HÀNG'!D:D,A385,'XUẤT HÀNG'!G:G)</f>
        <v>0</v>
      </c>
      <c r="M385" s="112">
        <f>SUMIF('XUẤT HÀNG'!D:D,A385,'XUẤT HÀNG'!H:H)</f>
        <v>0</v>
      </c>
      <c r="N385" s="109">
        <f t="shared" si="62"/>
        <v>0</v>
      </c>
      <c r="O385" s="121"/>
      <c r="P385" s="122"/>
      <c r="Q385" s="124">
        <f t="shared" si="63"/>
        <v>0</v>
      </c>
      <c r="R385" s="63"/>
      <c r="S385" s="101" t="str">
        <f t="shared" si="64"/>
        <v>NOT OK</v>
      </c>
    </row>
    <row r="386" spans="1:19" s="100" customFormat="1" ht="33.75" customHeight="1">
      <c r="A386" s="54" t="s">
        <v>4544</v>
      </c>
      <c r="B386" s="113" t="str">
        <f>IF($A386="","",VLOOKUP($A386,'MÃ HH'!$A$1:$C$1876,2,0))</f>
        <v>TÁO GALAXY 125 0A - 20KG</v>
      </c>
      <c r="C386" s="113" t="e">
        <f>IF($A386="","",VLOOKUP($A386,'MÃ HH'!$A$1:$C$215,3,0))</f>
        <v>#N/A</v>
      </c>
      <c r="D386" s="109">
        <f>VLOOKUP(A386,'[1]TỔNG HỢP'!$A:$N,14,0)</f>
        <v>4</v>
      </c>
      <c r="E386" s="112">
        <f>SUMIF('NHẬP HÀNG'!$D:$D,A386,'NHẬP HÀNG'!$H:$H)</f>
        <v>0</v>
      </c>
      <c r="F386" s="112">
        <f>SUMIF('NHẬP HÀNG'!D:D,A386,'NHẬP HÀNG'!I:I)</f>
        <v>0</v>
      </c>
      <c r="G386" s="112">
        <f>SUMIF('NHẬP HÀNG'!D:D,A386,'NHẬP HÀNG'!J:J)</f>
        <v>0</v>
      </c>
      <c r="H386" s="112">
        <f>SUMIF('NHẬP HÀNG'!D:D,A386,'NHẬP HÀNG'!K:K)</f>
        <v>0</v>
      </c>
      <c r="I386" s="112">
        <f>SUMIF('NHẬP HÀNG'!D:D,A386,'NHẬP HÀNG'!M:M)</f>
        <v>0</v>
      </c>
      <c r="J386" s="112">
        <f>SUMIF('NHẬP HÀNG'!D:D,A386,'NHẬP HÀNG'!N:N)</f>
        <v>0</v>
      </c>
      <c r="K386" s="112">
        <f>SUMIF('NHẬP HÀNG'!D:D,A386,'NHẬP HÀNG'!L:L)</f>
        <v>0</v>
      </c>
      <c r="L386" s="112">
        <f>SUMIF('XUẤT HÀNG'!D:D,A386,'XUẤT HÀNG'!G:G)</f>
        <v>0</v>
      </c>
      <c r="M386" s="112">
        <f>SUMIF('XUẤT HÀNG'!D:D,A386,'XUẤT HÀNG'!H:H)</f>
        <v>0</v>
      </c>
      <c r="N386" s="109">
        <f t="shared" si="62"/>
        <v>4</v>
      </c>
      <c r="O386" s="121"/>
      <c r="P386" s="122"/>
      <c r="Q386" s="125">
        <f t="shared" si="63"/>
        <v>4</v>
      </c>
      <c r="R386" s="126" t="s">
        <v>4818</v>
      </c>
      <c r="S386" s="101" t="str">
        <f t="shared" si="64"/>
        <v>OK</v>
      </c>
    </row>
    <row r="387" spans="1:19" s="100" customFormat="1" ht="33.75" customHeight="1">
      <c r="A387" s="54" t="s">
        <v>4552</v>
      </c>
      <c r="B387" s="113" t="str">
        <f>IF($A387="","",VLOOKUP($A387,'MÃ HH'!$A$1:$C$1876,2,0))</f>
        <v>TÁO GALAXY 100 0A - 20KG</v>
      </c>
      <c r="C387" s="113"/>
      <c r="D387" s="109">
        <f>VLOOKUP(A387,'[1]TỔNG HỢP'!$A:$N,14,0)</f>
        <v>-8</v>
      </c>
      <c r="E387" s="112">
        <f>SUMIF('NHẬP HÀNG'!$D:$D,A387,'NHẬP HÀNG'!$H:$H)</f>
        <v>0</v>
      </c>
      <c r="F387" s="112">
        <f>SUMIF('NHẬP HÀNG'!D:D,A387,'NHẬP HÀNG'!I:I)</f>
        <v>0</v>
      </c>
      <c r="G387" s="112">
        <f>SUMIF('NHẬP HÀNG'!D:D,A387,'NHẬP HÀNG'!J:J)</f>
        <v>0</v>
      </c>
      <c r="H387" s="112">
        <f>SUMIF('NHẬP HÀNG'!D:D,A387,'NHẬP HÀNG'!K:K)</f>
        <v>0</v>
      </c>
      <c r="I387" s="112">
        <f>SUMIF('NHẬP HÀNG'!D:D,A387,'NHẬP HÀNG'!M:M)</f>
        <v>0</v>
      </c>
      <c r="J387" s="112">
        <f>SUMIF('NHẬP HÀNG'!D:D,A387,'NHẬP HÀNG'!N:N)</f>
        <v>0</v>
      </c>
      <c r="K387" s="112">
        <f>SUMIF('NHẬP HÀNG'!D:D,A387,'NHẬP HÀNG'!L:L)</f>
        <v>0</v>
      </c>
      <c r="L387" s="112">
        <f>SUMIF('XUẤT HÀNG'!D:D,A387,'XUẤT HÀNG'!G:G)</f>
        <v>0</v>
      </c>
      <c r="M387" s="112">
        <f>SUMIF('XUẤT HÀNG'!D:D,A387,'XUẤT HÀNG'!H:H)</f>
        <v>0</v>
      </c>
      <c r="N387" s="109">
        <f t="shared" ref="N387:N388" si="65">D387+E387+F387+G387+H387+I387++J387-L387-M387+K387</f>
        <v>-8</v>
      </c>
      <c r="O387" s="121"/>
      <c r="P387" s="122"/>
      <c r="Q387" s="125">
        <f t="shared" ref="Q387:Q388" si="66">+N387-O387-P387</f>
        <v>-8</v>
      </c>
      <c r="R387" s="126" t="s">
        <v>4819</v>
      </c>
      <c r="S387" s="101" t="str">
        <f t="shared" ref="S387:S388" si="67">IF(ABS(D387)+ABS(E387)+ABS(F387)+ABS(J387)+ABS(L387)+ABS(O387)+ABS(P387)+ABS(M387)+ABS(N387)+ABS(Q387)=0,"NOT OK","OK")</f>
        <v>OK</v>
      </c>
    </row>
    <row r="388" spans="1:19" s="100" customFormat="1" ht="33.75" customHeight="1">
      <c r="A388" s="54" t="s">
        <v>4554</v>
      </c>
      <c r="B388" s="113" t="str">
        <f>IF($A388="","",VLOOKUP($A388,'MÃ HH'!$A$1:$C$1876,2,0))</f>
        <v>TÁO GALAXY 113 0A - 20KG</v>
      </c>
      <c r="C388" s="113"/>
      <c r="D388" s="109">
        <f>VLOOKUP(A388,'[1]TỔNG HỢP'!$A:$N,14,0)</f>
        <v>-11</v>
      </c>
      <c r="E388" s="112">
        <f>SUMIF('NHẬP HÀNG'!$D:$D,A388,'NHẬP HÀNG'!$H:$H)</f>
        <v>0</v>
      </c>
      <c r="F388" s="112">
        <f>SUMIF('NHẬP HÀNG'!D:D,A388,'NHẬP HÀNG'!I:I)</f>
        <v>0</v>
      </c>
      <c r="G388" s="112">
        <f>SUMIF('NHẬP HÀNG'!D:D,A388,'NHẬP HÀNG'!J:J)</f>
        <v>0</v>
      </c>
      <c r="H388" s="112">
        <f>SUMIF('NHẬP HÀNG'!D:D,A388,'NHẬP HÀNG'!K:K)</f>
        <v>0</v>
      </c>
      <c r="I388" s="112">
        <f>SUMIF('NHẬP HÀNG'!D:D,A388,'NHẬP HÀNG'!M:M)</f>
        <v>0</v>
      </c>
      <c r="J388" s="112">
        <f>SUMIF('NHẬP HÀNG'!D:D,A388,'NHẬP HÀNG'!N:N)</f>
        <v>0</v>
      </c>
      <c r="K388" s="112">
        <f>SUMIF('NHẬP HÀNG'!D:D,A388,'NHẬP HÀNG'!L:L)</f>
        <v>0</v>
      </c>
      <c r="L388" s="112">
        <f>SUMIF('XUẤT HÀNG'!D:D,A388,'XUẤT HÀNG'!G:G)</f>
        <v>0</v>
      </c>
      <c r="M388" s="112">
        <f>SUMIF('XUẤT HÀNG'!D:D,A388,'XUẤT HÀNG'!H:H)</f>
        <v>0</v>
      </c>
      <c r="N388" s="109">
        <f t="shared" si="65"/>
        <v>-11</v>
      </c>
      <c r="O388" s="121"/>
      <c r="P388" s="122"/>
      <c r="Q388" s="125">
        <f t="shared" si="66"/>
        <v>-11</v>
      </c>
      <c r="R388" s="126" t="s">
        <v>4820</v>
      </c>
      <c r="S388" s="101" t="str">
        <f t="shared" si="67"/>
        <v>OK</v>
      </c>
    </row>
    <row r="389" spans="1:19" s="100" customFormat="1" ht="33.75" customHeight="1">
      <c r="A389" s="54" t="s">
        <v>4546</v>
      </c>
      <c r="B389" s="113" t="str">
        <f>IF($A389="","",VLOOKUP($A389,'MÃ HH'!$A$1:$C$1876,2,0))</f>
        <v>TÁO GALAXY 138 0A - 20KG</v>
      </c>
      <c r="C389" s="113" t="e">
        <f>IF($A389="","",VLOOKUP($A389,'MÃ HH'!$A$1:$C$215,3,0))</f>
        <v>#N/A</v>
      </c>
      <c r="D389" s="109">
        <f>VLOOKUP(A389,'[1]TỔNG HỢP'!$A:$N,14,0)</f>
        <v>-58</v>
      </c>
      <c r="E389" s="112">
        <f>SUMIF('NHẬP HÀNG'!$D:$D,A389,'NHẬP HÀNG'!$H:$H)</f>
        <v>0</v>
      </c>
      <c r="F389" s="112">
        <f>SUMIF('NHẬP HÀNG'!D:D,A389,'NHẬP HÀNG'!I:I)</f>
        <v>0</v>
      </c>
      <c r="G389" s="112">
        <f>SUMIF('NHẬP HÀNG'!D:D,A389,'NHẬP HÀNG'!J:J)</f>
        <v>0</v>
      </c>
      <c r="H389" s="112">
        <f>SUMIF('NHẬP HÀNG'!D:D,A389,'NHẬP HÀNG'!K:K)</f>
        <v>0</v>
      </c>
      <c r="I389" s="112">
        <f>SUMIF('NHẬP HÀNG'!D:D,A389,'NHẬP HÀNG'!M:M)</f>
        <v>0</v>
      </c>
      <c r="J389" s="112">
        <f>SUMIF('NHẬP HÀNG'!D:D,A389,'NHẬP HÀNG'!N:N)</f>
        <v>0</v>
      </c>
      <c r="K389" s="112">
        <f>SUMIF('NHẬP HÀNG'!D:D,A389,'NHẬP HÀNG'!L:L)</f>
        <v>0</v>
      </c>
      <c r="L389" s="112">
        <f>SUMIF('XUẤT HÀNG'!D:D,A389,'XUẤT HÀNG'!G:G)</f>
        <v>0</v>
      </c>
      <c r="M389" s="112">
        <f>SUMIF('XUẤT HÀNG'!D:D,A389,'XUẤT HÀNG'!H:H)</f>
        <v>0</v>
      </c>
      <c r="N389" s="109">
        <f t="shared" si="62"/>
        <v>-58</v>
      </c>
      <c r="O389" s="121"/>
      <c r="P389" s="122"/>
      <c r="Q389" s="125">
        <f t="shared" si="63"/>
        <v>-58</v>
      </c>
      <c r="R389" s="126" t="s">
        <v>4821</v>
      </c>
      <c r="S389" s="101" t="str">
        <f t="shared" si="64"/>
        <v>OK</v>
      </c>
    </row>
    <row r="390" spans="1:19" s="100" customFormat="1" ht="33.75" hidden="1" customHeight="1">
      <c r="A390" s="54" t="s">
        <v>4370</v>
      </c>
      <c r="B390" s="113" t="str">
        <f>IF($A390="","",VLOOKUP($A390,'MÃ HH'!$A$1:$C$1876,2,0))</f>
        <v>TÁO GALAXY PREMIUM 113- 20KG</v>
      </c>
      <c r="C390" s="113" t="e">
        <f>IF($A390="","",VLOOKUP($A390,'MÃ HH'!$A$1:$C$215,3,0))</f>
        <v>#N/A</v>
      </c>
      <c r="D390" s="109">
        <f>VLOOKUP(A390,'[1]TỔNG HỢP'!$A:$N,14,0)</f>
        <v>0</v>
      </c>
      <c r="E390" s="112">
        <f>SUMIF('NHẬP HÀNG'!$D:$D,A390,'NHẬP HÀNG'!$H:$H)</f>
        <v>0</v>
      </c>
      <c r="F390" s="112">
        <f>SUMIF('NHẬP HÀNG'!D:D,A390,'NHẬP HÀNG'!I:I)</f>
        <v>0</v>
      </c>
      <c r="G390" s="112">
        <f>SUMIF('NHẬP HÀNG'!D:D,A390,'NHẬP HÀNG'!J:J)</f>
        <v>0</v>
      </c>
      <c r="H390" s="112">
        <f>SUMIF('NHẬP HÀNG'!D:D,A390,'NHẬP HÀNG'!K:K)</f>
        <v>0</v>
      </c>
      <c r="I390" s="112">
        <f>SUMIF('NHẬP HÀNG'!D:D,A390,'NHẬP HÀNG'!M:M)</f>
        <v>0</v>
      </c>
      <c r="J390" s="112">
        <f>SUMIF('NHẬP HÀNG'!D:D,A390,'NHẬP HÀNG'!N:N)</f>
        <v>0</v>
      </c>
      <c r="K390" s="112">
        <f>SUMIF('NHẬP HÀNG'!D:D,A390,'NHẬP HÀNG'!L:L)</f>
        <v>0</v>
      </c>
      <c r="L390" s="112">
        <f>SUMIF('XUẤT HÀNG'!D:D,A390,'XUẤT HÀNG'!G:G)</f>
        <v>0</v>
      </c>
      <c r="M390" s="112">
        <f>SUMIF('XUẤT HÀNG'!D:D,A390,'XUẤT HÀNG'!H:H)</f>
        <v>0</v>
      </c>
      <c r="N390" s="109">
        <f t="shared" si="62"/>
        <v>0</v>
      </c>
      <c r="O390" s="121"/>
      <c r="P390" s="122"/>
      <c r="Q390" s="124">
        <f t="shared" si="63"/>
        <v>0</v>
      </c>
      <c r="R390" s="63"/>
      <c r="S390" s="101" t="str">
        <f t="shared" si="64"/>
        <v>NOT OK</v>
      </c>
    </row>
    <row r="391" spans="1:19" s="100" customFormat="1" ht="33.75" hidden="1" customHeight="1">
      <c r="A391" s="54" t="s">
        <v>4372</v>
      </c>
      <c r="B391" s="113" t="str">
        <f>IF($A391="","",VLOOKUP($A391,'MÃ HH'!$A$1:$C$1876,2,0))</f>
        <v>TÁO GALAXY PREMIUM 125- 20KG</v>
      </c>
      <c r="C391" s="113" t="e">
        <f>IF($A391="","",VLOOKUP($A391,'MÃ HH'!$A$1:$C$215,3,0))</f>
        <v>#N/A</v>
      </c>
      <c r="D391" s="109">
        <f>VLOOKUP(A391,'[1]TỔNG HỢP'!$A:$N,14,0)</f>
        <v>0</v>
      </c>
      <c r="E391" s="112">
        <f>SUMIF('NHẬP HÀNG'!$D:$D,A391,'NHẬP HÀNG'!$H:$H)</f>
        <v>0</v>
      </c>
      <c r="F391" s="112">
        <f>SUMIF('NHẬP HÀNG'!D:D,A391,'NHẬP HÀNG'!I:I)</f>
        <v>0</v>
      </c>
      <c r="G391" s="112">
        <f>SUMIF('NHẬP HÀNG'!D:D,A391,'NHẬP HÀNG'!J:J)</f>
        <v>0</v>
      </c>
      <c r="H391" s="112">
        <f>SUMIF('NHẬP HÀNG'!D:D,A391,'NHẬP HÀNG'!K:K)</f>
        <v>0</v>
      </c>
      <c r="I391" s="112">
        <f>SUMIF('NHẬP HÀNG'!D:D,A391,'NHẬP HÀNG'!M:M)</f>
        <v>0</v>
      </c>
      <c r="J391" s="112">
        <f>SUMIF('NHẬP HÀNG'!D:D,A391,'NHẬP HÀNG'!N:N)</f>
        <v>0</v>
      </c>
      <c r="K391" s="112">
        <f>SUMIF('NHẬP HÀNG'!D:D,A391,'NHẬP HÀNG'!L:L)</f>
        <v>0</v>
      </c>
      <c r="L391" s="112">
        <f>SUMIF('XUẤT HÀNG'!D:D,A391,'XUẤT HÀNG'!G:G)</f>
        <v>0</v>
      </c>
      <c r="M391" s="112">
        <f>SUMIF('XUẤT HÀNG'!D:D,A391,'XUẤT HÀNG'!H:H)</f>
        <v>0</v>
      </c>
      <c r="N391" s="109">
        <f t="shared" si="62"/>
        <v>0</v>
      </c>
      <c r="O391" s="121"/>
      <c r="P391" s="122"/>
      <c r="Q391" s="124">
        <f t="shared" si="63"/>
        <v>0</v>
      </c>
      <c r="R391" s="63"/>
      <c r="S391" s="101" t="str">
        <f t="shared" si="64"/>
        <v>NOT OK</v>
      </c>
    </row>
    <row r="392" spans="1:19" s="100" customFormat="1" ht="33.75" hidden="1" customHeight="1">
      <c r="A392" s="54" t="s">
        <v>4374</v>
      </c>
      <c r="B392" s="113" t="str">
        <f>IF($A392="","",VLOOKUP($A392,'MÃ HH'!$A$1:$C$1876,2,0))</f>
        <v>TÁO GALAXY PREMIUM 138- 20KG</v>
      </c>
      <c r="C392" s="113" t="e">
        <f>IF($A392="","",VLOOKUP($A392,'MÃ HH'!$A$1:$C$215,3,0))</f>
        <v>#N/A</v>
      </c>
      <c r="D392" s="109">
        <f>VLOOKUP(A392,'[1]TỔNG HỢP'!$A:$N,14,0)</f>
        <v>0</v>
      </c>
      <c r="E392" s="112">
        <f>SUMIF('NHẬP HÀNG'!$D:$D,A392,'NHẬP HÀNG'!$H:$H)</f>
        <v>0</v>
      </c>
      <c r="F392" s="112">
        <f>SUMIF('NHẬP HÀNG'!D:D,A392,'NHẬP HÀNG'!I:I)</f>
        <v>0</v>
      </c>
      <c r="G392" s="112">
        <f>SUMIF('NHẬP HÀNG'!D:D,A392,'NHẬP HÀNG'!J:J)</f>
        <v>0</v>
      </c>
      <c r="H392" s="112">
        <f>SUMIF('NHẬP HÀNG'!D:D,A392,'NHẬP HÀNG'!K:K)</f>
        <v>0</v>
      </c>
      <c r="I392" s="112">
        <f>SUMIF('NHẬP HÀNG'!D:D,A392,'NHẬP HÀNG'!M:M)</f>
        <v>0</v>
      </c>
      <c r="J392" s="112">
        <f>SUMIF('NHẬP HÀNG'!D:D,A392,'NHẬP HÀNG'!N:N)</f>
        <v>0</v>
      </c>
      <c r="K392" s="112">
        <f>SUMIF('NHẬP HÀNG'!D:D,A392,'NHẬP HÀNG'!L:L)</f>
        <v>0</v>
      </c>
      <c r="L392" s="112">
        <f>SUMIF('XUẤT HÀNG'!D:D,A392,'XUẤT HÀNG'!G:G)</f>
        <v>0</v>
      </c>
      <c r="M392" s="112">
        <f>SUMIF('XUẤT HÀNG'!D:D,A392,'XUẤT HÀNG'!H:H)</f>
        <v>0</v>
      </c>
      <c r="N392" s="109">
        <f t="shared" si="62"/>
        <v>0</v>
      </c>
      <c r="O392" s="121"/>
      <c r="P392" s="122"/>
      <c r="Q392" s="124">
        <f t="shared" si="63"/>
        <v>0</v>
      </c>
      <c r="R392" s="63"/>
      <c r="S392" s="101" t="str">
        <f t="shared" si="64"/>
        <v>NOT OK</v>
      </c>
    </row>
    <row r="393" spans="1:19" s="100" customFormat="1" ht="33.75" hidden="1" customHeight="1">
      <c r="A393" s="54" t="s">
        <v>3662</v>
      </c>
      <c r="B393" s="113" t="str">
        <f>IF($A393="","",VLOOKUP($A393,'MÃ HH'!$A$1:$C$215,2,0))</f>
        <v>TÁO GALA NEW 80</v>
      </c>
      <c r="C393" s="113"/>
      <c r="D393" s="109">
        <f>VLOOKUP(A393,'[1]TỔNG HỢP'!$A:$N,14,0)</f>
        <v>0</v>
      </c>
      <c r="E393" s="112">
        <f>SUMIF('NHẬP HÀNG'!$D:$D,A393,'NHẬP HÀNG'!$H:$H)</f>
        <v>0</v>
      </c>
      <c r="F393" s="112">
        <f>SUMIF('NHẬP HÀNG'!D:D,A393,'NHẬP HÀNG'!I:I)</f>
        <v>0</v>
      </c>
      <c r="G393" s="112">
        <f>SUMIF('NHẬP HÀNG'!D:D,A393,'NHẬP HÀNG'!J:J)</f>
        <v>0</v>
      </c>
      <c r="H393" s="112">
        <f>SUMIF('NHẬP HÀNG'!D:D,A393,'NHẬP HÀNG'!K:K)</f>
        <v>0</v>
      </c>
      <c r="I393" s="112">
        <f>SUMIF('NHẬP HÀNG'!D:D,A393,'NHẬP HÀNG'!M:M)</f>
        <v>0</v>
      </c>
      <c r="J393" s="112">
        <f>SUMIF('NHẬP HÀNG'!D:D,A393,'NHẬP HÀNG'!N:N)</f>
        <v>0</v>
      </c>
      <c r="K393" s="112">
        <f>SUMIF('NHẬP HÀNG'!D:D,A393,'NHẬP HÀNG'!L:L)</f>
        <v>0</v>
      </c>
      <c r="L393" s="112">
        <f>SUMIF('XUẤT HÀNG'!D:D,A393,'XUẤT HÀNG'!G:G)</f>
        <v>0</v>
      </c>
      <c r="M393" s="112">
        <f>SUMIF('XUẤT HÀNG'!D:D,A393,'XUẤT HÀNG'!H:H)</f>
        <v>0</v>
      </c>
      <c r="N393" s="109">
        <f t="shared" si="62"/>
        <v>0</v>
      </c>
      <c r="O393" s="121"/>
      <c r="P393" s="122"/>
      <c r="Q393" s="124">
        <f t="shared" si="63"/>
        <v>0</v>
      </c>
      <c r="R393" s="63"/>
      <c r="S393" s="101" t="str">
        <f t="shared" si="64"/>
        <v>NOT OK</v>
      </c>
    </row>
    <row r="394" spans="1:19" s="100" customFormat="1" ht="33.75" hidden="1" customHeight="1">
      <c r="A394" s="135" t="s">
        <v>3816</v>
      </c>
      <c r="B394" s="113" t="str">
        <f>IF($A394="","",VLOOKUP($A394,'MÃ HH'!$A$1:$C$1876,2,0))</f>
        <v>TÁO GALA KHỈ 100 - 20KG</v>
      </c>
      <c r="C394" s="113"/>
      <c r="D394" s="109">
        <f>VLOOKUP(A394,'[1]TỔNG HỢP'!$A:$N,14,0)</f>
        <v>0</v>
      </c>
      <c r="E394" s="112">
        <f>SUMIF('NHẬP HÀNG'!$D:$D,A394,'NHẬP HÀNG'!$H:$H)</f>
        <v>0</v>
      </c>
      <c r="F394" s="112">
        <f>SUMIF('NHẬP HÀNG'!D:D,A394,'NHẬP HÀNG'!I:I)</f>
        <v>0</v>
      </c>
      <c r="G394" s="112">
        <f>SUMIF('NHẬP HÀNG'!D:D,A394,'NHẬP HÀNG'!J:J)</f>
        <v>0</v>
      </c>
      <c r="H394" s="112">
        <f>SUMIF('NHẬP HÀNG'!D:D,A394,'NHẬP HÀNG'!K:K)</f>
        <v>0</v>
      </c>
      <c r="I394" s="112">
        <f>SUMIF('NHẬP HÀNG'!D:D,A394,'NHẬP HÀNG'!M:M)</f>
        <v>0</v>
      </c>
      <c r="J394" s="112">
        <f>SUMIF('NHẬP HÀNG'!D:D,A394,'NHẬP HÀNG'!N:N)</f>
        <v>0</v>
      </c>
      <c r="K394" s="112">
        <f>SUMIF('NHẬP HÀNG'!D:D,A394,'NHẬP HÀNG'!L:L)</f>
        <v>0</v>
      </c>
      <c r="L394" s="112">
        <f>SUMIF('XUẤT HÀNG'!D:D,A394,'XUẤT HÀNG'!G:G)</f>
        <v>0</v>
      </c>
      <c r="M394" s="112">
        <f>SUMIF('XUẤT HÀNG'!D:D,A394,'XUẤT HÀNG'!H:H)</f>
        <v>0</v>
      </c>
      <c r="N394" s="109">
        <f t="shared" si="62"/>
        <v>0</v>
      </c>
      <c r="O394" s="121"/>
      <c r="P394" s="122"/>
      <c r="Q394" s="124">
        <f t="shared" si="63"/>
        <v>0</v>
      </c>
      <c r="R394" s="63"/>
      <c r="S394" s="101" t="str">
        <f t="shared" si="64"/>
        <v>NOT OK</v>
      </c>
    </row>
    <row r="395" spans="1:19" s="100" customFormat="1" ht="33.75" customHeight="1">
      <c r="A395" s="56" t="s">
        <v>3518</v>
      </c>
      <c r="B395" s="113" t="str">
        <f>IF($A395="","",VLOOKUP($A395,'MÃ HH'!$A$1:$C$1876,2,0))</f>
        <v xml:space="preserve">TÁO GALA KHỈ 125-20KG </v>
      </c>
      <c r="C395" s="113" t="str">
        <f>IF($A395="","",VLOOKUP($A395,'MÃ HH'!$A$1:$C$215,3,0))</f>
        <v>Thùng</v>
      </c>
      <c r="D395" s="109">
        <f>VLOOKUP(A395,'[1]TỔNG HỢP'!$A:$N,14,0)</f>
        <v>14</v>
      </c>
      <c r="E395" s="112">
        <f>SUMIF('NHẬP HÀNG'!$D:$D,A395,'NHẬP HÀNG'!$H:$H)</f>
        <v>0</v>
      </c>
      <c r="F395" s="112">
        <f>SUMIF('NHẬP HÀNG'!D:D,A395,'NHẬP HÀNG'!I:I)</f>
        <v>0</v>
      </c>
      <c r="G395" s="112">
        <f>SUMIF('NHẬP HÀNG'!D:D,A395,'NHẬP HÀNG'!J:J)</f>
        <v>0</v>
      </c>
      <c r="H395" s="112">
        <f>SUMIF('NHẬP HÀNG'!D:D,A395,'NHẬP HÀNG'!K:K)</f>
        <v>0</v>
      </c>
      <c r="I395" s="112">
        <f>SUMIF('NHẬP HÀNG'!D:D,A395,'NHẬP HÀNG'!M:M)</f>
        <v>0</v>
      </c>
      <c r="J395" s="112">
        <f>SUMIF('NHẬP HÀNG'!D:D,A395,'NHẬP HÀNG'!N:N)</f>
        <v>1</v>
      </c>
      <c r="K395" s="112">
        <f>SUMIF('NHẬP HÀNG'!D:D,A395,'NHẬP HÀNG'!L:L)</f>
        <v>0</v>
      </c>
      <c r="L395" s="112">
        <f>SUMIF('XUẤT HÀNG'!D:D,A395,'XUẤT HÀNG'!G:G)</f>
        <v>0</v>
      </c>
      <c r="M395" s="112">
        <f>SUMIF('XUẤT HÀNG'!D:D,A395,'XUẤT HÀNG'!H:H)</f>
        <v>0</v>
      </c>
      <c r="N395" s="109">
        <f t="shared" si="62"/>
        <v>15</v>
      </c>
      <c r="O395" s="121">
        <f>16+2+8</f>
        <v>26</v>
      </c>
      <c r="P395" s="122"/>
      <c r="Q395" s="125">
        <f t="shared" si="63"/>
        <v>-11</v>
      </c>
      <c r="R395" s="10" t="s">
        <v>4822</v>
      </c>
      <c r="S395" s="101" t="str">
        <f t="shared" si="64"/>
        <v>OK</v>
      </c>
    </row>
    <row r="396" spans="1:19" s="100" customFormat="1" ht="33.75" customHeight="1">
      <c r="A396" s="56" t="s">
        <v>3520</v>
      </c>
      <c r="B396" s="113" t="str">
        <f>IF($A396="","",VLOOKUP($A396,'MÃ HH'!$A$1:$C$1876,2,0))</f>
        <v xml:space="preserve">TÁO GALA KHỈ 138-20KG </v>
      </c>
      <c r="C396" s="113" t="str">
        <f>IF($A396="","",VLOOKUP($A396,'MÃ HH'!$A$1:$C$215,3,0))</f>
        <v>Thùng</v>
      </c>
      <c r="D396" s="109">
        <f>VLOOKUP(A396,'[1]TỔNG HỢP'!$A:$N,14,0)</f>
        <v>4</v>
      </c>
      <c r="E396" s="112">
        <f>SUMIF('NHẬP HÀNG'!$D:$D,A396,'NHẬP HÀNG'!$H:$H)</f>
        <v>0</v>
      </c>
      <c r="F396" s="112">
        <f>SUMIF('NHẬP HÀNG'!D:D,A396,'NHẬP HÀNG'!I:I)</f>
        <v>0</v>
      </c>
      <c r="G396" s="112">
        <f>SUMIF('NHẬP HÀNG'!D:D,A396,'NHẬP HÀNG'!J:J)</f>
        <v>0</v>
      </c>
      <c r="H396" s="112">
        <f>SUMIF('NHẬP HÀNG'!D:D,A396,'NHẬP HÀNG'!K:K)</f>
        <v>0</v>
      </c>
      <c r="I396" s="112">
        <f>SUMIF('NHẬP HÀNG'!D:D,A396,'NHẬP HÀNG'!M:M)</f>
        <v>0</v>
      </c>
      <c r="J396" s="112">
        <f>SUMIF('NHẬP HÀNG'!D:D,A396,'NHẬP HÀNG'!N:N)</f>
        <v>0</v>
      </c>
      <c r="K396" s="112">
        <f>SUMIF('NHẬP HÀNG'!D:D,A396,'NHẬP HÀNG'!L:L)</f>
        <v>0</v>
      </c>
      <c r="L396" s="112">
        <f>SUMIF('XUẤT HÀNG'!D:D,A396,'XUẤT HÀNG'!G:G)</f>
        <v>0</v>
      </c>
      <c r="M396" s="112">
        <f>SUMIF('XUẤT HÀNG'!D:D,A396,'XUẤT HÀNG'!H:H)</f>
        <v>0</v>
      </c>
      <c r="N396" s="109">
        <f t="shared" si="62"/>
        <v>4</v>
      </c>
      <c r="O396" s="121">
        <v>14</v>
      </c>
      <c r="P396" s="122"/>
      <c r="Q396" s="125">
        <f t="shared" si="63"/>
        <v>-10</v>
      </c>
      <c r="R396" s="9"/>
      <c r="S396" s="101" t="str">
        <f t="shared" si="64"/>
        <v>OK</v>
      </c>
    </row>
    <row r="397" spans="1:19" s="100" customFormat="1" ht="33.75" hidden="1" customHeight="1">
      <c r="A397" s="56" t="s">
        <v>3645</v>
      </c>
      <c r="B397" s="113" t="str">
        <f>IF($A397="","",VLOOKUP($A397,'MÃ HH'!$A$1:$C$1876,2,0))</f>
        <v xml:space="preserve">TÁO GALA KHỈ 113-20KG </v>
      </c>
      <c r="C397" s="113" t="str">
        <f>IF($A397="","",VLOOKUP($A397,'MÃ HH'!$A$1:$C$215,3,0))</f>
        <v>Thùng</v>
      </c>
      <c r="D397" s="109">
        <f>VLOOKUP(A397,'[1]TỔNG HỢP'!$A:$N,14,0)</f>
        <v>0</v>
      </c>
      <c r="E397" s="112">
        <f>SUMIF('NHẬP HÀNG'!$D:$D,A397,'NHẬP HÀNG'!$H:$H)</f>
        <v>0</v>
      </c>
      <c r="F397" s="112">
        <f>SUMIF('NHẬP HÀNG'!D:D,A397,'NHẬP HÀNG'!I:I)</f>
        <v>0</v>
      </c>
      <c r="G397" s="112">
        <f>SUMIF('NHẬP HÀNG'!D:D,A397,'NHẬP HÀNG'!J:J)</f>
        <v>0</v>
      </c>
      <c r="H397" s="112">
        <f>SUMIF('NHẬP HÀNG'!D:D,A397,'NHẬP HÀNG'!K:K)</f>
        <v>0</v>
      </c>
      <c r="I397" s="112">
        <f>SUMIF('NHẬP HÀNG'!D:D,A397,'NHẬP HÀNG'!M:M)</f>
        <v>0</v>
      </c>
      <c r="J397" s="112">
        <f>SUMIF('NHẬP HÀNG'!D:D,A397,'NHẬP HÀNG'!N:N)</f>
        <v>0</v>
      </c>
      <c r="K397" s="112">
        <f>SUMIF('NHẬP HÀNG'!D:D,A397,'NHẬP HÀNG'!L:L)</f>
        <v>0</v>
      </c>
      <c r="L397" s="112">
        <f>SUMIF('XUẤT HÀNG'!D:D,A397,'XUẤT HÀNG'!G:G)</f>
        <v>0</v>
      </c>
      <c r="M397" s="112">
        <f>SUMIF('XUẤT HÀNG'!D:D,A397,'XUẤT HÀNG'!H:H)</f>
        <v>0</v>
      </c>
      <c r="N397" s="109">
        <f t="shared" si="62"/>
        <v>0</v>
      </c>
      <c r="O397" s="121"/>
      <c r="P397" s="122"/>
      <c r="Q397" s="142">
        <f t="shared" si="63"/>
        <v>0</v>
      </c>
      <c r="R397" s="2"/>
      <c r="S397" s="101" t="str">
        <f t="shared" si="64"/>
        <v>NOT OK</v>
      </c>
    </row>
    <row r="398" spans="1:19" s="100" customFormat="1" ht="33.75" customHeight="1">
      <c r="A398" s="131" t="s">
        <v>4283</v>
      </c>
      <c r="B398" s="113" t="str">
        <f>IF($A398="","",VLOOKUP($A398,'MÃ HH'!$A$1:$C$1876,2,0))</f>
        <v xml:space="preserve">TÁO GALA KHỈ LẪN SIZE -20KG </v>
      </c>
      <c r="C398" s="113" t="e">
        <f>IF($A398="","",VLOOKUP($A398,'MÃ HH'!$A$1:$C$215,3,0))</f>
        <v>#N/A</v>
      </c>
      <c r="D398" s="109">
        <f>VLOOKUP(A398,'[1]TỔNG HỢP'!$A:$N,14,0)</f>
        <v>21</v>
      </c>
      <c r="E398" s="112">
        <f>SUMIF('NHẬP HÀNG'!$D:$D,A398,'NHẬP HÀNG'!$H:$H)</f>
        <v>0</v>
      </c>
      <c r="F398" s="112">
        <f>SUMIF('NHẬP HÀNG'!D:D,A398,'NHẬP HÀNG'!I:I)</f>
        <v>0</v>
      </c>
      <c r="G398" s="112">
        <f>SUMIF('NHẬP HÀNG'!D:D,A398,'NHẬP HÀNG'!J:J)</f>
        <v>0</v>
      </c>
      <c r="H398" s="112">
        <f>SUMIF('NHẬP HÀNG'!D:D,A398,'NHẬP HÀNG'!K:K)</f>
        <v>0</v>
      </c>
      <c r="I398" s="112">
        <f>SUMIF('NHẬP HÀNG'!D:D,A398,'NHẬP HÀNG'!M:M)</f>
        <v>0</v>
      </c>
      <c r="J398" s="112">
        <f>SUMIF('NHẬP HÀNG'!D:D,A398,'NHẬP HÀNG'!N:N)</f>
        <v>0</v>
      </c>
      <c r="K398" s="112">
        <f>SUMIF('NHẬP HÀNG'!D:D,A398,'NHẬP HÀNG'!L:L)</f>
        <v>0</v>
      </c>
      <c r="L398" s="112">
        <f>SUMIF('XUẤT HÀNG'!D:D,A398,'XUẤT HÀNG'!G:G)</f>
        <v>0</v>
      </c>
      <c r="M398" s="112">
        <f>SUMIF('XUẤT HÀNG'!D:D,A398,'XUẤT HÀNG'!H:H)</f>
        <v>0</v>
      </c>
      <c r="N398" s="109">
        <f t="shared" si="62"/>
        <v>21</v>
      </c>
      <c r="O398" s="121"/>
      <c r="P398" s="122"/>
      <c r="Q398" s="125">
        <f t="shared" si="63"/>
        <v>21</v>
      </c>
      <c r="R398" s="8"/>
      <c r="S398" s="101" t="str">
        <f t="shared" si="64"/>
        <v>OK</v>
      </c>
    </row>
    <row r="399" spans="1:19" s="100" customFormat="1" ht="33.75" customHeight="1">
      <c r="A399" s="131" t="s">
        <v>4684</v>
      </c>
      <c r="B399" s="113" t="str">
        <f>IF($A399="","",VLOOKUP($A399,'MÃ HH'!$A$1:$C$1876,2,0))</f>
        <v>TÁO 5 GÓC KHỈ 40 -10KG</v>
      </c>
      <c r="C399" s="113" t="e">
        <f>IF($A399="","",VLOOKUP($A399,'MÃ HH'!$A$1:$C$215,3,0))</f>
        <v>#N/A</v>
      </c>
      <c r="D399" s="109">
        <f>VLOOKUP(A399,'[1]TỔNG HỢP'!$A:$N,14,0)</f>
        <v>-1</v>
      </c>
      <c r="E399" s="112">
        <f>SUMIF('NHẬP HÀNG'!$D:$D,A399,'NHẬP HÀNG'!$H:$H)</f>
        <v>0</v>
      </c>
      <c r="F399" s="112">
        <f>SUMIF('NHẬP HÀNG'!D:D,A399,'NHẬP HÀNG'!I:I)</f>
        <v>0</v>
      </c>
      <c r="G399" s="112">
        <f>SUMIF('NHẬP HÀNG'!D:D,A399,'NHẬP HÀNG'!J:J)</f>
        <v>0</v>
      </c>
      <c r="H399" s="112">
        <f>SUMIF('NHẬP HÀNG'!D:D,A399,'NHẬP HÀNG'!K:K)</f>
        <v>0</v>
      </c>
      <c r="I399" s="112">
        <f>SUMIF('NHẬP HÀNG'!D:D,A399,'NHẬP HÀNG'!M:M)</f>
        <v>0</v>
      </c>
      <c r="J399" s="112">
        <f>SUMIF('NHẬP HÀNG'!D:D,A399,'NHẬP HÀNG'!N:N)</f>
        <v>0</v>
      </c>
      <c r="K399" s="112">
        <f>SUMIF('NHẬP HÀNG'!D:D,A399,'NHẬP HÀNG'!L:L)</f>
        <v>0</v>
      </c>
      <c r="L399" s="112">
        <f>SUMIF('XUẤT HÀNG'!D:D,A399,'XUẤT HÀNG'!G:G)</f>
        <v>0</v>
      </c>
      <c r="M399" s="112">
        <f>SUMIF('XUẤT HÀNG'!D:D,A399,'XUẤT HÀNG'!H:H)</f>
        <v>0</v>
      </c>
      <c r="N399" s="109">
        <f t="shared" si="62"/>
        <v>-1</v>
      </c>
      <c r="O399" s="121"/>
      <c r="P399" s="122"/>
      <c r="Q399" s="125">
        <f t="shared" si="63"/>
        <v>-1</v>
      </c>
      <c r="R399" s="14" t="s">
        <v>4746</v>
      </c>
      <c r="S399" s="101" t="str">
        <f t="shared" si="64"/>
        <v>OK</v>
      </c>
    </row>
    <row r="400" spans="1:19" s="100" customFormat="1" ht="33.75" customHeight="1">
      <c r="A400" s="131" t="s">
        <v>4708</v>
      </c>
      <c r="B400" s="113" t="str">
        <f>IF($A400="","",VLOOKUP($A400,'MÃ HH'!$A$1:$C$1876,2,0))</f>
        <v>TÁO 5 GÓC KHỈ 44 -10KG</v>
      </c>
      <c r="C400" s="113" t="e">
        <f>IF($A400="","",VLOOKUP($A400,'MÃ HH'!$A$1:$C$215,3,0))</f>
        <v>#N/A</v>
      </c>
      <c r="D400" s="109">
        <f>VLOOKUP(A400,'[1]TỔNG HỢP'!$A:$N,14,0)</f>
        <v>10</v>
      </c>
      <c r="E400" s="112">
        <f>SUMIF('NHẬP HÀNG'!$D:$D,A400,'NHẬP HÀNG'!$H:$H)</f>
        <v>0</v>
      </c>
      <c r="F400" s="112">
        <f>SUMIF('NHẬP HÀNG'!D:D,A400,'NHẬP HÀNG'!I:I)</f>
        <v>0</v>
      </c>
      <c r="G400" s="112">
        <f>SUMIF('NHẬP HÀNG'!D:D,A400,'NHẬP HÀNG'!J:J)</f>
        <v>0</v>
      </c>
      <c r="H400" s="112">
        <f>SUMIF('NHẬP HÀNG'!D:D,A400,'NHẬP HÀNG'!K:K)</f>
        <v>0</v>
      </c>
      <c r="I400" s="112">
        <f>SUMIF('NHẬP HÀNG'!D:D,A400,'NHẬP HÀNG'!M:M)</f>
        <v>0</v>
      </c>
      <c r="J400" s="112">
        <f>SUMIF('NHẬP HÀNG'!D:D,A400,'NHẬP HÀNG'!N:N)</f>
        <v>0</v>
      </c>
      <c r="K400" s="112">
        <f>SUMIF('NHẬP HÀNG'!D:D,A400,'NHẬP HÀNG'!L:L)</f>
        <v>0</v>
      </c>
      <c r="L400" s="112">
        <f>SUMIF('XUẤT HÀNG'!D:D,A400,'XUẤT HÀNG'!G:G)</f>
        <v>0</v>
      </c>
      <c r="M400" s="112">
        <f>SUMIF('XUẤT HÀNG'!D:D,A400,'XUẤT HÀNG'!H:H)</f>
        <v>0</v>
      </c>
      <c r="N400" s="109">
        <f t="shared" si="62"/>
        <v>10</v>
      </c>
      <c r="O400" s="121">
        <v>9</v>
      </c>
      <c r="P400" s="122"/>
      <c r="Q400" s="125">
        <f t="shared" si="63"/>
        <v>1</v>
      </c>
      <c r="R400" s="14"/>
      <c r="S400" s="101" t="str">
        <f t="shared" si="64"/>
        <v>OK</v>
      </c>
    </row>
    <row r="401" spans="1:19" s="100" customFormat="1" ht="33.75" hidden="1" customHeight="1">
      <c r="A401" s="40" t="s">
        <v>4305</v>
      </c>
      <c r="B401" s="113" t="str">
        <f>IF($A401="","",VLOOKUP($A401,'MÃ HH'!$A$1:$C$1876,2,0))</f>
        <v>TÁO XANH KHỈ 113</v>
      </c>
      <c r="C401" s="113" t="e">
        <f>IF($A401="","",VLOOKUP($A401,'MÃ HH'!$A$1:$C$215,3,0))</f>
        <v>#N/A</v>
      </c>
      <c r="D401" s="109">
        <f>VLOOKUP(A401,'[1]TỔNG HỢP'!$A:$N,14,0)</f>
        <v>0</v>
      </c>
      <c r="E401" s="112">
        <f>SUMIF('NHẬP HÀNG'!$D:$D,A401,'NHẬP HÀNG'!$H:$H)</f>
        <v>0</v>
      </c>
      <c r="F401" s="112">
        <f>SUMIF('NHẬP HÀNG'!D:D,A401,'NHẬP HÀNG'!I:I)</f>
        <v>0</v>
      </c>
      <c r="G401" s="112">
        <f>SUMIF('NHẬP HÀNG'!D:D,A401,'NHẬP HÀNG'!J:J)</f>
        <v>0</v>
      </c>
      <c r="H401" s="112">
        <f>SUMIF('NHẬP HÀNG'!D:D,A401,'NHẬP HÀNG'!K:K)</f>
        <v>0</v>
      </c>
      <c r="I401" s="112">
        <f>SUMIF('NHẬP HÀNG'!D:D,A401,'NHẬP HÀNG'!M:M)</f>
        <v>0</v>
      </c>
      <c r="J401" s="112">
        <f>SUMIF('NHẬP HÀNG'!D:D,A401,'NHẬP HÀNG'!N:N)</f>
        <v>0</v>
      </c>
      <c r="K401" s="112">
        <f>SUMIF('NHẬP HÀNG'!D:D,A401,'NHẬP HÀNG'!L:L)</f>
        <v>0</v>
      </c>
      <c r="L401" s="112">
        <f>SUMIF('XUẤT HÀNG'!D:D,A401,'XUẤT HÀNG'!G:G)</f>
        <v>0</v>
      </c>
      <c r="M401" s="112">
        <f>SUMIF('XUẤT HÀNG'!D:D,A401,'XUẤT HÀNG'!H:H)</f>
        <v>0</v>
      </c>
      <c r="N401" s="109">
        <f t="shared" ref="N401:N447" si="68">D401+E401+F401+G401+H401+I401++J401-L401-M401+K401</f>
        <v>0</v>
      </c>
      <c r="O401" s="121"/>
      <c r="P401" s="122"/>
      <c r="Q401" s="124">
        <f t="shared" ref="Q401:Q447" si="69">+N401-O401-P401</f>
        <v>0</v>
      </c>
      <c r="R401" s="63"/>
      <c r="S401" s="101" t="str">
        <f t="shared" ref="S401:S447" si="70">IF(ABS(D401)+ABS(E401)+ABS(F401)+ABS(J401)+ABS(L401)+ABS(O401)+ABS(P401)+ABS(M401)+ABS(N401)+ABS(Q401)=0,"NOT OK","OK")</f>
        <v>NOT OK</v>
      </c>
    </row>
    <row r="402" spans="1:19" s="100" customFormat="1" ht="33.75" hidden="1" customHeight="1">
      <c r="A402" s="56" t="s">
        <v>3522</v>
      </c>
      <c r="B402" s="113" t="str">
        <f>IF($A402="","",VLOOKUP($A402,'MÃ HH'!$A$1:$C$215,2,0))</f>
        <v>TÁO GALA C &amp; A 125 - 20 KG</v>
      </c>
      <c r="C402" s="113" t="str">
        <f>IF($A402="","",VLOOKUP($A402,'MÃ HH'!$A$1:$C$215,3,0))</f>
        <v>Thùng</v>
      </c>
      <c r="D402" s="109">
        <f>VLOOKUP(A402,'[1]TỔNG HỢP'!$A:$N,14,0)</f>
        <v>0</v>
      </c>
      <c r="E402" s="112">
        <f>SUMIF('NHẬP HÀNG'!$D:$D,A402,'NHẬP HÀNG'!$H:$H)</f>
        <v>0</v>
      </c>
      <c r="F402" s="112">
        <f>SUMIF('NHẬP HÀNG'!D:D,A402,'NHẬP HÀNG'!I:I)</f>
        <v>0</v>
      </c>
      <c r="G402" s="112">
        <f>SUMIF('NHẬP HÀNG'!D:D,A402,'NHẬP HÀNG'!J:J)</f>
        <v>0</v>
      </c>
      <c r="H402" s="112">
        <f>SUMIF('NHẬP HÀNG'!D:D,A402,'NHẬP HÀNG'!K:K)</f>
        <v>0</v>
      </c>
      <c r="I402" s="112">
        <f>SUMIF('NHẬP HÀNG'!D:D,A402,'NHẬP HÀNG'!M:M)</f>
        <v>0</v>
      </c>
      <c r="J402" s="112">
        <f>SUMIF('NHẬP HÀNG'!D:D,A402,'NHẬP HÀNG'!N:N)</f>
        <v>0</v>
      </c>
      <c r="K402" s="112">
        <f>SUMIF('NHẬP HÀNG'!D:D,A402,'NHẬP HÀNG'!L:L)</f>
        <v>0</v>
      </c>
      <c r="L402" s="112">
        <f>SUMIF('XUẤT HÀNG'!D:D,A402,'XUẤT HÀNG'!G:G)</f>
        <v>0</v>
      </c>
      <c r="M402" s="112">
        <f>SUMIF('XUẤT HÀNG'!D:D,A402,'XUẤT HÀNG'!H:H)</f>
        <v>0</v>
      </c>
      <c r="N402" s="109">
        <f t="shared" si="68"/>
        <v>0</v>
      </c>
      <c r="O402" s="121"/>
      <c r="P402" s="122"/>
      <c r="Q402" s="124">
        <f t="shared" si="69"/>
        <v>0</v>
      </c>
      <c r="R402" s="63"/>
      <c r="S402" s="101" t="str">
        <f t="shared" si="70"/>
        <v>NOT OK</v>
      </c>
    </row>
    <row r="403" spans="1:19" s="100" customFormat="1" ht="33.75" hidden="1" customHeight="1">
      <c r="A403" s="56" t="s">
        <v>3524</v>
      </c>
      <c r="B403" s="113" t="str">
        <f>IF($A403="","",VLOOKUP($A403,'MÃ HH'!$A$1:$C$215,2,0))</f>
        <v>TÁO GALA C &amp; A 138 - 20 KG</v>
      </c>
      <c r="C403" s="113" t="str">
        <f>IF($A403="","",VLOOKUP($A403,'MÃ HH'!$A$1:$C$215,3,0))</f>
        <v>Thùng</v>
      </c>
      <c r="D403" s="109">
        <f>VLOOKUP(A403,'[1]TỔNG HỢP'!$A:$N,14,0)</f>
        <v>0</v>
      </c>
      <c r="E403" s="112">
        <f>SUMIF('NHẬP HÀNG'!$D:$D,A403,'NHẬP HÀNG'!$H:$H)</f>
        <v>0</v>
      </c>
      <c r="F403" s="112">
        <f>SUMIF('NHẬP HÀNG'!D:D,A403,'NHẬP HÀNG'!I:I)</f>
        <v>0</v>
      </c>
      <c r="G403" s="112">
        <f>SUMIF('NHẬP HÀNG'!D:D,A403,'NHẬP HÀNG'!J:J)</f>
        <v>0</v>
      </c>
      <c r="H403" s="112">
        <f>SUMIF('NHẬP HÀNG'!D:D,A403,'NHẬP HÀNG'!K:K)</f>
        <v>0</v>
      </c>
      <c r="I403" s="112">
        <f>SUMIF('NHẬP HÀNG'!D:D,A403,'NHẬP HÀNG'!M:M)</f>
        <v>0</v>
      </c>
      <c r="J403" s="112">
        <f>SUMIF('NHẬP HÀNG'!D:D,A403,'NHẬP HÀNG'!N:N)</f>
        <v>0</v>
      </c>
      <c r="K403" s="112">
        <f>SUMIF('NHẬP HÀNG'!D:D,A403,'NHẬP HÀNG'!L:L)</f>
        <v>0</v>
      </c>
      <c r="L403" s="112">
        <f>SUMIF('XUẤT HÀNG'!D:D,A403,'XUẤT HÀNG'!G:G)</f>
        <v>0</v>
      </c>
      <c r="M403" s="112">
        <f>SUMIF('XUẤT HÀNG'!D:D,A403,'XUẤT HÀNG'!H:H)</f>
        <v>0</v>
      </c>
      <c r="N403" s="109">
        <f t="shared" si="68"/>
        <v>0</v>
      </c>
      <c r="O403" s="121"/>
      <c r="P403" s="122"/>
      <c r="Q403" s="124">
        <f t="shared" si="69"/>
        <v>0</v>
      </c>
      <c r="R403" s="63"/>
      <c r="S403" s="101" t="str">
        <f t="shared" si="70"/>
        <v>NOT OK</v>
      </c>
    </row>
    <row r="404" spans="1:19" s="100" customFormat="1" ht="33.75" hidden="1" customHeight="1">
      <c r="A404" s="56" t="s">
        <v>3526</v>
      </c>
      <c r="B404" s="113" t="str">
        <f>IF($A404="","",VLOOKUP($A404,'MÃ HH'!$A$1:$C$215,2,0))</f>
        <v>TÁO GALA FLASH 135 -18KG</v>
      </c>
      <c r="C404" s="113" t="str">
        <f>IF($A404="","",VLOOKUP($A404,'MÃ HH'!$A$1:$C$215,3,0))</f>
        <v>Thùng</v>
      </c>
      <c r="D404" s="109">
        <f>VLOOKUP(A404,'[1]TỔNG HỢP'!$A:$N,14,0)</f>
        <v>0</v>
      </c>
      <c r="E404" s="112">
        <f>SUMIF('NHẬP HÀNG'!$D:$D,A404,'NHẬP HÀNG'!$H:$H)</f>
        <v>0</v>
      </c>
      <c r="F404" s="112">
        <f>SUMIF('NHẬP HÀNG'!D:D,A404,'NHẬP HÀNG'!I:I)</f>
        <v>0</v>
      </c>
      <c r="G404" s="112">
        <f>SUMIF('NHẬP HÀNG'!D:D,A404,'NHẬP HÀNG'!J:J)</f>
        <v>0</v>
      </c>
      <c r="H404" s="112">
        <f>SUMIF('NHẬP HÀNG'!D:D,A404,'NHẬP HÀNG'!K:K)</f>
        <v>0</v>
      </c>
      <c r="I404" s="112">
        <f>SUMIF('NHẬP HÀNG'!D:D,A404,'NHẬP HÀNG'!M:M)</f>
        <v>0</v>
      </c>
      <c r="J404" s="112">
        <f>SUMIF('NHẬP HÀNG'!D:D,A404,'NHẬP HÀNG'!N:N)</f>
        <v>0</v>
      </c>
      <c r="K404" s="112">
        <f>SUMIF('NHẬP HÀNG'!D:D,A404,'NHẬP HÀNG'!L:L)</f>
        <v>0</v>
      </c>
      <c r="L404" s="112">
        <f>SUMIF('XUẤT HÀNG'!D:D,A404,'XUẤT HÀNG'!G:G)</f>
        <v>0</v>
      </c>
      <c r="M404" s="112">
        <f>SUMIF('XUẤT HÀNG'!D:D,A404,'XUẤT HÀNG'!H:H)</f>
        <v>0</v>
      </c>
      <c r="N404" s="109">
        <f t="shared" si="68"/>
        <v>0</v>
      </c>
      <c r="O404" s="121"/>
      <c r="P404" s="122"/>
      <c r="Q404" s="124">
        <f t="shared" si="69"/>
        <v>0</v>
      </c>
      <c r="R404" s="63"/>
      <c r="S404" s="101" t="str">
        <f t="shared" si="70"/>
        <v>NOT OK</v>
      </c>
    </row>
    <row r="405" spans="1:19" s="100" customFormat="1" ht="33.75" hidden="1" customHeight="1">
      <c r="A405" s="115" t="s">
        <v>3714</v>
      </c>
      <c r="B405" s="113" t="str">
        <f>IF($A405="","",VLOOKUP($A405,'MÃ HH'!$A$1:$C$215,2,0))</f>
        <v>TÁO GALA FLASH 150-18KG</v>
      </c>
      <c r="C405" s="113" t="str">
        <f>IF($A405="","",VLOOKUP($A405,'MÃ HH'!$A$1:$C$215,3,0))</f>
        <v>Thùng</v>
      </c>
      <c r="D405" s="109">
        <f>VLOOKUP(A405,'[1]TỔNG HỢP'!$A:$N,14,0)</f>
        <v>0</v>
      </c>
      <c r="E405" s="112">
        <f>SUMIF('NHẬP HÀNG'!$D:$D,A405,'NHẬP HÀNG'!$H:$H)</f>
        <v>0</v>
      </c>
      <c r="F405" s="112">
        <f>SUMIF('NHẬP HÀNG'!D:D,A405,'NHẬP HÀNG'!I:I)</f>
        <v>0</v>
      </c>
      <c r="G405" s="112">
        <f>SUMIF('NHẬP HÀNG'!D:D,A405,'NHẬP HÀNG'!J:J)</f>
        <v>0</v>
      </c>
      <c r="H405" s="112">
        <f>SUMIF('NHẬP HÀNG'!D:D,A405,'NHẬP HÀNG'!K:K)</f>
        <v>0</v>
      </c>
      <c r="I405" s="112">
        <f>SUMIF('NHẬP HÀNG'!D:D,A405,'NHẬP HÀNG'!M:M)</f>
        <v>0</v>
      </c>
      <c r="J405" s="112">
        <f>SUMIF('NHẬP HÀNG'!D:D,A405,'NHẬP HÀNG'!N:N)</f>
        <v>0</v>
      </c>
      <c r="K405" s="112">
        <f>SUMIF('NHẬP HÀNG'!D:D,A405,'NHẬP HÀNG'!L:L)</f>
        <v>0</v>
      </c>
      <c r="L405" s="112">
        <f>SUMIF('XUẤT HÀNG'!D:D,A405,'XUẤT HÀNG'!G:G)</f>
        <v>0</v>
      </c>
      <c r="M405" s="112">
        <f>SUMIF('XUẤT HÀNG'!D:D,A405,'XUẤT HÀNG'!H:H)</f>
        <v>0</v>
      </c>
      <c r="N405" s="109">
        <f t="shared" si="68"/>
        <v>0</v>
      </c>
      <c r="O405" s="121"/>
      <c r="P405" s="122"/>
      <c r="Q405" s="124">
        <f t="shared" si="69"/>
        <v>0</v>
      </c>
      <c r="R405" s="63"/>
      <c r="S405" s="101" t="str">
        <f t="shared" si="70"/>
        <v>NOT OK</v>
      </c>
    </row>
    <row r="406" spans="1:19" s="100" customFormat="1" ht="33.75" hidden="1" customHeight="1">
      <c r="A406" s="40" t="s">
        <v>4424</v>
      </c>
      <c r="B406" s="113" t="str">
        <f>IF($A406="","",VLOOKUP($A406,'MÃ HH'!$A$1:$C$1994,2,0))</f>
        <v>TÁO ORGANIC JULIET PHÁP 125 -18KG</v>
      </c>
      <c r="C406" s="113" t="e">
        <f>IF($A406="","",VLOOKUP($A406,'MÃ HH'!$A$1:$C$215,3,0))</f>
        <v>#N/A</v>
      </c>
      <c r="D406" s="109">
        <f>VLOOKUP(A406,'[1]TỔNG HỢP'!$A:$N,14,0)</f>
        <v>0</v>
      </c>
      <c r="E406" s="112">
        <f>SUMIF('NHẬP HÀNG'!$D:$D,A406,'NHẬP HÀNG'!$H:$H)</f>
        <v>0</v>
      </c>
      <c r="F406" s="112">
        <f>SUMIF('NHẬP HÀNG'!D:D,A406,'NHẬP HÀNG'!I:I)</f>
        <v>0</v>
      </c>
      <c r="G406" s="112">
        <f>SUMIF('NHẬP HÀNG'!D:D,A406,'NHẬP HÀNG'!J:J)</f>
        <v>0</v>
      </c>
      <c r="H406" s="112">
        <f>SUMIF('NHẬP HÀNG'!D:D,A406,'NHẬP HÀNG'!K:K)</f>
        <v>0</v>
      </c>
      <c r="I406" s="112">
        <f>SUMIF('NHẬP HÀNG'!D:D,A406,'NHẬP HÀNG'!M:M)</f>
        <v>0</v>
      </c>
      <c r="J406" s="112">
        <f>SUMIF('NHẬP HÀNG'!D:D,A406,'NHẬP HÀNG'!N:N)</f>
        <v>0</v>
      </c>
      <c r="K406" s="112">
        <f>SUMIF('NHẬP HÀNG'!D:D,A406,'NHẬP HÀNG'!L:L)</f>
        <v>0</v>
      </c>
      <c r="L406" s="112">
        <f>SUMIF('XUẤT HÀNG'!D:D,A406,'XUẤT HÀNG'!G:G)</f>
        <v>0</v>
      </c>
      <c r="M406" s="112">
        <f>SUMIF('XUẤT HÀNG'!D:D,A406,'XUẤT HÀNG'!H:H)</f>
        <v>0</v>
      </c>
      <c r="N406" s="109">
        <f t="shared" si="68"/>
        <v>0</v>
      </c>
      <c r="O406" s="121"/>
      <c r="P406" s="122"/>
      <c r="Q406" s="124">
        <f t="shared" si="69"/>
        <v>0</v>
      </c>
      <c r="R406" s="63"/>
      <c r="S406" s="101" t="str">
        <f t="shared" si="70"/>
        <v>NOT OK</v>
      </c>
    </row>
    <row r="407" spans="1:19" s="100" customFormat="1" ht="33.75" hidden="1" customHeight="1">
      <c r="A407" s="56" t="s">
        <v>3528</v>
      </c>
      <c r="B407" s="113" t="str">
        <f>IF($A407="","",VLOOKUP($A407,'MÃ HH'!$A$1:$C$215,2,0))</f>
        <v>TÁO GALA PHÁP ORCHARD 113-18KG</v>
      </c>
      <c r="C407" s="113" t="str">
        <f>IF($A407="","",VLOOKUP($A407,'MÃ HH'!$A$1:$C$215,3,0))</f>
        <v>Thùng</v>
      </c>
      <c r="D407" s="109">
        <f>VLOOKUP(A407,'[1]TỔNG HỢP'!$A:$N,14,0)</f>
        <v>0</v>
      </c>
      <c r="E407" s="112">
        <f>SUMIF('NHẬP HÀNG'!$D:$D,A407,'NHẬP HÀNG'!$H:$H)</f>
        <v>0</v>
      </c>
      <c r="F407" s="112">
        <f>SUMIF('NHẬP HÀNG'!D:D,A407,'NHẬP HÀNG'!I:I)</f>
        <v>0</v>
      </c>
      <c r="G407" s="112">
        <f>SUMIF('NHẬP HÀNG'!D:D,A407,'NHẬP HÀNG'!J:J)</f>
        <v>0</v>
      </c>
      <c r="H407" s="112">
        <f>SUMIF('NHẬP HÀNG'!D:D,A407,'NHẬP HÀNG'!K:K)</f>
        <v>0</v>
      </c>
      <c r="I407" s="112">
        <f>SUMIF('NHẬP HÀNG'!D:D,A407,'NHẬP HÀNG'!M:M)</f>
        <v>0</v>
      </c>
      <c r="J407" s="112">
        <f>SUMIF('NHẬP HÀNG'!D:D,A407,'NHẬP HÀNG'!N:N)</f>
        <v>0</v>
      </c>
      <c r="K407" s="112">
        <f>SUMIF('NHẬP HÀNG'!D:D,A407,'NHẬP HÀNG'!L:L)</f>
        <v>0</v>
      </c>
      <c r="L407" s="112">
        <f>SUMIF('XUẤT HÀNG'!D:D,A407,'XUẤT HÀNG'!G:G)</f>
        <v>0</v>
      </c>
      <c r="M407" s="112">
        <f>SUMIF('XUẤT HÀNG'!D:D,A407,'XUẤT HÀNG'!H:H)</f>
        <v>0</v>
      </c>
      <c r="N407" s="109">
        <f t="shared" si="68"/>
        <v>0</v>
      </c>
      <c r="O407" s="121"/>
      <c r="P407" s="122"/>
      <c r="Q407" s="124">
        <f t="shared" si="69"/>
        <v>0</v>
      </c>
      <c r="R407" s="63"/>
      <c r="S407" s="101" t="str">
        <f t="shared" si="70"/>
        <v>NOT OK</v>
      </c>
    </row>
    <row r="408" spans="1:19" s="100" customFormat="1" ht="33.75" hidden="1" customHeight="1">
      <c r="A408" s="56" t="s">
        <v>3530</v>
      </c>
      <c r="B408" s="113" t="str">
        <f>IF($A408="","",VLOOKUP($A408,'MÃ HH'!$A$1:$C$1876,2,0))</f>
        <v>TÁO GALA PHÁP ORCHARD 100-18KG</v>
      </c>
      <c r="C408" s="113" t="str">
        <f>IF($A408="","",VLOOKUP($A408,'MÃ HH'!$A$1:$C$215,3,0))</f>
        <v>Thùng</v>
      </c>
      <c r="D408" s="109">
        <f>VLOOKUP(A408,'[1]TỔNG HỢP'!$A:$N,14,0)</f>
        <v>0</v>
      </c>
      <c r="E408" s="112">
        <f>SUMIF('NHẬP HÀNG'!$D:$D,A408,'NHẬP HÀNG'!$H:$H)</f>
        <v>0</v>
      </c>
      <c r="F408" s="112">
        <f>SUMIF('NHẬP HÀNG'!D:D,A408,'NHẬP HÀNG'!I:I)</f>
        <v>0</v>
      </c>
      <c r="G408" s="112">
        <f>SUMIF('NHẬP HÀNG'!D:D,A408,'NHẬP HÀNG'!J:J)</f>
        <v>0</v>
      </c>
      <c r="H408" s="112">
        <f>SUMIF('NHẬP HÀNG'!D:D,A408,'NHẬP HÀNG'!K:K)</f>
        <v>0</v>
      </c>
      <c r="I408" s="112">
        <f>SUMIF('NHẬP HÀNG'!D:D,A408,'NHẬP HÀNG'!M:M)</f>
        <v>0</v>
      </c>
      <c r="J408" s="112">
        <f>SUMIF('NHẬP HÀNG'!D:D,A408,'NHẬP HÀNG'!N:N)</f>
        <v>0</v>
      </c>
      <c r="K408" s="112">
        <f>SUMIF('NHẬP HÀNG'!D:D,A408,'NHẬP HÀNG'!L:L)</f>
        <v>0</v>
      </c>
      <c r="L408" s="112">
        <f>SUMIF('XUẤT HÀNG'!D:D,A408,'XUẤT HÀNG'!G:G)</f>
        <v>0</v>
      </c>
      <c r="M408" s="112">
        <f>SUMIF('XUẤT HÀNG'!D:D,A408,'XUẤT HÀNG'!H:H)</f>
        <v>0</v>
      </c>
      <c r="N408" s="109">
        <f t="shared" si="68"/>
        <v>0</v>
      </c>
      <c r="O408" s="121"/>
      <c r="P408" s="122"/>
      <c r="Q408" s="124">
        <f t="shared" si="69"/>
        <v>0</v>
      </c>
      <c r="R408" s="63"/>
      <c r="S408" s="101" t="str">
        <f t="shared" si="70"/>
        <v>NOT OK</v>
      </c>
    </row>
    <row r="409" spans="1:19" s="100" customFormat="1" ht="33.75" hidden="1" customHeight="1">
      <c r="A409" s="56" t="s">
        <v>3532</v>
      </c>
      <c r="B409" s="113" t="str">
        <f>IF($A409="","",VLOOKUP($A409,'MÃ HH'!$A$1:$C$1876,2,0))</f>
        <v>TÁO GALA PHÁP CARDELL 113-18KG</v>
      </c>
      <c r="C409" s="113" t="str">
        <f>IF($A409="","",VLOOKUP($A409,'MÃ HH'!$A$1:$C$215,3,0))</f>
        <v>Thùng</v>
      </c>
      <c r="D409" s="109">
        <f>VLOOKUP(A409,'[1]TỔNG HỢP'!$A:$N,14,0)</f>
        <v>0</v>
      </c>
      <c r="E409" s="112">
        <f>SUMIF('NHẬP HÀNG'!$D:$D,A409,'NHẬP HÀNG'!$H:$H)</f>
        <v>0</v>
      </c>
      <c r="F409" s="112">
        <f>SUMIF('NHẬP HÀNG'!D:D,A409,'NHẬP HÀNG'!I:I)</f>
        <v>0</v>
      </c>
      <c r="G409" s="112">
        <f>SUMIF('NHẬP HÀNG'!D:D,A409,'NHẬP HÀNG'!J:J)</f>
        <v>0</v>
      </c>
      <c r="H409" s="112">
        <f>SUMIF('NHẬP HÀNG'!D:D,A409,'NHẬP HÀNG'!K:K)</f>
        <v>0</v>
      </c>
      <c r="I409" s="112">
        <f>SUMIF('NHẬP HÀNG'!D:D,A409,'NHẬP HÀNG'!M:M)</f>
        <v>0</v>
      </c>
      <c r="J409" s="112">
        <f>SUMIF('NHẬP HÀNG'!D:D,A409,'NHẬP HÀNG'!N:N)</f>
        <v>0</v>
      </c>
      <c r="K409" s="112">
        <f>SUMIF('NHẬP HÀNG'!D:D,A409,'NHẬP HÀNG'!L:L)</f>
        <v>0</v>
      </c>
      <c r="L409" s="112">
        <f>SUMIF('XUẤT HÀNG'!D:D,A409,'XUẤT HÀNG'!G:G)</f>
        <v>0</v>
      </c>
      <c r="M409" s="112">
        <f>SUMIF('XUẤT HÀNG'!D:D,A409,'XUẤT HÀNG'!H:H)</f>
        <v>0</v>
      </c>
      <c r="N409" s="109">
        <f t="shared" si="68"/>
        <v>0</v>
      </c>
      <c r="O409" s="121"/>
      <c r="P409" s="122"/>
      <c r="Q409" s="124">
        <f t="shared" si="69"/>
        <v>0</v>
      </c>
      <c r="R409" s="63"/>
      <c r="S409" s="101" t="str">
        <f t="shared" si="70"/>
        <v>NOT OK</v>
      </c>
    </row>
    <row r="410" spans="1:19" s="100" customFormat="1" ht="33.75" hidden="1" customHeight="1">
      <c r="A410" s="56" t="s">
        <v>3534</v>
      </c>
      <c r="B410" s="113" t="str">
        <f>IF($A410="","",VLOOKUP($A410,'MÃ HH'!$A$1:$C$1876,2,0))</f>
        <v>TÁO GALA PHÁP CARDELL 125 -18KG</v>
      </c>
      <c r="C410" s="113" t="str">
        <f>IF($A410="","",VLOOKUP($A410,'MÃ HH'!$A$1:$C$215,3,0))</f>
        <v>Thùng</v>
      </c>
      <c r="D410" s="109">
        <f>VLOOKUP(A410,'[1]TỔNG HỢP'!$A:$N,14,0)</f>
        <v>0</v>
      </c>
      <c r="E410" s="112">
        <f>SUMIF('NHẬP HÀNG'!$D:$D,A410,'NHẬP HÀNG'!$H:$H)</f>
        <v>0</v>
      </c>
      <c r="F410" s="112">
        <f>SUMIF('NHẬP HÀNG'!D:D,A410,'NHẬP HÀNG'!I:I)</f>
        <v>0</v>
      </c>
      <c r="G410" s="112">
        <f>SUMIF('NHẬP HÀNG'!D:D,A410,'NHẬP HÀNG'!J:J)</f>
        <v>0</v>
      </c>
      <c r="H410" s="112">
        <f>SUMIF('NHẬP HÀNG'!D:D,A410,'NHẬP HÀNG'!K:K)</f>
        <v>0</v>
      </c>
      <c r="I410" s="112">
        <f>SUMIF('NHẬP HÀNG'!D:D,A410,'NHẬP HÀNG'!M:M)</f>
        <v>0</v>
      </c>
      <c r="J410" s="112">
        <f>SUMIF('NHẬP HÀNG'!D:D,A410,'NHẬP HÀNG'!N:N)</f>
        <v>0</v>
      </c>
      <c r="K410" s="112">
        <f>SUMIF('NHẬP HÀNG'!D:D,A410,'NHẬP HÀNG'!L:L)</f>
        <v>0</v>
      </c>
      <c r="L410" s="112">
        <f>SUMIF('XUẤT HÀNG'!D:D,A410,'XUẤT HÀNG'!G:G)</f>
        <v>0</v>
      </c>
      <c r="M410" s="112">
        <f>SUMIF('XUẤT HÀNG'!D:D,A410,'XUẤT HÀNG'!H:H)</f>
        <v>0</v>
      </c>
      <c r="N410" s="109">
        <f t="shared" si="68"/>
        <v>0</v>
      </c>
      <c r="O410" s="121"/>
      <c r="P410" s="122"/>
      <c r="Q410" s="124">
        <f t="shared" si="69"/>
        <v>0</v>
      </c>
      <c r="R410" s="63"/>
      <c r="S410" s="101" t="str">
        <f t="shared" si="70"/>
        <v>NOT OK</v>
      </c>
    </row>
    <row r="411" spans="1:19" s="100" customFormat="1" ht="33.75" hidden="1" customHeight="1">
      <c r="A411" s="56" t="s">
        <v>3536</v>
      </c>
      <c r="B411" s="113" t="str">
        <f>IF($A411="","",VLOOKUP($A411,'MÃ HH'!$A$1:$C$215,2,0))</f>
        <v>TÁO GALA PHÁP CARDELL 138 -18KG</v>
      </c>
      <c r="C411" s="113" t="str">
        <f>IF($A411="","",VLOOKUP($A411,'MÃ HH'!$A$1:$C$215,3,0))</f>
        <v>Thùng</v>
      </c>
      <c r="D411" s="109">
        <f>VLOOKUP(A411,'[1]TỔNG HỢP'!$A:$N,14,0)</f>
        <v>0</v>
      </c>
      <c r="E411" s="112">
        <f>SUMIF('NHẬP HÀNG'!$D:$D,A411,'NHẬP HÀNG'!$H:$H)</f>
        <v>0</v>
      </c>
      <c r="F411" s="112">
        <f>SUMIF('NHẬP HÀNG'!D:D,A411,'NHẬP HÀNG'!I:I)</f>
        <v>0</v>
      </c>
      <c r="G411" s="112">
        <f>SUMIF('NHẬP HÀNG'!D:D,A411,'NHẬP HÀNG'!J:J)</f>
        <v>0</v>
      </c>
      <c r="H411" s="112">
        <f>SUMIF('NHẬP HÀNG'!D:D,A411,'NHẬP HÀNG'!K:K)</f>
        <v>0</v>
      </c>
      <c r="I411" s="112">
        <f>SUMIF('NHẬP HÀNG'!D:D,A411,'NHẬP HÀNG'!M:M)</f>
        <v>0</v>
      </c>
      <c r="J411" s="112">
        <f>SUMIF('NHẬP HÀNG'!D:D,A411,'NHẬP HÀNG'!N:N)</f>
        <v>0</v>
      </c>
      <c r="K411" s="112">
        <f>SUMIF('NHẬP HÀNG'!D:D,A411,'NHẬP HÀNG'!L:L)</f>
        <v>0</v>
      </c>
      <c r="L411" s="112">
        <f>SUMIF('XUẤT HÀNG'!D:D,A411,'XUẤT HÀNG'!G:G)</f>
        <v>0</v>
      </c>
      <c r="M411" s="112">
        <f>SUMIF('XUẤT HÀNG'!D:D,A411,'XUẤT HÀNG'!H:H)</f>
        <v>0</v>
      </c>
      <c r="N411" s="109">
        <f t="shared" si="68"/>
        <v>0</v>
      </c>
      <c r="O411" s="121"/>
      <c r="P411" s="122"/>
      <c r="Q411" s="124">
        <f t="shared" si="69"/>
        <v>0</v>
      </c>
      <c r="R411" s="63"/>
      <c r="S411" s="101" t="str">
        <f t="shared" si="70"/>
        <v>NOT OK</v>
      </c>
    </row>
    <row r="412" spans="1:19" s="100" customFormat="1" ht="33.75" customHeight="1">
      <c r="A412" s="40" t="s">
        <v>4341</v>
      </c>
      <c r="B412" s="113" t="str">
        <f>IF($A412="","",VLOOKUP($A412,'MÃ HH'!$A$1:$C$2894,2,0))</f>
        <v>TÁO GALA MỸ STAR RANCH 113-20KG</v>
      </c>
      <c r="C412" s="113" t="e">
        <f>IF($A412="","",VLOOKUP($A412,'MÃ HH'!$A$1:$C$215,3,0))</f>
        <v>#N/A</v>
      </c>
      <c r="D412" s="109">
        <f>VLOOKUP(A412,'[1]TỔNG HỢP'!$A:$N,14,0)</f>
        <v>17</v>
      </c>
      <c r="E412" s="112">
        <f>SUMIF('NHẬP HÀNG'!$D:$D,A412,'NHẬP HÀNG'!$H:$H)</f>
        <v>60</v>
      </c>
      <c r="F412" s="112">
        <f>SUMIF('NHẬP HÀNG'!D:D,A412,'NHẬP HÀNG'!I:I)</f>
        <v>0</v>
      </c>
      <c r="G412" s="112">
        <f>SUMIF('NHẬP HÀNG'!D:D,A412,'NHẬP HÀNG'!J:J)</f>
        <v>0</v>
      </c>
      <c r="H412" s="112">
        <f>SUMIF('NHẬP HÀNG'!D:D,A412,'NHẬP HÀNG'!K:K)</f>
        <v>0</v>
      </c>
      <c r="I412" s="112">
        <f>SUMIF('NHẬP HÀNG'!D:D,A412,'NHẬP HÀNG'!M:M)</f>
        <v>0</v>
      </c>
      <c r="J412" s="112">
        <f>SUMIF('NHẬP HÀNG'!D:D,A412,'NHẬP HÀNG'!N:N)</f>
        <v>0</v>
      </c>
      <c r="K412" s="112">
        <f>SUMIF('NHẬP HÀNG'!D:D,A412,'NHẬP HÀNG'!L:L)</f>
        <v>0</v>
      </c>
      <c r="L412" s="112">
        <f>SUMIF('XUẤT HÀNG'!D:D,A412,'XUẤT HÀNG'!G:G)</f>
        <v>60</v>
      </c>
      <c r="M412" s="112">
        <f>SUMIF('XUẤT HÀNG'!D:D,A412,'XUẤT HÀNG'!H:H)</f>
        <v>0</v>
      </c>
      <c r="N412" s="109">
        <f t="shared" si="68"/>
        <v>17</v>
      </c>
      <c r="O412" s="121">
        <v>15</v>
      </c>
      <c r="P412" s="122"/>
      <c r="Q412" s="125">
        <f t="shared" si="69"/>
        <v>2</v>
      </c>
      <c r="R412" s="126" t="s">
        <v>4823</v>
      </c>
      <c r="S412" s="101" t="str">
        <f t="shared" si="70"/>
        <v>OK</v>
      </c>
    </row>
    <row r="413" spans="1:19" s="100" customFormat="1" ht="33.75" hidden="1" customHeight="1">
      <c r="A413" s="56" t="s">
        <v>4221</v>
      </c>
      <c r="B413" s="113" t="str">
        <f>IF($A413="","",VLOOKUP($A413,'MÃ HH'!$A$1:$C$1983,2,0))</f>
        <v>TÁO GALA PHÁP 10KG</v>
      </c>
      <c r="C413" s="113" t="e">
        <f>IF($A413="","",VLOOKUP($A413,'MÃ HH'!$A$1:$C$215,3,0))</f>
        <v>#N/A</v>
      </c>
      <c r="D413" s="109">
        <f>VLOOKUP(A413,'[1]TỔNG HỢP'!$A:$N,14,0)</f>
        <v>0</v>
      </c>
      <c r="E413" s="112">
        <f>SUMIF('NHẬP HÀNG'!$D:$D,A413,'NHẬP HÀNG'!$H:$H)</f>
        <v>0</v>
      </c>
      <c r="F413" s="112">
        <f>SUMIF('NHẬP HÀNG'!D:D,A413,'NHẬP HÀNG'!I:I)</f>
        <v>0</v>
      </c>
      <c r="G413" s="112">
        <f>SUMIF('NHẬP HÀNG'!D:D,A413,'NHẬP HÀNG'!J:J)</f>
        <v>0</v>
      </c>
      <c r="H413" s="112">
        <f>SUMIF('NHẬP HÀNG'!D:D,A413,'NHẬP HÀNG'!K:K)</f>
        <v>0</v>
      </c>
      <c r="I413" s="112">
        <f>SUMIF('NHẬP HÀNG'!D:D,A413,'NHẬP HÀNG'!M:M)</f>
        <v>0</v>
      </c>
      <c r="J413" s="112">
        <f>SUMIF('NHẬP HÀNG'!D:D,A413,'NHẬP HÀNG'!N:N)</f>
        <v>0</v>
      </c>
      <c r="K413" s="112">
        <f>SUMIF('NHẬP HÀNG'!D:D,A413,'NHẬP HÀNG'!L:L)</f>
        <v>0</v>
      </c>
      <c r="L413" s="112">
        <f>SUMIF('XUẤT HÀNG'!D:D,A413,'XUẤT HÀNG'!G:G)</f>
        <v>0</v>
      </c>
      <c r="M413" s="112">
        <f>SUMIF('XUẤT HÀNG'!D:D,A413,'XUẤT HÀNG'!H:H)</f>
        <v>0</v>
      </c>
      <c r="N413" s="109">
        <f t="shared" si="68"/>
        <v>0</v>
      </c>
      <c r="O413" s="121"/>
      <c r="P413" s="122"/>
      <c r="Q413" s="124">
        <f t="shared" si="69"/>
        <v>0</v>
      </c>
      <c r="R413" s="143"/>
      <c r="S413" s="101" t="str">
        <f t="shared" si="70"/>
        <v>NOT OK</v>
      </c>
    </row>
    <row r="414" spans="1:19" s="100" customFormat="1" ht="33.75" hidden="1" customHeight="1">
      <c r="A414" s="141" t="s">
        <v>3810</v>
      </c>
      <c r="B414" s="113" t="str">
        <f>IF($A414="","",VLOOKUP($A414,'MÃ HH'!$A$1:$C$1876,2,0))</f>
        <v>TÁO GALA GẤU  THÙNG TÍM 113-20KG</v>
      </c>
      <c r="C414" s="113" t="e">
        <f>IF($A414="","",VLOOKUP($A414,'MÃ HH'!$A$1:$C$215,3,0))</f>
        <v>#N/A</v>
      </c>
      <c r="D414" s="109">
        <f>VLOOKUP(A414,'[1]TỔNG HỢP'!$A:$N,14,0)</f>
        <v>0</v>
      </c>
      <c r="E414" s="112">
        <f>SUMIF('NHẬP HÀNG'!$D:$D,A414,'NHẬP HÀNG'!$H:$H)</f>
        <v>0</v>
      </c>
      <c r="F414" s="112">
        <f>SUMIF('NHẬP HÀNG'!D:D,A414,'NHẬP HÀNG'!I:I)</f>
        <v>0</v>
      </c>
      <c r="G414" s="112">
        <f>SUMIF('NHẬP HÀNG'!D:D,A414,'NHẬP HÀNG'!J:J)</f>
        <v>0</v>
      </c>
      <c r="H414" s="112">
        <f>SUMIF('NHẬP HÀNG'!D:D,A414,'NHẬP HÀNG'!K:K)</f>
        <v>0</v>
      </c>
      <c r="I414" s="112">
        <f>SUMIF('NHẬP HÀNG'!D:D,A414,'NHẬP HÀNG'!M:M)</f>
        <v>0</v>
      </c>
      <c r="J414" s="112">
        <f>SUMIF('NHẬP HÀNG'!D:D,A414,'NHẬP HÀNG'!N:N)</f>
        <v>0</v>
      </c>
      <c r="K414" s="112">
        <f>SUMIF('NHẬP HÀNG'!D:D,A414,'NHẬP HÀNG'!L:L)</f>
        <v>0</v>
      </c>
      <c r="L414" s="112">
        <f>SUMIF('XUẤT HÀNG'!D:D,A414,'XUẤT HÀNG'!G:G)</f>
        <v>0</v>
      </c>
      <c r="M414" s="112">
        <f>SUMIF('XUẤT HÀNG'!D:D,A414,'XUẤT HÀNG'!H:H)</f>
        <v>0</v>
      </c>
      <c r="N414" s="109">
        <f t="shared" si="68"/>
        <v>0</v>
      </c>
      <c r="O414" s="121"/>
      <c r="P414" s="122"/>
      <c r="Q414" s="124">
        <f t="shared" si="69"/>
        <v>0</v>
      </c>
      <c r="R414" s="143"/>
      <c r="S414" s="101" t="str">
        <f t="shared" si="70"/>
        <v>NOT OK</v>
      </c>
    </row>
    <row r="415" spans="1:19" s="100" customFormat="1" ht="33.75" hidden="1" customHeight="1">
      <c r="A415" s="40" t="s">
        <v>3856</v>
      </c>
      <c r="B415" s="113" t="str">
        <f>IF($A415="","",VLOOKUP($A415,'MÃ HH'!$A$1:$C$1876,2,0))</f>
        <v>TÁO GALA RAINIER 2A 113 - 20KG</v>
      </c>
      <c r="C415" s="113" t="e">
        <f>IF($A415="","",VLOOKUP($A415,'MÃ HH'!$A$1:$C$215,3,0))</f>
        <v>#N/A</v>
      </c>
      <c r="D415" s="109">
        <f>VLOOKUP(A415,'[1]TỔNG HỢP'!$A:$N,14,0)</f>
        <v>0</v>
      </c>
      <c r="E415" s="112">
        <f>SUMIF('NHẬP HÀNG'!$D:$D,A415,'NHẬP HÀNG'!$H:$H)</f>
        <v>0</v>
      </c>
      <c r="F415" s="112">
        <f>SUMIF('NHẬP HÀNG'!D:D,A415,'NHẬP HÀNG'!I:I)</f>
        <v>0</v>
      </c>
      <c r="G415" s="112">
        <f>SUMIF('NHẬP HÀNG'!D:D,A415,'NHẬP HÀNG'!J:J)</f>
        <v>0</v>
      </c>
      <c r="H415" s="112">
        <f>SUMIF('NHẬP HÀNG'!D:D,A415,'NHẬP HÀNG'!K:K)</f>
        <v>0</v>
      </c>
      <c r="I415" s="112">
        <f>SUMIF('NHẬP HÀNG'!D:D,A415,'NHẬP HÀNG'!M:M)</f>
        <v>0</v>
      </c>
      <c r="J415" s="112">
        <f>SUMIF('NHẬP HÀNG'!D:D,A415,'NHẬP HÀNG'!N:N)</f>
        <v>0</v>
      </c>
      <c r="K415" s="112">
        <f>SUMIF('NHẬP HÀNG'!D:D,A415,'NHẬP HÀNG'!L:L)</f>
        <v>0</v>
      </c>
      <c r="L415" s="112">
        <f>SUMIF('XUẤT HÀNG'!D:D,A415,'XUẤT HÀNG'!G:G)</f>
        <v>0</v>
      </c>
      <c r="M415" s="112">
        <f>SUMIF('XUẤT HÀNG'!D:D,A415,'XUẤT HÀNG'!H:H)</f>
        <v>0</v>
      </c>
      <c r="N415" s="109">
        <f t="shared" si="68"/>
        <v>0</v>
      </c>
      <c r="O415" s="121"/>
      <c r="P415" s="122"/>
      <c r="Q415" s="124">
        <f t="shared" si="69"/>
        <v>0</v>
      </c>
      <c r="R415" s="143"/>
      <c r="S415" s="101" t="str">
        <f t="shared" si="70"/>
        <v>NOT OK</v>
      </c>
    </row>
    <row r="416" spans="1:19" s="100" customFormat="1" ht="33.75" hidden="1" customHeight="1">
      <c r="A416" s="40" t="s">
        <v>3858</v>
      </c>
      <c r="B416" s="113" t="str">
        <f>IF($A416="","",VLOOKUP($A416,'MÃ HH'!$A$1:$C$1876,2,0))</f>
        <v>TÁO GALA RAINIER 2A 125 - 20KG</v>
      </c>
      <c r="C416" s="113" t="e">
        <f>IF($A416="","",VLOOKUP($A416,'MÃ HH'!$A$1:$C$215,3,0))</f>
        <v>#N/A</v>
      </c>
      <c r="D416" s="109">
        <f>VLOOKUP(A416,'[1]TỔNG HỢP'!$A:$N,14,0)</f>
        <v>0</v>
      </c>
      <c r="E416" s="112">
        <f>SUMIF('NHẬP HÀNG'!$D:$D,A416,'NHẬP HÀNG'!$H:$H)</f>
        <v>0</v>
      </c>
      <c r="F416" s="112">
        <f>SUMIF('NHẬP HÀNG'!D:D,A416,'NHẬP HÀNG'!I:I)</f>
        <v>0</v>
      </c>
      <c r="G416" s="112">
        <f>SUMIF('NHẬP HÀNG'!D:D,A416,'NHẬP HÀNG'!J:J)</f>
        <v>0</v>
      </c>
      <c r="H416" s="112">
        <f>SUMIF('NHẬP HÀNG'!D:D,A416,'NHẬP HÀNG'!K:K)</f>
        <v>0</v>
      </c>
      <c r="I416" s="112">
        <f>SUMIF('NHẬP HÀNG'!D:D,A416,'NHẬP HÀNG'!M:M)</f>
        <v>0</v>
      </c>
      <c r="J416" s="112">
        <f>SUMIF('NHẬP HÀNG'!D:D,A416,'NHẬP HÀNG'!N:N)</f>
        <v>0</v>
      </c>
      <c r="K416" s="112">
        <f>SUMIF('NHẬP HÀNG'!D:D,A416,'NHẬP HÀNG'!L:L)</f>
        <v>0</v>
      </c>
      <c r="L416" s="112">
        <f>SUMIF('XUẤT HÀNG'!D:D,A416,'XUẤT HÀNG'!G:G)</f>
        <v>0</v>
      </c>
      <c r="M416" s="112">
        <f>SUMIF('XUẤT HÀNG'!D:D,A416,'XUẤT HÀNG'!H:H)</f>
        <v>0</v>
      </c>
      <c r="N416" s="109">
        <f t="shared" si="68"/>
        <v>0</v>
      </c>
      <c r="O416" s="121"/>
      <c r="P416" s="122"/>
      <c r="Q416" s="124">
        <f t="shared" si="69"/>
        <v>0</v>
      </c>
      <c r="R416" s="143"/>
      <c r="S416" s="101" t="str">
        <f t="shared" si="70"/>
        <v>NOT OK</v>
      </c>
    </row>
    <row r="417" spans="1:20" s="100" customFormat="1" ht="33.75" hidden="1" customHeight="1">
      <c r="A417" s="40" t="s">
        <v>3860</v>
      </c>
      <c r="B417" s="113" t="str">
        <f>IF($A417="","",VLOOKUP($A417,'MÃ HH'!$A$1:$C$1876,2,0))</f>
        <v>TÁO GALA RAINIER 2A 138 - 20KG</v>
      </c>
      <c r="C417" s="113" t="e">
        <f>IF($A417="","",VLOOKUP($A417,'MÃ HH'!$A$1:$C$215,3,0))</f>
        <v>#N/A</v>
      </c>
      <c r="D417" s="109">
        <f>VLOOKUP(A417,'[1]TỔNG HỢP'!$A:$N,14,0)</f>
        <v>0</v>
      </c>
      <c r="E417" s="112">
        <f>SUMIF('NHẬP HÀNG'!$D:$D,A417,'NHẬP HÀNG'!$H:$H)</f>
        <v>0</v>
      </c>
      <c r="F417" s="112">
        <f>SUMIF('NHẬP HÀNG'!D:D,A417,'NHẬP HÀNG'!I:I)</f>
        <v>0</v>
      </c>
      <c r="G417" s="112">
        <f>SUMIF('NHẬP HÀNG'!D:D,A417,'NHẬP HÀNG'!J:J)</f>
        <v>0</v>
      </c>
      <c r="H417" s="112">
        <f>SUMIF('NHẬP HÀNG'!D:D,A417,'NHẬP HÀNG'!K:K)</f>
        <v>0</v>
      </c>
      <c r="I417" s="112">
        <f>SUMIF('NHẬP HÀNG'!D:D,A417,'NHẬP HÀNG'!M:M)</f>
        <v>0</v>
      </c>
      <c r="J417" s="112">
        <f>SUMIF('NHẬP HÀNG'!D:D,A417,'NHẬP HÀNG'!N:N)</f>
        <v>0</v>
      </c>
      <c r="K417" s="112">
        <f>SUMIF('NHẬP HÀNG'!D:D,A417,'NHẬP HÀNG'!L:L)</f>
        <v>0</v>
      </c>
      <c r="L417" s="112">
        <f>SUMIF('XUẤT HÀNG'!D:D,A417,'XUẤT HÀNG'!G:G)</f>
        <v>0</v>
      </c>
      <c r="M417" s="112">
        <f>SUMIF('XUẤT HÀNG'!D:D,A417,'XUẤT HÀNG'!H:H)</f>
        <v>0</v>
      </c>
      <c r="N417" s="109">
        <f t="shared" si="68"/>
        <v>0</v>
      </c>
      <c r="O417" s="121"/>
      <c r="P417" s="122"/>
      <c r="Q417" s="124">
        <f t="shared" si="69"/>
        <v>0</v>
      </c>
      <c r="R417" s="143"/>
      <c r="S417" s="101" t="str">
        <f t="shared" si="70"/>
        <v>NOT OK</v>
      </c>
    </row>
    <row r="418" spans="1:20" s="100" customFormat="1" ht="33.75" hidden="1" customHeight="1">
      <c r="A418" s="40" t="s">
        <v>3862</v>
      </c>
      <c r="B418" s="113" t="str">
        <f>IF($A418="","",VLOOKUP($A418,'MÃ HH'!$A$1:$C$1876,2,0))</f>
        <v>TÁO GALA RAINIER 2A LẪN SIZE -20KG</v>
      </c>
      <c r="C418" s="113" t="e">
        <f>IF($A418="","",VLOOKUP($A418,'MÃ HH'!$A$1:$C$215,3,0))</f>
        <v>#N/A</v>
      </c>
      <c r="D418" s="109">
        <f>VLOOKUP(A418,'[1]TỔNG HỢP'!$A:$N,14,0)</f>
        <v>0</v>
      </c>
      <c r="E418" s="112">
        <f>SUMIF('NHẬP HÀNG'!$D:$D,A418,'NHẬP HÀNG'!$H:$H)</f>
        <v>0</v>
      </c>
      <c r="F418" s="112">
        <f>SUMIF('NHẬP HÀNG'!D:D,A418,'NHẬP HÀNG'!I:I)</f>
        <v>0</v>
      </c>
      <c r="G418" s="112">
        <f>SUMIF('NHẬP HÀNG'!D:D,A418,'NHẬP HÀNG'!J:J)</f>
        <v>0</v>
      </c>
      <c r="H418" s="112">
        <f>SUMIF('NHẬP HÀNG'!D:D,A418,'NHẬP HÀNG'!K:K)</f>
        <v>0</v>
      </c>
      <c r="I418" s="112">
        <f>SUMIF('NHẬP HÀNG'!D:D,A418,'NHẬP HÀNG'!M:M)</f>
        <v>0</v>
      </c>
      <c r="J418" s="112">
        <f>SUMIF('NHẬP HÀNG'!D:D,A418,'NHẬP HÀNG'!N:N)</f>
        <v>0</v>
      </c>
      <c r="K418" s="112">
        <f>SUMIF('NHẬP HÀNG'!D:D,A418,'NHẬP HÀNG'!L:L)</f>
        <v>0</v>
      </c>
      <c r="L418" s="112">
        <f>SUMIF('XUẤT HÀNG'!D:D,A418,'XUẤT HÀNG'!G:G)</f>
        <v>0</v>
      </c>
      <c r="M418" s="112">
        <f>SUMIF('XUẤT HÀNG'!D:D,A418,'XUẤT HÀNG'!H:H)</f>
        <v>0</v>
      </c>
      <c r="N418" s="109">
        <f t="shared" si="68"/>
        <v>0</v>
      </c>
      <c r="O418" s="121"/>
      <c r="P418" s="122"/>
      <c r="Q418" s="124">
        <f t="shared" si="69"/>
        <v>0</v>
      </c>
      <c r="R418" s="143"/>
      <c r="S418" s="101" t="str">
        <f t="shared" si="70"/>
        <v>NOT OK</v>
      </c>
    </row>
    <row r="419" spans="1:20" s="100" customFormat="1" ht="33.6" hidden="1" customHeight="1">
      <c r="A419" s="40" t="s">
        <v>3864</v>
      </c>
      <c r="B419" s="113" t="str">
        <f>IF($A419="","",VLOOKUP($A419,'MÃ HH'!$A$1:$C$1876,2,0))</f>
        <v>TÁO GALA SUPER FRESH 3A 138 - 20KG</v>
      </c>
      <c r="C419" s="113" t="e">
        <f>IF($A419="","",VLOOKUP($A419,'MÃ HH'!$A$1:$C$215,3,0))</f>
        <v>#N/A</v>
      </c>
      <c r="D419" s="109">
        <f>VLOOKUP(A419,'[1]TỔNG HỢP'!$A:$N,14,0)</f>
        <v>0</v>
      </c>
      <c r="E419" s="112">
        <f>SUMIF('NHẬP HÀNG'!$D:$D,A419,'NHẬP HÀNG'!$H:$H)</f>
        <v>0</v>
      </c>
      <c r="F419" s="112">
        <f>SUMIF('NHẬP HÀNG'!D:D,A419,'NHẬP HÀNG'!I:I)</f>
        <v>0</v>
      </c>
      <c r="G419" s="112">
        <f>SUMIF('NHẬP HÀNG'!D:D,A419,'NHẬP HÀNG'!J:J)</f>
        <v>0</v>
      </c>
      <c r="H419" s="112">
        <f>SUMIF('NHẬP HÀNG'!D:D,A419,'NHẬP HÀNG'!K:K)</f>
        <v>0</v>
      </c>
      <c r="I419" s="112">
        <f>SUMIF('NHẬP HÀNG'!D:D,A419,'NHẬP HÀNG'!M:M)</f>
        <v>0</v>
      </c>
      <c r="J419" s="112">
        <f>SUMIF('NHẬP HÀNG'!D:D,A419,'NHẬP HÀNG'!N:N)</f>
        <v>0</v>
      </c>
      <c r="K419" s="112">
        <f>SUMIF('NHẬP HÀNG'!D:D,A419,'NHẬP HÀNG'!L:L)</f>
        <v>0</v>
      </c>
      <c r="L419" s="112">
        <f>SUMIF('XUẤT HÀNG'!D:D,A419,'XUẤT HÀNG'!G:G)</f>
        <v>0</v>
      </c>
      <c r="M419" s="112">
        <f>SUMIF('XUẤT HÀNG'!D:D,A419,'XUẤT HÀNG'!H:H)</f>
        <v>0</v>
      </c>
      <c r="N419" s="109">
        <f t="shared" si="68"/>
        <v>0</v>
      </c>
      <c r="O419" s="121"/>
      <c r="P419" s="122"/>
      <c r="Q419" s="125">
        <f t="shared" si="69"/>
        <v>0</v>
      </c>
      <c r="R419" s="143"/>
      <c r="S419" s="101" t="str">
        <f t="shared" si="70"/>
        <v>NOT OK</v>
      </c>
    </row>
    <row r="420" spans="1:20" s="100" customFormat="1" ht="33.75" customHeight="1">
      <c r="A420" s="40" t="s">
        <v>3866</v>
      </c>
      <c r="B420" s="113" t="str">
        <f>IF($A420="","",VLOOKUP($A420,'MÃ HH'!$A$1:$C$1876,2,0))</f>
        <v>TÁO GALA SUPER FRESH 3A 113 - 20KG</v>
      </c>
      <c r="C420" s="113" t="e">
        <f>IF($A420="","",VLOOKUP($A420,'MÃ HH'!$A$1:$C$215,3,0))</f>
        <v>#N/A</v>
      </c>
      <c r="D420" s="109">
        <f>VLOOKUP(A420,'[1]TỔNG HỢP'!$A:$N,14,0)</f>
        <v>18</v>
      </c>
      <c r="E420" s="112">
        <f>SUMIF('NHẬP HÀNG'!$D:$D,A420,'NHẬP HÀNG'!$H:$H)</f>
        <v>0</v>
      </c>
      <c r="F420" s="112">
        <f>SUMIF('NHẬP HÀNG'!D:D,A420,'NHẬP HÀNG'!I:I)</f>
        <v>0</v>
      </c>
      <c r="G420" s="112">
        <f>SUMIF('NHẬP HÀNG'!D:D,A420,'NHẬP HÀNG'!J:J)</f>
        <v>0</v>
      </c>
      <c r="H420" s="112">
        <f>SUMIF('NHẬP HÀNG'!D:D,A420,'NHẬP HÀNG'!K:K)</f>
        <v>0</v>
      </c>
      <c r="I420" s="112">
        <f>SUMIF('NHẬP HÀNG'!D:D,A420,'NHẬP HÀNG'!M:M)</f>
        <v>0</v>
      </c>
      <c r="J420" s="112">
        <f>SUMIF('NHẬP HÀNG'!D:D,A420,'NHẬP HÀNG'!N:N)</f>
        <v>0</v>
      </c>
      <c r="K420" s="112">
        <f>SUMIF('NHẬP HÀNG'!D:D,A420,'NHẬP HÀNG'!L:L)</f>
        <v>0</v>
      </c>
      <c r="L420" s="112">
        <f>SUMIF('XUẤT HÀNG'!D:D,A420,'XUẤT HÀNG'!G:G)</f>
        <v>0</v>
      </c>
      <c r="M420" s="112">
        <f>SUMIF('XUẤT HÀNG'!D:D,A420,'XUẤT HÀNG'!H:H)</f>
        <v>0</v>
      </c>
      <c r="N420" s="109">
        <f t="shared" si="68"/>
        <v>18</v>
      </c>
      <c r="O420" s="121"/>
      <c r="P420" s="122"/>
      <c r="Q420" s="125">
        <f t="shared" si="69"/>
        <v>18</v>
      </c>
      <c r="R420" s="14" t="s">
        <v>4824</v>
      </c>
      <c r="S420" s="101" t="str">
        <f t="shared" si="70"/>
        <v>OK</v>
      </c>
    </row>
    <row r="421" spans="1:20" s="100" customFormat="1" ht="33.75" customHeight="1">
      <c r="A421" s="40" t="s">
        <v>3868</v>
      </c>
      <c r="B421" s="113" t="str">
        <f>IF($A421="","",VLOOKUP($A421,'MÃ HH'!$A$1:$C$1876,2,0))</f>
        <v>TÁO GALA SUPER FRESH 3A 125 - 20KG</v>
      </c>
      <c r="C421" s="113" t="e">
        <f>IF($A421="","",VLOOKUP($A421,'MÃ HH'!$A$1:$C$215,3,0))</f>
        <v>#N/A</v>
      </c>
      <c r="D421" s="109">
        <f>VLOOKUP(A421,'[1]TỔNG HỢP'!$A:$N,14,0)</f>
        <v>2</v>
      </c>
      <c r="E421" s="112">
        <f>SUMIF('NHẬP HÀNG'!$D:$D,A421,'NHẬP HÀNG'!$H:$H)</f>
        <v>0</v>
      </c>
      <c r="F421" s="112">
        <f>SUMIF('NHẬP HÀNG'!D:D,A421,'NHẬP HÀNG'!I:I)</f>
        <v>0</v>
      </c>
      <c r="G421" s="112">
        <f>SUMIF('NHẬP HÀNG'!D:D,A421,'NHẬP HÀNG'!J:J)</f>
        <v>0</v>
      </c>
      <c r="H421" s="112">
        <f>SUMIF('NHẬP HÀNG'!D:D,A421,'NHẬP HÀNG'!K:K)</f>
        <v>0</v>
      </c>
      <c r="I421" s="112">
        <f>SUMIF('NHẬP HÀNG'!D:D,A421,'NHẬP HÀNG'!M:M)</f>
        <v>0</v>
      </c>
      <c r="J421" s="112">
        <f>SUMIF('NHẬP HÀNG'!D:D,A421,'NHẬP HÀNG'!N:N)</f>
        <v>0</v>
      </c>
      <c r="K421" s="112">
        <f>SUMIF('NHẬP HÀNG'!D:D,A421,'NHẬP HÀNG'!L:L)</f>
        <v>0</v>
      </c>
      <c r="L421" s="112">
        <f>SUMIF('XUẤT HÀNG'!D:D,A421,'XUẤT HÀNG'!G:G)</f>
        <v>0</v>
      </c>
      <c r="M421" s="112">
        <f>SUMIF('XUẤT HÀNG'!D:D,A421,'XUẤT HÀNG'!H:H)</f>
        <v>0</v>
      </c>
      <c r="N421" s="109">
        <f t="shared" si="68"/>
        <v>2</v>
      </c>
      <c r="O421" s="121">
        <v>18</v>
      </c>
      <c r="P421" s="122"/>
      <c r="Q421" s="125">
        <f t="shared" si="69"/>
        <v>-16</v>
      </c>
      <c r="R421" s="14"/>
      <c r="S421" s="101" t="str">
        <f t="shared" si="70"/>
        <v>OK</v>
      </c>
    </row>
    <row r="422" spans="1:20" s="100" customFormat="1" ht="33.75" hidden="1" customHeight="1">
      <c r="A422" s="40" t="s">
        <v>4225</v>
      </c>
      <c r="B422" s="113" t="str">
        <f>IF($A422="","",VLOOKUP($A422,'MÃ HH'!$A$1:$C$1876,2,0))</f>
        <v>TÁO GALA SUPER FRESH 3A LẪN SZIE - 20KG</v>
      </c>
      <c r="C422" s="113" t="e">
        <f>IF($A422="","",VLOOKUP($A422,'MÃ HH'!$A$1:$C$215,3,0))</f>
        <v>#N/A</v>
      </c>
      <c r="D422" s="109">
        <f>VLOOKUP(A422,'[1]TỔNG HỢP'!$A:$N,14,0)</f>
        <v>0</v>
      </c>
      <c r="E422" s="112">
        <f>SUMIF('NHẬP HÀNG'!$D:$D,A422,'NHẬP HÀNG'!$H:$H)</f>
        <v>0</v>
      </c>
      <c r="F422" s="112">
        <f>SUMIF('NHẬP HÀNG'!D:D,A422,'NHẬP HÀNG'!I:I)</f>
        <v>0</v>
      </c>
      <c r="G422" s="112">
        <f>SUMIF('NHẬP HÀNG'!D:D,A422,'NHẬP HÀNG'!J:J)</f>
        <v>0</v>
      </c>
      <c r="H422" s="112">
        <f>SUMIF('NHẬP HÀNG'!D:D,A422,'NHẬP HÀNG'!K:K)</f>
        <v>0</v>
      </c>
      <c r="I422" s="112">
        <f>SUMIF('NHẬP HÀNG'!D:D,A422,'NHẬP HÀNG'!M:M)</f>
        <v>0</v>
      </c>
      <c r="J422" s="112">
        <f>SUMIF('NHẬP HÀNG'!D:D,A422,'NHẬP HÀNG'!N:N)</f>
        <v>0</v>
      </c>
      <c r="K422" s="112">
        <f>SUMIF('NHẬP HÀNG'!D:D,A422,'NHẬP HÀNG'!L:L)</f>
        <v>0</v>
      </c>
      <c r="L422" s="112">
        <f>SUMIF('XUẤT HÀNG'!D:D,A422,'XUẤT HÀNG'!G:G)</f>
        <v>0</v>
      </c>
      <c r="M422" s="112">
        <f>SUMIF('XUẤT HÀNG'!D:D,A422,'XUẤT HÀNG'!H:H)</f>
        <v>0</v>
      </c>
      <c r="N422" s="109">
        <f t="shared" si="68"/>
        <v>0</v>
      </c>
      <c r="O422" s="121"/>
      <c r="P422" s="122"/>
      <c r="Q422" s="124">
        <f t="shared" si="69"/>
        <v>0</v>
      </c>
      <c r="R422" s="63"/>
      <c r="S422" s="101" t="str">
        <f t="shared" si="70"/>
        <v>NOT OK</v>
      </c>
    </row>
    <row r="423" spans="1:20" s="100" customFormat="1" ht="33.75" hidden="1" customHeight="1">
      <c r="A423" s="54" t="s">
        <v>4337</v>
      </c>
      <c r="B423" s="113" t="str">
        <f>IF($A423="","",VLOOKUP($A423,'MÃ HH'!$A$1:$C$1876,2,0))</f>
        <v>TÁO GALA MANSON THÙNG XANH 100 -20KG</v>
      </c>
      <c r="C423" s="113" t="e">
        <f>IF($A423="","",VLOOKUP($A423,'MÃ HH'!$A$1:$C$215,3,0))</f>
        <v>#N/A</v>
      </c>
      <c r="D423" s="109">
        <f>VLOOKUP(A423,'[1]TỔNG HỢP'!$A:$N,14,0)</f>
        <v>0</v>
      </c>
      <c r="E423" s="112">
        <f>SUMIF('NHẬP HÀNG'!$D:$D,A423,'NHẬP HÀNG'!$H:$H)</f>
        <v>0</v>
      </c>
      <c r="F423" s="112">
        <f>SUMIF('NHẬP HÀNG'!D:D,A423,'NHẬP HÀNG'!I:I)</f>
        <v>0</v>
      </c>
      <c r="G423" s="112">
        <f>SUMIF('NHẬP HÀNG'!D:D,A423,'NHẬP HÀNG'!J:J)</f>
        <v>0</v>
      </c>
      <c r="H423" s="112">
        <f>SUMIF('NHẬP HÀNG'!D:D,A423,'NHẬP HÀNG'!K:K)</f>
        <v>0</v>
      </c>
      <c r="I423" s="112">
        <f>SUMIF('NHẬP HÀNG'!D:D,A423,'NHẬP HÀNG'!M:M)</f>
        <v>0</v>
      </c>
      <c r="J423" s="112">
        <f>SUMIF('NHẬP HÀNG'!D:D,A423,'NHẬP HÀNG'!N:N)</f>
        <v>0</v>
      </c>
      <c r="K423" s="112">
        <f>SUMIF('NHẬP HÀNG'!D:D,A423,'NHẬP HÀNG'!L:L)</f>
        <v>0</v>
      </c>
      <c r="L423" s="112">
        <f>SUMIF('XUẤT HÀNG'!D:D,A423,'XUẤT HÀNG'!G:G)</f>
        <v>0</v>
      </c>
      <c r="M423" s="112">
        <f>SUMIF('XUẤT HÀNG'!D:D,A423,'XUẤT HÀNG'!H:H)</f>
        <v>0</v>
      </c>
      <c r="N423" s="109">
        <f t="shared" si="68"/>
        <v>0</v>
      </c>
      <c r="O423" s="121"/>
      <c r="P423" s="122"/>
      <c r="Q423" s="124">
        <f t="shared" si="69"/>
        <v>0</v>
      </c>
      <c r="R423" s="63"/>
      <c r="S423" s="101" t="str">
        <f t="shared" si="70"/>
        <v>NOT OK</v>
      </c>
    </row>
    <row r="424" spans="1:20" s="100" customFormat="1" ht="33.75" customHeight="1">
      <c r="A424" s="54" t="s">
        <v>4339</v>
      </c>
      <c r="B424" s="113" t="str">
        <f>IF($A424="","",VLOOKUP($A424,'MÃ HH'!$A$1:$C$1876,2,0))</f>
        <v>TÁO GALA MANSON THÙNG XANH 113 -20KG</v>
      </c>
      <c r="C424" s="113" t="e">
        <f>IF($A424="","",VLOOKUP($A424,'MÃ HH'!$A$1:$C$215,3,0))</f>
        <v>#N/A</v>
      </c>
      <c r="D424" s="109">
        <f>VLOOKUP(A424,'[1]TỔNG HỢP'!$A:$N,14,0)</f>
        <v>13</v>
      </c>
      <c r="E424" s="112">
        <f>SUMIF('NHẬP HÀNG'!$D:$D,A424,'NHẬP HÀNG'!$H:$H)</f>
        <v>0</v>
      </c>
      <c r="F424" s="112">
        <f>SUMIF('NHẬP HÀNG'!D:D,A424,'NHẬP HÀNG'!I:I)</f>
        <v>0</v>
      </c>
      <c r="G424" s="112">
        <f>SUMIF('NHẬP HÀNG'!D:D,A424,'NHẬP HÀNG'!J:J)</f>
        <v>0</v>
      </c>
      <c r="H424" s="112">
        <f>SUMIF('NHẬP HÀNG'!D:D,A424,'NHẬP HÀNG'!K:K)</f>
        <v>0</v>
      </c>
      <c r="I424" s="112">
        <f>SUMIF('NHẬP HÀNG'!D:D,A424,'NHẬP HÀNG'!M:M)</f>
        <v>0</v>
      </c>
      <c r="J424" s="112">
        <f>SUMIF('NHẬP HÀNG'!D:D,A424,'NHẬP HÀNG'!N:N)</f>
        <v>0</v>
      </c>
      <c r="K424" s="112">
        <f>SUMIF('NHẬP HÀNG'!D:D,A424,'NHẬP HÀNG'!L:L)</f>
        <v>0</v>
      </c>
      <c r="L424" s="112">
        <f>SUMIF('XUẤT HÀNG'!D:D,A424,'XUẤT HÀNG'!G:G)</f>
        <v>0</v>
      </c>
      <c r="M424" s="112">
        <f>SUMIF('XUẤT HÀNG'!D:D,A424,'XUẤT HÀNG'!H:H)</f>
        <v>0</v>
      </c>
      <c r="N424" s="109">
        <f t="shared" si="68"/>
        <v>13</v>
      </c>
      <c r="O424" s="121"/>
      <c r="P424" s="122"/>
      <c r="Q424" s="125">
        <f t="shared" si="69"/>
        <v>13</v>
      </c>
      <c r="R424" s="10" t="s">
        <v>4825</v>
      </c>
      <c r="S424" s="101" t="str">
        <f t="shared" si="70"/>
        <v>OK</v>
      </c>
      <c r="T424" s="100" t="s">
        <v>4826</v>
      </c>
    </row>
    <row r="425" spans="1:20" s="100" customFormat="1" ht="33.75" customHeight="1">
      <c r="A425" s="54" t="s">
        <v>4359</v>
      </c>
      <c r="B425" s="113" t="str">
        <f>IF($A425="","",VLOOKUP($A425,'MÃ HH'!$A$1:$C$1876,2,0))</f>
        <v>TÁO GALA MANSON THÙNG XANH 125 -20KG</v>
      </c>
      <c r="C425" s="113" t="e">
        <f>IF($A425="","",VLOOKUP($A425,'MÃ HH'!$A$1:$C$215,3,0))</f>
        <v>#N/A</v>
      </c>
      <c r="D425" s="109">
        <f>VLOOKUP(A425,'[1]TỔNG HỢP'!$A:$N,14,0)</f>
        <v>-6</v>
      </c>
      <c r="E425" s="112">
        <f>SUMIF('NHẬP HÀNG'!$D:$D,A425,'NHẬP HÀNG'!$H:$H)</f>
        <v>0</v>
      </c>
      <c r="F425" s="112">
        <f>SUMIF('NHẬP HÀNG'!D:D,A425,'NHẬP HÀNG'!I:I)</f>
        <v>0</v>
      </c>
      <c r="G425" s="112">
        <f>SUMIF('NHẬP HÀNG'!D:D,A425,'NHẬP HÀNG'!J:J)</f>
        <v>0</v>
      </c>
      <c r="H425" s="112">
        <f>SUMIF('NHẬP HÀNG'!D:D,A425,'NHẬP HÀNG'!K:K)</f>
        <v>0</v>
      </c>
      <c r="I425" s="112">
        <f>SUMIF('NHẬP HÀNG'!D:D,A425,'NHẬP HÀNG'!M:M)</f>
        <v>0</v>
      </c>
      <c r="J425" s="112">
        <f>SUMIF('NHẬP HÀNG'!D:D,A425,'NHẬP HÀNG'!N:N)</f>
        <v>0</v>
      </c>
      <c r="K425" s="112">
        <f>SUMIF('NHẬP HÀNG'!D:D,A425,'NHẬP HÀNG'!L:L)</f>
        <v>0</v>
      </c>
      <c r="L425" s="112">
        <f>SUMIF('XUẤT HÀNG'!D:D,A425,'XUẤT HÀNG'!G:G)</f>
        <v>0</v>
      </c>
      <c r="M425" s="112">
        <f>SUMIF('XUẤT HÀNG'!D:D,A425,'XUẤT HÀNG'!H:H)</f>
        <v>0</v>
      </c>
      <c r="N425" s="109">
        <f t="shared" si="68"/>
        <v>-6</v>
      </c>
      <c r="O425" s="121">
        <f>10+1+1+1</f>
        <v>13</v>
      </c>
      <c r="P425" s="122"/>
      <c r="Q425" s="125">
        <f t="shared" si="69"/>
        <v>-19</v>
      </c>
      <c r="R425" s="8"/>
      <c r="S425" s="101" t="str">
        <f t="shared" si="70"/>
        <v>OK</v>
      </c>
    </row>
    <row r="426" spans="1:20" s="100" customFormat="1" ht="33.75" customHeight="1">
      <c r="A426" s="54" t="s">
        <v>4574</v>
      </c>
      <c r="B426" s="113" t="str">
        <f>IF($A426="","",VLOOKUP($A426,'MÃ HH'!$A$1:$C$1876,2,0))</f>
        <v>TÁO GALA MANSON THÙNG XANH 138 -20KG</v>
      </c>
      <c r="C426" s="113" t="e">
        <f>IF($A426="","",VLOOKUP($A426,'MÃ HH'!$A$1:$C$215,3,0))</f>
        <v>#N/A</v>
      </c>
      <c r="D426" s="109">
        <f>VLOOKUP(A426,'[1]TỔNG HỢP'!$A:$N,14,0)</f>
        <v>7</v>
      </c>
      <c r="E426" s="112">
        <f>SUMIF('NHẬP HÀNG'!$D:$D,A426,'NHẬP HÀNG'!$H:$H)</f>
        <v>0</v>
      </c>
      <c r="F426" s="112">
        <f>SUMIF('NHẬP HÀNG'!D:D,A426,'NHẬP HÀNG'!I:I)</f>
        <v>0</v>
      </c>
      <c r="G426" s="112">
        <f>SUMIF('NHẬP HÀNG'!D:D,A426,'NHẬP HÀNG'!J:J)</f>
        <v>0</v>
      </c>
      <c r="H426" s="112">
        <f>SUMIF('NHẬP HÀNG'!D:D,A426,'NHẬP HÀNG'!K:K)</f>
        <v>0</v>
      </c>
      <c r="I426" s="112">
        <f>SUMIF('NHẬP HÀNG'!D:D,A426,'NHẬP HÀNG'!M:M)</f>
        <v>0</v>
      </c>
      <c r="J426" s="112">
        <f>SUMIF('NHẬP HÀNG'!D:D,A426,'NHẬP HÀNG'!N:N)</f>
        <v>0</v>
      </c>
      <c r="K426" s="112">
        <f>SUMIF('NHẬP HÀNG'!D:D,A426,'NHẬP HÀNG'!L:L)</f>
        <v>0</v>
      </c>
      <c r="L426" s="112">
        <f>SUMIF('XUẤT HÀNG'!D:D,A426,'XUẤT HÀNG'!G:G)</f>
        <v>0</v>
      </c>
      <c r="M426" s="112">
        <f>SUMIF('XUẤT HÀNG'!D:D,A426,'XUẤT HÀNG'!H:H)</f>
        <v>0</v>
      </c>
      <c r="N426" s="109">
        <f t="shared" si="68"/>
        <v>7</v>
      </c>
      <c r="O426" s="121"/>
      <c r="P426" s="122"/>
      <c r="Q426" s="125">
        <f t="shared" si="69"/>
        <v>7</v>
      </c>
      <c r="R426" s="14"/>
      <c r="S426" s="101" t="str">
        <f t="shared" si="70"/>
        <v>OK</v>
      </c>
    </row>
    <row r="427" spans="1:20" s="100" customFormat="1" ht="33.75" hidden="1" customHeight="1">
      <c r="A427" s="137" t="s">
        <v>4061</v>
      </c>
      <c r="B427" s="113" t="str">
        <f>IF($A427="","",VLOOKUP($A427,'MÃ HH'!$A$1:$C$1876,2,0))</f>
        <v>TÁO GALA STARR 100 -20KG</v>
      </c>
      <c r="C427" s="113" t="e">
        <f>IF($A427="","",VLOOKUP($A427,'MÃ HH'!$A$1:$C$215,3,0))</f>
        <v>#N/A</v>
      </c>
      <c r="D427" s="109">
        <f>VLOOKUP(A427,'[1]TỔNG HỢP'!$A:$N,14,0)</f>
        <v>0</v>
      </c>
      <c r="E427" s="112">
        <f>SUMIF('NHẬP HÀNG'!$D:$D,A427,'NHẬP HÀNG'!$H:$H)</f>
        <v>0</v>
      </c>
      <c r="F427" s="112">
        <f>SUMIF('NHẬP HÀNG'!D:D,A427,'NHẬP HÀNG'!I:I)</f>
        <v>0</v>
      </c>
      <c r="G427" s="112">
        <f>SUMIF('NHẬP HÀNG'!D:D,A427,'NHẬP HÀNG'!J:J)</f>
        <v>0</v>
      </c>
      <c r="H427" s="112">
        <f>SUMIF('NHẬP HÀNG'!D:D,A427,'NHẬP HÀNG'!K:K)</f>
        <v>0</v>
      </c>
      <c r="I427" s="112">
        <f>SUMIF('NHẬP HÀNG'!D:D,A427,'NHẬP HÀNG'!M:M)</f>
        <v>0</v>
      </c>
      <c r="J427" s="112">
        <f>SUMIF('NHẬP HÀNG'!D:D,A427,'NHẬP HÀNG'!N:N)</f>
        <v>0</v>
      </c>
      <c r="K427" s="112">
        <f>SUMIF('NHẬP HÀNG'!D:D,A427,'NHẬP HÀNG'!L:L)</f>
        <v>0</v>
      </c>
      <c r="L427" s="112">
        <f>SUMIF('XUẤT HÀNG'!D:D,A427,'XUẤT HÀNG'!G:G)</f>
        <v>0</v>
      </c>
      <c r="M427" s="112">
        <f>SUMIF('XUẤT HÀNG'!D:D,A427,'XUẤT HÀNG'!H:H)</f>
        <v>0</v>
      </c>
      <c r="N427" s="109">
        <f t="shared" si="68"/>
        <v>0</v>
      </c>
      <c r="O427" s="121"/>
      <c r="P427" s="122"/>
      <c r="Q427" s="124">
        <f t="shared" si="69"/>
        <v>0</v>
      </c>
      <c r="R427" s="63"/>
      <c r="S427" s="101" t="str">
        <f t="shared" si="70"/>
        <v>NOT OK</v>
      </c>
    </row>
    <row r="428" spans="1:20" s="100" customFormat="1" ht="33.75" hidden="1" customHeight="1">
      <c r="A428" s="117" t="s">
        <v>3652</v>
      </c>
      <c r="B428" s="113" t="str">
        <f>IF($A428="","",VLOOKUP($A428,'MÃ HH'!$A$1:$C$215,2,0))</f>
        <v>TÁO GALAXY 163 3A</v>
      </c>
      <c r="C428" s="113" t="str">
        <f>IF($A428="","",VLOOKUP($A428,'MÃ HH'!$A$1:$C$215,3,0))</f>
        <v>Thùng</v>
      </c>
      <c r="D428" s="109">
        <f>VLOOKUP(A428,'[1]TỔNG HỢP'!$A:$N,14,0)</f>
        <v>0</v>
      </c>
      <c r="E428" s="112">
        <f>SUMIF('NHẬP HÀNG'!$D:$D,A428,'NHẬP HÀNG'!$H:$H)</f>
        <v>0</v>
      </c>
      <c r="F428" s="112">
        <f>SUMIF('NHẬP HÀNG'!D:D,A428,'NHẬP HÀNG'!I:I)</f>
        <v>0</v>
      </c>
      <c r="G428" s="112">
        <f>SUMIF('NHẬP HÀNG'!D:D,A428,'NHẬP HÀNG'!J:J)</f>
        <v>0</v>
      </c>
      <c r="H428" s="112">
        <f>SUMIF('NHẬP HÀNG'!D:D,A428,'NHẬP HÀNG'!K:K)</f>
        <v>0</v>
      </c>
      <c r="I428" s="112">
        <f>SUMIF('NHẬP HÀNG'!D:D,A428,'NHẬP HÀNG'!M:M)</f>
        <v>0</v>
      </c>
      <c r="J428" s="112">
        <f>SUMIF('NHẬP HÀNG'!D:D,A428,'NHẬP HÀNG'!N:N)</f>
        <v>0</v>
      </c>
      <c r="K428" s="112">
        <f>SUMIF('NHẬP HÀNG'!D:D,A428,'NHẬP HÀNG'!L:L)</f>
        <v>0</v>
      </c>
      <c r="L428" s="112">
        <f>SUMIF('XUẤT HÀNG'!D:D,A428,'XUẤT HÀNG'!G:G)</f>
        <v>0</v>
      </c>
      <c r="M428" s="112">
        <f>SUMIF('XUẤT HÀNG'!D:D,A428,'XUẤT HÀNG'!H:H)</f>
        <v>0</v>
      </c>
      <c r="N428" s="109">
        <f t="shared" si="68"/>
        <v>0</v>
      </c>
      <c r="O428" s="121"/>
      <c r="P428" s="122"/>
      <c r="Q428" s="124">
        <f t="shared" si="69"/>
        <v>0</v>
      </c>
      <c r="R428" s="63"/>
      <c r="S428" s="101" t="str">
        <f t="shared" si="70"/>
        <v>NOT OK</v>
      </c>
    </row>
    <row r="429" spans="1:20" s="100" customFormat="1" ht="33.75" customHeight="1">
      <c r="A429" s="40" t="s">
        <v>4019</v>
      </c>
      <c r="B429" s="113" t="str">
        <f>IF($A429="","",VLOOKUP($A429,'MÃ HH'!$A$1:$C$2081,2,0))</f>
        <v>TÁO GALA CHELAN 113 - 20KG</v>
      </c>
      <c r="C429" s="113" t="e">
        <f>IF($A429="","",VLOOKUP($A429,'MÃ HH'!$A$1:$C$215,3,0))</f>
        <v>#N/A</v>
      </c>
      <c r="D429" s="109">
        <f>VLOOKUP(A429,'[1]TỔNG HỢP'!$A:$N,14,0)</f>
        <v>2</v>
      </c>
      <c r="E429" s="112">
        <f>SUMIF('NHẬP HÀNG'!$D:$D,A429,'NHẬP HÀNG'!$H:$H)</f>
        <v>0</v>
      </c>
      <c r="F429" s="112">
        <f>SUMIF('NHẬP HÀNG'!D:D,A429,'NHẬP HÀNG'!I:I)</f>
        <v>0</v>
      </c>
      <c r="G429" s="112">
        <f>SUMIF('NHẬP HÀNG'!D:D,A429,'NHẬP HÀNG'!J:J)</f>
        <v>0</v>
      </c>
      <c r="H429" s="112">
        <f>SUMIF('NHẬP HÀNG'!D:D,A429,'NHẬP HÀNG'!K:K)</f>
        <v>0</v>
      </c>
      <c r="I429" s="112">
        <f>SUMIF('NHẬP HÀNG'!D:D,A429,'NHẬP HÀNG'!M:M)</f>
        <v>0</v>
      </c>
      <c r="J429" s="112">
        <f>SUMIF('NHẬP HÀNG'!D:D,A429,'NHẬP HÀNG'!N:N)</f>
        <v>0</v>
      </c>
      <c r="K429" s="112">
        <f>SUMIF('NHẬP HÀNG'!D:D,A429,'NHẬP HÀNG'!L:L)</f>
        <v>0</v>
      </c>
      <c r="L429" s="112">
        <f>SUMIF('XUẤT HÀNG'!D:D,A429,'XUẤT HÀNG'!G:G)</f>
        <v>0</v>
      </c>
      <c r="M429" s="112">
        <f>SUMIF('XUẤT HÀNG'!D:D,A429,'XUẤT HÀNG'!H:H)</f>
        <v>0</v>
      </c>
      <c r="N429" s="109">
        <f t="shared" si="68"/>
        <v>2</v>
      </c>
      <c r="O429" s="121"/>
      <c r="P429" s="122"/>
      <c r="Q429" s="125">
        <f t="shared" si="69"/>
        <v>2</v>
      </c>
      <c r="R429" s="14" t="s">
        <v>4827</v>
      </c>
      <c r="S429" s="101" t="str">
        <f t="shared" si="70"/>
        <v>OK</v>
      </c>
    </row>
    <row r="430" spans="1:20" s="100" customFormat="1" ht="33.75" hidden="1" customHeight="1">
      <c r="A430" s="40" t="s">
        <v>4031</v>
      </c>
      <c r="B430" s="113" t="str">
        <f>IF($A430="","",VLOOKUP($A430,'MÃ HH'!$A$1:$C$2081,2,0))</f>
        <v>TÁO GALA CHELAN 125 - 20KG</v>
      </c>
      <c r="C430" s="113" t="e">
        <f>IF($A430="","",VLOOKUP($A430,'MÃ HH'!$A$1:$C$215,3,0))</f>
        <v>#N/A</v>
      </c>
      <c r="D430" s="109">
        <f>VLOOKUP(A430,'[1]TỔNG HỢP'!$A:$N,14,0)</f>
        <v>0</v>
      </c>
      <c r="E430" s="112">
        <f>SUMIF('NHẬP HÀNG'!$D:$D,A430,'NHẬP HÀNG'!$H:$H)</f>
        <v>0</v>
      </c>
      <c r="F430" s="112">
        <f>SUMIF('NHẬP HÀNG'!D:D,A430,'NHẬP HÀNG'!I:I)</f>
        <v>0</v>
      </c>
      <c r="G430" s="112">
        <f>SUMIF('NHẬP HÀNG'!D:D,A430,'NHẬP HÀNG'!J:J)</f>
        <v>0</v>
      </c>
      <c r="H430" s="112">
        <f>SUMIF('NHẬP HÀNG'!D:D,A430,'NHẬP HÀNG'!K:K)</f>
        <v>0</v>
      </c>
      <c r="I430" s="112">
        <f>SUMIF('NHẬP HÀNG'!D:D,A430,'NHẬP HÀNG'!M:M)</f>
        <v>0</v>
      </c>
      <c r="J430" s="112">
        <f>SUMIF('NHẬP HÀNG'!D:D,A430,'NHẬP HÀNG'!N:N)</f>
        <v>0</v>
      </c>
      <c r="K430" s="112">
        <f>SUMIF('NHẬP HÀNG'!D:D,A430,'NHẬP HÀNG'!L:L)</f>
        <v>0</v>
      </c>
      <c r="L430" s="112">
        <f>SUMIF('XUẤT HÀNG'!D:D,A430,'XUẤT HÀNG'!G:G)</f>
        <v>0</v>
      </c>
      <c r="M430" s="112">
        <f>SUMIF('XUẤT HÀNG'!D:D,A430,'XUẤT HÀNG'!H:H)</f>
        <v>0</v>
      </c>
      <c r="N430" s="109">
        <f t="shared" si="68"/>
        <v>0</v>
      </c>
      <c r="O430" s="121"/>
      <c r="P430" s="122"/>
      <c r="Q430" s="124">
        <f t="shared" si="69"/>
        <v>0</v>
      </c>
      <c r="R430" s="3"/>
      <c r="S430" s="101" t="str">
        <f t="shared" si="70"/>
        <v>NOT OK</v>
      </c>
    </row>
    <row r="431" spans="1:20" s="100" customFormat="1" ht="33.75" customHeight="1">
      <c r="A431" s="40" t="s">
        <v>4207</v>
      </c>
      <c r="B431" s="113" t="str">
        <f>IF($A431="","",VLOOKUP($A431,'MÃ HH'!$A$1:$C$2081,2,0))</f>
        <v>TÁO GALA CHELAN 138 - 20KG</v>
      </c>
      <c r="C431" s="113" t="e">
        <f>IF($A431="","",VLOOKUP($A431,'MÃ HH'!$A$1:$C$215,3,0))</f>
        <v>#N/A</v>
      </c>
      <c r="D431" s="109">
        <f>VLOOKUP(A431,'[1]TỔNG HỢP'!$A:$N,14,0)</f>
        <v>2</v>
      </c>
      <c r="E431" s="112">
        <f>SUMIF('NHẬP HÀNG'!$D:$D,A431,'NHẬP HÀNG'!$H:$H)</f>
        <v>0</v>
      </c>
      <c r="F431" s="112">
        <f>SUMIF('NHẬP HÀNG'!D:D,A431,'NHẬP HÀNG'!I:I)</f>
        <v>0</v>
      </c>
      <c r="G431" s="112">
        <f>SUMIF('NHẬP HÀNG'!D:D,A431,'NHẬP HÀNG'!J:J)</f>
        <v>0</v>
      </c>
      <c r="H431" s="112">
        <f>SUMIF('NHẬP HÀNG'!D:D,A431,'NHẬP HÀNG'!K:K)</f>
        <v>0</v>
      </c>
      <c r="I431" s="112">
        <f>SUMIF('NHẬP HÀNG'!D:D,A431,'NHẬP HÀNG'!M:M)</f>
        <v>0</v>
      </c>
      <c r="J431" s="112">
        <f>SUMIF('NHẬP HÀNG'!D:D,A431,'NHẬP HÀNG'!N:N)</f>
        <v>0</v>
      </c>
      <c r="K431" s="112">
        <f>SUMIF('NHẬP HÀNG'!D:D,A431,'NHẬP HÀNG'!L:L)</f>
        <v>0</v>
      </c>
      <c r="L431" s="112">
        <f>SUMIF('XUẤT HÀNG'!D:D,A431,'XUẤT HÀNG'!G:G)</f>
        <v>0</v>
      </c>
      <c r="M431" s="112">
        <f>SUMIF('XUẤT HÀNG'!D:D,A431,'XUẤT HÀNG'!H:H)</f>
        <v>0</v>
      </c>
      <c r="N431" s="109">
        <f t="shared" si="68"/>
        <v>2</v>
      </c>
      <c r="O431" s="121">
        <v>4</v>
      </c>
      <c r="P431" s="122"/>
      <c r="Q431" s="125">
        <f t="shared" si="69"/>
        <v>-2</v>
      </c>
      <c r="R431" s="14"/>
      <c r="S431" s="101" t="str">
        <f t="shared" si="70"/>
        <v>OK</v>
      </c>
    </row>
    <row r="432" spans="1:20" s="100" customFormat="1" ht="33.75" customHeight="1">
      <c r="A432" s="40" t="s">
        <v>4039</v>
      </c>
      <c r="B432" s="113" t="str">
        <f>IF($A432="","",VLOOKUP($A432,'MÃ HH'!$A$1:$C$2081,2,0))</f>
        <v>TÁO GALA MỸ GEE WHIZ 100-20KG</v>
      </c>
      <c r="C432" s="113" t="e">
        <f>IF($A432="","",VLOOKUP($A432,'MÃ HH'!$A$1:$C$215,3,0))</f>
        <v>#N/A</v>
      </c>
      <c r="D432" s="109">
        <f>VLOOKUP(A432,'[1]TỔNG HỢP'!$A:$N,14,0)</f>
        <v>2</v>
      </c>
      <c r="E432" s="112">
        <f>SUMIF('NHẬP HÀNG'!$D:$D,A432,'NHẬP HÀNG'!$H:$H)</f>
        <v>0</v>
      </c>
      <c r="F432" s="112">
        <f>SUMIF('NHẬP HÀNG'!D:D,A432,'NHẬP HÀNG'!I:I)</f>
        <v>0</v>
      </c>
      <c r="G432" s="112">
        <f>SUMIF('NHẬP HÀNG'!D:D,A432,'NHẬP HÀNG'!J:J)</f>
        <v>0</v>
      </c>
      <c r="H432" s="112">
        <f>SUMIF('NHẬP HÀNG'!D:D,A432,'NHẬP HÀNG'!K:K)</f>
        <v>0</v>
      </c>
      <c r="I432" s="112">
        <f>SUMIF('NHẬP HÀNG'!D:D,A432,'NHẬP HÀNG'!M:M)</f>
        <v>0</v>
      </c>
      <c r="J432" s="112">
        <f>SUMIF('NHẬP HÀNG'!D:D,A432,'NHẬP HÀNG'!N:N)</f>
        <v>0</v>
      </c>
      <c r="K432" s="112">
        <f>SUMIF('NHẬP HÀNG'!D:D,A432,'NHẬP HÀNG'!L:L)</f>
        <v>0</v>
      </c>
      <c r="L432" s="112">
        <f>SUMIF('XUẤT HÀNG'!D:D,A432,'XUẤT HÀNG'!G:G)</f>
        <v>0</v>
      </c>
      <c r="M432" s="112">
        <f>SUMIF('XUẤT HÀNG'!D:D,A432,'XUẤT HÀNG'!H:H)</f>
        <v>0</v>
      </c>
      <c r="N432" s="109">
        <f t="shared" si="68"/>
        <v>2</v>
      </c>
      <c r="O432" s="121"/>
      <c r="P432" s="122"/>
      <c r="Q432" s="125">
        <f t="shared" si="69"/>
        <v>2</v>
      </c>
      <c r="R432" s="14" t="s">
        <v>4828</v>
      </c>
      <c r="S432" s="101" t="str">
        <f t="shared" si="70"/>
        <v>OK</v>
      </c>
    </row>
    <row r="433" spans="1:19" s="100" customFormat="1" ht="33.75" customHeight="1">
      <c r="A433" s="40" t="s">
        <v>4089</v>
      </c>
      <c r="B433" s="113" t="str">
        <f>IF($A433="","",VLOOKUP($A433,'MÃ HH'!$A$1:$C$2081,2,0))</f>
        <v>TÁO GALA MỸ GEE WHIZ 113-20KG</v>
      </c>
      <c r="C433" s="113" t="e">
        <f>IF($A433="","",VLOOKUP($A433,'MÃ HH'!$A$1:$C$215,3,0))</f>
        <v>#N/A</v>
      </c>
      <c r="D433" s="109">
        <f>VLOOKUP(A433,'[1]TỔNG HỢP'!$A:$N,14,0)</f>
        <v>18</v>
      </c>
      <c r="E433" s="112">
        <f>SUMIF('NHẬP HÀNG'!$D:$D,A433,'NHẬP HÀNG'!$H:$H)</f>
        <v>0</v>
      </c>
      <c r="F433" s="112">
        <f>SUMIF('NHẬP HÀNG'!D:D,A433,'NHẬP HÀNG'!I:I)</f>
        <v>0</v>
      </c>
      <c r="G433" s="112">
        <f>SUMIF('NHẬP HÀNG'!D:D,A433,'NHẬP HÀNG'!J:J)</f>
        <v>0</v>
      </c>
      <c r="H433" s="112">
        <f>SUMIF('NHẬP HÀNG'!D:D,A433,'NHẬP HÀNG'!K:K)</f>
        <v>0</v>
      </c>
      <c r="I433" s="112">
        <f>SUMIF('NHẬP HÀNG'!D:D,A433,'NHẬP HÀNG'!M:M)</f>
        <v>0</v>
      </c>
      <c r="J433" s="112">
        <f>SUMIF('NHẬP HÀNG'!D:D,A433,'NHẬP HÀNG'!N:N)</f>
        <v>0</v>
      </c>
      <c r="K433" s="112">
        <f>SUMIF('NHẬP HÀNG'!D:D,A433,'NHẬP HÀNG'!L:L)</f>
        <v>0</v>
      </c>
      <c r="L433" s="112">
        <f>SUMIF('XUẤT HÀNG'!D:D,A433,'XUẤT HÀNG'!G:G)</f>
        <v>0</v>
      </c>
      <c r="M433" s="112">
        <f>SUMIF('XUẤT HÀNG'!D:D,A433,'XUẤT HÀNG'!H:H)</f>
        <v>0</v>
      </c>
      <c r="N433" s="109">
        <f t="shared" si="68"/>
        <v>18</v>
      </c>
      <c r="O433" s="121"/>
      <c r="P433" s="122"/>
      <c r="Q433" s="125">
        <f t="shared" si="69"/>
        <v>18</v>
      </c>
      <c r="R433" s="14"/>
      <c r="S433" s="101" t="str">
        <f t="shared" si="70"/>
        <v>OK</v>
      </c>
    </row>
    <row r="434" spans="1:19" s="100" customFormat="1" ht="33.6" customHeight="1">
      <c r="A434" s="40" t="s">
        <v>4091</v>
      </c>
      <c r="B434" s="113" t="str">
        <f>IF($A434="","",VLOOKUP($A434,'MÃ HH'!$A$1:$C$2081,2,0))</f>
        <v>TÁO GALA MỸ GEE WHIZ 125-20KG</v>
      </c>
      <c r="C434" s="113" t="e">
        <f>IF($A434="","",VLOOKUP($A434,'MÃ HH'!$A$1:$C$215,3,0))</f>
        <v>#N/A</v>
      </c>
      <c r="D434" s="109">
        <f>VLOOKUP(A434,'[1]TỔNG HỢP'!$A:$N,14,0)</f>
        <v>-11</v>
      </c>
      <c r="E434" s="112">
        <f>SUMIF('NHẬP HÀNG'!$D:$D,A434,'NHẬP HÀNG'!$H:$H)</f>
        <v>0</v>
      </c>
      <c r="F434" s="112">
        <f>SUMIF('NHẬP HÀNG'!D:D,A434,'NHẬP HÀNG'!I:I)</f>
        <v>0</v>
      </c>
      <c r="G434" s="112">
        <f>SUMIF('NHẬP HÀNG'!D:D,A434,'NHẬP HÀNG'!J:J)</f>
        <v>0</v>
      </c>
      <c r="H434" s="112">
        <f>SUMIF('NHẬP HÀNG'!D:D,A434,'NHẬP HÀNG'!K:K)</f>
        <v>0</v>
      </c>
      <c r="I434" s="112">
        <f>SUMIF('NHẬP HÀNG'!D:D,A434,'NHẬP HÀNG'!M:M)</f>
        <v>0</v>
      </c>
      <c r="J434" s="112">
        <f>SUMIF('NHẬP HÀNG'!D:D,A434,'NHẬP HÀNG'!N:N)</f>
        <v>0</v>
      </c>
      <c r="K434" s="112">
        <f>SUMIF('NHẬP HÀNG'!D:D,A434,'NHẬP HÀNG'!L:L)</f>
        <v>0</v>
      </c>
      <c r="L434" s="112">
        <f>SUMIF('XUẤT HÀNG'!D:D,A434,'XUẤT HÀNG'!G:G)</f>
        <v>0</v>
      </c>
      <c r="M434" s="112">
        <f>SUMIF('XUẤT HÀNG'!D:D,A434,'XUẤT HÀNG'!H:H)</f>
        <v>0</v>
      </c>
      <c r="N434" s="109">
        <f t="shared" si="68"/>
        <v>-11</v>
      </c>
      <c r="O434" s="121"/>
      <c r="P434" s="122"/>
      <c r="Q434" s="125">
        <f t="shared" si="69"/>
        <v>-11</v>
      </c>
      <c r="R434" s="14"/>
      <c r="S434" s="101" t="str">
        <f t="shared" si="70"/>
        <v>OK</v>
      </c>
    </row>
    <row r="435" spans="1:19" s="100" customFormat="1" ht="33.6" customHeight="1">
      <c r="A435" s="40" t="s">
        <v>4548</v>
      </c>
      <c r="B435" s="113" t="str">
        <f>IF($A435="","",VLOOKUP($A435,'MÃ HH'!$A$1:$C$2081,2,0))</f>
        <v>TÁO GALA MỸ GEE WHIZ LẪN SIZE-20KG</v>
      </c>
      <c r="C435" s="113"/>
      <c r="D435" s="109">
        <f>VLOOKUP(A435,'[1]TỔNG HỢP'!$A:$N,14,0)</f>
        <v>14</v>
      </c>
      <c r="E435" s="112">
        <f>SUMIF('NHẬP HÀNG'!$D:$D,A435,'NHẬP HÀNG'!$H:$H)</f>
        <v>0</v>
      </c>
      <c r="F435" s="112">
        <f>SUMIF('NHẬP HÀNG'!D:D,A435,'NHẬP HÀNG'!I:I)</f>
        <v>0</v>
      </c>
      <c r="G435" s="112">
        <f>SUMIF('NHẬP HÀNG'!D:D,A435,'NHẬP HÀNG'!J:J)</f>
        <v>0</v>
      </c>
      <c r="H435" s="112">
        <f>SUMIF('NHẬP HÀNG'!D:D,A435,'NHẬP HÀNG'!K:K)</f>
        <v>0</v>
      </c>
      <c r="I435" s="112">
        <f>SUMIF('NHẬP HÀNG'!D:D,A435,'NHẬP HÀNG'!M:M)</f>
        <v>0</v>
      </c>
      <c r="J435" s="112">
        <f>SUMIF('NHẬP HÀNG'!D:D,A435,'NHẬP HÀNG'!N:N)</f>
        <v>0</v>
      </c>
      <c r="K435" s="112">
        <f>SUMIF('NHẬP HÀNG'!D:D,A435,'NHẬP HÀNG'!L:L)</f>
        <v>0</v>
      </c>
      <c r="L435" s="112">
        <f>SUMIF('XUẤT HÀNG'!D:D,A435,'XUẤT HÀNG'!G:G)</f>
        <v>0</v>
      </c>
      <c r="M435" s="112">
        <f>SUMIF('XUẤT HÀNG'!D:D,A435,'XUẤT HÀNG'!H:H)</f>
        <v>0</v>
      </c>
      <c r="N435" s="109">
        <f t="shared" si="68"/>
        <v>14</v>
      </c>
      <c r="O435" s="121">
        <v>13</v>
      </c>
      <c r="P435" s="122"/>
      <c r="Q435" s="125">
        <f t="shared" si="69"/>
        <v>1</v>
      </c>
      <c r="R435" s="14"/>
      <c r="S435" s="101" t="str">
        <f t="shared" si="70"/>
        <v>OK</v>
      </c>
    </row>
    <row r="436" spans="1:19" s="100" customFormat="1" ht="34.9" hidden="1" customHeight="1">
      <c r="A436" s="40" t="s">
        <v>4317</v>
      </c>
      <c r="B436" s="113" t="str">
        <f>IF($A436="","",VLOOKUP($A436,'MÃ HH'!$A$1:$C$2081,2,0))</f>
        <v>TÁO XANH MỸ GEE WHIZ 100-18KG</v>
      </c>
      <c r="C436" s="113" t="e">
        <f>IF($A436="","",VLOOKUP($A436,'MÃ HH'!$A$1:$C$215,3,0))</f>
        <v>#N/A</v>
      </c>
      <c r="D436" s="109">
        <f>VLOOKUP(A436,'[1]TỔNG HỢP'!$A:$N,14,0)</f>
        <v>0</v>
      </c>
      <c r="E436" s="112">
        <f>SUMIF('NHẬP HÀNG'!$D:$D,A436,'NHẬP HÀNG'!$H:$H)</f>
        <v>0</v>
      </c>
      <c r="F436" s="112">
        <f>SUMIF('NHẬP HÀNG'!D:D,A436,'NHẬP HÀNG'!I:I)</f>
        <v>0</v>
      </c>
      <c r="G436" s="112">
        <f>SUMIF('NHẬP HÀNG'!D:D,A436,'NHẬP HÀNG'!J:J)</f>
        <v>0</v>
      </c>
      <c r="H436" s="112">
        <f>SUMIF('NHẬP HÀNG'!D:D,A436,'NHẬP HÀNG'!K:K)</f>
        <v>0</v>
      </c>
      <c r="I436" s="112">
        <f>SUMIF('NHẬP HÀNG'!D:D,A436,'NHẬP HÀNG'!M:M)</f>
        <v>0</v>
      </c>
      <c r="J436" s="112">
        <f>SUMIF('NHẬP HÀNG'!D:D,A436,'NHẬP HÀNG'!N:N)</f>
        <v>0</v>
      </c>
      <c r="K436" s="112">
        <f>SUMIF('NHẬP HÀNG'!D:D,A436,'NHẬP HÀNG'!L:L)</f>
        <v>0</v>
      </c>
      <c r="L436" s="112">
        <f>SUMIF('XUẤT HÀNG'!D:D,A436,'XUẤT HÀNG'!G:G)</f>
        <v>0</v>
      </c>
      <c r="M436" s="112">
        <f>SUMIF('XUẤT HÀNG'!D:D,A436,'XUẤT HÀNG'!H:H)</f>
        <v>0</v>
      </c>
      <c r="N436" s="109">
        <f t="shared" si="68"/>
        <v>0</v>
      </c>
      <c r="O436" s="121"/>
      <c r="P436" s="122"/>
      <c r="Q436" s="124">
        <f t="shared" si="69"/>
        <v>0</v>
      </c>
      <c r="R436" s="63"/>
      <c r="S436" s="101" t="str">
        <f t="shared" si="70"/>
        <v>NOT OK</v>
      </c>
    </row>
    <row r="437" spans="1:19" s="100" customFormat="1" ht="34.9" customHeight="1">
      <c r="A437" s="40" t="s">
        <v>4446</v>
      </c>
      <c r="B437" s="113" t="str">
        <f>IF($A437="","",VLOOKUP($A437,'MÃ HH'!$A$1:$C$2081,2,0))</f>
        <v>TÁO XANH MỸ GEE WHIZ 80-20KG</v>
      </c>
      <c r="C437" s="113" t="e">
        <f>IF($A437="","",VLOOKUP($A437,'MÃ HH'!$A$1:$C$215,3,0))</f>
        <v>#N/A</v>
      </c>
      <c r="D437" s="109">
        <f>VLOOKUP(A437,'[1]TỔNG HỢP'!$A:$N,14,0)</f>
        <v>2</v>
      </c>
      <c r="E437" s="112">
        <f>SUMIF('NHẬP HÀNG'!$D:$D,A437,'NHẬP HÀNG'!$H:$H)</f>
        <v>0</v>
      </c>
      <c r="F437" s="112">
        <f>SUMIF('NHẬP HÀNG'!D:D,A437,'NHẬP HÀNG'!I:I)</f>
        <v>0</v>
      </c>
      <c r="G437" s="112">
        <f>SUMIF('NHẬP HÀNG'!D:D,A437,'NHẬP HÀNG'!J:J)</f>
        <v>0</v>
      </c>
      <c r="H437" s="112">
        <f>SUMIF('NHẬP HÀNG'!D:D,A437,'NHẬP HÀNG'!K:K)</f>
        <v>0</v>
      </c>
      <c r="I437" s="112">
        <f>SUMIF('NHẬP HÀNG'!D:D,A437,'NHẬP HÀNG'!M:M)</f>
        <v>0</v>
      </c>
      <c r="J437" s="112">
        <f>SUMIF('NHẬP HÀNG'!D:D,A437,'NHẬP HÀNG'!N:N)</f>
        <v>0</v>
      </c>
      <c r="K437" s="112">
        <f>SUMIF('NHẬP HÀNG'!D:D,A437,'NHẬP HÀNG'!L:L)</f>
        <v>0</v>
      </c>
      <c r="L437" s="112">
        <f>SUMIF('XUẤT HÀNG'!D:D,A437,'XUẤT HÀNG'!G:G)</f>
        <v>0</v>
      </c>
      <c r="M437" s="112">
        <f>SUMIF('XUẤT HÀNG'!D:D,A437,'XUẤT HÀNG'!H:H)</f>
        <v>0</v>
      </c>
      <c r="N437" s="109">
        <f t="shared" si="68"/>
        <v>2</v>
      </c>
      <c r="O437" s="121"/>
      <c r="P437" s="122"/>
      <c r="Q437" s="125">
        <f t="shared" si="69"/>
        <v>2</v>
      </c>
      <c r="R437" s="14" t="s">
        <v>4829</v>
      </c>
      <c r="S437" s="101" t="str">
        <f t="shared" si="70"/>
        <v>OK</v>
      </c>
    </row>
    <row r="438" spans="1:19" s="100" customFormat="1" ht="34.9" hidden="1" customHeight="1">
      <c r="A438" s="40" t="s">
        <v>4500</v>
      </c>
      <c r="B438" s="113" t="str">
        <f>IF($A438="","",VLOOKUP($A438,'MÃ HH'!$A$1:$C$2081,2,0))</f>
        <v>TÁO XANH MỸ GEE WHIZ 88-20KG</v>
      </c>
      <c r="C438" s="113" t="e">
        <f>IF($A438="","",VLOOKUP($A438,'MÃ HH'!$A$1:$C$215,3,0))</f>
        <v>#N/A</v>
      </c>
      <c r="D438" s="109">
        <f>VLOOKUP(A438,'[1]TỔNG HỢP'!$A:$N,14,0)</f>
        <v>0</v>
      </c>
      <c r="E438" s="112">
        <f>SUMIF('NHẬP HÀNG'!$D:$D,A438,'NHẬP HÀNG'!$H:$H)</f>
        <v>0</v>
      </c>
      <c r="F438" s="112">
        <f>SUMIF('NHẬP HÀNG'!D:D,A438,'NHẬP HÀNG'!I:I)</f>
        <v>0</v>
      </c>
      <c r="G438" s="112">
        <f>SUMIF('NHẬP HÀNG'!D:D,A438,'NHẬP HÀNG'!J:J)</f>
        <v>0</v>
      </c>
      <c r="H438" s="112">
        <f>SUMIF('NHẬP HÀNG'!D:D,A438,'NHẬP HÀNG'!K:K)</f>
        <v>0</v>
      </c>
      <c r="I438" s="112">
        <f>SUMIF('NHẬP HÀNG'!D:D,A438,'NHẬP HÀNG'!M:M)</f>
        <v>0</v>
      </c>
      <c r="J438" s="112">
        <f>SUMIF('NHẬP HÀNG'!D:D,A438,'NHẬP HÀNG'!N:N)</f>
        <v>0</v>
      </c>
      <c r="K438" s="112">
        <f>SUMIF('NHẬP HÀNG'!D:D,A438,'NHẬP HÀNG'!L:L)</f>
        <v>0</v>
      </c>
      <c r="L438" s="112">
        <f>SUMIF('XUẤT HÀNG'!D:D,A438,'XUẤT HÀNG'!G:G)</f>
        <v>0</v>
      </c>
      <c r="M438" s="112">
        <f>SUMIF('XUẤT HÀNG'!D:D,A438,'XUẤT HÀNG'!H:H)</f>
        <v>0</v>
      </c>
      <c r="N438" s="109">
        <f t="shared" si="68"/>
        <v>0</v>
      </c>
      <c r="O438" s="121"/>
      <c r="P438" s="122"/>
      <c r="Q438" s="125">
        <f t="shared" si="69"/>
        <v>0</v>
      </c>
      <c r="R438" s="13"/>
      <c r="S438" s="101" t="str">
        <f t="shared" si="70"/>
        <v>NOT OK</v>
      </c>
    </row>
    <row r="439" spans="1:19" s="100" customFormat="1" ht="37.9" customHeight="1">
      <c r="A439" s="40" t="s">
        <v>4560</v>
      </c>
      <c r="B439" s="113" t="str">
        <f>IF($A439="","",VLOOKUP($A439,'MÃ HH'!$A$1:$C$2081,2,0))</f>
        <v>TÁO XANH MỸ GEE WHIZ 100-20KG</v>
      </c>
      <c r="C439" s="113" t="e">
        <f>IF($A439="","",VLOOKUP($A439,'MÃ HH'!$A$1:$C$215,3,0))</f>
        <v>#N/A</v>
      </c>
      <c r="D439" s="109">
        <f>VLOOKUP(A439,'[1]TỔNG HỢP'!$A:$N,14,0)</f>
        <v>3</v>
      </c>
      <c r="E439" s="112">
        <f>SUMIF('NHẬP HÀNG'!$D:$D,A439,'NHẬP HÀNG'!$H:$H)</f>
        <v>99</v>
      </c>
      <c r="F439" s="112">
        <f>SUMIF('NHẬP HÀNG'!D:D,A439,'NHẬP HÀNG'!I:I)</f>
        <v>0</v>
      </c>
      <c r="G439" s="112">
        <f>SUMIF('NHẬP HÀNG'!D:D,A439,'NHẬP HÀNG'!J:J)</f>
        <v>0</v>
      </c>
      <c r="H439" s="112">
        <f>SUMIF('NHẬP HÀNG'!D:D,A439,'NHẬP HÀNG'!K:K)</f>
        <v>0</v>
      </c>
      <c r="I439" s="112">
        <f>SUMIF('NHẬP HÀNG'!D:D,A439,'NHẬP HÀNG'!M:M)</f>
        <v>0</v>
      </c>
      <c r="J439" s="112">
        <f>SUMIF('NHẬP HÀNG'!D:D,A439,'NHẬP HÀNG'!N:N)</f>
        <v>0</v>
      </c>
      <c r="K439" s="112">
        <f>SUMIF('NHẬP HÀNG'!D:D,A439,'NHẬP HÀNG'!L:L)</f>
        <v>0</v>
      </c>
      <c r="L439" s="112">
        <f>SUMIF('XUẤT HÀNG'!D:D,A439,'XUẤT HÀNG'!G:G)</f>
        <v>87</v>
      </c>
      <c r="M439" s="112">
        <f>SUMIF('XUẤT HÀNG'!D:D,A439,'XUẤT HÀNG'!H:H)</f>
        <v>0</v>
      </c>
      <c r="N439" s="109">
        <f t="shared" si="68"/>
        <v>15</v>
      </c>
      <c r="O439" s="121">
        <f>13+5</f>
        <v>18</v>
      </c>
      <c r="P439" s="122"/>
      <c r="Q439" s="125">
        <f t="shared" si="69"/>
        <v>-3</v>
      </c>
      <c r="R439" s="14"/>
      <c r="S439" s="101" t="str">
        <f t="shared" si="70"/>
        <v>OK</v>
      </c>
    </row>
    <row r="440" spans="1:19" s="100" customFormat="1" ht="34.9" hidden="1" customHeight="1">
      <c r="A440" s="40" t="s">
        <v>4249</v>
      </c>
      <c r="B440" s="113" t="str">
        <f>IF($A440="","",VLOOKUP($A440,'MÃ HH'!$A$1:$C$2081,2,0))</f>
        <v>TÁO GALA CON CÒ 100 -20KG</v>
      </c>
      <c r="C440" s="113" t="e">
        <f>IF($A440="","",VLOOKUP($A440,'MÃ HH'!$A$1:$C$215,3,0))</f>
        <v>#N/A</v>
      </c>
      <c r="D440" s="109">
        <f>VLOOKUP(A440,'[1]TỔNG HỢP'!$A:$N,14,0)</f>
        <v>0</v>
      </c>
      <c r="E440" s="112">
        <f>SUMIF('NHẬP HÀNG'!$D:$D,A440,'NHẬP HÀNG'!$H:$H)</f>
        <v>0</v>
      </c>
      <c r="F440" s="112">
        <f>SUMIF('NHẬP HÀNG'!D:D,A440,'NHẬP HÀNG'!I:I)</f>
        <v>0</v>
      </c>
      <c r="G440" s="112">
        <f>SUMIF('NHẬP HÀNG'!D:D,A440,'NHẬP HÀNG'!J:J)</f>
        <v>0</v>
      </c>
      <c r="H440" s="112">
        <f>SUMIF('NHẬP HÀNG'!D:D,A440,'NHẬP HÀNG'!K:K)</f>
        <v>0</v>
      </c>
      <c r="I440" s="112">
        <f>SUMIF('NHẬP HÀNG'!D:D,A440,'NHẬP HÀNG'!M:M)</f>
        <v>0</v>
      </c>
      <c r="J440" s="112">
        <f>SUMIF('NHẬP HÀNG'!D:D,A440,'NHẬP HÀNG'!N:N)</f>
        <v>0</v>
      </c>
      <c r="K440" s="112">
        <f>SUMIF('NHẬP HÀNG'!D:D,A440,'NHẬP HÀNG'!L:L)</f>
        <v>0</v>
      </c>
      <c r="L440" s="112">
        <f>SUMIF('XUẤT HÀNG'!D:D,A440,'XUẤT HÀNG'!G:G)</f>
        <v>0</v>
      </c>
      <c r="M440" s="112">
        <f>SUMIF('XUẤT HÀNG'!D:D,A440,'XUẤT HÀNG'!H:H)</f>
        <v>0</v>
      </c>
      <c r="N440" s="109">
        <f t="shared" si="68"/>
        <v>0</v>
      </c>
      <c r="O440" s="121"/>
      <c r="P440" s="122"/>
      <c r="Q440" s="124">
        <f t="shared" si="69"/>
        <v>0</v>
      </c>
      <c r="R440" s="63"/>
      <c r="S440" s="101" t="str">
        <f t="shared" si="70"/>
        <v>NOT OK</v>
      </c>
    </row>
    <row r="441" spans="1:19" s="100" customFormat="1" ht="34.9" customHeight="1">
      <c r="A441" s="40" t="s">
        <v>4263</v>
      </c>
      <c r="B441" s="113" t="str">
        <f>IF($A441="","",VLOOKUP($A441,'MÃ HH'!$A$1:$C$2081,2,0))</f>
        <v>TÁO GALA CON CÒ 113 -20KG</v>
      </c>
      <c r="C441" s="113" t="e">
        <f>IF($A441="","",VLOOKUP($A441,'MÃ HH'!$A$1:$C$215,3,0))</f>
        <v>#N/A</v>
      </c>
      <c r="D441" s="109">
        <f>VLOOKUP(A441,'[1]TỔNG HỢP'!$A:$N,14,0)</f>
        <v>1</v>
      </c>
      <c r="E441" s="112">
        <f>SUMIF('NHẬP HÀNG'!$D:$D,A441,'NHẬP HÀNG'!$H:$H)</f>
        <v>0</v>
      </c>
      <c r="F441" s="112">
        <f>SUMIF('NHẬP HÀNG'!D:D,A441,'NHẬP HÀNG'!I:I)</f>
        <v>0</v>
      </c>
      <c r="G441" s="112">
        <f>SUMIF('NHẬP HÀNG'!D:D,A441,'NHẬP HÀNG'!J:J)</f>
        <v>0</v>
      </c>
      <c r="H441" s="112">
        <f>SUMIF('NHẬP HÀNG'!D:D,A441,'NHẬP HÀNG'!K:K)</f>
        <v>0</v>
      </c>
      <c r="I441" s="112">
        <f>SUMIF('NHẬP HÀNG'!D:D,A441,'NHẬP HÀNG'!M:M)</f>
        <v>0</v>
      </c>
      <c r="J441" s="112">
        <f>SUMIF('NHẬP HÀNG'!D:D,A441,'NHẬP HÀNG'!N:N)</f>
        <v>0</v>
      </c>
      <c r="K441" s="112">
        <f>SUMIF('NHẬP HÀNG'!D:D,A441,'NHẬP HÀNG'!L:L)</f>
        <v>0</v>
      </c>
      <c r="L441" s="112">
        <f>SUMIF('XUẤT HÀNG'!D:D,A441,'XUẤT HÀNG'!G:G)</f>
        <v>0</v>
      </c>
      <c r="M441" s="112">
        <f>SUMIF('XUẤT HÀNG'!D:D,A441,'XUẤT HÀNG'!H:H)</f>
        <v>0</v>
      </c>
      <c r="N441" s="109">
        <f t="shared" si="68"/>
        <v>1</v>
      </c>
      <c r="O441" s="121">
        <v>1</v>
      </c>
      <c r="P441" s="122"/>
      <c r="Q441" s="124">
        <f t="shared" si="69"/>
        <v>0</v>
      </c>
      <c r="R441" s="63" t="s">
        <v>4830</v>
      </c>
      <c r="S441" s="101" t="str">
        <f t="shared" si="70"/>
        <v>OK</v>
      </c>
    </row>
    <row r="442" spans="1:19" s="100" customFormat="1" ht="34.9" customHeight="1">
      <c r="A442" s="40" t="s">
        <v>4295</v>
      </c>
      <c r="B442" s="113" t="str">
        <f>IF($A442="","",VLOOKUP($A442,'MÃ HH'!$A$1:$C$2081,2,0))</f>
        <v>TÁO GALA CON CÒ 125 -20KG</v>
      </c>
      <c r="C442" s="113" t="e">
        <f>IF($A442="","",VLOOKUP($A442,'MÃ HH'!$A$1:$C$215,3,0))</f>
        <v>#N/A</v>
      </c>
      <c r="D442" s="109">
        <f>VLOOKUP(A442,'[1]TỔNG HỢP'!$A:$N,14,0)</f>
        <v>2</v>
      </c>
      <c r="E442" s="112">
        <f>SUMIF('NHẬP HÀNG'!$D:$D,A442,'NHẬP HÀNG'!$H:$H)</f>
        <v>0</v>
      </c>
      <c r="F442" s="112">
        <f>SUMIF('NHẬP HÀNG'!D:D,A442,'NHẬP HÀNG'!I:I)</f>
        <v>0</v>
      </c>
      <c r="G442" s="112">
        <f>SUMIF('NHẬP HÀNG'!D:D,A442,'NHẬP HÀNG'!J:J)</f>
        <v>0</v>
      </c>
      <c r="H442" s="112">
        <f>SUMIF('NHẬP HÀNG'!D:D,A442,'NHẬP HÀNG'!K:K)</f>
        <v>0</v>
      </c>
      <c r="I442" s="112">
        <f>SUMIF('NHẬP HÀNG'!D:D,A442,'NHẬP HÀNG'!M:M)</f>
        <v>0</v>
      </c>
      <c r="J442" s="112">
        <f>SUMIF('NHẬP HÀNG'!D:D,A442,'NHẬP HÀNG'!N:N)</f>
        <v>0</v>
      </c>
      <c r="K442" s="112">
        <f>SUMIF('NHẬP HÀNG'!D:D,A442,'NHẬP HÀNG'!L:L)</f>
        <v>0</v>
      </c>
      <c r="L442" s="112">
        <f>SUMIF('XUẤT HÀNG'!D:D,A442,'XUẤT HÀNG'!G:G)</f>
        <v>0</v>
      </c>
      <c r="M442" s="112">
        <f>SUMIF('XUẤT HÀNG'!D:D,A442,'XUẤT HÀNG'!H:H)</f>
        <v>0</v>
      </c>
      <c r="N442" s="109">
        <f t="shared" si="68"/>
        <v>2</v>
      </c>
      <c r="O442" s="121">
        <v>2</v>
      </c>
      <c r="P442" s="122"/>
      <c r="Q442" s="124">
        <f t="shared" si="69"/>
        <v>0</v>
      </c>
      <c r="R442" s="63"/>
      <c r="S442" s="101" t="str">
        <f t="shared" si="70"/>
        <v>OK</v>
      </c>
    </row>
    <row r="443" spans="1:19" s="100" customFormat="1" ht="34.9" customHeight="1">
      <c r="A443" s="40" t="s">
        <v>4580</v>
      </c>
      <c r="B443" s="113" t="str">
        <f>IF($A443="","",VLOOKUP($A443,'MÃ HH'!$A$1:$C$2081,2,0))</f>
        <v>TÁO GALA G&amp;G 125 - 18KG</v>
      </c>
      <c r="C443" s="113" t="e">
        <f>IF($A443="","",VLOOKUP($A443,'MÃ HH'!$A$1:$C$215,3,0))</f>
        <v>#N/A</v>
      </c>
      <c r="D443" s="109">
        <f>VLOOKUP(A443,'[1]TỔNG HỢP'!$A:$N,14,0)</f>
        <v>15</v>
      </c>
      <c r="E443" s="112">
        <f>SUMIF('NHẬP HÀNG'!$D:$D,A443,'NHẬP HÀNG'!$H:$H)</f>
        <v>0</v>
      </c>
      <c r="F443" s="112">
        <f>SUMIF('NHẬP HÀNG'!D:D,A443,'NHẬP HÀNG'!I:I)</f>
        <v>0</v>
      </c>
      <c r="G443" s="112">
        <f>SUMIF('NHẬP HÀNG'!D:D,A443,'NHẬP HÀNG'!J:J)</f>
        <v>0</v>
      </c>
      <c r="H443" s="112">
        <f>SUMIF('NHẬP HÀNG'!D:D,A443,'NHẬP HÀNG'!K:K)</f>
        <v>0</v>
      </c>
      <c r="I443" s="112">
        <f>SUMIF('NHẬP HÀNG'!D:D,A443,'NHẬP HÀNG'!M:M)</f>
        <v>0</v>
      </c>
      <c r="J443" s="112">
        <f>SUMIF('NHẬP HÀNG'!D:D,A443,'NHẬP HÀNG'!N:N)</f>
        <v>0</v>
      </c>
      <c r="K443" s="112">
        <f>SUMIF('NHẬP HÀNG'!D:D,A443,'NHẬP HÀNG'!L:L)</f>
        <v>0</v>
      </c>
      <c r="L443" s="112">
        <f>SUMIF('XUẤT HÀNG'!D:D,A443,'XUẤT HÀNG'!G:G)</f>
        <v>3</v>
      </c>
      <c r="M443" s="112">
        <f>SUMIF('XUẤT HÀNG'!D:D,A443,'XUẤT HÀNG'!H:H)</f>
        <v>0</v>
      </c>
      <c r="N443" s="109">
        <f t="shared" si="68"/>
        <v>12</v>
      </c>
      <c r="O443" s="121">
        <v>16</v>
      </c>
      <c r="P443" s="122"/>
      <c r="Q443" s="125">
        <f t="shared" si="69"/>
        <v>-4</v>
      </c>
      <c r="R443" s="14" t="s">
        <v>4831</v>
      </c>
      <c r="S443" s="101" t="str">
        <f t="shared" si="70"/>
        <v>OK</v>
      </c>
    </row>
    <row r="444" spans="1:19" s="100" customFormat="1" ht="34.9" customHeight="1">
      <c r="A444" s="40" t="s">
        <v>4582</v>
      </c>
      <c r="B444" s="113" t="str">
        <f>IF($A444="","",VLOOKUP($A444,'MÃ HH'!$A$1:$C$2081,2,0))</f>
        <v>TÁO GALA G&amp;G 138 - 18KG</v>
      </c>
      <c r="C444" s="113" t="e">
        <f>IF($A444="","",VLOOKUP($A444,'MÃ HH'!$A$1:$C$215,3,0))</f>
        <v>#N/A</v>
      </c>
      <c r="D444" s="109">
        <f>VLOOKUP(A444,'[1]TỔNG HỢP'!$A:$N,14,0)</f>
        <v>2</v>
      </c>
      <c r="E444" s="112">
        <f>SUMIF('NHẬP HÀNG'!$D:$D,A444,'NHẬP HÀNG'!$H:$H)</f>
        <v>0</v>
      </c>
      <c r="F444" s="112">
        <f>SUMIF('NHẬP HÀNG'!D:D,A444,'NHẬP HÀNG'!I:I)</f>
        <v>0</v>
      </c>
      <c r="G444" s="112">
        <f>SUMIF('NHẬP HÀNG'!D:D,A444,'NHẬP HÀNG'!J:J)</f>
        <v>0</v>
      </c>
      <c r="H444" s="112">
        <f>SUMIF('NHẬP HÀNG'!D:D,A444,'NHẬP HÀNG'!K:K)</f>
        <v>0</v>
      </c>
      <c r="I444" s="112">
        <f>SUMIF('NHẬP HÀNG'!D:D,A444,'NHẬP HÀNG'!M:M)</f>
        <v>0</v>
      </c>
      <c r="J444" s="112">
        <f>SUMIF('NHẬP HÀNG'!D:D,A444,'NHẬP HÀNG'!N:N)</f>
        <v>0</v>
      </c>
      <c r="K444" s="112">
        <f>SUMIF('NHẬP HÀNG'!D:D,A444,'NHẬP HÀNG'!L:L)</f>
        <v>0</v>
      </c>
      <c r="L444" s="112">
        <f>SUMIF('XUẤT HÀNG'!D:D,A444,'XUẤT HÀNG'!G:G)</f>
        <v>0</v>
      </c>
      <c r="M444" s="112">
        <f>SUMIF('XUẤT HÀNG'!D:D,A444,'XUẤT HÀNG'!H:H)</f>
        <v>0</v>
      </c>
      <c r="N444" s="109">
        <f t="shared" si="68"/>
        <v>2</v>
      </c>
      <c r="O444" s="121"/>
      <c r="P444" s="122"/>
      <c r="Q444" s="125">
        <f t="shared" si="69"/>
        <v>2</v>
      </c>
      <c r="R444" s="14"/>
      <c r="S444" s="101" t="str">
        <f t="shared" si="70"/>
        <v>OK</v>
      </c>
    </row>
    <row r="445" spans="1:19" s="100" customFormat="1" ht="34.9" customHeight="1">
      <c r="A445" s="40" t="s">
        <v>4568</v>
      </c>
      <c r="B445" s="113" t="str">
        <f>IF($A445="","",VLOOKUP($A445,'MÃ HH'!$A$1:$C$2081,2,0))</f>
        <v>TÁO GALA G&amp;G 113 - 18KG</v>
      </c>
      <c r="C445" s="113" t="e">
        <f>IF($A445="","",VLOOKUP($A445,'MÃ HH'!$A$1:$C$215,3,0))</f>
        <v>#N/A</v>
      </c>
      <c r="D445" s="109">
        <f>VLOOKUP(A445,'[1]TỔNG HỢP'!$A:$N,14,0)</f>
        <v>9</v>
      </c>
      <c r="E445" s="112">
        <f>SUMIF('NHẬP HÀNG'!$D:$D,A445,'NHẬP HÀNG'!$H:$H)</f>
        <v>0</v>
      </c>
      <c r="F445" s="112">
        <f>SUMIF('NHẬP HÀNG'!D:D,A445,'NHẬP HÀNG'!I:I)</f>
        <v>0</v>
      </c>
      <c r="G445" s="112">
        <f>SUMIF('NHẬP HÀNG'!D:D,A445,'NHẬP HÀNG'!J:J)</f>
        <v>0</v>
      </c>
      <c r="H445" s="112">
        <f>SUMIF('NHẬP HÀNG'!D:D,A445,'NHẬP HÀNG'!K:K)</f>
        <v>0</v>
      </c>
      <c r="I445" s="112">
        <f>SUMIF('NHẬP HÀNG'!D:D,A445,'NHẬP HÀNG'!M:M)</f>
        <v>0</v>
      </c>
      <c r="J445" s="112">
        <f>SUMIF('NHẬP HÀNG'!D:D,A445,'NHẬP HÀNG'!N:N)</f>
        <v>0</v>
      </c>
      <c r="K445" s="112">
        <f>SUMIF('NHẬP HÀNG'!D:D,A445,'NHẬP HÀNG'!L:L)</f>
        <v>0</v>
      </c>
      <c r="L445" s="112">
        <f>SUMIF('XUẤT HÀNG'!D:D,A445,'XUẤT HÀNG'!G:G)</f>
        <v>0</v>
      </c>
      <c r="M445" s="112">
        <f>SUMIF('XUẤT HÀNG'!D:D,A445,'XUẤT HÀNG'!H:H)</f>
        <v>0</v>
      </c>
      <c r="N445" s="109">
        <f t="shared" si="68"/>
        <v>9</v>
      </c>
      <c r="O445" s="121"/>
      <c r="P445" s="122"/>
      <c r="Q445" s="125">
        <f t="shared" si="69"/>
        <v>9</v>
      </c>
      <c r="R445" s="14"/>
      <c r="S445" s="101" t="str">
        <f t="shared" si="70"/>
        <v>OK</v>
      </c>
    </row>
    <row r="446" spans="1:19" s="100" customFormat="1" ht="34.9" customHeight="1">
      <c r="A446" s="40" t="s">
        <v>4570</v>
      </c>
      <c r="B446" s="113" t="str">
        <f>IF($A446="","",VLOOKUP($A446,'MÃ HH'!$A$1:$C$2081,2,0))</f>
        <v>TÁO GALA G&amp;G LẪN SIZE - 18KG</v>
      </c>
      <c r="C446" s="113" t="e">
        <f>IF($A446="","",VLOOKUP($A446,'MÃ HH'!$A$1:$C$215,3,0))</f>
        <v>#N/A</v>
      </c>
      <c r="D446" s="109">
        <f>VLOOKUP(A446,'[1]TỔNG HỢP'!$A:$N,14,0)</f>
        <v>15</v>
      </c>
      <c r="E446" s="112">
        <f>SUMIF('NHẬP HÀNG'!$D:$D,A446,'NHẬP HÀNG'!$H:$H)</f>
        <v>0</v>
      </c>
      <c r="F446" s="112">
        <f>SUMIF('NHẬP HÀNG'!D:D,A446,'NHẬP HÀNG'!I:I)</f>
        <v>0</v>
      </c>
      <c r="G446" s="112">
        <f>SUMIF('NHẬP HÀNG'!D:D,A446,'NHẬP HÀNG'!J:J)</f>
        <v>0</v>
      </c>
      <c r="H446" s="112">
        <f>SUMIF('NHẬP HÀNG'!D:D,A446,'NHẬP HÀNG'!K:K)</f>
        <v>0</v>
      </c>
      <c r="I446" s="112">
        <f>SUMIF('NHẬP HÀNG'!D:D,A446,'NHẬP HÀNG'!M:M)</f>
        <v>0</v>
      </c>
      <c r="J446" s="112">
        <f>SUMIF('NHẬP HÀNG'!D:D,A446,'NHẬP HÀNG'!N:N)</f>
        <v>0</v>
      </c>
      <c r="K446" s="112">
        <f>SUMIF('NHẬP HÀNG'!D:D,A446,'NHẬP HÀNG'!L:L)</f>
        <v>0</v>
      </c>
      <c r="L446" s="112">
        <f>SUMIF('XUẤT HÀNG'!D:D,A446,'XUẤT HÀNG'!G:G)</f>
        <v>0</v>
      </c>
      <c r="M446" s="112">
        <f>SUMIF('XUẤT HÀNG'!D:D,A446,'XUẤT HÀNG'!H:H)</f>
        <v>0</v>
      </c>
      <c r="N446" s="109">
        <f t="shared" si="68"/>
        <v>15</v>
      </c>
      <c r="O446" s="121">
        <v>18</v>
      </c>
      <c r="P446" s="122"/>
      <c r="Q446" s="125">
        <f t="shared" si="69"/>
        <v>-3</v>
      </c>
      <c r="R446" s="14"/>
      <c r="S446" s="101" t="str">
        <f t="shared" si="70"/>
        <v>OK</v>
      </c>
    </row>
    <row r="447" spans="1:19" s="100" customFormat="1" ht="34.9" hidden="1" customHeight="1">
      <c r="A447" s="54" t="s">
        <v>4400</v>
      </c>
      <c r="B447" s="113" t="str">
        <f>IF($A447="","",VLOOKUP($A447,'MÃ HH'!$A$1:$C$2081,2,0))</f>
        <v>TÁO 5 GÓC DELIGHT PREMIUM 100-18KG</v>
      </c>
      <c r="C447" s="113" t="e">
        <f>IF($A447="","",VLOOKUP($A447,'MÃ HH'!$A$1:$C$215,3,0))</f>
        <v>#N/A</v>
      </c>
      <c r="D447" s="109">
        <f>VLOOKUP(A447,'[1]TỔNG HỢP'!$A:$N,14,0)</f>
        <v>0</v>
      </c>
      <c r="E447" s="112">
        <f>SUMIF('NHẬP HÀNG'!$D:$D,A447,'NHẬP HÀNG'!$H:$H)</f>
        <v>0</v>
      </c>
      <c r="F447" s="112">
        <f>SUMIF('NHẬP HÀNG'!D:D,A447,'NHẬP HÀNG'!I:I)</f>
        <v>0</v>
      </c>
      <c r="G447" s="112">
        <f>SUMIF('NHẬP HÀNG'!D:D,A447,'NHẬP HÀNG'!J:J)</f>
        <v>0</v>
      </c>
      <c r="H447" s="112">
        <f>SUMIF('NHẬP HÀNG'!D:D,A447,'NHẬP HÀNG'!K:K)</f>
        <v>0</v>
      </c>
      <c r="I447" s="112">
        <f>SUMIF('NHẬP HÀNG'!D:D,A447,'NHẬP HÀNG'!M:M)</f>
        <v>0</v>
      </c>
      <c r="J447" s="112">
        <f>SUMIF('NHẬP HÀNG'!D:D,A447,'NHẬP HÀNG'!N:N)</f>
        <v>0</v>
      </c>
      <c r="K447" s="112">
        <f>SUMIF('NHẬP HÀNG'!D:D,A447,'NHẬP HÀNG'!L:L)</f>
        <v>0</v>
      </c>
      <c r="L447" s="112">
        <f>SUMIF('XUẤT HÀNG'!D:D,A447,'XUẤT HÀNG'!G:G)</f>
        <v>0</v>
      </c>
      <c r="M447" s="112">
        <f>SUMIF('XUẤT HÀNG'!D:D,A447,'XUẤT HÀNG'!H:H)</f>
        <v>0</v>
      </c>
      <c r="N447" s="109">
        <f t="shared" si="68"/>
        <v>0</v>
      </c>
      <c r="O447" s="121"/>
      <c r="P447" s="122"/>
      <c r="Q447" s="124">
        <f t="shared" si="69"/>
        <v>0</v>
      </c>
      <c r="R447" s="63"/>
      <c r="S447" s="101" t="str">
        <f t="shared" si="70"/>
        <v>NOT OK</v>
      </c>
    </row>
    <row r="448" spans="1:19" s="100" customFormat="1" ht="34.9" hidden="1" customHeight="1">
      <c r="A448" s="54" t="s">
        <v>4506</v>
      </c>
      <c r="B448" s="113" t="str">
        <f>IF($A448="","",VLOOKUP($A448,'MÃ HH'!$A$1:$C$2081,2,0))</f>
        <v>TÁO 5 GÓC DELIGHT PREMIUM 138-18KG</v>
      </c>
      <c r="C448" s="113"/>
      <c r="D448" s="109">
        <f>VLOOKUP(A448,'[1]TỔNG HỢP'!$A:$N,14,0)</f>
        <v>0</v>
      </c>
      <c r="E448" s="112">
        <f>SUMIF('NHẬP HÀNG'!$D:$D,A448,'NHẬP HÀNG'!$H:$H)</f>
        <v>0</v>
      </c>
      <c r="F448" s="112">
        <f>SUMIF('NHẬP HÀNG'!D:D,A448,'NHẬP HÀNG'!I:I)</f>
        <v>0</v>
      </c>
      <c r="G448" s="112">
        <f>SUMIF('NHẬP HÀNG'!D:D,A448,'NHẬP HÀNG'!J:J)</f>
        <v>0</v>
      </c>
      <c r="H448" s="112">
        <f>SUMIF('NHẬP HÀNG'!D:D,A448,'NHẬP HÀNG'!K:K)</f>
        <v>0</v>
      </c>
      <c r="I448" s="112">
        <f>SUMIF('NHẬP HÀNG'!D:D,A448,'NHẬP HÀNG'!M:M)</f>
        <v>0</v>
      </c>
      <c r="J448" s="112">
        <f>SUMIF('NHẬP HÀNG'!D:D,A448,'NHẬP HÀNG'!N:N)</f>
        <v>0</v>
      </c>
      <c r="K448" s="112">
        <f>SUMIF('NHẬP HÀNG'!D:D,A448,'NHẬP HÀNG'!L:L)</f>
        <v>0</v>
      </c>
      <c r="L448" s="112">
        <f>SUMIF('XUẤT HÀNG'!D:D,A448,'XUẤT HÀNG'!G:G)</f>
        <v>0</v>
      </c>
      <c r="M448" s="112">
        <f>SUMIF('XUẤT HÀNG'!D:D,A448,'XUẤT HÀNG'!H:H)</f>
        <v>0</v>
      </c>
      <c r="N448" s="109">
        <f t="shared" ref="N448:N459" si="71">D448+E448+F448+G448+H448+I448++J448-L448-M448+K448</f>
        <v>0</v>
      </c>
      <c r="O448" s="121"/>
      <c r="P448" s="122"/>
      <c r="Q448" s="124">
        <f t="shared" ref="Q448:Q459" si="72">+N448-O448-P448</f>
        <v>0</v>
      </c>
      <c r="R448" s="63"/>
      <c r="S448" s="101" t="str">
        <f t="shared" ref="S448:S500" si="73">IF(ABS(D448)+ABS(E448)+ABS(F448)+ABS(J448)+ABS(L448)+ABS(O448)+ABS(P448)+ABS(M448)+ABS(N448)+ABS(Q448)=0,"NOT OK","OK")</f>
        <v>NOT OK</v>
      </c>
    </row>
    <row r="449" spans="1:19" s="100" customFormat="1" ht="34.9" hidden="1" customHeight="1">
      <c r="A449" s="54" t="s">
        <v>4508</v>
      </c>
      <c r="B449" s="113" t="str">
        <f>IF($A449="","",VLOOKUP($A449,'MÃ HH'!$A$1:$C$2081,2,0))</f>
        <v>TÁO 5 GÓC DELIGHT PREMIUM 138A-113B-18KG</v>
      </c>
      <c r="C449" s="113"/>
      <c r="D449" s="109">
        <f>VLOOKUP(A449,'[1]TỔNG HỢP'!$A:$N,14,0)</f>
        <v>0</v>
      </c>
      <c r="E449" s="112">
        <f>SUMIF('NHẬP HÀNG'!$D:$D,A449,'NHẬP HÀNG'!$H:$H)</f>
        <v>0</v>
      </c>
      <c r="F449" s="112">
        <f>SUMIF('NHẬP HÀNG'!D:D,A449,'NHẬP HÀNG'!I:I)</f>
        <v>0</v>
      </c>
      <c r="G449" s="112">
        <f>SUMIF('NHẬP HÀNG'!D:D,A449,'NHẬP HÀNG'!J:J)</f>
        <v>0</v>
      </c>
      <c r="H449" s="112">
        <f>SUMIF('NHẬP HÀNG'!D:D,A449,'NHẬP HÀNG'!K:K)</f>
        <v>0</v>
      </c>
      <c r="I449" s="112">
        <f>SUMIF('NHẬP HÀNG'!D:D,A449,'NHẬP HÀNG'!M:M)</f>
        <v>0</v>
      </c>
      <c r="J449" s="112">
        <f>SUMIF('NHẬP HÀNG'!D:D,A449,'NHẬP HÀNG'!N:N)</f>
        <v>0</v>
      </c>
      <c r="K449" s="112">
        <f>SUMIF('NHẬP HÀNG'!D:D,A449,'NHẬP HÀNG'!L:L)</f>
        <v>0</v>
      </c>
      <c r="L449" s="112">
        <f>SUMIF('XUẤT HÀNG'!D:D,A449,'XUẤT HÀNG'!G:G)</f>
        <v>0</v>
      </c>
      <c r="M449" s="112">
        <f>SUMIF('XUẤT HÀNG'!D:D,A449,'XUẤT HÀNG'!H:H)</f>
        <v>0</v>
      </c>
      <c r="N449" s="109">
        <f t="shared" si="71"/>
        <v>0</v>
      </c>
      <c r="O449" s="121"/>
      <c r="P449" s="122"/>
      <c r="Q449" s="124">
        <f t="shared" si="72"/>
        <v>0</v>
      </c>
      <c r="R449" s="63"/>
      <c r="S449" s="101" t="str">
        <f t="shared" si="73"/>
        <v>NOT OK</v>
      </c>
    </row>
    <row r="450" spans="1:19" s="100" customFormat="1" ht="34.9" hidden="1" customHeight="1">
      <c r="A450" s="54" t="s">
        <v>4510</v>
      </c>
      <c r="B450" s="113" t="str">
        <f>IF($A450="","",VLOOKUP($A450,'MÃ HH'!$A$1:$C$2081,2,0))</f>
        <v>TÁO 5 GÓC DELIGHT LẪN SIZE</v>
      </c>
      <c r="C450" s="113"/>
      <c r="D450" s="109">
        <f>VLOOKUP(A450,'[1]TỔNG HỢP'!$A:$N,14,0)</f>
        <v>0</v>
      </c>
      <c r="E450" s="112">
        <f>SUMIF('NHẬP HÀNG'!$D:$D,A450,'NHẬP HÀNG'!$H:$H)</f>
        <v>0</v>
      </c>
      <c r="F450" s="112">
        <f>SUMIF('NHẬP HÀNG'!D:D,A450,'NHẬP HÀNG'!I:I)</f>
        <v>0</v>
      </c>
      <c r="G450" s="112">
        <f>SUMIF('NHẬP HÀNG'!D:D,A450,'NHẬP HÀNG'!J:J)</f>
        <v>0</v>
      </c>
      <c r="H450" s="112">
        <f>SUMIF('NHẬP HÀNG'!D:D,A450,'NHẬP HÀNG'!K:K)</f>
        <v>0</v>
      </c>
      <c r="I450" s="112">
        <f>SUMIF('NHẬP HÀNG'!D:D,A450,'NHẬP HÀNG'!M:M)</f>
        <v>0</v>
      </c>
      <c r="J450" s="112">
        <f>SUMIF('NHẬP HÀNG'!D:D,A450,'NHẬP HÀNG'!N:N)</f>
        <v>0</v>
      </c>
      <c r="K450" s="112">
        <f>SUMIF('NHẬP HÀNG'!D:D,A450,'NHẬP HÀNG'!L:L)</f>
        <v>0</v>
      </c>
      <c r="L450" s="112">
        <f>SUMIF('XUẤT HÀNG'!D:D,A450,'XUẤT HÀNG'!G:G)</f>
        <v>0</v>
      </c>
      <c r="M450" s="112">
        <f>SUMIF('XUẤT HÀNG'!D:D,A450,'XUẤT HÀNG'!H:H)</f>
        <v>0</v>
      </c>
      <c r="N450" s="109">
        <f t="shared" si="71"/>
        <v>0</v>
      </c>
      <c r="O450" s="121"/>
      <c r="P450" s="122"/>
      <c r="Q450" s="124">
        <f t="shared" si="72"/>
        <v>0</v>
      </c>
      <c r="R450" s="63"/>
      <c r="S450" s="101" t="str">
        <f t="shared" si="73"/>
        <v>NOT OK</v>
      </c>
    </row>
    <row r="451" spans="1:19" s="100" customFormat="1" ht="34.9" hidden="1" customHeight="1">
      <c r="A451" s="54" t="s">
        <v>4512</v>
      </c>
      <c r="B451" s="113" t="str">
        <f>IF($A451="","",VLOOKUP($A451,'MÃ HH'!$A$1:$C$2081,2,0))</f>
        <v>TÁO 5 GÓC DELIGHT PREMIUM 125A-138A-113A-125B - 18KG</v>
      </c>
      <c r="C451" s="113"/>
      <c r="D451" s="109">
        <f>VLOOKUP(A451,'[1]TỔNG HỢP'!$A:$N,14,0)</f>
        <v>0</v>
      </c>
      <c r="E451" s="112">
        <f>SUMIF('NHẬP HÀNG'!$D:$D,A451,'NHẬP HÀNG'!$H:$H)</f>
        <v>0</v>
      </c>
      <c r="F451" s="112">
        <f>SUMIF('NHẬP HÀNG'!D:D,A451,'NHẬP HÀNG'!I:I)</f>
        <v>0</v>
      </c>
      <c r="G451" s="112">
        <f>SUMIF('NHẬP HÀNG'!D:D,A451,'NHẬP HÀNG'!J:J)</f>
        <v>0</v>
      </c>
      <c r="H451" s="112">
        <f>SUMIF('NHẬP HÀNG'!D:D,A451,'NHẬP HÀNG'!K:K)</f>
        <v>0</v>
      </c>
      <c r="I451" s="112">
        <f>SUMIF('NHẬP HÀNG'!D:D,A451,'NHẬP HÀNG'!M:M)</f>
        <v>0</v>
      </c>
      <c r="J451" s="112">
        <f>SUMIF('NHẬP HÀNG'!D:D,A451,'NHẬP HÀNG'!N:N)</f>
        <v>0</v>
      </c>
      <c r="K451" s="112">
        <f>SUMIF('NHẬP HÀNG'!D:D,A451,'NHẬP HÀNG'!L:L)</f>
        <v>0</v>
      </c>
      <c r="L451" s="112">
        <f>SUMIF('XUẤT HÀNG'!D:D,A451,'XUẤT HÀNG'!G:G)</f>
        <v>0</v>
      </c>
      <c r="M451" s="112">
        <f>SUMIF('XUẤT HÀNG'!D:D,A451,'XUẤT HÀNG'!H:H)</f>
        <v>0</v>
      </c>
      <c r="N451" s="109">
        <f t="shared" si="71"/>
        <v>0</v>
      </c>
      <c r="O451" s="121"/>
      <c r="P451" s="122"/>
      <c r="Q451" s="124">
        <f t="shared" si="72"/>
        <v>0</v>
      </c>
      <c r="R451" s="63"/>
      <c r="S451" s="101" t="str">
        <f t="shared" si="73"/>
        <v>NOT OK</v>
      </c>
    </row>
    <row r="452" spans="1:19" s="100" customFormat="1" ht="34.9" hidden="1" customHeight="1">
      <c r="A452" s="54" t="s">
        <v>4484</v>
      </c>
      <c r="B452" s="113" t="str">
        <f>IF($A452="","",VLOOKUP($A452,'MÃ HH'!$A$1:$C$2081,2,0))</f>
        <v>TÁO 5 GÓC DELIGHT PREMIUM 138-20KG</v>
      </c>
      <c r="C452" s="113" t="e">
        <f>IF($A452="","",VLOOKUP($A452,'MÃ HH'!$A$1:$C$215,3,0))</f>
        <v>#N/A</v>
      </c>
      <c r="D452" s="109">
        <f>VLOOKUP(A452,'[1]TỔNG HỢP'!$A:$N,14,0)</f>
        <v>0</v>
      </c>
      <c r="E452" s="112">
        <f>SUMIF('NHẬP HÀNG'!$D:$D,A452,'NHẬP HÀNG'!$H:$H)</f>
        <v>0</v>
      </c>
      <c r="F452" s="112">
        <f>SUMIF('NHẬP HÀNG'!D:D,A452,'NHẬP HÀNG'!I:I)</f>
        <v>0</v>
      </c>
      <c r="G452" s="112">
        <f>SUMIF('NHẬP HÀNG'!D:D,A452,'NHẬP HÀNG'!J:J)</f>
        <v>0</v>
      </c>
      <c r="H452" s="112">
        <f>SUMIF('NHẬP HÀNG'!D:D,A452,'NHẬP HÀNG'!K:K)</f>
        <v>0</v>
      </c>
      <c r="I452" s="112">
        <f>SUMIF('NHẬP HÀNG'!D:D,A452,'NHẬP HÀNG'!M:M)</f>
        <v>0</v>
      </c>
      <c r="J452" s="112">
        <f>SUMIF('NHẬP HÀNG'!D:D,A452,'NHẬP HÀNG'!N:N)</f>
        <v>0</v>
      </c>
      <c r="K452" s="112">
        <f>SUMIF('NHẬP HÀNG'!D:D,A452,'NHẬP HÀNG'!L:L)</f>
        <v>0</v>
      </c>
      <c r="L452" s="112">
        <f>SUMIF('XUẤT HÀNG'!D:D,A452,'XUẤT HÀNG'!G:G)</f>
        <v>0</v>
      </c>
      <c r="M452" s="112">
        <f>SUMIF('XUẤT HÀNG'!D:D,A452,'XUẤT HÀNG'!H:H)</f>
        <v>0</v>
      </c>
      <c r="N452" s="109">
        <f t="shared" si="71"/>
        <v>0</v>
      </c>
      <c r="O452" s="121"/>
      <c r="P452" s="122"/>
      <c r="Q452" s="124">
        <f t="shared" si="72"/>
        <v>0</v>
      </c>
      <c r="R452" s="63"/>
      <c r="S452" s="101" t="str">
        <f t="shared" si="73"/>
        <v>NOT OK</v>
      </c>
    </row>
    <row r="453" spans="1:19" s="100" customFormat="1" ht="34.9" hidden="1" customHeight="1">
      <c r="A453" s="54" t="s">
        <v>4436</v>
      </c>
      <c r="B453" s="113" t="str">
        <f>IF($A453="","",VLOOKUP($A453,'MÃ HH'!$A$1:$C$2081,2,0))</f>
        <v>TÁO 5 GÓC DELIGHT PREMIUM 125-20KG</v>
      </c>
      <c r="C453" s="113" t="e">
        <f>IF($A453="","",VLOOKUP($A453,'MÃ HH'!$A$1:$C$215,3,0))</f>
        <v>#N/A</v>
      </c>
      <c r="D453" s="109">
        <f>VLOOKUP(A453,'[1]TỔNG HỢP'!$A:$N,14,0)</f>
        <v>0</v>
      </c>
      <c r="E453" s="112">
        <f>SUMIF('NHẬP HÀNG'!$D:$D,A453,'NHẬP HÀNG'!$H:$H)</f>
        <v>0</v>
      </c>
      <c r="F453" s="112">
        <f>SUMIF('NHẬP HÀNG'!D:D,A453,'NHẬP HÀNG'!I:I)</f>
        <v>0</v>
      </c>
      <c r="G453" s="112">
        <f>SUMIF('NHẬP HÀNG'!D:D,A453,'NHẬP HÀNG'!J:J)</f>
        <v>0</v>
      </c>
      <c r="H453" s="112">
        <f>SUMIF('NHẬP HÀNG'!D:D,A453,'NHẬP HÀNG'!K:K)</f>
        <v>0</v>
      </c>
      <c r="I453" s="112">
        <f>SUMIF('NHẬP HÀNG'!D:D,A453,'NHẬP HÀNG'!M:M)</f>
        <v>0</v>
      </c>
      <c r="J453" s="112">
        <f>SUMIF('NHẬP HÀNG'!D:D,A453,'NHẬP HÀNG'!N:N)</f>
        <v>0</v>
      </c>
      <c r="K453" s="112">
        <f>SUMIF('NHẬP HÀNG'!D:D,A453,'NHẬP HÀNG'!L:L)</f>
        <v>0</v>
      </c>
      <c r="L453" s="112">
        <f>SUMIF('XUẤT HÀNG'!D:D,A453,'XUẤT HÀNG'!G:G)</f>
        <v>0</v>
      </c>
      <c r="M453" s="112">
        <f>SUMIF('XUẤT HÀNG'!D:D,A453,'XUẤT HÀNG'!H:H)</f>
        <v>0</v>
      </c>
      <c r="N453" s="109">
        <f t="shared" si="71"/>
        <v>0</v>
      </c>
      <c r="O453" s="121"/>
      <c r="P453" s="122"/>
      <c r="Q453" s="124">
        <f t="shared" si="72"/>
        <v>0</v>
      </c>
      <c r="R453" s="12" t="s">
        <v>4746</v>
      </c>
      <c r="S453" s="101" t="str">
        <f t="shared" si="73"/>
        <v>NOT OK</v>
      </c>
    </row>
    <row r="454" spans="1:19" s="100" customFormat="1" ht="34.9" hidden="1" customHeight="1">
      <c r="A454" s="54" t="s">
        <v>4474</v>
      </c>
      <c r="B454" s="113" t="str">
        <f>IF($A454="","",VLOOKUP($A454,'MÃ HH'!$A$1:$C$2081,2,0))</f>
        <v>TÁO 5 GÓC DELIGHT PREMIUM 113-18KG</v>
      </c>
      <c r="C454" s="113" t="e">
        <f>IF($A454="","",VLOOKUP($A454,'MÃ HH'!$A$1:$C$215,3,0))</f>
        <v>#N/A</v>
      </c>
      <c r="D454" s="109">
        <f>VLOOKUP(A454,'[1]TỔNG HỢP'!$A:$N,14,0)</f>
        <v>0</v>
      </c>
      <c r="E454" s="112">
        <f>SUMIF('NHẬP HÀNG'!$D:$D,A454,'NHẬP HÀNG'!$H:$H)</f>
        <v>0</v>
      </c>
      <c r="F454" s="112">
        <f>SUMIF('NHẬP HÀNG'!D:D,A454,'NHẬP HÀNG'!I:I)</f>
        <v>0</v>
      </c>
      <c r="G454" s="112">
        <f>SUMIF('NHẬP HÀNG'!D:D,A454,'NHẬP HÀNG'!J:J)</f>
        <v>0</v>
      </c>
      <c r="H454" s="112">
        <f>SUMIF('NHẬP HÀNG'!D:D,A454,'NHẬP HÀNG'!K:K)</f>
        <v>0</v>
      </c>
      <c r="I454" s="112">
        <f>SUMIF('NHẬP HÀNG'!D:D,A454,'NHẬP HÀNG'!M:M)</f>
        <v>0</v>
      </c>
      <c r="J454" s="112">
        <f>SUMIF('NHẬP HÀNG'!D:D,A454,'NHẬP HÀNG'!N:N)</f>
        <v>0</v>
      </c>
      <c r="K454" s="112">
        <f>SUMIF('NHẬP HÀNG'!D:D,A454,'NHẬP HÀNG'!L:L)</f>
        <v>0</v>
      </c>
      <c r="L454" s="112">
        <f>SUMIF('XUẤT HÀNG'!D:D,A454,'XUẤT HÀNG'!G:G)</f>
        <v>0</v>
      </c>
      <c r="M454" s="112">
        <f>SUMIF('XUẤT HÀNG'!D:D,A454,'XUẤT HÀNG'!H:H)</f>
        <v>0</v>
      </c>
      <c r="N454" s="109">
        <f t="shared" si="71"/>
        <v>0</v>
      </c>
      <c r="O454" s="121"/>
      <c r="P454" s="122"/>
      <c r="Q454" s="124">
        <f t="shared" si="72"/>
        <v>0</v>
      </c>
      <c r="R454" s="12"/>
      <c r="S454" s="101" t="str">
        <f t="shared" si="73"/>
        <v>NOT OK</v>
      </c>
    </row>
    <row r="455" spans="1:19" s="100" customFormat="1" ht="34.9" hidden="1" customHeight="1">
      <c r="A455" s="144" t="s">
        <v>4398</v>
      </c>
      <c r="B455" s="113" t="str">
        <f>IF($A455="","",VLOOKUP($A455,'MÃ HH'!$A$1:$C$2081,2,0))</f>
        <v>TÁO GALA MỸ GRAND VIEW LẪN SIZE 2A-20KG</v>
      </c>
      <c r="C455" s="113" t="e">
        <f>IF($A455="","",VLOOKUP($A455,'MÃ HH'!$A$1:$C$215,3,0))</f>
        <v>#N/A</v>
      </c>
      <c r="D455" s="109">
        <f>VLOOKUP(A455,'[1]TỔNG HỢP'!$A:$N,14,0)</f>
        <v>0</v>
      </c>
      <c r="E455" s="112">
        <f>SUMIF('NHẬP HÀNG'!$D:$D,A455,'NHẬP HÀNG'!$H:$H)</f>
        <v>0</v>
      </c>
      <c r="F455" s="112">
        <f>SUMIF('NHẬP HÀNG'!D:D,A455,'NHẬP HÀNG'!I:I)</f>
        <v>0</v>
      </c>
      <c r="G455" s="112">
        <f>SUMIF('NHẬP HÀNG'!D:D,A455,'NHẬP HÀNG'!J:J)</f>
        <v>0</v>
      </c>
      <c r="H455" s="112">
        <f>SUMIF('NHẬP HÀNG'!D:D,A455,'NHẬP HÀNG'!K:K)</f>
        <v>0</v>
      </c>
      <c r="I455" s="112">
        <f>SUMIF('NHẬP HÀNG'!D:D,A455,'NHẬP HÀNG'!M:M)</f>
        <v>0</v>
      </c>
      <c r="J455" s="112">
        <f>SUMIF('NHẬP HÀNG'!D:D,A455,'NHẬP HÀNG'!N:N)</f>
        <v>0</v>
      </c>
      <c r="K455" s="112">
        <f>SUMIF('NHẬP HÀNG'!D:D,A455,'NHẬP HÀNG'!L:L)</f>
        <v>0</v>
      </c>
      <c r="L455" s="112">
        <f>SUMIF('XUẤT HÀNG'!D:D,A455,'XUẤT HÀNG'!G:G)</f>
        <v>0</v>
      </c>
      <c r="M455" s="112">
        <f>SUMIF('XUẤT HÀNG'!D:D,A455,'XUẤT HÀNG'!H:H)</f>
        <v>0</v>
      </c>
      <c r="N455" s="109">
        <f t="shared" si="71"/>
        <v>0</v>
      </c>
      <c r="O455" s="121"/>
      <c r="P455" s="122"/>
      <c r="Q455" s="124">
        <f t="shared" si="72"/>
        <v>0</v>
      </c>
      <c r="R455" s="63"/>
      <c r="S455" s="101" t="str">
        <f t="shared" si="73"/>
        <v>NOT OK</v>
      </c>
    </row>
    <row r="456" spans="1:19" s="100" customFormat="1" ht="34.9" hidden="1" customHeight="1">
      <c r="A456" s="54" t="s">
        <v>4402</v>
      </c>
      <c r="B456" s="113" t="str">
        <f>IF($A456="","",VLOOKUP($A456,'MÃ HH'!$A$1:$C$2081,2,0))</f>
        <v>TÁO GALA MỸ GRAND VIEW 2A100-3A100-2A138-20KG</v>
      </c>
      <c r="C456" s="113" t="e">
        <f>IF($A456="","",VLOOKUP($A456,'MÃ HH'!$A$1:$C$215,3,0))</f>
        <v>#N/A</v>
      </c>
      <c r="D456" s="109">
        <f>VLOOKUP(A456,'[1]TỔNG HỢP'!$A:$N,14,0)</f>
        <v>0</v>
      </c>
      <c r="E456" s="112">
        <f>SUMIF('NHẬP HÀNG'!$D:$D,A456,'NHẬP HÀNG'!$H:$H)</f>
        <v>0</v>
      </c>
      <c r="F456" s="112">
        <f>SUMIF('NHẬP HÀNG'!D:D,A456,'NHẬP HÀNG'!I:I)</f>
        <v>0</v>
      </c>
      <c r="G456" s="112">
        <f>SUMIF('NHẬP HÀNG'!D:D,A456,'NHẬP HÀNG'!J:J)</f>
        <v>0</v>
      </c>
      <c r="H456" s="112">
        <f>SUMIF('NHẬP HÀNG'!D:D,A456,'NHẬP HÀNG'!K:K)</f>
        <v>0</v>
      </c>
      <c r="I456" s="112">
        <f>SUMIF('NHẬP HÀNG'!D:D,A456,'NHẬP HÀNG'!M:M)</f>
        <v>0</v>
      </c>
      <c r="J456" s="112">
        <f>SUMIF('NHẬP HÀNG'!D:D,A456,'NHẬP HÀNG'!N:N)</f>
        <v>0</v>
      </c>
      <c r="K456" s="112">
        <f>SUMIF('NHẬP HÀNG'!D:D,A456,'NHẬP HÀNG'!L:L)</f>
        <v>0</v>
      </c>
      <c r="L456" s="112">
        <f>SUMIF('XUẤT HÀNG'!D:D,A456,'XUẤT HÀNG'!G:G)</f>
        <v>0</v>
      </c>
      <c r="M456" s="112">
        <f>SUMIF('XUẤT HÀNG'!D:D,A456,'XUẤT HÀNG'!H:H)</f>
        <v>0</v>
      </c>
      <c r="N456" s="109">
        <f t="shared" si="71"/>
        <v>0</v>
      </c>
      <c r="O456" s="121"/>
      <c r="P456" s="122"/>
      <c r="Q456" s="124">
        <f t="shared" si="72"/>
        <v>0</v>
      </c>
      <c r="R456" s="63"/>
      <c r="S456" s="101" t="str">
        <f t="shared" si="73"/>
        <v>NOT OK</v>
      </c>
    </row>
    <row r="457" spans="1:19" s="100" customFormat="1" ht="34.9" hidden="1" customHeight="1">
      <c r="A457" s="54" t="s">
        <v>4404</v>
      </c>
      <c r="B457" s="113" t="str">
        <f>IF($A457="","",VLOOKUP($A457,'MÃ HH'!$A$1:$C$2081,2,0))</f>
        <v>TÁO GALA MỸ GRAND VIEW 3A100-3A125-20KG</v>
      </c>
      <c r="C457" s="113" t="e">
        <f>IF($A457="","",VLOOKUP($A457,'MÃ HH'!$A$1:$C$215,3,0))</f>
        <v>#N/A</v>
      </c>
      <c r="D457" s="109">
        <f>VLOOKUP(A457,'[1]TỔNG HỢP'!$A:$N,14,0)</f>
        <v>0</v>
      </c>
      <c r="E457" s="112">
        <f>SUMIF('NHẬP HÀNG'!$D:$D,A457,'NHẬP HÀNG'!$H:$H)</f>
        <v>0</v>
      </c>
      <c r="F457" s="112">
        <f>SUMIF('NHẬP HÀNG'!D:D,A457,'NHẬP HÀNG'!I:I)</f>
        <v>0</v>
      </c>
      <c r="G457" s="112">
        <f>SUMIF('NHẬP HÀNG'!D:D,A457,'NHẬP HÀNG'!J:J)</f>
        <v>0</v>
      </c>
      <c r="H457" s="112">
        <f>SUMIF('NHẬP HÀNG'!D:D,A457,'NHẬP HÀNG'!K:K)</f>
        <v>0</v>
      </c>
      <c r="I457" s="112">
        <f>SUMIF('NHẬP HÀNG'!D:D,A457,'NHẬP HÀNG'!M:M)</f>
        <v>0</v>
      </c>
      <c r="J457" s="112">
        <f>SUMIF('NHẬP HÀNG'!D:D,A457,'NHẬP HÀNG'!N:N)</f>
        <v>0</v>
      </c>
      <c r="K457" s="112">
        <f>SUMIF('NHẬP HÀNG'!D:D,A457,'NHẬP HÀNG'!L:L)</f>
        <v>0</v>
      </c>
      <c r="L457" s="112">
        <f>SUMIF('XUẤT HÀNG'!D:D,A457,'XUẤT HÀNG'!G:G)</f>
        <v>0</v>
      </c>
      <c r="M457" s="112">
        <f>SUMIF('XUẤT HÀNG'!D:D,A457,'XUẤT HÀNG'!H:H)</f>
        <v>0</v>
      </c>
      <c r="N457" s="109">
        <f t="shared" si="71"/>
        <v>0</v>
      </c>
      <c r="O457" s="121"/>
      <c r="P457" s="122"/>
      <c r="Q457" s="124">
        <f t="shared" si="72"/>
        <v>0</v>
      </c>
      <c r="R457" s="63"/>
      <c r="S457" s="101" t="str">
        <f t="shared" si="73"/>
        <v>NOT OK</v>
      </c>
    </row>
    <row r="458" spans="1:19" s="100" customFormat="1" ht="34.9" hidden="1" customHeight="1">
      <c r="A458" s="54" t="s">
        <v>4406</v>
      </c>
      <c r="B458" s="113" t="str">
        <f>IF($A458="","",VLOOKUP($A458,'MÃ HH'!$A$1:$C$2081,2,0))</f>
        <v>TÁO GALA MỸ GRAND VIEW 2A113-3A113-20KG</v>
      </c>
      <c r="C458" s="113" t="e">
        <f>IF($A458="","",VLOOKUP($A458,'MÃ HH'!$A$1:$C$215,3,0))</f>
        <v>#N/A</v>
      </c>
      <c r="D458" s="109">
        <f>VLOOKUP(A458,'[1]TỔNG HỢP'!$A:$N,14,0)</f>
        <v>0</v>
      </c>
      <c r="E458" s="112">
        <f>SUMIF('NHẬP HÀNG'!$D:$D,A458,'NHẬP HÀNG'!$H:$H)</f>
        <v>0</v>
      </c>
      <c r="F458" s="112">
        <f>SUMIF('NHẬP HÀNG'!D:D,A458,'NHẬP HÀNG'!I:I)</f>
        <v>0</v>
      </c>
      <c r="G458" s="112">
        <f>SUMIF('NHẬP HÀNG'!D:D,A458,'NHẬP HÀNG'!J:J)</f>
        <v>0</v>
      </c>
      <c r="H458" s="112">
        <f>SUMIF('NHẬP HÀNG'!D:D,A458,'NHẬP HÀNG'!K:K)</f>
        <v>0</v>
      </c>
      <c r="I458" s="112">
        <f>SUMIF('NHẬP HÀNG'!D:D,A458,'NHẬP HÀNG'!M:M)</f>
        <v>0</v>
      </c>
      <c r="J458" s="112">
        <f>SUMIF('NHẬP HÀNG'!D:D,A458,'NHẬP HÀNG'!N:N)</f>
        <v>0</v>
      </c>
      <c r="K458" s="112">
        <f>SUMIF('NHẬP HÀNG'!D:D,A458,'NHẬP HÀNG'!L:L)</f>
        <v>0</v>
      </c>
      <c r="L458" s="112">
        <f>SUMIF('XUẤT HÀNG'!D:D,A458,'XUẤT HÀNG'!G:G)</f>
        <v>0</v>
      </c>
      <c r="M458" s="112">
        <f>SUMIF('XUẤT HÀNG'!D:D,A458,'XUẤT HÀNG'!H:H)</f>
        <v>0</v>
      </c>
      <c r="N458" s="109">
        <f t="shared" si="71"/>
        <v>0</v>
      </c>
      <c r="O458" s="121"/>
      <c r="P458" s="122"/>
      <c r="Q458" s="124">
        <f t="shared" si="72"/>
        <v>0</v>
      </c>
      <c r="R458" s="63"/>
      <c r="S458" s="101" t="str">
        <f t="shared" si="73"/>
        <v>NOT OK</v>
      </c>
    </row>
    <row r="459" spans="1:19" s="100" customFormat="1" ht="34.9" hidden="1" customHeight="1">
      <c r="A459" s="54" t="s">
        <v>4408</v>
      </c>
      <c r="B459" s="113" t="str">
        <f>IF($A459="","",VLOOKUP($A459,'MÃ HH'!$A$1:$C$2081,2,0))</f>
        <v>TÁO GALA MỸ GRAND VIEW 2A125-2A113-20KG</v>
      </c>
      <c r="C459" s="113" t="e">
        <f>IF($A459="","",VLOOKUP($A459,'MÃ HH'!$A$1:$C$215,3,0))</f>
        <v>#N/A</v>
      </c>
      <c r="D459" s="109">
        <f>VLOOKUP(A459,'[1]TỔNG HỢP'!$A:$N,14,0)</f>
        <v>0</v>
      </c>
      <c r="E459" s="112">
        <f>SUMIF('NHẬP HÀNG'!$D:$D,A459,'NHẬP HÀNG'!$H:$H)</f>
        <v>0</v>
      </c>
      <c r="F459" s="112">
        <f>SUMIF('NHẬP HÀNG'!D:D,A459,'NHẬP HÀNG'!I:I)</f>
        <v>0</v>
      </c>
      <c r="G459" s="112">
        <f>SUMIF('NHẬP HÀNG'!D:D,A459,'NHẬP HÀNG'!J:J)</f>
        <v>0</v>
      </c>
      <c r="H459" s="112">
        <f>SUMIF('NHẬP HÀNG'!D:D,A459,'NHẬP HÀNG'!K:K)</f>
        <v>0</v>
      </c>
      <c r="I459" s="112">
        <f>SUMIF('NHẬP HÀNG'!D:D,A459,'NHẬP HÀNG'!M:M)</f>
        <v>0</v>
      </c>
      <c r="J459" s="112">
        <f>SUMIF('NHẬP HÀNG'!D:D,A459,'NHẬP HÀNG'!N:N)</f>
        <v>0</v>
      </c>
      <c r="K459" s="112">
        <f>SUMIF('NHẬP HÀNG'!D:D,A459,'NHẬP HÀNG'!L:L)</f>
        <v>0</v>
      </c>
      <c r="L459" s="112">
        <f>SUMIF('XUẤT HÀNG'!D:D,A459,'XUẤT HÀNG'!G:G)</f>
        <v>0</v>
      </c>
      <c r="M459" s="112">
        <f>SUMIF('XUẤT HÀNG'!D:D,A459,'XUẤT HÀNG'!H:H)</f>
        <v>0</v>
      </c>
      <c r="N459" s="109">
        <f t="shared" si="71"/>
        <v>0</v>
      </c>
      <c r="O459" s="121"/>
      <c r="P459" s="122"/>
      <c r="Q459" s="124">
        <f t="shared" si="72"/>
        <v>0</v>
      </c>
      <c r="R459" s="63"/>
      <c r="S459" s="101" t="str">
        <f t="shared" si="73"/>
        <v>NOT OK</v>
      </c>
    </row>
    <row r="460" spans="1:19" s="100" customFormat="1" ht="34.9" hidden="1" customHeight="1">
      <c r="A460" s="54" t="s">
        <v>4516</v>
      </c>
      <c r="B460" s="113" t="str">
        <f>IF($A460="","",VLOOKUP($A460,'MÃ HH'!$A$1:$C$2081,2,0))</f>
        <v>TÁO GALA MỸ GRAND VIEW 2A 138-20KG</v>
      </c>
      <c r="C460" s="113" t="e">
        <f>IF($A460="","",VLOOKUP($A460,'MÃ HH'!$A$1:$C$215,3,0))</f>
        <v>#N/A</v>
      </c>
      <c r="D460" s="109">
        <f>VLOOKUP(A460,'[1]TỔNG HỢP'!$A:$N,14,0)</f>
        <v>0</v>
      </c>
      <c r="E460" s="112">
        <f>SUMIF('NHẬP HÀNG'!$D:$D,A460,'NHẬP HÀNG'!$H:$H)</f>
        <v>0</v>
      </c>
      <c r="F460" s="112">
        <f>SUMIF('NHẬP HÀNG'!D:D,A460,'NHẬP HÀNG'!I:I)</f>
        <v>0</v>
      </c>
      <c r="G460" s="112">
        <f>SUMIF('NHẬP HÀNG'!D:D,A460,'NHẬP HÀNG'!J:J)</f>
        <v>0</v>
      </c>
      <c r="H460" s="112">
        <f>SUMIF('NHẬP HÀNG'!D:D,A460,'NHẬP HÀNG'!K:K)</f>
        <v>0</v>
      </c>
      <c r="I460" s="112">
        <f>SUMIF('NHẬP HÀNG'!D:D,A460,'NHẬP HÀNG'!M:M)</f>
        <v>0</v>
      </c>
      <c r="J460" s="112">
        <f>SUMIF('NHẬP HÀNG'!D:D,A460,'NHẬP HÀNG'!N:N)</f>
        <v>0</v>
      </c>
      <c r="K460" s="112">
        <f>SUMIF('NHẬP HÀNG'!D:D,A460,'NHẬP HÀNG'!L:L)</f>
        <v>0</v>
      </c>
      <c r="L460" s="112">
        <f>SUMIF('XUẤT HÀNG'!D:D,A460,'XUẤT HÀNG'!G:G)</f>
        <v>0</v>
      </c>
      <c r="M460" s="112">
        <f>SUMIF('XUẤT HÀNG'!D:D,A460,'XUẤT HÀNG'!H:H)</f>
        <v>0</v>
      </c>
      <c r="N460" s="109">
        <f t="shared" ref="N460:N500" si="74">D460+E460+F460+G460+H460+I460++J460-L460-M460+K460</f>
        <v>0</v>
      </c>
      <c r="O460" s="121"/>
      <c r="P460" s="122"/>
      <c r="Q460" s="124">
        <f t="shared" ref="Q460:Q500" si="75">+N460-O460-P460</f>
        <v>0</v>
      </c>
      <c r="R460" s="63"/>
      <c r="S460" s="101" t="str">
        <f t="shared" si="73"/>
        <v>NOT OK</v>
      </c>
    </row>
    <row r="461" spans="1:19" s="100" customFormat="1" ht="34.9" hidden="1" customHeight="1">
      <c r="A461" s="54" t="s">
        <v>4410</v>
      </c>
      <c r="B461" s="113" t="str">
        <f>IF($A461="","",VLOOKUP($A461,'MÃ HH'!$A$1:$C$2081,2,0))</f>
        <v>TÁO GALA MỸ GRAND VIEW 3A 100-20KG</v>
      </c>
      <c r="C461" s="113" t="e">
        <f>IF($A461="","",VLOOKUP($A461,'MÃ HH'!$A$1:$C$215,3,0))</f>
        <v>#N/A</v>
      </c>
      <c r="D461" s="109">
        <f>VLOOKUP(A461,'[1]TỔNG HỢP'!$A:$N,14,0)</f>
        <v>0</v>
      </c>
      <c r="E461" s="112">
        <f>SUMIF('NHẬP HÀNG'!$D:$D,A461,'NHẬP HÀNG'!$H:$H)</f>
        <v>0</v>
      </c>
      <c r="F461" s="112">
        <f>SUMIF('NHẬP HÀNG'!D:D,A461,'NHẬP HÀNG'!I:I)</f>
        <v>0</v>
      </c>
      <c r="G461" s="112">
        <f>SUMIF('NHẬP HÀNG'!D:D,A461,'NHẬP HÀNG'!J:J)</f>
        <v>0</v>
      </c>
      <c r="H461" s="112">
        <f>SUMIF('NHẬP HÀNG'!D:D,A461,'NHẬP HÀNG'!K:K)</f>
        <v>0</v>
      </c>
      <c r="I461" s="112">
        <f>SUMIF('NHẬP HÀNG'!D:D,A461,'NHẬP HÀNG'!M:M)</f>
        <v>0</v>
      </c>
      <c r="J461" s="112">
        <f>SUMIF('NHẬP HÀNG'!D:D,A461,'NHẬP HÀNG'!N:N)</f>
        <v>0</v>
      </c>
      <c r="K461" s="112">
        <f>SUMIF('NHẬP HÀNG'!D:D,A461,'NHẬP HÀNG'!L:L)</f>
        <v>0</v>
      </c>
      <c r="L461" s="112">
        <f>SUMIF('XUẤT HÀNG'!D:D,A461,'XUẤT HÀNG'!G:G)</f>
        <v>0</v>
      </c>
      <c r="M461" s="112">
        <f>SUMIF('XUẤT HÀNG'!D:D,A461,'XUẤT HÀNG'!H:H)</f>
        <v>0</v>
      </c>
      <c r="N461" s="109">
        <f t="shared" si="74"/>
        <v>0</v>
      </c>
      <c r="O461" s="121"/>
      <c r="P461" s="122"/>
      <c r="Q461" s="124">
        <f t="shared" si="75"/>
        <v>0</v>
      </c>
      <c r="R461" s="63"/>
      <c r="S461" s="101" t="str">
        <f t="shared" si="73"/>
        <v>NOT OK</v>
      </c>
    </row>
    <row r="462" spans="1:19" s="100" customFormat="1" ht="34.9" hidden="1" customHeight="1">
      <c r="A462" s="54" t="s">
        <v>4420</v>
      </c>
      <c r="B462" s="113" t="str">
        <f>IF($A462="","",VLOOKUP($A462,'MÃ HH'!$A$1:$C$2081,2,0))</f>
        <v>TÁO GALA MỸ GRAND VIEW 3A 125-20KG</v>
      </c>
      <c r="C462" s="113" t="e">
        <f>IF($A462="","",VLOOKUP($A462,'MÃ HH'!$A$1:$C$215,3,0))</f>
        <v>#N/A</v>
      </c>
      <c r="D462" s="109">
        <f>VLOOKUP(A462,'[1]TỔNG HỢP'!$A:$N,14,0)</f>
        <v>0</v>
      </c>
      <c r="E462" s="112">
        <f>SUMIF('NHẬP HÀNG'!$D:$D,A462,'NHẬP HÀNG'!$H:$H)</f>
        <v>0</v>
      </c>
      <c r="F462" s="112">
        <f>SUMIF('NHẬP HÀNG'!D:D,A462,'NHẬP HÀNG'!I:I)</f>
        <v>0</v>
      </c>
      <c r="G462" s="112">
        <f>SUMIF('NHẬP HÀNG'!D:D,A462,'NHẬP HÀNG'!J:J)</f>
        <v>0</v>
      </c>
      <c r="H462" s="112">
        <f>SUMIF('NHẬP HÀNG'!D:D,A462,'NHẬP HÀNG'!K:K)</f>
        <v>0</v>
      </c>
      <c r="I462" s="112">
        <f>SUMIF('NHẬP HÀNG'!D:D,A462,'NHẬP HÀNG'!M:M)</f>
        <v>0</v>
      </c>
      <c r="J462" s="112">
        <f>SUMIF('NHẬP HÀNG'!D:D,A462,'NHẬP HÀNG'!N:N)</f>
        <v>0</v>
      </c>
      <c r="K462" s="112">
        <f>SUMIF('NHẬP HÀNG'!D:D,A462,'NHẬP HÀNG'!L:L)</f>
        <v>0</v>
      </c>
      <c r="L462" s="112">
        <f>SUMIF('XUẤT HÀNG'!D:D,A462,'XUẤT HÀNG'!G:G)</f>
        <v>0</v>
      </c>
      <c r="M462" s="112">
        <f>SUMIF('XUẤT HÀNG'!D:D,A462,'XUẤT HÀNG'!H:H)</f>
        <v>0</v>
      </c>
      <c r="N462" s="109">
        <f t="shared" si="74"/>
        <v>0</v>
      </c>
      <c r="O462" s="121"/>
      <c r="P462" s="122"/>
      <c r="Q462" s="124">
        <f t="shared" si="75"/>
        <v>0</v>
      </c>
      <c r="R462" s="63"/>
      <c r="S462" s="101" t="str">
        <f t="shared" si="73"/>
        <v>NOT OK</v>
      </c>
    </row>
    <row r="463" spans="1:19" s="100" customFormat="1" ht="34.9" customHeight="1">
      <c r="A463" s="54" t="s">
        <v>4412</v>
      </c>
      <c r="B463" s="113" t="str">
        <f>IF($A463="","",VLOOKUP($A463,'MÃ HH'!$A$1:$C$2081,2,0))</f>
        <v>TÁO GALA MỸ GRAND VIEW 3A 113-20KG</v>
      </c>
      <c r="C463" s="113" t="e">
        <f>IF($A463="","",VLOOKUP($A463,'MÃ HH'!$A$1:$C$215,3,0))</f>
        <v>#N/A</v>
      </c>
      <c r="D463" s="109">
        <f>VLOOKUP(A463,'[1]TỔNG HỢP'!$A:$N,14,0)</f>
        <v>2</v>
      </c>
      <c r="E463" s="112">
        <f>SUMIF('NHẬP HÀNG'!$D:$D,A463,'NHẬP HÀNG'!$H:$H)</f>
        <v>0</v>
      </c>
      <c r="F463" s="112">
        <f>SUMIF('NHẬP HÀNG'!D:D,A463,'NHẬP HÀNG'!I:I)</f>
        <v>0</v>
      </c>
      <c r="G463" s="112">
        <f>SUMIF('NHẬP HÀNG'!D:D,A463,'NHẬP HÀNG'!J:J)</f>
        <v>0</v>
      </c>
      <c r="H463" s="112">
        <f>SUMIF('NHẬP HÀNG'!D:D,A463,'NHẬP HÀNG'!K:K)</f>
        <v>0</v>
      </c>
      <c r="I463" s="112">
        <f>SUMIF('NHẬP HÀNG'!D:D,A463,'NHẬP HÀNG'!M:M)</f>
        <v>0</v>
      </c>
      <c r="J463" s="112">
        <f>SUMIF('NHẬP HÀNG'!D:D,A463,'NHẬP HÀNG'!N:N)</f>
        <v>0</v>
      </c>
      <c r="K463" s="112">
        <f>SUMIF('NHẬP HÀNG'!D:D,A463,'NHẬP HÀNG'!L:L)</f>
        <v>0</v>
      </c>
      <c r="L463" s="112">
        <f>SUMIF('XUẤT HÀNG'!D:D,A463,'XUẤT HÀNG'!G:G)</f>
        <v>0</v>
      </c>
      <c r="M463" s="112">
        <f>SUMIF('XUẤT HÀNG'!D:D,A463,'XUẤT HÀNG'!H:H)</f>
        <v>0</v>
      </c>
      <c r="N463" s="109">
        <f t="shared" si="74"/>
        <v>2</v>
      </c>
      <c r="O463" s="121">
        <v>2</v>
      </c>
      <c r="P463" s="122"/>
      <c r="Q463" s="124">
        <f t="shared" si="75"/>
        <v>0</v>
      </c>
      <c r="R463" s="7" t="s">
        <v>4832</v>
      </c>
      <c r="S463" s="101" t="str">
        <f t="shared" si="73"/>
        <v>OK</v>
      </c>
    </row>
    <row r="464" spans="1:19" s="100" customFormat="1" ht="34.9" customHeight="1">
      <c r="A464" s="40" t="s">
        <v>4418</v>
      </c>
      <c r="B464" s="113" t="str">
        <f>IF($A464="","",VLOOKUP($A464,'MÃ HH'!$A$1:$C$2081,2,0))</f>
        <v>TÁO GALA MỸ GRAND VIEW 2A 125-20KG</v>
      </c>
      <c r="C464" s="113" t="e">
        <f>IF($A464="","",VLOOKUP($A464,'MÃ HH'!$A$1:$C$215,3,0))</f>
        <v>#N/A</v>
      </c>
      <c r="D464" s="109">
        <f>VLOOKUP(A464,'[1]TỔNG HỢP'!$A:$N,14,0)</f>
        <v>3</v>
      </c>
      <c r="E464" s="112">
        <f>SUMIF('NHẬP HÀNG'!$D:$D,A464,'NHẬP HÀNG'!$H:$H)</f>
        <v>0</v>
      </c>
      <c r="F464" s="112">
        <f>SUMIF('NHẬP HÀNG'!D:D,A464,'NHẬP HÀNG'!I:I)</f>
        <v>0</v>
      </c>
      <c r="G464" s="112">
        <f>SUMIF('NHẬP HÀNG'!D:D,A464,'NHẬP HÀNG'!J:J)</f>
        <v>0</v>
      </c>
      <c r="H464" s="112">
        <f>SUMIF('NHẬP HÀNG'!D:D,A464,'NHẬP HÀNG'!K:K)</f>
        <v>0</v>
      </c>
      <c r="I464" s="112">
        <f>SUMIF('NHẬP HÀNG'!D:D,A464,'NHẬP HÀNG'!M:M)</f>
        <v>0</v>
      </c>
      <c r="J464" s="112">
        <f>SUMIF('NHẬP HÀNG'!D:D,A464,'NHẬP HÀNG'!N:N)</f>
        <v>0</v>
      </c>
      <c r="K464" s="112">
        <f>SUMIF('NHẬP HÀNG'!D:D,A464,'NHẬP HÀNG'!L:L)</f>
        <v>0</v>
      </c>
      <c r="L464" s="112">
        <f>SUMIF('XUẤT HÀNG'!D:D,A464,'XUẤT HÀNG'!G:G)</f>
        <v>0</v>
      </c>
      <c r="M464" s="112">
        <f>SUMIF('XUẤT HÀNG'!D:D,A464,'XUẤT HÀNG'!H:H)</f>
        <v>0</v>
      </c>
      <c r="N464" s="109">
        <f t="shared" si="74"/>
        <v>3</v>
      </c>
      <c r="O464" s="121">
        <v>3</v>
      </c>
      <c r="P464" s="122"/>
      <c r="Q464" s="124">
        <f t="shared" si="75"/>
        <v>0</v>
      </c>
      <c r="R464" s="5"/>
      <c r="S464" s="101" t="str">
        <f t="shared" si="73"/>
        <v>OK</v>
      </c>
    </row>
    <row r="465" spans="1:19" s="100" customFormat="1" ht="34.9" customHeight="1">
      <c r="A465" s="54" t="s">
        <v>4452</v>
      </c>
      <c r="B465" s="113" t="str">
        <f>IF($A465="","",VLOOKUP($A465,'MÃ HH'!$A$1:$C$2081,2,0))</f>
        <v>TÁO GALA MỸ GRAND VIEW 3A 138-20KG</v>
      </c>
      <c r="C465" s="113" t="e">
        <f>IF($A465="","",VLOOKUP($A465,'MÃ HH'!$A$1:$C$215,3,0))</f>
        <v>#N/A</v>
      </c>
      <c r="D465" s="109">
        <f>VLOOKUP(A465,'[1]TỔNG HỢP'!$A:$N,14,0)</f>
        <v>4</v>
      </c>
      <c r="E465" s="112">
        <f>SUMIF('NHẬP HÀNG'!$D:$D,A465,'NHẬP HÀNG'!$H:$H)</f>
        <v>0</v>
      </c>
      <c r="F465" s="112">
        <f>SUMIF('NHẬP HÀNG'!D:D,A465,'NHẬP HÀNG'!I:I)</f>
        <v>0</v>
      </c>
      <c r="G465" s="112">
        <f>SUMIF('NHẬP HÀNG'!D:D,A465,'NHẬP HÀNG'!J:J)</f>
        <v>0</v>
      </c>
      <c r="H465" s="112">
        <f>SUMIF('NHẬP HÀNG'!D:D,A465,'NHẬP HÀNG'!K:K)</f>
        <v>0</v>
      </c>
      <c r="I465" s="112">
        <f>SUMIF('NHẬP HÀNG'!D:D,A465,'NHẬP HÀNG'!M:M)</f>
        <v>0</v>
      </c>
      <c r="J465" s="112">
        <f>SUMIF('NHẬP HÀNG'!D:D,A465,'NHẬP HÀNG'!N:N)</f>
        <v>0</v>
      </c>
      <c r="K465" s="112">
        <f>SUMIF('NHẬP HÀNG'!D:D,A465,'NHẬP HÀNG'!L:L)</f>
        <v>0</v>
      </c>
      <c r="L465" s="112">
        <f>SUMIF('XUẤT HÀNG'!D:D,A465,'XUẤT HÀNG'!G:G)</f>
        <v>0</v>
      </c>
      <c r="M465" s="112">
        <f>SUMIF('XUẤT HÀNG'!D:D,A465,'XUẤT HÀNG'!H:H)</f>
        <v>0</v>
      </c>
      <c r="N465" s="109">
        <f t="shared" si="74"/>
        <v>4</v>
      </c>
      <c r="O465" s="121">
        <v>4</v>
      </c>
      <c r="P465" s="122"/>
      <c r="Q465" s="124">
        <f t="shared" si="75"/>
        <v>0</v>
      </c>
      <c r="R465" s="63"/>
      <c r="S465" s="101" t="str">
        <f t="shared" si="73"/>
        <v>OK</v>
      </c>
    </row>
    <row r="466" spans="1:19" s="100" customFormat="1" ht="34.9" hidden="1" customHeight="1">
      <c r="A466" s="54" t="s">
        <v>4454</v>
      </c>
      <c r="B466" s="113" t="str">
        <f>IF($A466="","",VLOOKUP($A466,'MÃ HH'!$A$1:$C$2081,2,0))</f>
        <v>TÁO GALA MỸ GRAND VIEW 2A113-2A138-3A125-20KG</v>
      </c>
      <c r="C466" s="113" t="e">
        <f>IF($A466="","",VLOOKUP($A466,'MÃ HH'!$A$1:$C$215,3,0))</f>
        <v>#N/A</v>
      </c>
      <c r="D466" s="109">
        <f>VLOOKUP(A466,'[1]TỔNG HỢP'!$A:$N,14,0)</f>
        <v>0</v>
      </c>
      <c r="E466" s="112">
        <f>SUMIF('NHẬP HÀNG'!$D:$D,A466,'NHẬP HÀNG'!$H:$H)</f>
        <v>0</v>
      </c>
      <c r="F466" s="112">
        <f>SUMIF('NHẬP HÀNG'!D:D,A466,'NHẬP HÀNG'!I:I)</f>
        <v>0</v>
      </c>
      <c r="G466" s="112">
        <f>SUMIF('NHẬP HÀNG'!D:D,A466,'NHẬP HÀNG'!J:J)</f>
        <v>0</v>
      </c>
      <c r="H466" s="112">
        <f>SUMIF('NHẬP HÀNG'!D:D,A466,'NHẬP HÀNG'!K:K)</f>
        <v>0</v>
      </c>
      <c r="I466" s="112">
        <f>SUMIF('NHẬP HÀNG'!D:D,A466,'NHẬP HÀNG'!M:M)</f>
        <v>0</v>
      </c>
      <c r="J466" s="112">
        <f>SUMIF('NHẬP HÀNG'!D:D,A466,'NHẬP HÀNG'!N:N)</f>
        <v>0</v>
      </c>
      <c r="K466" s="112">
        <f>SUMIF('NHẬP HÀNG'!D:D,A466,'NHẬP HÀNG'!L:L)</f>
        <v>0</v>
      </c>
      <c r="L466" s="112">
        <f>SUMIF('XUẤT HÀNG'!D:D,A466,'XUẤT HÀNG'!G:G)</f>
        <v>0</v>
      </c>
      <c r="M466" s="112">
        <f>SUMIF('XUẤT HÀNG'!D:D,A466,'XUẤT HÀNG'!H:H)</f>
        <v>0</v>
      </c>
      <c r="N466" s="109">
        <f t="shared" si="74"/>
        <v>0</v>
      </c>
      <c r="O466" s="121"/>
      <c r="P466" s="122"/>
      <c r="Q466" s="124">
        <f t="shared" si="75"/>
        <v>0</v>
      </c>
      <c r="R466" s="63"/>
      <c r="S466" s="101" t="str">
        <f t="shared" si="73"/>
        <v>NOT OK</v>
      </c>
    </row>
    <row r="467" spans="1:19" s="100" customFormat="1" ht="34.9" hidden="1" customHeight="1">
      <c r="A467" s="54" t="s">
        <v>4456</v>
      </c>
      <c r="B467" s="113" t="str">
        <f>IF($A467="","",VLOOKUP($A467,'MÃ HH'!$A$1:$C$2081,2,0))</f>
        <v>TÁO GALA MỸ GRAND VIEW 2A125-2A113-2A138-20KG</v>
      </c>
      <c r="C467" s="113" t="e">
        <f>IF($A467="","",VLOOKUP($A467,'MÃ HH'!$A$1:$C$215,3,0))</f>
        <v>#N/A</v>
      </c>
      <c r="D467" s="109">
        <f>VLOOKUP(A467,'[1]TỔNG HỢP'!$A:$N,14,0)</f>
        <v>0</v>
      </c>
      <c r="E467" s="112">
        <f>SUMIF('NHẬP HÀNG'!$D:$D,A467,'NHẬP HÀNG'!$H:$H)</f>
        <v>0</v>
      </c>
      <c r="F467" s="112">
        <f>SUMIF('NHẬP HÀNG'!D:D,A467,'NHẬP HÀNG'!I:I)</f>
        <v>0</v>
      </c>
      <c r="G467" s="112">
        <f>SUMIF('NHẬP HÀNG'!D:D,A467,'NHẬP HÀNG'!J:J)</f>
        <v>0</v>
      </c>
      <c r="H467" s="112">
        <f>SUMIF('NHẬP HÀNG'!D:D,A467,'NHẬP HÀNG'!K:K)</f>
        <v>0</v>
      </c>
      <c r="I467" s="112">
        <f>SUMIF('NHẬP HÀNG'!D:D,A467,'NHẬP HÀNG'!M:M)</f>
        <v>0</v>
      </c>
      <c r="J467" s="112">
        <f>SUMIF('NHẬP HÀNG'!D:D,A467,'NHẬP HÀNG'!N:N)</f>
        <v>0</v>
      </c>
      <c r="K467" s="112">
        <f>SUMIF('NHẬP HÀNG'!D:D,A467,'NHẬP HÀNG'!L:L)</f>
        <v>0</v>
      </c>
      <c r="L467" s="112">
        <f>SUMIF('XUẤT HÀNG'!D:D,A467,'XUẤT HÀNG'!G:G)</f>
        <v>0</v>
      </c>
      <c r="M467" s="112">
        <f>SUMIF('XUẤT HÀNG'!D:D,A467,'XUẤT HÀNG'!H:H)</f>
        <v>0</v>
      </c>
      <c r="N467" s="109">
        <f t="shared" si="74"/>
        <v>0</v>
      </c>
      <c r="O467" s="121"/>
      <c r="P467" s="122"/>
      <c r="Q467" s="124">
        <f t="shared" si="75"/>
        <v>0</v>
      </c>
      <c r="R467" s="63"/>
      <c r="S467" s="101" t="str">
        <f t="shared" si="73"/>
        <v>NOT OK</v>
      </c>
    </row>
    <row r="468" spans="1:19" s="100" customFormat="1" ht="38.1" hidden="1" customHeight="1">
      <c r="A468" s="54" t="s">
        <v>4422</v>
      </c>
      <c r="B468" s="113" t="str">
        <f>IF($A468="","",VLOOKUP($A468,'MÃ HH'!$A$1:$C$2081,2,0))</f>
        <v>TÁO GALA MỸ GRAND VIEW 2A 100-20KG</v>
      </c>
      <c r="C468" s="113" t="e">
        <f>IF($A468="","",VLOOKUP($A468,'MÃ HH'!$A$1:$C$215,3,0))</f>
        <v>#N/A</v>
      </c>
      <c r="D468" s="109">
        <f>VLOOKUP(A468,'[1]TỔNG HỢP'!$A:$N,14,0)</f>
        <v>0</v>
      </c>
      <c r="E468" s="112">
        <f>SUMIF('NHẬP HÀNG'!$D:$D,A468,'NHẬP HÀNG'!$H:$H)</f>
        <v>0</v>
      </c>
      <c r="F468" s="112">
        <f>SUMIF('NHẬP HÀNG'!D:D,A468,'NHẬP HÀNG'!I:I)</f>
        <v>0</v>
      </c>
      <c r="G468" s="112">
        <f>SUMIF('NHẬP HÀNG'!D:D,A468,'NHẬP HÀNG'!J:J)</f>
        <v>0</v>
      </c>
      <c r="H468" s="112">
        <f>SUMIF('NHẬP HÀNG'!D:D,A468,'NHẬP HÀNG'!K:K)</f>
        <v>0</v>
      </c>
      <c r="I468" s="112">
        <f>SUMIF('NHẬP HÀNG'!D:D,A468,'NHẬP HÀNG'!M:M)</f>
        <v>0</v>
      </c>
      <c r="J468" s="112">
        <f>SUMIF('NHẬP HÀNG'!D:D,A468,'NHẬP HÀNG'!N:N)</f>
        <v>0</v>
      </c>
      <c r="K468" s="112">
        <f>SUMIF('NHẬP HÀNG'!D:D,A468,'NHẬP HÀNG'!L:L)</f>
        <v>0</v>
      </c>
      <c r="L468" s="112">
        <f>SUMIF('XUẤT HÀNG'!D:D,A468,'XUẤT HÀNG'!G:G)</f>
        <v>0</v>
      </c>
      <c r="M468" s="112">
        <f>SUMIF('XUẤT HÀNG'!D:D,A468,'XUẤT HÀNG'!H:H)</f>
        <v>0</v>
      </c>
      <c r="N468" s="109">
        <f t="shared" si="74"/>
        <v>0</v>
      </c>
      <c r="O468" s="121"/>
      <c r="P468" s="122"/>
      <c r="Q468" s="124">
        <f t="shared" si="75"/>
        <v>0</v>
      </c>
      <c r="R468" s="63"/>
      <c r="S468" s="101" t="str">
        <f t="shared" si="73"/>
        <v>NOT OK</v>
      </c>
    </row>
    <row r="469" spans="1:19" s="100" customFormat="1" ht="32.1" hidden="1" customHeight="1">
      <c r="A469" s="144" t="s">
        <v>4414</v>
      </c>
      <c r="B469" s="113" t="str">
        <f>IF($A469="","",VLOOKUP($A469,'MÃ HH'!$A$1:$C$2081,2,0))</f>
        <v>TÁO GALA MỸ GRAND VIEW 2A 113-20KG</v>
      </c>
      <c r="C469" s="113" t="e">
        <f>IF($A469="","",VLOOKUP($A469,'MÃ HH'!$A$1:$C$215,3,0))</f>
        <v>#N/A</v>
      </c>
      <c r="D469" s="109">
        <f>VLOOKUP(A469,'[1]TỔNG HỢP'!$A:$N,14,0)</f>
        <v>0</v>
      </c>
      <c r="E469" s="112">
        <f>SUMIF('NHẬP HÀNG'!$D:$D,A469,'NHẬP HÀNG'!$H:$H)</f>
        <v>0</v>
      </c>
      <c r="F469" s="112">
        <f>SUMIF('NHẬP HÀNG'!D:D,A469,'NHẬP HÀNG'!I:I)</f>
        <v>0</v>
      </c>
      <c r="G469" s="112">
        <f>SUMIF('NHẬP HÀNG'!D:D,A469,'NHẬP HÀNG'!J:J)</f>
        <v>0</v>
      </c>
      <c r="H469" s="112">
        <f>SUMIF('NHẬP HÀNG'!D:D,A469,'NHẬP HÀNG'!K:K)</f>
        <v>0</v>
      </c>
      <c r="I469" s="112">
        <f>SUMIF('NHẬP HÀNG'!D:D,A469,'NHẬP HÀNG'!M:M)</f>
        <v>0</v>
      </c>
      <c r="J469" s="112">
        <f>SUMIF('NHẬP HÀNG'!D:D,A469,'NHẬP HÀNG'!N:N)</f>
        <v>0</v>
      </c>
      <c r="K469" s="112">
        <f>SUMIF('NHẬP HÀNG'!D:D,A469,'NHẬP HÀNG'!L:L)</f>
        <v>0</v>
      </c>
      <c r="L469" s="112">
        <f>SUMIF('XUẤT HÀNG'!D:D,A469,'XUẤT HÀNG'!G:G)</f>
        <v>0</v>
      </c>
      <c r="M469" s="112">
        <f>SUMIF('XUẤT HÀNG'!D:D,A469,'XUẤT HÀNG'!H:H)</f>
        <v>0</v>
      </c>
      <c r="N469" s="109">
        <f t="shared" si="74"/>
        <v>0</v>
      </c>
      <c r="O469" s="121"/>
      <c r="P469" s="122"/>
      <c r="Q469" s="124">
        <f t="shared" si="75"/>
        <v>0</v>
      </c>
      <c r="R469" s="63"/>
      <c r="S469" s="101" t="str">
        <f t="shared" si="73"/>
        <v>NOT OK</v>
      </c>
    </row>
    <row r="470" spans="1:19" s="100" customFormat="1" ht="33.75" hidden="1" customHeight="1">
      <c r="A470" s="40" t="s">
        <v>4087</v>
      </c>
      <c r="B470" s="113" t="str">
        <f>IF($A470="","",VLOOKUP($A470,'MÃ HH'!$A$1:$C$2081,2,0))</f>
        <v xml:space="preserve">TÁO MẬT </v>
      </c>
      <c r="C470" s="113" t="e">
        <f>IF($A470="","",VLOOKUP($A470,'MÃ HH'!$A$1:$C$215,3,0))</f>
        <v>#N/A</v>
      </c>
      <c r="D470" s="109">
        <f>VLOOKUP(A470,'[1]TỔNG HỢP'!$A:$N,14,0)</f>
        <v>0</v>
      </c>
      <c r="E470" s="112">
        <f>SUMIF('NHẬP HÀNG'!$D:$D,A470,'NHẬP HÀNG'!$H:$H)</f>
        <v>0</v>
      </c>
      <c r="F470" s="112">
        <f>SUMIF('NHẬP HÀNG'!D:D,A470,'NHẬP HÀNG'!I:I)</f>
        <v>0</v>
      </c>
      <c r="G470" s="112">
        <f>SUMIF('NHẬP HÀNG'!D:D,A470,'NHẬP HÀNG'!J:J)</f>
        <v>0</v>
      </c>
      <c r="H470" s="112">
        <f>SUMIF('NHẬP HÀNG'!D:D,A470,'NHẬP HÀNG'!K:K)</f>
        <v>0</v>
      </c>
      <c r="I470" s="112">
        <f>SUMIF('NHẬP HÀNG'!D:D,A470,'NHẬP HÀNG'!M:M)</f>
        <v>0</v>
      </c>
      <c r="J470" s="112">
        <f>SUMIF('NHẬP HÀNG'!D:D,A470,'NHẬP HÀNG'!N:N)</f>
        <v>0</v>
      </c>
      <c r="K470" s="112">
        <f>SUMIF('NHẬP HÀNG'!D:D,A470,'NHẬP HÀNG'!L:L)</f>
        <v>0</v>
      </c>
      <c r="L470" s="112">
        <f>SUMIF('XUẤT HÀNG'!D:D,A470,'XUẤT HÀNG'!G:G)</f>
        <v>0</v>
      </c>
      <c r="M470" s="112">
        <f>SUMIF('XUẤT HÀNG'!D:D,A470,'XUẤT HÀNG'!H:H)</f>
        <v>0</v>
      </c>
      <c r="N470" s="109">
        <f t="shared" si="74"/>
        <v>0</v>
      </c>
      <c r="O470" s="121"/>
      <c r="P470" s="122"/>
      <c r="Q470" s="124">
        <f t="shared" si="75"/>
        <v>0</v>
      </c>
      <c r="R470" s="63"/>
      <c r="S470" s="101" t="str">
        <f t="shared" si="73"/>
        <v>NOT OK</v>
      </c>
    </row>
    <row r="471" spans="1:19" s="100" customFormat="1" ht="33.75" hidden="1" customHeight="1">
      <c r="A471" s="56" t="s">
        <v>3538</v>
      </c>
      <c r="B471" s="113" t="str">
        <f>IF($A471="","",VLOOKUP($A471,'MÃ HH'!$A$1:$C$1876,2,0))</f>
        <v>TÁO JAZZ 100 - 18KG</v>
      </c>
      <c r="C471" s="113" t="str">
        <f>IF($A471="","",VLOOKUP($A471,'MÃ HH'!$A$1:$C$215,3,0))</f>
        <v>Thùng</v>
      </c>
      <c r="D471" s="109">
        <f>VLOOKUP(A471,'[1]TỔNG HỢP'!$A:$N,14,0)</f>
        <v>0</v>
      </c>
      <c r="E471" s="112">
        <f>SUMIF('NHẬP HÀNG'!$D:$D,A471,'NHẬP HÀNG'!$H:$H)</f>
        <v>0</v>
      </c>
      <c r="F471" s="112">
        <f>SUMIF('NHẬP HÀNG'!D:D,A471,'NHẬP HÀNG'!I:I)</f>
        <v>0</v>
      </c>
      <c r="G471" s="112">
        <f>SUMIF('NHẬP HÀNG'!D:D,A471,'NHẬP HÀNG'!J:J)</f>
        <v>0</v>
      </c>
      <c r="H471" s="112">
        <f>SUMIF('NHẬP HÀNG'!D:D,A471,'NHẬP HÀNG'!K:K)</f>
        <v>0</v>
      </c>
      <c r="I471" s="112">
        <f>SUMIF('NHẬP HÀNG'!D:D,A471,'NHẬP HÀNG'!M:M)</f>
        <v>0</v>
      </c>
      <c r="J471" s="112">
        <f>SUMIF('NHẬP HÀNG'!D:D,A471,'NHẬP HÀNG'!N:N)</f>
        <v>0</v>
      </c>
      <c r="K471" s="112">
        <f>SUMIF('NHẬP HÀNG'!D:D,A471,'NHẬP HÀNG'!L:L)</f>
        <v>0</v>
      </c>
      <c r="L471" s="112">
        <f>SUMIF('XUẤT HÀNG'!D:D,A471,'XUẤT HÀNG'!G:G)</f>
        <v>0</v>
      </c>
      <c r="M471" s="112">
        <f>SUMIF('XUẤT HÀNG'!D:D,A471,'XUẤT HÀNG'!H:H)</f>
        <v>0</v>
      </c>
      <c r="N471" s="109">
        <f t="shared" si="74"/>
        <v>0</v>
      </c>
      <c r="O471" s="121"/>
      <c r="P471" s="122"/>
      <c r="Q471" s="124">
        <f t="shared" si="75"/>
        <v>0</v>
      </c>
      <c r="R471" s="63"/>
      <c r="S471" s="101" t="str">
        <f t="shared" si="73"/>
        <v>NOT OK</v>
      </c>
    </row>
    <row r="472" spans="1:19" s="100" customFormat="1" ht="33.75" hidden="1" customHeight="1">
      <c r="A472" s="115" t="s">
        <v>3734</v>
      </c>
      <c r="B472" s="113" t="str">
        <f>IF($A472="","",VLOOKUP($A472,'MÃ HH'!$A$1:$C$1876,2,0))</f>
        <v>TÁO JAZZ 80 - 18KG</v>
      </c>
      <c r="C472" s="113" t="e">
        <f>IF($A472="","",VLOOKUP($A472,'MÃ HH'!$A$1:$C$215,3,0))</f>
        <v>#N/A</v>
      </c>
      <c r="D472" s="109">
        <f>VLOOKUP(A472,'[1]TỔNG HỢP'!$A:$N,14,0)</f>
        <v>0</v>
      </c>
      <c r="E472" s="112">
        <f>SUMIF('NHẬP HÀNG'!$D:$D,A472,'NHẬP HÀNG'!$H:$H)</f>
        <v>0</v>
      </c>
      <c r="F472" s="112">
        <f>SUMIF('NHẬP HÀNG'!D:D,A472,'NHẬP HÀNG'!I:I)</f>
        <v>0</v>
      </c>
      <c r="G472" s="112">
        <f>SUMIF('NHẬP HÀNG'!D:D,A472,'NHẬP HÀNG'!J:J)</f>
        <v>0</v>
      </c>
      <c r="H472" s="112">
        <f>SUMIF('NHẬP HÀNG'!D:D,A472,'NHẬP HÀNG'!K:K)</f>
        <v>0</v>
      </c>
      <c r="I472" s="112">
        <f>SUMIF('NHẬP HÀNG'!D:D,A472,'NHẬP HÀNG'!M:M)</f>
        <v>0</v>
      </c>
      <c r="J472" s="112">
        <f>SUMIF('NHẬP HÀNG'!D:D,A472,'NHẬP HÀNG'!N:N)</f>
        <v>0</v>
      </c>
      <c r="K472" s="112">
        <f>SUMIF('NHẬP HÀNG'!D:D,A472,'NHẬP HÀNG'!L:L)</f>
        <v>0</v>
      </c>
      <c r="L472" s="112">
        <f>SUMIF('XUẤT HÀNG'!D:D,A472,'XUẤT HÀNG'!G:G)</f>
        <v>0</v>
      </c>
      <c r="M472" s="112">
        <f>SUMIF('XUẤT HÀNG'!D:D,A472,'XUẤT HÀNG'!H:H)</f>
        <v>0</v>
      </c>
      <c r="N472" s="109">
        <f t="shared" si="74"/>
        <v>0</v>
      </c>
      <c r="O472" s="121"/>
      <c r="P472" s="122"/>
      <c r="Q472" s="124">
        <f t="shared" si="75"/>
        <v>0</v>
      </c>
      <c r="R472" s="63"/>
      <c r="S472" s="101" t="str">
        <f t="shared" si="73"/>
        <v>NOT OK</v>
      </c>
    </row>
    <row r="473" spans="1:19" s="100" customFormat="1" ht="33.75" hidden="1" customHeight="1">
      <c r="A473" s="56" t="s">
        <v>3540</v>
      </c>
      <c r="B473" s="113" t="str">
        <f>IF($A473="","",VLOOKUP($A473,'MÃ HH'!$A$1:$C$1876,2,0))</f>
        <v>TÁO JAZZ 90 - 18KG</v>
      </c>
      <c r="C473" s="113" t="str">
        <f>IF($A473="","",VLOOKUP($A473,'MÃ HH'!$A$1:$C$215,3,0))</f>
        <v>Thùng</v>
      </c>
      <c r="D473" s="109">
        <f>VLOOKUP(A473,'[1]TỔNG HỢP'!$A:$N,14,0)</f>
        <v>0</v>
      </c>
      <c r="E473" s="112">
        <f>SUMIF('NHẬP HÀNG'!$D:$D,A473,'NHẬP HÀNG'!$H:$H)</f>
        <v>0</v>
      </c>
      <c r="F473" s="112">
        <f>SUMIF('NHẬP HÀNG'!D:D,A473,'NHẬP HÀNG'!I:I)</f>
        <v>0</v>
      </c>
      <c r="G473" s="112">
        <f>SUMIF('NHẬP HÀNG'!D:D,A473,'NHẬP HÀNG'!J:J)</f>
        <v>0</v>
      </c>
      <c r="H473" s="112">
        <f>SUMIF('NHẬP HÀNG'!D:D,A473,'NHẬP HÀNG'!K:K)</f>
        <v>0</v>
      </c>
      <c r="I473" s="112">
        <f>SUMIF('NHẬP HÀNG'!D:D,A473,'NHẬP HÀNG'!M:M)</f>
        <v>0</v>
      </c>
      <c r="J473" s="112">
        <f>SUMIF('NHẬP HÀNG'!D:D,A473,'NHẬP HÀNG'!N:N)</f>
        <v>0</v>
      </c>
      <c r="K473" s="112">
        <f>SUMIF('NHẬP HÀNG'!D:D,A473,'NHẬP HÀNG'!L:L)</f>
        <v>0</v>
      </c>
      <c r="L473" s="112">
        <f>SUMIF('XUẤT HÀNG'!D:D,A473,'XUẤT HÀNG'!G:G)</f>
        <v>0</v>
      </c>
      <c r="M473" s="112">
        <f>SUMIF('XUẤT HÀNG'!D:D,A473,'XUẤT HÀNG'!H:H)</f>
        <v>0</v>
      </c>
      <c r="N473" s="109">
        <f t="shared" si="74"/>
        <v>0</v>
      </c>
      <c r="O473" s="121"/>
      <c r="P473" s="122"/>
      <c r="Q473" s="124">
        <f t="shared" si="75"/>
        <v>0</v>
      </c>
      <c r="R473" s="63"/>
      <c r="S473" s="101" t="str">
        <f t="shared" si="73"/>
        <v>NOT OK</v>
      </c>
    </row>
    <row r="474" spans="1:19" s="100" customFormat="1" ht="33.75" hidden="1" customHeight="1">
      <c r="A474" s="54" t="s">
        <v>4147</v>
      </c>
      <c r="B474" s="113" t="str">
        <f>IF($A474="","",VLOOKUP($A474,'MÃ HH'!$A$1:$C$1876,2,0))</f>
        <v>TÁO JAZZ 10 KG CHUÔNG</v>
      </c>
      <c r="C474" s="113"/>
      <c r="D474" s="109">
        <f>VLOOKUP(A474,'[1]TỔNG HỢP'!$A:$N,14,0)</f>
        <v>0</v>
      </c>
      <c r="E474" s="112">
        <f>SUMIF('NHẬP HÀNG'!$D:$D,A474,'NHẬP HÀNG'!$H:$H)</f>
        <v>0</v>
      </c>
      <c r="F474" s="112">
        <f>SUMIF('NHẬP HÀNG'!D:D,A474,'NHẬP HÀNG'!I:I)</f>
        <v>0</v>
      </c>
      <c r="G474" s="112">
        <f>SUMIF('NHẬP HÀNG'!D:D,A474,'NHẬP HÀNG'!J:J)</f>
        <v>0</v>
      </c>
      <c r="H474" s="112">
        <f>SUMIF('NHẬP HÀNG'!D:D,A474,'NHẬP HÀNG'!K:K)</f>
        <v>0</v>
      </c>
      <c r="I474" s="112">
        <f>SUMIF('NHẬP HÀNG'!D:D,A474,'NHẬP HÀNG'!M:M)</f>
        <v>0</v>
      </c>
      <c r="J474" s="112">
        <f>SUMIF('NHẬP HÀNG'!D:D,A474,'NHẬP HÀNG'!N:N)</f>
        <v>0</v>
      </c>
      <c r="K474" s="112">
        <f>SUMIF('NHẬP HÀNG'!D:D,A474,'NHẬP HÀNG'!L:L)</f>
        <v>0</v>
      </c>
      <c r="L474" s="112">
        <f>SUMIF('XUẤT HÀNG'!D:D,A474,'XUẤT HÀNG'!G:G)</f>
        <v>0</v>
      </c>
      <c r="M474" s="112">
        <f>SUMIF('XUẤT HÀNG'!D:D,A474,'XUẤT HÀNG'!H:H)</f>
        <v>0</v>
      </c>
      <c r="N474" s="109">
        <f t="shared" si="74"/>
        <v>0</v>
      </c>
      <c r="O474" s="121"/>
      <c r="P474" s="122"/>
      <c r="Q474" s="124">
        <f t="shared" si="75"/>
        <v>0</v>
      </c>
      <c r="R474" s="63"/>
      <c r="S474" s="101" t="str">
        <f t="shared" si="73"/>
        <v>NOT OK</v>
      </c>
    </row>
    <row r="475" spans="1:19" s="100" customFormat="1" ht="33.75" hidden="1" customHeight="1">
      <c r="A475" s="56" t="s">
        <v>3542</v>
      </c>
      <c r="B475" s="113" t="str">
        <f>IF($A475="","",VLOOKUP($A475,'MÃ HH'!$A$1:$C$1876,2,0))</f>
        <v>TÁO KORU 80 - 18KG</v>
      </c>
      <c r="C475" s="113" t="str">
        <f>IF($A475="","",VLOOKUP($A475,'MÃ HH'!$A$1:$C$215,3,0))</f>
        <v>Thùng</v>
      </c>
      <c r="D475" s="109">
        <f>VLOOKUP(A475,'[1]TỔNG HỢP'!$A:$N,14,0)</f>
        <v>0</v>
      </c>
      <c r="E475" s="112">
        <f>SUMIF('NHẬP HÀNG'!$D:$D,A475,'NHẬP HÀNG'!$H:$H)</f>
        <v>0</v>
      </c>
      <c r="F475" s="112">
        <f>SUMIF('NHẬP HÀNG'!D:D,A475,'NHẬP HÀNG'!I:I)</f>
        <v>0</v>
      </c>
      <c r="G475" s="112">
        <f>SUMIF('NHẬP HÀNG'!D:D,A475,'NHẬP HÀNG'!J:J)</f>
        <v>0</v>
      </c>
      <c r="H475" s="112">
        <f>SUMIF('NHẬP HÀNG'!D:D,A475,'NHẬP HÀNG'!K:K)</f>
        <v>0</v>
      </c>
      <c r="I475" s="112">
        <f>SUMIF('NHẬP HÀNG'!D:D,A475,'NHẬP HÀNG'!M:M)</f>
        <v>0</v>
      </c>
      <c r="J475" s="112">
        <f>SUMIF('NHẬP HÀNG'!D:D,A475,'NHẬP HÀNG'!N:N)</f>
        <v>0</v>
      </c>
      <c r="K475" s="112">
        <f>SUMIF('NHẬP HÀNG'!D:D,A475,'NHẬP HÀNG'!L:L)</f>
        <v>0</v>
      </c>
      <c r="L475" s="112">
        <f>SUMIF('XUẤT HÀNG'!D:D,A475,'XUẤT HÀNG'!G:G)</f>
        <v>0</v>
      </c>
      <c r="M475" s="112">
        <f>SUMIF('XUẤT HÀNG'!D:D,A475,'XUẤT HÀNG'!H:H)</f>
        <v>0</v>
      </c>
      <c r="N475" s="109">
        <f t="shared" si="74"/>
        <v>0</v>
      </c>
      <c r="O475" s="121"/>
      <c r="P475" s="122"/>
      <c r="Q475" s="124">
        <f t="shared" si="75"/>
        <v>0</v>
      </c>
      <c r="R475" s="63"/>
      <c r="S475" s="101" t="str">
        <f t="shared" si="73"/>
        <v>NOT OK</v>
      </c>
    </row>
    <row r="476" spans="1:19" s="100" customFormat="1" ht="33.75" hidden="1" customHeight="1">
      <c r="A476" s="56" t="s">
        <v>4460</v>
      </c>
      <c r="B476" s="113" t="str">
        <f>IF($A476="","",VLOOKUP($A476,'MÃ HH'!$A$1:$C$1876,2,0))</f>
        <v>TÁO KORU 88 - 18KG</v>
      </c>
      <c r="C476" s="113"/>
      <c r="D476" s="109">
        <f>VLOOKUP(A476,'[1]TỔNG HỢP'!$A:$N,14,0)</f>
        <v>0</v>
      </c>
      <c r="E476" s="112">
        <f>SUMIF('NHẬP HÀNG'!$D:$D,A476,'NHẬP HÀNG'!$H:$H)</f>
        <v>0</v>
      </c>
      <c r="F476" s="112">
        <f>SUMIF('NHẬP HÀNG'!D:D,A476,'NHẬP HÀNG'!I:I)</f>
        <v>0</v>
      </c>
      <c r="G476" s="112">
        <f>SUMIF('NHẬP HÀNG'!D:D,A476,'NHẬP HÀNG'!J:J)</f>
        <v>0</v>
      </c>
      <c r="H476" s="112">
        <f>SUMIF('NHẬP HÀNG'!D:D,A476,'NHẬP HÀNG'!K:K)</f>
        <v>0</v>
      </c>
      <c r="I476" s="112">
        <f>SUMIF('NHẬP HÀNG'!D:D,A476,'NHẬP HÀNG'!M:M)</f>
        <v>0</v>
      </c>
      <c r="J476" s="112">
        <f>SUMIF('NHẬP HÀNG'!D:D,A476,'NHẬP HÀNG'!N:N)</f>
        <v>0</v>
      </c>
      <c r="K476" s="112">
        <f>SUMIF('NHẬP HÀNG'!D:D,A476,'NHẬP HÀNG'!L:L)</f>
        <v>0</v>
      </c>
      <c r="L476" s="112">
        <f>SUMIF('XUẤT HÀNG'!D:D,A476,'XUẤT HÀNG'!G:G)</f>
        <v>0</v>
      </c>
      <c r="M476" s="112">
        <f>SUMIF('XUẤT HÀNG'!D:D,A476,'XUẤT HÀNG'!H:H)</f>
        <v>0</v>
      </c>
      <c r="N476" s="109">
        <f t="shared" si="74"/>
        <v>0</v>
      </c>
      <c r="O476" s="121"/>
      <c r="P476" s="122"/>
      <c r="Q476" s="124">
        <f t="shared" si="75"/>
        <v>0</v>
      </c>
      <c r="R476" s="63"/>
      <c r="S476" s="101" t="str">
        <f t="shared" si="73"/>
        <v>NOT OK</v>
      </c>
    </row>
    <row r="477" spans="1:19" s="100" customFormat="1" ht="33.75" hidden="1" customHeight="1">
      <c r="A477" s="56" t="s">
        <v>3544</v>
      </c>
      <c r="B477" s="113" t="str">
        <f>IF($A477="","",VLOOKUP($A477,'MÃ HH'!$A$1:$C$215,2,0))</f>
        <v>TÁO KORU 90 - 18KG</v>
      </c>
      <c r="C477" s="113" t="str">
        <f>IF($A477="","",VLOOKUP($A477,'MÃ HH'!$A$1:$C$215,3,0))</f>
        <v>Thùng</v>
      </c>
      <c r="D477" s="109">
        <f>VLOOKUP(A477,'[1]TỔNG HỢP'!$A:$N,14,0)</f>
        <v>0</v>
      </c>
      <c r="E477" s="112">
        <f>SUMIF('NHẬP HÀNG'!$D:$D,A477,'NHẬP HÀNG'!$H:$H)</f>
        <v>0</v>
      </c>
      <c r="F477" s="112">
        <f>SUMIF('NHẬP HÀNG'!D:D,A477,'NHẬP HÀNG'!I:I)</f>
        <v>0</v>
      </c>
      <c r="G477" s="112">
        <f>SUMIF('NHẬP HÀNG'!D:D,A477,'NHẬP HÀNG'!J:J)</f>
        <v>0</v>
      </c>
      <c r="H477" s="112">
        <f>SUMIF('NHẬP HÀNG'!D:D,A477,'NHẬP HÀNG'!K:K)</f>
        <v>0</v>
      </c>
      <c r="I477" s="112">
        <f>SUMIF('NHẬP HÀNG'!D:D,A477,'NHẬP HÀNG'!M:M)</f>
        <v>0</v>
      </c>
      <c r="J477" s="112">
        <f>SUMIF('NHẬP HÀNG'!D:D,A477,'NHẬP HÀNG'!N:N)</f>
        <v>0</v>
      </c>
      <c r="K477" s="112">
        <f>SUMIF('NHẬP HÀNG'!D:D,A477,'NHẬP HÀNG'!L:L)</f>
        <v>0</v>
      </c>
      <c r="L477" s="112">
        <f>SUMIF('XUẤT HÀNG'!D:D,A477,'XUẤT HÀNG'!G:G)</f>
        <v>0</v>
      </c>
      <c r="M477" s="112">
        <f>SUMIF('XUẤT HÀNG'!D:D,A477,'XUẤT HÀNG'!H:H)</f>
        <v>0</v>
      </c>
      <c r="N477" s="109">
        <f t="shared" si="74"/>
        <v>0</v>
      </c>
      <c r="O477" s="121"/>
      <c r="P477" s="122"/>
      <c r="Q477" s="124">
        <f t="shared" si="75"/>
        <v>0</v>
      </c>
      <c r="R477" s="63"/>
      <c r="S477" s="101" t="str">
        <f t="shared" si="73"/>
        <v>NOT OK</v>
      </c>
    </row>
    <row r="478" spans="1:19" s="100" customFormat="1" ht="33.75" hidden="1" customHeight="1">
      <c r="A478" s="56" t="s">
        <v>3649</v>
      </c>
      <c r="B478" s="113" t="str">
        <f>IF($A478="","",VLOOKUP($A478,'MÃ HH'!$A$1:$C$215,2,0))</f>
        <v>TÁO QUEEN 30</v>
      </c>
      <c r="C478" s="113" t="str">
        <f>IF($A478="","",VLOOKUP($A478,'MÃ HH'!$A$1:$C$215,3,0))</f>
        <v>Thùng</v>
      </c>
      <c r="D478" s="109">
        <f>VLOOKUP(A478,'[1]TỔNG HỢP'!$A:$N,14,0)</f>
        <v>0</v>
      </c>
      <c r="E478" s="112">
        <f>SUMIF('NHẬP HÀNG'!$D:$D,A478,'NHẬP HÀNG'!$H:$H)</f>
        <v>0</v>
      </c>
      <c r="F478" s="112">
        <f>SUMIF('NHẬP HÀNG'!D:D,A478,'NHẬP HÀNG'!I:I)</f>
        <v>0</v>
      </c>
      <c r="G478" s="112">
        <f>SUMIF('NHẬP HÀNG'!D:D,A478,'NHẬP HÀNG'!J:J)</f>
        <v>0</v>
      </c>
      <c r="H478" s="112">
        <f>SUMIF('NHẬP HÀNG'!D:D,A478,'NHẬP HÀNG'!K:K)</f>
        <v>0</v>
      </c>
      <c r="I478" s="112">
        <f>SUMIF('NHẬP HÀNG'!D:D,A478,'NHẬP HÀNG'!M:M)</f>
        <v>0</v>
      </c>
      <c r="J478" s="112">
        <f>SUMIF('NHẬP HÀNG'!D:D,A478,'NHẬP HÀNG'!N:N)</f>
        <v>0</v>
      </c>
      <c r="K478" s="112">
        <f>SUMIF('NHẬP HÀNG'!D:D,A478,'NHẬP HÀNG'!L:L)</f>
        <v>0</v>
      </c>
      <c r="L478" s="112">
        <f>SUMIF('XUẤT HÀNG'!D:D,A478,'XUẤT HÀNG'!G:G)</f>
        <v>0</v>
      </c>
      <c r="M478" s="112">
        <f>SUMIF('XUẤT HÀNG'!D:D,A478,'XUẤT HÀNG'!H:H)</f>
        <v>0</v>
      </c>
      <c r="N478" s="109">
        <f t="shared" si="74"/>
        <v>0</v>
      </c>
      <c r="O478" s="121"/>
      <c r="P478" s="122"/>
      <c r="Q478" s="124">
        <f t="shared" si="75"/>
        <v>0</v>
      </c>
      <c r="R478" s="63"/>
      <c r="S478" s="101" t="str">
        <f t="shared" si="73"/>
        <v>NOT OK</v>
      </c>
    </row>
    <row r="479" spans="1:19" s="100" customFormat="1" ht="33.75" hidden="1" customHeight="1">
      <c r="A479" s="56" t="s">
        <v>3546</v>
      </c>
      <c r="B479" s="113" t="str">
        <f>IF($A479="","",VLOOKUP($A479,'MÃ HH'!$A$1:$C$1876,2,0))</f>
        <v>TÁO QUEEN NZ FRESHMAX  70 - 18KG</v>
      </c>
      <c r="C479" s="113" t="str">
        <f>IF($A479="","",VLOOKUP($A479,'MÃ HH'!$A$1:$C$215,3,0))</f>
        <v>Thùng</v>
      </c>
      <c r="D479" s="109">
        <f>VLOOKUP(A479,'[1]TỔNG HỢP'!$A:$N,14,0)</f>
        <v>0</v>
      </c>
      <c r="E479" s="112">
        <f>SUMIF('NHẬP HÀNG'!$D:$D,A479,'NHẬP HÀNG'!$H:$H)</f>
        <v>0</v>
      </c>
      <c r="F479" s="112">
        <f>SUMIF('NHẬP HÀNG'!D:D,A479,'NHẬP HÀNG'!I:I)</f>
        <v>0</v>
      </c>
      <c r="G479" s="112">
        <f>SUMIF('NHẬP HÀNG'!D:D,A479,'NHẬP HÀNG'!J:J)</f>
        <v>0</v>
      </c>
      <c r="H479" s="112">
        <f>SUMIF('NHẬP HÀNG'!D:D,A479,'NHẬP HÀNG'!K:K)</f>
        <v>0</v>
      </c>
      <c r="I479" s="112">
        <f>SUMIF('NHẬP HÀNG'!D:D,A479,'NHẬP HÀNG'!M:M)</f>
        <v>0</v>
      </c>
      <c r="J479" s="112">
        <f>SUMIF('NHẬP HÀNG'!D:D,A479,'NHẬP HÀNG'!N:N)</f>
        <v>0</v>
      </c>
      <c r="K479" s="112">
        <f>SUMIF('NHẬP HÀNG'!D:D,A479,'NHẬP HÀNG'!L:L)</f>
        <v>0</v>
      </c>
      <c r="L479" s="112">
        <f>SUMIF('XUẤT HÀNG'!D:D,A479,'XUẤT HÀNG'!G:G)</f>
        <v>0</v>
      </c>
      <c r="M479" s="112">
        <f>SUMIF('XUẤT HÀNG'!D:D,A479,'XUẤT HÀNG'!H:H)</f>
        <v>0</v>
      </c>
      <c r="N479" s="109">
        <f t="shared" si="74"/>
        <v>0</v>
      </c>
      <c r="O479" s="121"/>
      <c r="P479" s="122"/>
      <c r="Q479" s="124">
        <f t="shared" si="75"/>
        <v>0</v>
      </c>
      <c r="R479" s="63"/>
      <c r="S479" s="101" t="str">
        <f t="shared" si="73"/>
        <v>NOT OK</v>
      </c>
    </row>
    <row r="480" spans="1:19" s="100" customFormat="1" ht="33.75" hidden="1" customHeight="1">
      <c r="A480" s="56" t="s">
        <v>3548</v>
      </c>
      <c r="B480" s="113" t="str">
        <f>IF($A480="","",VLOOKUP($A480,'MÃ HH'!$A$1:$C$1876,2,0))</f>
        <v>TÁO QUEEN NZ FRESHMAX  80- 18KG</v>
      </c>
      <c r="C480" s="113" t="str">
        <f>IF($A480="","",VLOOKUP($A480,'MÃ HH'!$A$1:$C$215,3,0))</f>
        <v>Thùng</v>
      </c>
      <c r="D480" s="109">
        <f>VLOOKUP(A480,'[1]TỔNG HỢP'!$A:$N,14,0)</f>
        <v>0</v>
      </c>
      <c r="E480" s="112">
        <f>SUMIF('NHẬP HÀNG'!$D:$D,A480,'NHẬP HÀNG'!$H:$H)</f>
        <v>0</v>
      </c>
      <c r="F480" s="112">
        <f>SUMIF('NHẬP HÀNG'!D:D,A480,'NHẬP HÀNG'!I:I)</f>
        <v>0</v>
      </c>
      <c r="G480" s="112">
        <f>SUMIF('NHẬP HÀNG'!D:D,A480,'NHẬP HÀNG'!J:J)</f>
        <v>0</v>
      </c>
      <c r="H480" s="112">
        <f>SUMIF('NHẬP HÀNG'!D:D,A480,'NHẬP HÀNG'!K:K)</f>
        <v>0</v>
      </c>
      <c r="I480" s="112">
        <f>SUMIF('NHẬP HÀNG'!D:D,A480,'NHẬP HÀNG'!M:M)</f>
        <v>0</v>
      </c>
      <c r="J480" s="112">
        <f>SUMIF('NHẬP HÀNG'!D:D,A480,'NHẬP HÀNG'!N:N)</f>
        <v>0</v>
      </c>
      <c r="K480" s="112">
        <f>SUMIF('NHẬP HÀNG'!D:D,A480,'NHẬP HÀNG'!L:L)</f>
        <v>0</v>
      </c>
      <c r="L480" s="112">
        <f>SUMIF('XUẤT HÀNG'!D:D,A480,'XUẤT HÀNG'!G:G)</f>
        <v>0</v>
      </c>
      <c r="M480" s="112">
        <f>SUMIF('XUẤT HÀNG'!D:D,A480,'XUẤT HÀNG'!H:H)</f>
        <v>0</v>
      </c>
      <c r="N480" s="109">
        <f t="shared" si="74"/>
        <v>0</v>
      </c>
      <c r="O480" s="121"/>
      <c r="P480" s="122"/>
      <c r="Q480" s="124">
        <f t="shared" si="75"/>
        <v>0</v>
      </c>
      <c r="R480" s="63"/>
      <c r="S480" s="101" t="str">
        <f t="shared" si="73"/>
        <v>NOT OK</v>
      </c>
    </row>
    <row r="481" spans="1:19" s="100" customFormat="1" ht="33.75" hidden="1" customHeight="1">
      <c r="A481" s="56" t="s">
        <v>3550</v>
      </c>
      <c r="B481" s="113" t="str">
        <f>IF($A481="","",VLOOKUP($A481,'MÃ HH'!$A$1:$C$215,2,0))</f>
        <v>TÁO QUEEN NZ FRESHMAX  90- 18KG</v>
      </c>
      <c r="C481" s="113" t="str">
        <f>IF($A481="","",VLOOKUP($A481,'MÃ HH'!$A$1:$C$215,3,0))</f>
        <v>Thùng</v>
      </c>
      <c r="D481" s="109">
        <f>VLOOKUP(A481,'[1]TỔNG HỢP'!$A:$N,14,0)</f>
        <v>0</v>
      </c>
      <c r="E481" s="112">
        <f>SUMIF('NHẬP HÀNG'!$D:$D,A481,'NHẬP HÀNG'!$H:$H)</f>
        <v>0</v>
      </c>
      <c r="F481" s="112">
        <f>SUMIF('NHẬP HÀNG'!D:D,A481,'NHẬP HÀNG'!I:I)</f>
        <v>0</v>
      </c>
      <c r="G481" s="112">
        <f>SUMIF('NHẬP HÀNG'!D:D,A481,'NHẬP HÀNG'!J:J)</f>
        <v>0</v>
      </c>
      <c r="H481" s="112">
        <f>SUMIF('NHẬP HÀNG'!D:D,A481,'NHẬP HÀNG'!K:K)</f>
        <v>0</v>
      </c>
      <c r="I481" s="112">
        <f>SUMIF('NHẬP HÀNG'!D:D,A481,'NHẬP HÀNG'!M:M)</f>
        <v>0</v>
      </c>
      <c r="J481" s="112">
        <f>SUMIF('NHẬP HÀNG'!D:D,A481,'NHẬP HÀNG'!N:N)</f>
        <v>0</v>
      </c>
      <c r="K481" s="112">
        <f>SUMIF('NHẬP HÀNG'!D:D,A481,'NHẬP HÀNG'!L:L)</f>
        <v>0</v>
      </c>
      <c r="L481" s="112">
        <f>SUMIF('XUẤT HÀNG'!D:D,A481,'XUẤT HÀNG'!G:G)</f>
        <v>0</v>
      </c>
      <c r="M481" s="112">
        <f>SUMIF('XUẤT HÀNG'!D:D,A481,'XUẤT HÀNG'!H:H)</f>
        <v>0</v>
      </c>
      <c r="N481" s="109">
        <f t="shared" si="74"/>
        <v>0</v>
      </c>
      <c r="O481" s="121"/>
      <c r="P481" s="122"/>
      <c r="Q481" s="124">
        <f t="shared" si="75"/>
        <v>0</v>
      </c>
      <c r="R481" s="63"/>
      <c r="S481" s="101" t="str">
        <f t="shared" si="73"/>
        <v>NOT OK</v>
      </c>
    </row>
    <row r="482" spans="1:19" s="100" customFormat="1" ht="33.75" hidden="1" customHeight="1">
      <c r="A482" s="56" t="s">
        <v>3552</v>
      </c>
      <c r="B482" s="113" t="str">
        <f>IF($A482="","",VLOOKUP($A482,'MÃ HH'!$A$1:$C$215,2,0))</f>
        <v>TÁO QUEEN NZ FRESHMAX  100- 18KG</v>
      </c>
      <c r="C482" s="113" t="str">
        <f>IF($A482="","",VLOOKUP($A482,'MÃ HH'!$A$1:$C$215,3,0))</f>
        <v>Thùng</v>
      </c>
      <c r="D482" s="109">
        <f>VLOOKUP(A482,'[1]TỔNG HỢP'!$A:$N,14,0)</f>
        <v>0</v>
      </c>
      <c r="E482" s="112">
        <f>SUMIF('NHẬP HÀNG'!$D:$D,A482,'NHẬP HÀNG'!$H:$H)</f>
        <v>0</v>
      </c>
      <c r="F482" s="112">
        <f>SUMIF('NHẬP HÀNG'!D:D,A482,'NHẬP HÀNG'!I:I)</f>
        <v>0</v>
      </c>
      <c r="G482" s="112">
        <f>SUMIF('NHẬP HÀNG'!D:D,A482,'NHẬP HÀNG'!J:J)</f>
        <v>0</v>
      </c>
      <c r="H482" s="112">
        <f>SUMIF('NHẬP HÀNG'!D:D,A482,'NHẬP HÀNG'!K:K)</f>
        <v>0</v>
      </c>
      <c r="I482" s="112">
        <f>SUMIF('NHẬP HÀNG'!D:D,A482,'NHẬP HÀNG'!M:M)</f>
        <v>0</v>
      </c>
      <c r="J482" s="112">
        <f>SUMIF('NHẬP HÀNG'!D:D,A482,'NHẬP HÀNG'!N:N)</f>
        <v>0</v>
      </c>
      <c r="K482" s="112">
        <f>SUMIF('NHẬP HÀNG'!D:D,A482,'NHẬP HÀNG'!L:L)</f>
        <v>0</v>
      </c>
      <c r="L482" s="112">
        <f>SUMIF('XUẤT HÀNG'!D:D,A482,'XUẤT HÀNG'!G:G)</f>
        <v>0</v>
      </c>
      <c r="M482" s="112">
        <f>SUMIF('XUẤT HÀNG'!D:D,A482,'XUẤT HÀNG'!H:H)</f>
        <v>0</v>
      </c>
      <c r="N482" s="109">
        <f t="shared" si="74"/>
        <v>0</v>
      </c>
      <c r="O482" s="121"/>
      <c r="P482" s="122"/>
      <c r="Q482" s="124">
        <f t="shared" si="75"/>
        <v>0</v>
      </c>
      <c r="R482" s="63"/>
      <c r="S482" s="101" t="str">
        <f t="shared" si="73"/>
        <v>NOT OK</v>
      </c>
    </row>
    <row r="483" spans="1:19" s="100" customFormat="1" ht="33.75" hidden="1" customHeight="1">
      <c r="A483" s="56" t="s">
        <v>3554</v>
      </c>
      <c r="B483" s="113" t="str">
        <f>IF($A483="","",VLOOKUP($A483,'MÃ HH'!$A$1:$C$215,2,0))</f>
        <v>TÁO QUEEN NZ MT THÙNG ĐỎ PG 80  - 18KG</v>
      </c>
      <c r="C483" s="113" t="str">
        <f>IF($A483="","",VLOOKUP($A483,'MÃ HH'!$A$1:$C$215,3,0))</f>
        <v>Thùng</v>
      </c>
      <c r="D483" s="109">
        <f>VLOOKUP(A483,'[1]TỔNG HỢP'!$A:$N,14,0)</f>
        <v>0</v>
      </c>
      <c r="E483" s="112">
        <f>SUMIF('NHẬP HÀNG'!$D:$D,A483,'NHẬP HÀNG'!$H:$H)</f>
        <v>0</v>
      </c>
      <c r="F483" s="112">
        <f>SUMIF('NHẬP HÀNG'!D:D,A483,'NHẬP HÀNG'!I:I)</f>
        <v>0</v>
      </c>
      <c r="G483" s="112">
        <f>SUMIF('NHẬP HÀNG'!D:D,A483,'NHẬP HÀNG'!J:J)</f>
        <v>0</v>
      </c>
      <c r="H483" s="112">
        <f>SUMIF('NHẬP HÀNG'!D:D,A483,'NHẬP HÀNG'!K:K)</f>
        <v>0</v>
      </c>
      <c r="I483" s="112">
        <f>SUMIF('NHẬP HÀNG'!D:D,A483,'NHẬP HÀNG'!M:M)</f>
        <v>0</v>
      </c>
      <c r="J483" s="112">
        <f>SUMIF('NHẬP HÀNG'!D:D,A483,'NHẬP HÀNG'!N:N)</f>
        <v>0</v>
      </c>
      <c r="K483" s="112">
        <f>SUMIF('NHẬP HÀNG'!D:D,A483,'NHẬP HÀNG'!L:L)</f>
        <v>0</v>
      </c>
      <c r="L483" s="112">
        <f>SUMIF('XUẤT HÀNG'!D:D,A483,'XUẤT HÀNG'!G:G)</f>
        <v>0</v>
      </c>
      <c r="M483" s="112">
        <f>SUMIF('XUẤT HÀNG'!D:D,A483,'XUẤT HÀNG'!H:H)</f>
        <v>0</v>
      </c>
      <c r="N483" s="109">
        <f t="shared" si="74"/>
        <v>0</v>
      </c>
      <c r="O483" s="121"/>
      <c r="P483" s="122"/>
      <c r="Q483" s="124">
        <f t="shared" si="75"/>
        <v>0</v>
      </c>
      <c r="R483" s="63"/>
      <c r="S483" s="101" t="str">
        <f t="shared" si="73"/>
        <v>NOT OK</v>
      </c>
    </row>
    <row r="484" spans="1:19" s="100" customFormat="1" ht="33.75" hidden="1" customHeight="1">
      <c r="A484" s="56" t="s">
        <v>3556</v>
      </c>
      <c r="B484" s="113" t="str">
        <f>IF($A484="","",VLOOKUP($A484,'MÃ HH'!$A$1:$C$215,2,0))</f>
        <v>TÁO QUEEN NZ MT THÙNG ĐỎ PG 90  - 18KG</v>
      </c>
      <c r="C484" s="113"/>
      <c r="D484" s="109">
        <f>VLOOKUP(A484,'[1]TỔNG HỢP'!$A:$N,14,0)</f>
        <v>0</v>
      </c>
      <c r="E484" s="112">
        <f>SUMIF('NHẬP HÀNG'!$D:$D,A484,'NHẬP HÀNG'!$H:$H)</f>
        <v>0</v>
      </c>
      <c r="F484" s="112">
        <f>SUMIF('NHẬP HÀNG'!D:D,A484,'NHẬP HÀNG'!I:I)</f>
        <v>0</v>
      </c>
      <c r="G484" s="112">
        <f>SUMIF('NHẬP HÀNG'!D:D,A484,'NHẬP HÀNG'!J:J)</f>
        <v>0</v>
      </c>
      <c r="H484" s="112">
        <f>SUMIF('NHẬP HÀNG'!D:D,A484,'NHẬP HÀNG'!K:K)</f>
        <v>0</v>
      </c>
      <c r="I484" s="112">
        <f>SUMIF('NHẬP HÀNG'!D:D,A484,'NHẬP HÀNG'!M:M)</f>
        <v>0</v>
      </c>
      <c r="J484" s="112">
        <f>SUMIF('NHẬP HÀNG'!D:D,A484,'NHẬP HÀNG'!N:N)</f>
        <v>0</v>
      </c>
      <c r="K484" s="112">
        <f>SUMIF('NHẬP HÀNG'!D:D,A484,'NHẬP HÀNG'!L:L)</f>
        <v>0</v>
      </c>
      <c r="L484" s="112">
        <f>SUMIF('XUẤT HÀNG'!D:D,A484,'XUẤT HÀNG'!G:G)</f>
        <v>0</v>
      </c>
      <c r="M484" s="112">
        <f>SUMIF('XUẤT HÀNG'!D:D,A484,'XUẤT HÀNG'!H:H)</f>
        <v>0</v>
      </c>
      <c r="N484" s="109">
        <f t="shared" si="74"/>
        <v>0</v>
      </c>
      <c r="O484" s="121"/>
      <c r="P484" s="122"/>
      <c r="Q484" s="124">
        <f t="shared" si="75"/>
        <v>0</v>
      </c>
      <c r="R484" s="63"/>
      <c r="S484" s="101" t="str">
        <f t="shared" si="73"/>
        <v>NOT OK</v>
      </c>
    </row>
    <row r="485" spans="1:19" s="100" customFormat="1" ht="33.75" hidden="1" customHeight="1">
      <c r="A485" s="56" t="s">
        <v>3558</v>
      </c>
      <c r="B485" s="113" t="str">
        <f>IF($A485="","",VLOOKUP($A485,'MÃ HH'!$A$1:$C$215,2,0))</f>
        <v>TÁO QUEEN NZ MT THÙNG ĐỎ PG 100 - 18KG</v>
      </c>
      <c r="C485" s="113"/>
      <c r="D485" s="109">
        <f>VLOOKUP(A485,'[1]TỔNG HỢP'!$A:$N,14,0)</f>
        <v>0</v>
      </c>
      <c r="E485" s="112">
        <f>SUMIF('NHẬP HÀNG'!$D:$D,A485,'NHẬP HÀNG'!$H:$H)</f>
        <v>0</v>
      </c>
      <c r="F485" s="112">
        <f>SUMIF('NHẬP HÀNG'!D:D,A485,'NHẬP HÀNG'!I:I)</f>
        <v>0</v>
      </c>
      <c r="G485" s="112">
        <f>SUMIF('NHẬP HÀNG'!D:D,A485,'NHẬP HÀNG'!J:J)</f>
        <v>0</v>
      </c>
      <c r="H485" s="112">
        <f>SUMIF('NHẬP HÀNG'!D:D,A485,'NHẬP HÀNG'!K:K)</f>
        <v>0</v>
      </c>
      <c r="I485" s="112">
        <f>SUMIF('NHẬP HÀNG'!D:D,A485,'NHẬP HÀNG'!M:M)</f>
        <v>0</v>
      </c>
      <c r="J485" s="112">
        <f>SUMIF('NHẬP HÀNG'!D:D,A485,'NHẬP HÀNG'!N:N)</f>
        <v>0</v>
      </c>
      <c r="K485" s="112">
        <f>SUMIF('NHẬP HÀNG'!D:D,A485,'NHẬP HÀNG'!L:L)</f>
        <v>0</v>
      </c>
      <c r="L485" s="112">
        <f>SUMIF('XUẤT HÀNG'!D:D,A485,'XUẤT HÀNG'!G:G)</f>
        <v>0</v>
      </c>
      <c r="M485" s="112">
        <f>SUMIF('XUẤT HÀNG'!D:D,A485,'XUẤT HÀNG'!H:H)</f>
        <v>0</v>
      </c>
      <c r="N485" s="109">
        <f t="shared" si="74"/>
        <v>0</v>
      </c>
      <c r="O485" s="121"/>
      <c r="P485" s="122"/>
      <c r="Q485" s="124">
        <f t="shared" si="75"/>
        <v>0</v>
      </c>
      <c r="R485" s="63"/>
      <c r="S485" s="101" t="str">
        <f t="shared" si="73"/>
        <v>NOT OK</v>
      </c>
    </row>
    <row r="486" spans="1:19" s="100" customFormat="1" ht="33.75" hidden="1" customHeight="1">
      <c r="A486" s="56" t="s">
        <v>3560</v>
      </c>
      <c r="B486" s="113" t="str">
        <f>IF($A486="","",VLOOKUP($A486,'MÃ HH'!$A$1:$C$215,2,0))</f>
        <v>TÁO QUEEN NZ MT THÙNG TÍM XP 80 - 18KG</v>
      </c>
      <c r="C486" s="113"/>
      <c r="D486" s="109">
        <f>VLOOKUP(A486,'[1]TỔNG HỢP'!$A:$N,14,0)</f>
        <v>0</v>
      </c>
      <c r="E486" s="112">
        <f>SUMIF('NHẬP HÀNG'!$D:$D,A486,'NHẬP HÀNG'!$H:$H)</f>
        <v>0</v>
      </c>
      <c r="F486" s="112">
        <f>SUMIF('NHẬP HÀNG'!D:D,A486,'NHẬP HÀNG'!I:I)</f>
        <v>0</v>
      </c>
      <c r="G486" s="112">
        <f>SUMIF('NHẬP HÀNG'!D:D,A486,'NHẬP HÀNG'!J:J)</f>
        <v>0</v>
      </c>
      <c r="H486" s="112">
        <f>SUMIF('NHẬP HÀNG'!D:D,A486,'NHẬP HÀNG'!K:K)</f>
        <v>0</v>
      </c>
      <c r="I486" s="112">
        <f>SUMIF('NHẬP HÀNG'!D:D,A486,'NHẬP HÀNG'!M:M)</f>
        <v>0</v>
      </c>
      <c r="J486" s="112">
        <f>SUMIF('NHẬP HÀNG'!D:D,A486,'NHẬP HÀNG'!N:N)</f>
        <v>0</v>
      </c>
      <c r="K486" s="112">
        <f>SUMIF('NHẬP HÀNG'!D:D,A486,'NHẬP HÀNG'!L:L)</f>
        <v>0</v>
      </c>
      <c r="L486" s="112">
        <f>SUMIF('XUẤT HÀNG'!D:D,A486,'XUẤT HÀNG'!G:G)</f>
        <v>0</v>
      </c>
      <c r="M486" s="112">
        <f>SUMIF('XUẤT HÀNG'!D:D,A486,'XUẤT HÀNG'!H:H)</f>
        <v>0</v>
      </c>
      <c r="N486" s="109">
        <f t="shared" si="74"/>
        <v>0</v>
      </c>
      <c r="O486" s="121"/>
      <c r="P486" s="122"/>
      <c r="Q486" s="124">
        <f t="shared" si="75"/>
        <v>0</v>
      </c>
      <c r="R486" s="63"/>
      <c r="S486" s="101" t="str">
        <f t="shared" si="73"/>
        <v>NOT OK</v>
      </c>
    </row>
    <row r="487" spans="1:19" s="100" customFormat="1" ht="33.75" hidden="1" customHeight="1">
      <c r="A487" s="56" t="s">
        <v>3562</v>
      </c>
      <c r="B487" s="113" t="str">
        <f>IF($A487="","",VLOOKUP($A487,'MÃ HH'!$A$1:$C$215,2,0))</f>
        <v>TÁO QUEEN NZ MT THÙNG TÍM XP 90 - 18KG</v>
      </c>
      <c r="C487" s="113" t="str">
        <f>IF($A487="","",VLOOKUP($A487,'MÃ HH'!$A$1:$C$215,3,0))</f>
        <v>Thùng</v>
      </c>
      <c r="D487" s="109">
        <f>VLOOKUP(A487,'[1]TỔNG HỢP'!$A:$N,14,0)</f>
        <v>0</v>
      </c>
      <c r="E487" s="112">
        <f>SUMIF('NHẬP HÀNG'!$D:$D,A487,'NHẬP HÀNG'!$H:$H)</f>
        <v>0</v>
      </c>
      <c r="F487" s="112">
        <f>SUMIF('NHẬP HÀNG'!D:D,A487,'NHẬP HÀNG'!I:I)</f>
        <v>0</v>
      </c>
      <c r="G487" s="112">
        <f>SUMIF('NHẬP HÀNG'!D:D,A487,'NHẬP HÀNG'!J:J)</f>
        <v>0</v>
      </c>
      <c r="H487" s="112">
        <f>SUMIF('NHẬP HÀNG'!D:D,A487,'NHẬP HÀNG'!K:K)</f>
        <v>0</v>
      </c>
      <c r="I487" s="112">
        <f>SUMIF('NHẬP HÀNG'!D:D,A487,'NHẬP HÀNG'!M:M)</f>
        <v>0</v>
      </c>
      <c r="J487" s="112">
        <f>SUMIF('NHẬP HÀNG'!D:D,A487,'NHẬP HÀNG'!N:N)</f>
        <v>0</v>
      </c>
      <c r="K487" s="112">
        <f>SUMIF('NHẬP HÀNG'!D:D,A487,'NHẬP HÀNG'!L:L)</f>
        <v>0</v>
      </c>
      <c r="L487" s="112">
        <f>SUMIF('XUẤT HÀNG'!D:D,A487,'XUẤT HÀNG'!G:G)</f>
        <v>0</v>
      </c>
      <c r="M487" s="112">
        <f>SUMIF('XUẤT HÀNG'!D:D,A487,'XUẤT HÀNG'!H:H)</f>
        <v>0</v>
      </c>
      <c r="N487" s="109">
        <f t="shared" si="74"/>
        <v>0</v>
      </c>
      <c r="O487" s="121"/>
      <c r="P487" s="122"/>
      <c r="Q487" s="124">
        <f t="shared" si="75"/>
        <v>0</v>
      </c>
      <c r="R487" s="63"/>
      <c r="S487" s="101" t="str">
        <f t="shared" si="73"/>
        <v>NOT OK</v>
      </c>
    </row>
    <row r="488" spans="1:19" s="100" customFormat="1" ht="33.75" hidden="1" customHeight="1">
      <c r="A488" s="56" t="s">
        <v>3564</v>
      </c>
      <c r="B488" s="113" t="str">
        <f>IF($A488="","",VLOOKUP($A488,'MÃ HH'!$A$1:$C$215,2,0))</f>
        <v>TÁO QUEEN NZ MT THÙNG ĐỎ PG 110 - 18KG</v>
      </c>
      <c r="C488" s="113" t="str">
        <f>IF($A488="","",VLOOKUP($A488,'MÃ HH'!$A$1:$C$215,3,0))</f>
        <v>Thùng</v>
      </c>
      <c r="D488" s="109">
        <f>VLOOKUP(A488,'[1]TỔNG HỢP'!$A:$N,14,0)</f>
        <v>0</v>
      </c>
      <c r="E488" s="112">
        <f>SUMIF('NHẬP HÀNG'!$D:$D,A488,'NHẬP HÀNG'!$H:$H)</f>
        <v>0</v>
      </c>
      <c r="F488" s="112">
        <f>SUMIF('NHẬP HÀNG'!D:D,A488,'NHẬP HÀNG'!I:I)</f>
        <v>0</v>
      </c>
      <c r="G488" s="112">
        <f>SUMIF('NHẬP HÀNG'!D:D,A488,'NHẬP HÀNG'!J:J)</f>
        <v>0</v>
      </c>
      <c r="H488" s="112">
        <f>SUMIF('NHẬP HÀNG'!D:D,A488,'NHẬP HÀNG'!K:K)</f>
        <v>0</v>
      </c>
      <c r="I488" s="112">
        <f>SUMIF('NHẬP HÀNG'!D:D,A488,'NHẬP HÀNG'!M:M)</f>
        <v>0</v>
      </c>
      <c r="J488" s="112">
        <f>SUMIF('NHẬP HÀNG'!D:D,A488,'NHẬP HÀNG'!N:N)</f>
        <v>0</v>
      </c>
      <c r="K488" s="112">
        <f>SUMIF('NHẬP HÀNG'!D:D,A488,'NHẬP HÀNG'!L:L)</f>
        <v>0</v>
      </c>
      <c r="L488" s="112">
        <f>SUMIF('XUẤT HÀNG'!D:D,A488,'XUẤT HÀNG'!G:G)</f>
        <v>0</v>
      </c>
      <c r="M488" s="112">
        <f>SUMIF('XUẤT HÀNG'!D:D,A488,'XUẤT HÀNG'!H:H)</f>
        <v>0</v>
      </c>
      <c r="N488" s="109">
        <f t="shared" si="74"/>
        <v>0</v>
      </c>
      <c r="O488" s="121"/>
      <c r="P488" s="122"/>
      <c r="Q488" s="124">
        <f t="shared" si="75"/>
        <v>0</v>
      </c>
      <c r="R488" s="63"/>
      <c r="S488" s="101" t="str">
        <f t="shared" si="73"/>
        <v>NOT OK</v>
      </c>
    </row>
    <row r="489" spans="1:19" s="100" customFormat="1" ht="33.75" hidden="1" customHeight="1">
      <c r="A489" s="56" t="s">
        <v>3576</v>
      </c>
      <c r="B489" s="113" t="str">
        <f>IF($A489="","",VLOOKUP($A489,'MÃ HH'!$A$1:$C$215,2,0))</f>
        <v>TÁO QUEEN NZ LẪN SIZE - 10KG</v>
      </c>
      <c r="C489" s="113" t="str">
        <f>IF($A489="","",VLOOKUP($A489,'MÃ HH'!$A$1:$C$215,3,0))</f>
        <v>Thùng</v>
      </c>
      <c r="D489" s="109">
        <f>VLOOKUP(A489,'[1]TỔNG HỢP'!$A:$N,14,0)</f>
        <v>0</v>
      </c>
      <c r="E489" s="112">
        <f>SUMIF('NHẬP HÀNG'!$D:$D,A489,'NHẬP HÀNG'!$H:$H)</f>
        <v>0</v>
      </c>
      <c r="F489" s="112">
        <f>SUMIF('NHẬP HÀNG'!D:D,A489,'NHẬP HÀNG'!I:I)</f>
        <v>0</v>
      </c>
      <c r="G489" s="112">
        <f>SUMIF('NHẬP HÀNG'!D:D,A489,'NHẬP HÀNG'!J:J)</f>
        <v>0</v>
      </c>
      <c r="H489" s="112">
        <f>SUMIF('NHẬP HÀNG'!D:D,A489,'NHẬP HÀNG'!K:K)</f>
        <v>0</v>
      </c>
      <c r="I489" s="112">
        <f>SUMIF('NHẬP HÀNG'!D:D,A489,'NHẬP HÀNG'!M:M)</f>
        <v>0</v>
      </c>
      <c r="J489" s="112">
        <f>SUMIF('NHẬP HÀNG'!D:D,A489,'NHẬP HÀNG'!N:N)</f>
        <v>0</v>
      </c>
      <c r="K489" s="112">
        <f>SUMIF('NHẬP HÀNG'!D:D,A489,'NHẬP HÀNG'!L:L)</f>
        <v>0</v>
      </c>
      <c r="L489" s="112">
        <f>SUMIF('XUẤT HÀNG'!D:D,A489,'XUẤT HÀNG'!G:G)</f>
        <v>0</v>
      </c>
      <c r="M489" s="112">
        <f>SUMIF('XUẤT HÀNG'!D:D,A489,'XUẤT HÀNG'!H:H)</f>
        <v>0</v>
      </c>
      <c r="N489" s="109">
        <f t="shared" si="74"/>
        <v>0</v>
      </c>
      <c r="O489" s="121"/>
      <c r="P489" s="122"/>
      <c r="Q489" s="124">
        <f t="shared" si="75"/>
        <v>0</v>
      </c>
      <c r="R489" s="63"/>
      <c r="S489" s="101" t="str">
        <f t="shared" si="73"/>
        <v>NOT OK</v>
      </c>
    </row>
    <row r="490" spans="1:19" s="100" customFormat="1" ht="33.75" hidden="1" customHeight="1">
      <c r="A490" s="56" t="s">
        <v>3694</v>
      </c>
      <c r="B490" s="113" t="str">
        <f>IF($A490="","",VLOOKUP($A490,'MÃ HH'!$A$1:$C$1876,2,0))</f>
        <v xml:space="preserve">TÁO QUEEN NZ GOLDEN BAY LẪN SZ </v>
      </c>
      <c r="C490" s="113" t="str">
        <f>IF($A490="","",VLOOKUP($A490,'MÃ HH'!$A$1:$C$215,3,0))</f>
        <v>Thùng</v>
      </c>
      <c r="D490" s="109">
        <f>VLOOKUP(A490,'[1]TỔNG HỢP'!$A:$N,14,0)</f>
        <v>0</v>
      </c>
      <c r="E490" s="112">
        <f>SUMIF('NHẬP HÀNG'!$D:$D,A490,'NHẬP HÀNG'!$H:$H)</f>
        <v>0</v>
      </c>
      <c r="F490" s="112">
        <f>SUMIF('NHẬP HÀNG'!D:D,A490,'NHẬP HÀNG'!I:I)</f>
        <v>0</v>
      </c>
      <c r="G490" s="112">
        <f>SUMIF('NHẬP HÀNG'!D:D,A490,'NHẬP HÀNG'!J:J)</f>
        <v>0</v>
      </c>
      <c r="H490" s="112">
        <f>SUMIF('NHẬP HÀNG'!D:D,A490,'NHẬP HÀNG'!K:K)</f>
        <v>0</v>
      </c>
      <c r="I490" s="112">
        <f>SUMIF('NHẬP HÀNG'!D:D,A490,'NHẬP HÀNG'!M:M)</f>
        <v>0</v>
      </c>
      <c r="J490" s="112">
        <f>SUMIF('NHẬP HÀNG'!D:D,A490,'NHẬP HÀNG'!N:N)</f>
        <v>0</v>
      </c>
      <c r="K490" s="112">
        <f>SUMIF('NHẬP HÀNG'!D:D,A490,'NHẬP HÀNG'!L:L)</f>
        <v>0</v>
      </c>
      <c r="L490" s="112">
        <f>SUMIF('XUẤT HÀNG'!D:D,A490,'XUẤT HÀNG'!G:G)</f>
        <v>0</v>
      </c>
      <c r="M490" s="112">
        <f>SUMIF('XUẤT HÀNG'!D:D,A490,'XUẤT HÀNG'!H:H)</f>
        <v>0</v>
      </c>
      <c r="N490" s="109">
        <f t="shared" si="74"/>
        <v>0</v>
      </c>
      <c r="O490" s="121"/>
      <c r="P490" s="122"/>
      <c r="Q490" s="124">
        <f t="shared" si="75"/>
        <v>0</v>
      </c>
      <c r="R490" s="63"/>
      <c r="S490" s="101" t="str">
        <f t="shared" si="73"/>
        <v>NOT OK</v>
      </c>
    </row>
    <row r="491" spans="1:19" s="100" customFormat="1" ht="33.75" hidden="1" customHeight="1">
      <c r="A491" s="56" t="s">
        <v>3566</v>
      </c>
      <c r="B491" s="113" t="str">
        <f>IF($A491="","",VLOOKUP($A491,'MÃ HH'!$A$1:$C$1876,2,0))</f>
        <v>TÁO QUEEN NZ GOLDEN BAY PG 70 - 18KG</v>
      </c>
      <c r="C491" s="113" t="str">
        <f>IF($A491="","",VLOOKUP($A491,'MÃ HH'!$A$1:$C$215,3,0))</f>
        <v>Thùng</v>
      </c>
      <c r="D491" s="109">
        <f>VLOOKUP(A491,'[1]TỔNG HỢP'!$A:$N,14,0)</f>
        <v>0</v>
      </c>
      <c r="E491" s="112">
        <f>SUMIF('NHẬP HÀNG'!$D:$D,A491,'NHẬP HÀNG'!$H:$H)</f>
        <v>0</v>
      </c>
      <c r="F491" s="112">
        <f>SUMIF('NHẬP HÀNG'!D:D,A491,'NHẬP HÀNG'!I:I)</f>
        <v>0</v>
      </c>
      <c r="G491" s="112">
        <f>SUMIF('NHẬP HÀNG'!D:D,A491,'NHẬP HÀNG'!J:J)</f>
        <v>0</v>
      </c>
      <c r="H491" s="112">
        <f>SUMIF('NHẬP HÀNG'!D:D,A491,'NHẬP HÀNG'!K:K)</f>
        <v>0</v>
      </c>
      <c r="I491" s="112">
        <f>SUMIF('NHẬP HÀNG'!D:D,A491,'NHẬP HÀNG'!M:M)</f>
        <v>0</v>
      </c>
      <c r="J491" s="112">
        <f>SUMIF('NHẬP HÀNG'!D:D,A491,'NHẬP HÀNG'!N:N)</f>
        <v>0</v>
      </c>
      <c r="K491" s="112">
        <f>SUMIF('NHẬP HÀNG'!D:D,A491,'NHẬP HÀNG'!L:L)</f>
        <v>0</v>
      </c>
      <c r="L491" s="112">
        <f>SUMIF('XUẤT HÀNG'!D:D,A491,'XUẤT HÀNG'!G:G)</f>
        <v>0</v>
      </c>
      <c r="M491" s="112">
        <f>SUMIF('XUẤT HÀNG'!D:D,A491,'XUẤT HÀNG'!H:H)</f>
        <v>0</v>
      </c>
      <c r="N491" s="109">
        <f t="shared" si="74"/>
        <v>0</v>
      </c>
      <c r="O491" s="121"/>
      <c r="P491" s="122"/>
      <c r="Q491" s="124">
        <f t="shared" si="75"/>
        <v>0</v>
      </c>
      <c r="R491" s="63"/>
      <c r="S491" s="101" t="str">
        <f t="shared" si="73"/>
        <v>NOT OK</v>
      </c>
    </row>
    <row r="492" spans="1:19" s="100" customFormat="1" ht="33.75" hidden="1" customHeight="1">
      <c r="A492" s="56" t="s">
        <v>3568</v>
      </c>
      <c r="B492" s="113" t="str">
        <f>IF($A492="","",VLOOKUP($A492,'MÃ HH'!$A$1:$C$1876,2,0))</f>
        <v>TÁO QUEEN NZ GOLDEN BAY PG 80 - 18KG</v>
      </c>
      <c r="C492" s="113" t="str">
        <f>IF($A492="","",VLOOKUP($A492,'MÃ HH'!$A$1:$C$215,3,0))</f>
        <v>Thùng</v>
      </c>
      <c r="D492" s="109">
        <f>VLOOKUP(A492,'[1]TỔNG HỢP'!$A:$N,14,0)</f>
        <v>0</v>
      </c>
      <c r="E492" s="112">
        <f>SUMIF('NHẬP HÀNG'!$D:$D,A492,'NHẬP HÀNG'!$H:$H)</f>
        <v>0</v>
      </c>
      <c r="F492" s="112">
        <f>SUMIF('NHẬP HÀNG'!D:D,A492,'NHẬP HÀNG'!I:I)</f>
        <v>0</v>
      </c>
      <c r="G492" s="112">
        <f>SUMIF('NHẬP HÀNG'!D:D,A492,'NHẬP HÀNG'!J:J)</f>
        <v>0</v>
      </c>
      <c r="H492" s="112">
        <f>SUMIF('NHẬP HÀNG'!D:D,A492,'NHẬP HÀNG'!K:K)</f>
        <v>0</v>
      </c>
      <c r="I492" s="112">
        <f>SUMIF('NHẬP HÀNG'!D:D,A492,'NHẬP HÀNG'!M:M)</f>
        <v>0</v>
      </c>
      <c r="J492" s="112">
        <f>SUMIF('NHẬP HÀNG'!D:D,A492,'NHẬP HÀNG'!N:N)</f>
        <v>0</v>
      </c>
      <c r="K492" s="112">
        <f>SUMIF('NHẬP HÀNG'!D:D,A492,'NHẬP HÀNG'!L:L)</f>
        <v>0</v>
      </c>
      <c r="L492" s="112">
        <f>SUMIF('XUẤT HÀNG'!D:D,A492,'XUẤT HÀNG'!G:G)</f>
        <v>0</v>
      </c>
      <c r="M492" s="112">
        <f>SUMIF('XUẤT HÀNG'!D:D,A492,'XUẤT HÀNG'!H:H)</f>
        <v>0</v>
      </c>
      <c r="N492" s="109">
        <f t="shared" si="74"/>
        <v>0</v>
      </c>
      <c r="O492" s="121"/>
      <c r="P492" s="122"/>
      <c r="Q492" s="124">
        <f t="shared" si="75"/>
        <v>0</v>
      </c>
      <c r="R492" s="63"/>
      <c r="S492" s="101" t="str">
        <f t="shared" si="73"/>
        <v>NOT OK</v>
      </c>
    </row>
    <row r="493" spans="1:19" s="100" customFormat="1" ht="33.75" hidden="1" customHeight="1">
      <c r="A493" s="56" t="s">
        <v>3570</v>
      </c>
      <c r="B493" s="113" t="str">
        <f>IF($A493="","",VLOOKUP($A493,'MÃ HH'!$A$1:$C$1876,2,0))</f>
        <v>TÁO QUEEN NZ GOLDEN BAY PG 90 - 18KG</v>
      </c>
      <c r="C493" s="113" t="str">
        <f>IF($A493="","",VLOOKUP($A493,'MÃ HH'!$A$1:$C$215,3,0))</f>
        <v>Thùng</v>
      </c>
      <c r="D493" s="109">
        <f>VLOOKUP(A493,'[1]TỔNG HỢP'!$A:$N,14,0)</f>
        <v>0</v>
      </c>
      <c r="E493" s="112">
        <f>SUMIF('NHẬP HÀNG'!$D:$D,A493,'NHẬP HÀNG'!$H:$H)</f>
        <v>0</v>
      </c>
      <c r="F493" s="112">
        <f>SUMIF('NHẬP HÀNG'!D:D,A493,'NHẬP HÀNG'!I:I)</f>
        <v>0</v>
      </c>
      <c r="G493" s="112">
        <f>SUMIF('NHẬP HÀNG'!D:D,A493,'NHẬP HÀNG'!J:J)</f>
        <v>0</v>
      </c>
      <c r="H493" s="112">
        <f>SUMIF('NHẬP HÀNG'!D:D,A493,'NHẬP HÀNG'!K:K)</f>
        <v>0</v>
      </c>
      <c r="I493" s="112">
        <f>SUMIF('NHẬP HÀNG'!D:D,A493,'NHẬP HÀNG'!M:M)</f>
        <v>0</v>
      </c>
      <c r="J493" s="112">
        <f>SUMIF('NHẬP HÀNG'!D:D,A493,'NHẬP HÀNG'!N:N)</f>
        <v>0</v>
      </c>
      <c r="K493" s="112">
        <f>SUMIF('NHẬP HÀNG'!D:D,A493,'NHẬP HÀNG'!L:L)</f>
        <v>0</v>
      </c>
      <c r="L493" s="112">
        <f>SUMIF('XUẤT HÀNG'!D:D,A493,'XUẤT HÀNG'!G:G)</f>
        <v>0</v>
      </c>
      <c r="M493" s="112">
        <f>SUMIF('XUẤT HÀNG'!D:D,A493,'XUẤT HÀNG'!H:H)</f>
        <v>0</v>
      </c>
      <c r="N493" s="109">
        <f t="shared" si="74"/>
        <v>0</v>
      </c>
      <c r="O493" s="121"/>
      <c r="P493" s="122"/>
      <c r="Q493" s="124">
        <f t="shared" si="75"/>
        <v>0</v>
      </c>
      <c r="R493" s="63"/>
      <c r="S493" s="101" t="str">
        <f t="shared" si="73"/>
        <v>NOT OK</v>
      </c>
    </row>
    <row r="494" spans="1:19" s="100" customFormat="1" ht="33.75" hidden="1" customHeight="1">
      <c r="A494" s="56" t="s">
        <v>3572</v>
      </c>
      <c r="B494" s="113" t="str">
        <f>IF($A494="","",VLOOKUP($A494,'MÃ HH'!$A$1:$C$1876,2,0))</f>
        <v>TÁO QUEEN NZ GOLDEN BAY PG 100 - 18KG</v>
      </c>
      <c r="C494" s="113" t="str">
        <f>IF($A494="","",VLOOKUP($A494,'MÃ HH'!$A$1:$C$215,3,0))</f>
        <v>Thùng</v>
      </c>
      <c r="D494" s="109">
        <f>VLOOKUP(A494,'[1]TỔNG HỢP'!$A:$N,14,0)</f>
        <v>0</v>
      </c>
      <c r="E494" s="112">
        <f>SUMIF('NHẬP HÀNG'!$D:$D,A494,'NHẬP HÀNG'!$H:$H)</f>
        <v>0</v>
      </c>
      <c r="F494" s="112">
        <f>SUMIF('NHẬP HÀNG'!D:D,A494,'NHẬP HÀNG'!I:I)</f>
        <v>0</v>
      </c>
      <c r="G494" s="112">
        <f>SUMIF('NHẬP HÀNG'!D:D,A494,'NHẬP HÀNG'!J:J)</f>
        <v>0</v>
      </c>
      <c r="H494" s="112">
        <f>SUMIF('NHẬP HÀNG'!D:D,A494,'NHẬP HÀNG'!K:K)</f>
        <v>0</v>
      </c>
      <c r="I494" s="112">
        <f>SUMIF('NHẬP HÀNG'!D:D,A494,'NHẬP HÀNG'!M:M)</f>
        <v>0</v>
      </c>
      <c r="J494" s="112">
        <f>SUMIF('NHẬP HÀNG'!D:D,A494,'NHẬP HÀNG'!N:N)</f>
        <v>0</v>
      </c>
      <c r="K494" s="112">
        <f>SUMIF('NHẬP HÀNG'!D:D,A494,'NHẬP HÀNG'!L:L)</f>
        <v>0</v>
      </c>
      <c r="L494" s="112">
        <f>SUMIF('XUẤT HÀNG'!D:D,A494,'XUẤT HÀNG'!G:G)</f>
        <v>0</v>
      </c>
      <c r="M494" s="112">
        <f>SUMIF('XUẤT HÀNG'!D:D,A494,'XUẤT HÀNG'!H:H)</f>
        <v>0</v>
      </c>
      <c r="N494" s="109">
        <f t="shared" si="74"/>
        <v>0</v>
      </c>
      <c r="O494" s="121"/>
      <c r="P494" s="122"/>
      <c r="Q494" s="124">
        <f t="shared" si="75"/>
        <v>0</v>
      </c>
      <c r="R494" s="63"/>
      <c r="S494" s="101" t="str">
        <f t="shared" si="73"/>
        <v>NOT OK</v>
      </c>
    </row>
    <row r="495" spans="1:19" s="100" customFormat="1" ht="33.75" hidden="1" customHeight="1">
      <c r="A495" s="56" t="s">
        <v>3574</v>
      </c>
      <c r="B495" s="113" t="str">
        <f>IF($A495="","",VLOOKUP($A495,'MÃ HH'!$A$1:$C$1876,2,0))</f>
        <v>TÁO QUEEN NZ MATIPOU 80 - 18KG</v>
      </c>
      <c r="C495" s="113" t="str">
        <f>IF($A495="","",VLOOKUP($A495,'MÃ HH'!$A$1:$C$215,3,0))</f>
        <v>Thùng</v>
      </c>
      <c r="D495" s="109">
        <f>VLOOKUP(A495,'[1]TỔNG HỢP'!$A:$N,14,0)</f>
        <v>0</v>
      </c>
      <c r="E495" s="112">
        <f>SUMIF('NHẬP HÀNG'!$D:$D,A495,'NHẬP HÀNG'!$H:$H)</f>
        <v>0</v>
      </c>
      <c r="F495" s="112">
        <f>SUMIF('NHẬP HÀNG'!D:D,A495,'NHẬP HÀNG'!I:I)</f>
        <v>0</v>
      </c>
      <c r="G495" s="112">
        <f>SUMIF('NHẬP HÀNG'!D:D,A495,'NHẬP HÀNG'!J:J)</f>
        <v>0</v>
      </c>
      <c r="H495" s="112">
        <f>SUMIF('NHẬP HÀNG'!D:D,A495,'NHẬP HÀNG'!K:K)</f>
        <v>0</v>
      </c>
      <c r="I495" s="112">
        <f>SUMIF('NHẬP HÀNG'!D:D,A495,'NHẬP HÀNG'!M:M)</f>
        <v>0</v>
      </c>
      <c r="J495" s="112">
        <f>SUMIF('NHẬP HÀNG'!D:D,A495,'NHẬP HÀNG'!N:N)</f>
        <v>0</v>
      </c>
      <c r="K495" s="112">
        <f>SUMIF('NHẬP HÀNG'!D:D,A495,'NHẬP HÀNG'!L:L)</f>
        <v>0</v>
      </c>
      <c r="L495" s="112">
        <f>SUMIF('XUẤT HÀNG'!D:D,A495,'XUẤT HÀNG'!G:G)</f>
        <v>0</v>
      </c>
      <c r="M495" s="112">
        <f>SUMIF('XUẤT HÀNG'!D:D,A495,'XUẤT HÀNG'!H:H)</f>
        <v>0</v>
      </c>
      <c r="N495" s="109">
        <f t="shared" si="74"/>
        <v>0</v>
      </c>
      <c r="O495" s="121"/>
      <c r="P495" s="122"/>
      <c r="Q495" s="124">
        <f t="shared" si="75"/>
        <v>0</v>
      </c>
      <c r="R495" s="63"/>
      <c r="S495" s="101" t="str">
        <f t="shared" si="73"/>
        <v>NOT OK</v>
      </c>
    </row>
    <row r="496" spans="1:19" s="100" customFormat="1" ht="33.75" hidden="1" customHeight="1">
      <c r="A496" s="56" t="s">
        <v>3643</v>
      </c>
      <c r="B496" s="113" t="str">
        <f>IF($A496="","",VLOOKUP($A496,'MÃ HH'!$A$1:$C$1876,2,0))</f>
        <v>TÁO QUEEN NZ MATIPOU 70 - 18KG</v>
      </c>
      <c r="C496" s="113" t="str">
        <f>IF($A496="","",VLOOKUP($A496,'MÃ HH'!$A$1:$C$215,3,0))</f>
        <v>Thùng</v>
      </c>
      <c r="D496" s="109">
        <f>VLOOKUP(A496,'[1]TỔNG HỢP'!$A:$N,14,0)</f>
        <v>0</v>
      </c>
      <c r="E496" s="112">
        <f>SUMIF('NHẬP HÀNG'!$D:$D,A496,'NHẬP HÀNG'!$H:$H)</f>
        <v>0</v>
      </c>
      <c r="F496" s="112">
        <f>SUMIF('NHẬP HÀNG'!D:D,A496,'NHẬP HÀNG'!I:I)</f>
        <v>0</v>
      </c>
      <c r="G496" s="112">
        <f>SUMIF('NHẬP HÀNG'!D:D,A496,'NHẬP HÀNG'!J:J)</f>
        <v>0</v>
      </c>
      <c r="H496" s="112">
        <f>SUMIF('NHẬP HÀNG'!D:D,A496,'NHẬP HÀNG'!K:K)</f>
        <v>0</v>
      </c>
      <c r="I496" s="112">
        <f>SUMIF('NHẬP HÀNG'!D:D,A496,'NHẬP HÀNG'!M:M)</f>
        <v>0</v>
      </c>
      <c r="J496" s="112">
        <f>SUMIF('NHẬP HÀNG'!D:D,A496,'NHẬP HÀNG'!N:N)</f>
        <v>0</v>
      </c>
      <c r="K496" s="112">
        <f>SUMIF('NHẬP HÀNG'!D:D,A496,'NHẬP HÀNG'!L:L)</f>
        <v>0</v>
      </c>
      <c r="L496" s="112">
        <f>SUMIF('XUẤT HÀNG'!D:D,A496,'XUẤT HÀNG'!G:G)</f>
        <v>0</v>
      </c>
      <c r="M496" s="112">
        <f>SUMIF('XUẤT HÀNG'!D:D,A496,'XUẤT HÀNG'!H:H)</f>
        <v>0</v>
      </c>
      <c r="N496" s="109">
        <f t="shared" si="74"/>
        <v>0</v>
      </c>
      <c r="O496" s="121"/>
      <c r="P496" s="122"/>
      <c r="Q496" s="124">
        <f t="shared" si="75"/>
        <v>0</v>
      </c>
      <c r="R496" s="63"/>
      <c r="S496" s="101" t="str">
        <f t="shared" si="73"/>
        <v>NOT OK</v>
      </c>
    </row>
    <row r="497" spans="1:19" s="100" customFormat="1" ht="33.75" hidden="1" customHeight="1">
      <c r="A497" s="56" t="s">
        <v>3682</v>
      </c>
      <c r="B497" s="113" t="str">
        <f>IF($A497="","",VLOOKUP($A497,'MÃ HH'!$A$1:$C$215,2,0))</f>
        <v>TÁO ROCKIT 3 ỐNG LOẠI 4 TRÁI (3 ỔNG LẺ)</v>
      </c>
      <c r="C497" s="113" t="str">
        <f>IF($A497="","",VLOOKUP($A497,'MÃ HH'!$A$1:$C$215,3,0))</f>
        <v>Ống</v>
      </c>
      <c r="D497" s="109">
        <f>VLOOKUP(A497,'[1]TỔNG HỢP'!$A:$N,14,0)</f>
        <v>0</v>
      </c>
      <c r="E497" s="112">
        <f>SUMIF('NHẬP HÀNG'!$D:$D,A497,'NHẬP HÀNG'!$H:$H)</f>
        <v>0</v>
      </c>
      <c r="F497" s="112">
        <f>SUMIF('NHẬP HÀNG'!D:D,A497,'NHẬP HÀNG'!I:I)</f>
        <v>0</v>
      </c>
      <c r="G497" s="112">
        <f>SUMIF('NHẬP HÀNG'!D:D,A497,'NHẬP HÀNG'!J:J)</f>
        <v>0</v>
      </c>
      <c r="H497" s="112">
        <f>SUMIF('NHẬP HÀNG'!D:D,A497,'NHẬP HÀNG'!K:K)</f>
        <v>0</v>
      </c>
      <c r="I497" s="112">
        <f>SUMIF('NHẬP HÀNG'!D:D,A497,'NHẬP HÀNG'!M:M)</f>
        <v>0</v>
      </c>
      <c r="J497" s="112">
        <f>SUMIF('NHẬP HÀNG'!D:D,A497,'NHẬP HÀNG'!N:N)</f>
        <v>0</v>
      </c>
      <c r="K497" s="112">
        <f>SUMIF('NHẬP HÀNG'!D:D,A497,'NHẬP HÀNG'!L:L)</f>
        <v>0</v>
      </c>
      <c r="L497" s="112">
        <f>SUMIF('XUẤT HÀNG'!D:D,A497,'XUẤT HÀNG'!G:G)</f>
        <v>0</v>
      </c>
      <c r="M497" s="112">
        <f>SUMIF('XUẤT HÀNG'!D:D,A497,'XUẤT HÀNG'!H:H)</f>
        <v>0</v>
      </c>
      <c r="N497" s="109">
        <f t="shared" si="74"/>
        <v>0</v>
      </c>
      <c r="O497" s="121"/>
      <c r="P497" s="122"/>
      <c r="Q497" s="124">
        <f t="shared" si="75"/>
        <v>0</v>
      </c>
      <c r="R497" s="63"/>
      <c r="S497" s="101" t="str">
        <f t="shared" si="73"/>
        <v>NOT OK</v>
      </c>
    </row>
    <row r="498" spans="1:19" s="100" customFormat="1" ht="33.75" hidden="1" customHeight="1">
      <c r="A498" s="56" t="s">
        <v>3578</v>
      </c>
      <c r="B498" s="113" t="str">
        <f>IF($A498="","",VLOOKUP($A498,'MÃ HH'!$A$1:$C$1876,2,0))</f>
        <v>TÁO ROCKIT NZ 12/4</v>
      </c>
      <c r="C498" s="113" t="str">
        <f>IF($A498="","",VLOOKUP($A498,'MÃ HH'!$A$1:$C$215,3,0))</f>
        <v>Thùng</v>
      </c>
      <c r="D498" s="109">
        <f>VLOOKUP(A498,'[1]TỔNG HỢP'!$A:$N,14,0)</f>
        <v>0</v>
      </c>
      <c r="E498" s="112">
        <f>SUMIF('NHẬP HÀNG'!$D:$D,A498,'NHẬP HÀNG'!$H:$H)</f>
        <v>0</v>
      </c>
      <c r="F498" s="112">
        <f>SUMIF('NHẬP HÀNG'!D:D,A498,'NHẬP HÀNG'!I:I)</f>
        <v>0</v>
      </c>
      <c r="G498" s="112">
        <f>SUMIF('NHẬP HÀNG'!D:D,A498,'NHẬP HÀNG'!J:J)</f>
        <v>0</v>
      </c>
      <c r="H498" s="112">
        <f>SUMIF('NHẬP HÀNG'!D:D,A498,'NHẬP HÀNG'!K:K)</f>
        <v>0</v>
      </c>
      <c r="I498" s="112">
        <f>SUMIF('NHẬP HÀNG'!D:D,A498,'NHẬP HÀNG'!M:M)</f>
        <v>0</v>
      </c>
      <c r="J498" s="112">
        <f>SUMIF('NHẬP HÀNG'!D:D,A498,'NHẬP HÀNG'!N:N)</f>
        <v>0</v>
      </c>
      <c r="K498" s="112">
        <f>SUMIF('NHẬP HÀNG'!D:D,A498,'NHẬP HÀNG'!L:L)</f>
        <v>0</v>
      </c>
      <c r="L498" s="112">
        <f>SUMIF('XUẤT HÀNG'!D:D,A498,'XUẤT HÀNG'!G:G)</f>
        <v>0</v>
      </c>
      <c r="M498" s="112">
        <f>SUMIF('XUẤT HÀNG'!D:D,A498,'XUẤT HÀNG'!H:H)</f>
        <v>0</v>
      </c>
      <c r="N498" s="109">
        <f t="shared" si="74"/>
        <v>0</v>
      </c>
      <c r="O498" s="121"/>
      <c r="P498" s="122"/>
      <c r="Q498" s="124">
        <f t="shared" si="75"/>
        <v>0</v>
      </c>
      <c r="R498" s="63"/>
      <c r="S498" s="101" t="str">
        <f t="shared" si="73"/>
        <v>NOT OK</v>
      </c>
    </row>
    <row r="499" spans="1:19" s="100" customFormat="1" ht="33.75" customHeight="1">
      <c r="A499" s="56" t="s">
        <v>3580</v>
      </c>
      <c r="B499" s="113" t="str">
        <f>IF($A499="","",VLOOKUP($A499,'MÃ HH'!$A$1:$C$1876,2,0))</f>
        <v>TÁO ROCKIT NZ 15/4</v>
      </c>
      <c r="C499" s="113" t="str">
        <f>IF($A499="","",VLOOKUP($A499,'MÃ HH'!$A$1:$C$215,3,0))</f>
        <v>Thùng</v>
      </c>
      <c r="D499" s="109">
        <f>VLOOKUP(A499,'[1]TỔNG HỢP'!$A:$N,14,0)</f>
        <v>1</v>
      </c>
      <c r="E499" s="112">
        <f>SUMIF('NHẬP HÀNG'!$D:$D,A499,'NHẬP HÀNG'!$H:$H)</f>
        <v>0</v>
      </c>
      <c r="F499" s="112">
        <f>SUMIF('NHẬP HÀNG'!D:D,A499,'NHẬP HÀNG'!I:I)</f>
        <v>0</v>
      </c>
      <c r="G499" s="112">
        <f>SUMIF('NHẬP HÀNG'!D:D,A499,'NHẬP HÀNG'!J:J)</f>
        <v>0</v>
      </c>
      <c r="H499" s="112">
        <f>SUMIF('NHẬP HÀNG'!D:D,A499,'NHẬP HÀNG'!K:K)</f>
        <v>0</v>
      </c>
      <c r="I499" s="112">
        <f>SUMIF('NHẬP HÀNG'!D:D,A499,'NHẬP HÀNG'!M:M)</f>
        <v>0</v>
      </c>
      <c r="J499" s="112">
        <f>SUMIF('NHẬP HÀNG'!D:D,A499,'NHẬP HÀNG'!N:N)</f>
        <v>0</v>
      </c>
      <c r="K499" s="112">
        <f>SUMIF('NHẬP HÀNG'!D:D,A499,'NHẬP HÀNG'!L:L)</f>
        <v>0</v>
      </c>
      <c r="L499" s="112">
        <f>SUMIF('XUẤT HÀNG'!D:D,A499,'XUẤT HÀNG'!G:G)</f>
        <v>0</v>
      </c>
      <c r="M499" s="112">
        <f>SUMIF('XUẤT HÀNG'!D:D,A499,'XUẤT HÀNG'!H:H)</f>
        <v>0</v>
      </c>
      <c r="N499" s="109">
        <f t="shared" si="74"/>
        <v>1</v>
      </c>
      <c r="O499" s="121"/>
      <c r="P499" s="122"/>
      <c r="Q499" s="125">
        <f t="shared" si="75"/>
        <v>1</v>
      </c>
      <c r="R499" s="14" t="s">
        <v>4746</v>
      </c>
      <c r="S499" s="101" t="str">
        <f t="shared" si="73"/>
        <v>OK</v>
      </c>
    </row>
    <row r="500" spans="1:19" s="100" customFormat="1" ht="33.75" customHeight="1">
      <c r="A500" s="56" t="s">
        <v>4686</v>
      </c>
      <c r="B500" s="113" t="str">
        <f>IF($A500="","",VLOOKUP($A500,'MÃ HH'!$A$1:$C$1876,2,0))</f>
        <v>TÁO ROCKIT NZ 16/4</v>
      </c>
      <c r="C500" s="113" t="e">
        <f>IF($A500="","",VLOOKUP($A500,'MÃ HH'!$A$1:$C$215,3,0))</f>
        <v>#N/A</v>
      </c>
      <c r="D500" s="109">
        <f>VLOOKUP(A500,'[1]TỔNG HỢP'!$A:$N,14,0)</f>
        <v>-1</v>
      </c>
      <c r="E500" s="112">
        <f>SUMIF('NHẬP HÀNG'!$D:$D,A500,'NHẬP HÀNG'!$H:$H)</f>
        <v>0</v>
      </c>
      <c r="F500" s="112">
        <f>SUMIF('NHẬP HÀNG'!D:D,A500,'NHẬP HÀNG'!I:I)</f>
        <v>0</v>
      </c>
      <c r="G500" s="112">
        <f>SUMIF('NHẬP HÀNG'!D:D,A500,'NHẬP HÀNG'!J:J)</f>
        <v>0</v>
      </c>
      <c r="H500" s="112">
        <f>SUMIF('NHẬP HÀNG'!D:D,A500,'NHẬP HÀNG'!K:K)</f>
        <v>0</v>
      </c>
      <c r="I500" s="112">
        <f>SUMIF('NHẬP HÀNG'!D:D,A500,'NHẬP HÀNG'!M:M)</f>
        <v>0</v>
      </c>
      <c r="J500" s="112">
        <f>SUMIF('NHẬP HÀNG'!D:D,A500,'NHẬP HÀNG'!N:N)</f>
        <v>0</v>
      </c>
      <c r="K500" s="112">
        <f>SUMIF('NHẬP HÀNG'!D:D,A500,'NHẬP HÀNG'!L:L)</f>
        <v>0</v>
      </c>
      <c r="L500" s="112">
        <f>SUMIF('XUẤT HÀNG'!D:D,A500,'XUẤT HÀNG'!G:G)</f>
        <v>0</v>
      </c>
      <c r="M500" s="112">
        <f>SUMIF('XUẤT HÀNG'!D:D,A500,'XUẤT HÀNG'!H:H)</f>
        <v>0</v>
      </c>
      <c r="N500" s="109">
        <f t="shared" si="74"/>
        <v>-1</v>
      </c>
      <c r="O500" s="121"/>
      <c r="P500" s="122"/>
      <c r="Q500" s="125">
        <f t="shared" si="75"/>
        <v>-1</v>
      </c>
      <c r="R500" s="14"/>
      <c r="S500" s="101" t="str">
        <f t="shared" si="73"/>
        <v>OK</v>
      </c>
    </row>
    <row r="501" spans="1:19" s="100" customFormat="1" ht="33.75" hidden="1" customHeight="1">
      <c r="A501" s="56" t="s">
        <v>4205</v>
      </c>
      <c r="B501" s="113" t="str">
        <f>IF($A501="","",VLOOKUP($A501,'MÃ HH'!$A$1:$C$1876,2,0))</f>
        <v>TÁO ROCKIT 3 TRÁI</v>
      </c>
      <c r="C501" s="113" t="e">
        <f>IF($A501="","",VLOOKUP($A501,'MÃ HH'!$A$1:$C$215,3,0))</f>
        <v>#N/A</v>
      </c>
      <c r="D501" s="109">
        <f>VLOOKUP(A501,'[1]TỔNG HỢP'!$A:$N,14,0)</f>
        <v>0</v>
      </c>
      <c r="E501" s="112">
        <f>SUMIF('NHẬP HÀNG'!$D:$D,A501,'NHẬP HÀNG'!$H:$H)</f>
        <v>0</v>
      </c>
      <c r="F501" s="112">
        <f>SUMIF('NHẬP HÀNG'!D:D,A501,'NHẬP HÀNG'!I:I)</f>
        <v>0</v>
      </c>
      <c r="G501" s="112">
        <f>SUMIF('NHẬP HÀNG'!D:D,A501,'NHẬP HÀNG'!J:J)</f>
        <v>0</v>
      </c>
      <c r="H501" s="112">
        <f>SUMIF('NHẬP HÀNG'!D:D,A501,'NHẬP HÀNG'!K:K)</f>
        <v>0</v>
      </c>
      <c r="I501" s="112">
        <f>SUMIF('NHẬP HÀNG'!D:D,A501,'NHẬP HÀNG'!M:M)</f>
        <v>0</v>
      </c>
      <c r="J501" s="112">
        <f>SUMIF('NHẬP HÀNG'!D:D,A501,'NHẬP HÀNG'!N:N)</f>
        <v>0</v>
      </c>
      <c r="K501" s="112">
        <f>SUMIF('NHẬP HÀNG'!D:D,A501,'NHẬP HÀNG'!L:L)</f>
        <v>0</v>
      </c>
      <c r="L501" s="112">
        <f>SUMIF('XUẤT HÀNG'!D:D,A501,'XUẤT HÀNG'!G:G)</f>
        <v>0</v>
      </c>
      <c r="M501" s="112">
        <f>SUMIF('XUẤT HÀNG'!D:D,A501,'XUẤT HÀNG'!H:H)</f>
        <v>0</v>
      </c>
      <c r="N501" s="109">
        <f t="shared" ref="N501:N535" si="76">D501+E501+F501+G501+H501+I501++J501-L501-M501+K501</f>
        <v>0</v>
      </c>
      <c r="O501" s="121"/>
      <c r="P501" s="122"/>
      <c r="Q501" s="124">
        <f t="shared" ref="Q501:Q535" si="77">+N501-O501-P501</f>
        <v>0</v>
      </c>
      <c r="R501" s="63"/>
      <c r="S501" s="101" t="str">
        <f t="shared" ref="S501:S535" si="78">IF(ABS(D501)+ABS(E501)+ABS(F501)+ABS(J501)+ABS(L501)+ABS(O501)+ABS(P501)+ABS(M501)+ABS(N501)+ABS(Q501)=0,"NOT OK","OK")</f>
        <v>NOT OK</v>
      </c>
    </row>
    <row r="502" spans="1:19" s="100" customFormat="1" ht="33.75" hidden="1" customHeight="1">
      <c r="A502" s="56" t="s">
        <v>3582</v>
      </c>
      <c r="B502" s="113" t="str">
        <f>IF($A502="","",VLOOKUP($A502,'MÃ HH'!$A$1:$C$215,2,0))</f>
        <v>TÁO TÚI NP FUJI CORE -1.5KG</v>
      </c>
      <c r="C502" s="113" t="str">
        <f>IF($A502="","",VLOOKUP($A502,'MÃ HH'!$A$1:$C$215,3,0))</f>
        <v>Thùng</v>
      </c>
      <c r="D502" s="109">
        <f>VLOOKUP(A502,'[1]TỔNG HỢP'!$A:$N,14,0)</f>
        <v>0</v>
      </c>
      <c r="E502" s="112">
        <f>SUMIF('NHẬP HÀNG'!$D:$D,A502,'NHẬP HÀNG'!$H:$H)</f>
        <v>0</v>
      </c>
      <c r="F502" s="112">
        <f>SUMIF('NHẬP HÀNG'!D:D,A502,'NHẬP HÀNG'!I:I)</f>
        <v>0</v>
      </c>
      <c r="G502" s="112">
        <f>SUMIF('NHẬP HÀNG'!D:D,A502,'NHẬP HÀNG'!J:J)</f>
        <v>0</v>
      </c>
      <c r="H502" s="112">
        <f>SUMIF('NHẬP HÀNG'!D:D,A502,'NHẬP HÀNG'!K:K)</f>
        <v>0</v>
      </c>
      <c r="I502" s="112">
        <f>SUMIF('NHẬP HÀNG'!D:D,A502,'NHẬP HÀNG'!M:M)</f>
        <v>0</v>
      </c>
      <c r="J502" s="112">
        <f>SUMIF('NHẬP HÀNG'!D:D,A502,'NHẬP HÀNG'!N:N)</f>
        <v>0</v>
      </c>
      <c r="K502" s="112">
        <f>SUMIF('NHẬP HÀNG'!D:D,A502,'NHẬP HÀNG'!L:L)</f>
        <v>0</v>
      </c>
      <c r="L502" s="112">
        <f>SUMIF('XUẤT HÀNG'!D:D,A502,'XUẤT HÀNG'!G:G)</f>
        <v>0</v>
      </c>
      <c r="M502" s="112">
        <f>SUMIF('XUẤT HÀNG'!D:D,A502,'XUẤT HÀNG'!H:H)</f>
        <v>0</v>
      </c>
      <c r="N502" s="109">
        <f t="shared" si="76"/>
        <v>0</v>
      </c>
      <c r="O502" s="121"/>
      <c r="P502" s="122"/>
      <c r="Q502" s="124">
        <f t="shared" si="77"/>
        <v>0</v>
      </c>
      <c r="R502" s="63"/>
      <c r="S502" s="101" t="str">
        <f t="shared" si="78"/>
        <v>NOT OK</v>
      </c>
    </row>
    <row r="503" spans="1:19" s="100" customFormat="1" ht="33.75" hidden="1" customHeight="1">
      <c r="A503" s="115" t="s">
        <v>3718</v>
      </c>
      <c r="B503" s="113" t="str">
        <f>IF($A503="","",VLOOKUP($A503,'MÃ HH'!$A$1:$C$215,2,0))</f>
        <v>TÁO TÚI NP FUJI DUTOIT 135 - 1.5 KG</v>
      </c>
      <c r="C503" s="113" t="str">
        <f>IF($A503="","",VLOOKUP($A503,'MÃ HH'!$A$1:$C$215,3,0))</f>
        <v>THÙNG</v>
      </c>
      <c r="D503" s="109">
        <f>VLOOKUP(A503,'[1]TỔNG HỢP'!$A:$N,14,0)</f>
        <v>0</v>
      </c>
      <c r="E503" s="112">
        <f>SUMIF('NHẬP HÀNG'!$D:$D,A503,'NHẬP HÀNG'!$H:$H)</f>
        <v>0</v>
      </c>
      <c r="F503" s="112">
        <f>SUMIF('NHẬP HÀNG'!D:D,A503,'NHẬP HÀNG'!I:I)</f>
        <v>0</v>
      </c>
      <c r="G503" s="112">
        <f>SUMIF('NHẬP HÀNG'!D:D,A503,'NHẬP HÀNG'!J:J)</f>
        <v>0</v>
      </c>
      <c r="H503" s="112">
        <f>SUMIF('NHẬP HÀNG'!D:D,A503,'NHẬP HÀNG'!K:K)</f>
        <v>0</v>
      </c>
      <c r="I503" s="112">
        <f>SUMIF('NHẬP HÀNG'!D:D,A503,'NHẬP HÀNG'!M:M)</f>
        <v>0</v>
      </c>
      <c r="J503" s="112">
        <f>SUMIF('NHẬP HÀNG'!D:D,A503,'NHẬP HÀNG'!N:N)</f>
        <v>0</v>
      </c>
      <c r="K503" s="112">
        <f>SUMIF('NHẬP HÀNG'!D:D,A503,'NHẬP HÀNG'!L:L)</f>
        <v>0</v>
      </c>
      <c r="L503" s="112">
        <f>SUMIF('XUẤT HÀNG'!D:D,A503,'XUẤT HÀNG'!G:G)</f>
        <v>0</v>
      </c>
      <c r="M503" s="112">
        <f>SUMIF('XUẤT HÀNG'!D:D,A503,'XUẤT HÀNG'!H:H)</f>
        <v>0</v>
      </c>
      <c r="N503" s="109">
        <f t="shared" si="76"/>
        <v>0</v>
      </c>
      <c r="O503" s="121"/>
      <c r="P503" s="122"/>
      <c r="Q503" s="124">
        <f t="shared" si="77"/>
        <v>0</v>
      </c>
      <c r="R503" s="63"/>
      <c r="S503" s="101" t="str">
        <f t="shared" si="78"/>
        <v>NOT OK</v>
      </c>
    </row>
    <row r="504" spans="1:19" s="100" customFormat="1" ht="33.75" hidden="1" customHeight="1">
      <c r="A504" s="56" t="s">
        <v>3584</v>
      </c>
      <c r="B504" s="113" t="str">
        <f>IF($A504="","",VLOOKUP($A504,'MÃ HH'!$A$1:$C$1876,2,0))</f>
        <v>TÁO TÚI NP FUJI TRUCAPE -1.5 KG</v>
      </c>
      <c r="C504" s="113" t="str">
        <f>IF($A504="","",VLOOKUP($A504,'MÃ HH'!$A$1:$C$215,3,0))</f>
        <v>Thùng</v>
      </c>
      <c r="D504" s="109">
        <f>VLOOKUP(A504,'[1]TỔNG HỢP'!$A:$N,14,0)</f>
        <v>0</v>
      </c>
      <c r="E504" s="112">
        <f>SUMIF('NHẬP HÀNG'!$D:$D,A504,'NHẬP HÀNG'!$H:$H)</f>
        <v>0</v>
      </c>
      <c r="F504" s="112">
        <f>SUMIF('NHẬP HÀNG'!D:D,A504,'NHẬP HÀNG'!I:I)</f>
        <v>0</v>
      </c>
      <c r="G504" s="112">
        <f>SUMIF('NHẬP HÀNG'!D:D,A504,'NHẬP HÀNG'!J:J)</f>
        <v>0</v>
      </c>
      <c r="H504" s="112">
        <f>SUMIF('NHẬP HÀNG'!D:D,A504,'NHẬP HÀNG'!K:K)</f>
        <v>0</v>
      </c>
      <c r="I504" s="112">
        <f>SUMIF('NHẬP HÀNG'!D:D,A504,'NHẬP HÀNG'!M:M)</f>
        <v>0</v>
      </c>
      <c r="J504" s="112">
        <f>SUMIF('NHẬP HÀNG'!D:D,A504,'NHẬP HÀNG'!N:N)</f>
        <v>0</v>
      </c>
      <c r="K504" s="112">
        <f>SUMIF('NHẬP HÀNG'!D:D,A504,'NHẬP HÀNG'!L:L)</f>
        <v>0</v>
      </c>
      <c r="L504" s="112">
        <f>SUMIF('XUẤT HÀNG'!D:D,A504,'XUẤT HÀNG'!G:G)</f>
        <v>0</v>
      </c>
      <c r="M504" s="112">
        <f>SUMIF('XUẤT HÀNG'!D:D,A504,'XUẤT HÀNG'!H:H)</f>
        <v>0</v>
      </c>
      <c r="N504" s="109">
        <f t="shared" si="76"/>
        <v>0</v>
      </c>
      <c r="O504" s="121"/>
      <c r="P504" s="122"/>
      <c r="Q504" s="124">
        <f t="shared" si="77"/>
        <v>0</v>
      </c>
      <c r="R504" s="63"/>
      <c r="S504" s="101" t="str">
        <f t="shared" si="78"/>
        <v>NOT OK</v>
      </c>
    </row>
    <row r="505" spans="1:19" s="100" customFormat="1" ht="33.75" hidden="1" customHeight="1">
      <c r="A505" s="56" t="s">
        <v>3586</v>
      </c>
      <c r="B505" s="113" t="str">
        <f>IF($A505="","",VLOOKUP($A505,'MÃ HH'!$A$1:$C$215,2,0))</f>
        <v>TÁO TÚI NP FUJI TRUCAPE -3KG</v>
      </c>
      <c r="C505" s="113" t="str">
        <f>IF($A505="","",VLOOKUP($A505,'MÃ HH'!$A$1:$C$215,3,0))</f>
        <v>Thùng</v>
      </c>
      <c r="D505" s="109">
        <f>VLOOKUP(A505,'[1]TỔNG HỢP'!$A:$N,14,0)</f>
        <v>0</v>
      </c>
      <c r="E505" s="112">
        <f>SUMIF('NHẬP HÀNG'!$D:$D,A505,'NHẬP HÀNG'!$H:$H)</f>
        <v>0</v>
      </c>
      <c r="F505" s="112">
        <f>SUMIF('NHẬP HÀNG'!D:D,A505,'NHẬP HÀNG'!I:I)</f>
        <v>0</v>
      </c>
      <c r="G505" s="112">
        <f>SUMIF('NHẬP HÀNG'!D:D,A505,'NHẬP HÀNG'!J:J)</f>
        <v>0</v>
      </c>
      <c r="H505" s="112">
        <f>SUMIF('NHẬP HÀNG'!D:D,A505,'NHẬP HÀNG'!K:K)</f>
        <v>0</v>
      </c>
      <c r="I505" s="112">
        <f>SUMIF('NHẬP HÀNG'!D:D,A505,'NHẬP HÀNG'!M:M)</f>
        <v>0</v>
      </c>
      <c r="J505" s="112">
        <f>SUMIF('NHẬP HÀNG'!D:D,A505,'NHẬP HÀNG'!N:N)</f>
        <v>0</v>
      </c>
      <c r="K505" s="112">
        <f>SUMIF('NHẬP HÀNG'!D:D,A505,'NHẬP HÀNG'!L:L)</f>
        <v>0</v>
      </c>
      <c r="L505" s="112">
        <f>SUMIF('XUẤT HÀNG'!D:D,A505,'XUẤT HÀNG'!G:G)</f>
        <v>0</v>
      </c>
      <c r="M505" s="112">
        <f>SUMIF('XUẤT HÀNG'!D:D,A505,'XUẤT HÀNG'!H:H)</f>
        <v>0</v>
      </c>
      <c r="N505" s="109">
        <f t="shared" si="76"/>
        <v>0</v>
      </c>
      <c r="O505" s="121"/>
      <c r="P505" s="122"/>
      <c r="Q505" s="124">
        <f t="shared" si="77"/>
        <v>0</v>
      </c>
      <c r="R505" s="63"/>
      <c r="S505" s="101" t="str">
        <f t="shared" si="78"/>
        <v>NOT OK</v>
      </c>
    </row>
    <row r="506" spans="1:19" s="100" customFormat="1" ht="32.1" customHeight="1">
      <c r="A506" s="56" t="s">
        <v>3588</v>
      </c>
      <c r="B506" s="113" t="str">
        <f>IF($A506="","",VLOOKUP($A506,'MÃ HH'!$A$1:$C$1876,2,0))</f>
        <v>TÁO TÚI FUJI CORE 3 KG - 18KG</v>
      </c>
      <c r="C506" s="113" t="str">
        <f>IF($A506="","",VLOOKUP($A506,'MÃ HH'!$A$1:$C$215,3,0))</f>
        <v>Thùng</v>
      </c>
      <c r="D506" s="109">
        <f>VLOOKUP(A506,'[1]TỔNG HỢP'!$A:$N,14,0)</f>
        <v>28</v>
      </c>
      <c r="E506" s="112">
        <f>SUMIF('NHẬP HÀNG'!$D:$D,A506,'NHẬP HÀNG'!$H:$H)</f>
        <v>56</v>
      </c>
      <c r="F506" s="112">
        <f>SUMIF('NHẬP HÀNG'!D:D,A506,'NHẬP HÀNG'!I:I)</f>
        <v>0</v>
      </c>
      <c r="G506" s="112">
        <f>SUMIF('NHẬP HÀNG'!D:D,A506,'NHẬP HÀNG'!J:J)</f>
        <v>0</v>
      </c>
      <c r="H506" s="112">
        <f>SUMIF('NHẬP HÀNG'!D:D,A506,'NHẬP HÀNG'!K:K)</f>
        <v>0</v>
      </c>
      <c r="I506" s="112">
        <f>SUMIF('NHẬP HÀNG'!D:D,A506,'NHẬP HÀNG'!M:M)</f>
        <v>0</v>
      </c>
      <c r="J506" s="112">
        <f>SUMIF('NHẬP HÀNG'!D:D,A506,'NHẬP HÀNG'!N:N)</f>
        <v>0</v>
      </c>
      <c r="K506" s="112">
        <f>SUMIF('NHẬP HÀNG'!D:D,A506,'NHẬP HÀNG'!L:L)</f>
        <v>0</v>
      </c>
      <c r="L506" s="112">
        <f>SUMIF('XUẤT HÀNG'!D:D,A506,'XUẤT HÀNG'!G:G)</f>
        <v>0</v>
      </c>
      <c r="M506" s="112">
        <f>SUMIF('XUẤT HÀNG'!D:D,A506,'XUẤT HÀNG'!H:H)</f>
        <v>0</v>
      </c>
      <c r="N506" s="109">
        <f t="shared" si="76"/>
        <v>84</v>
      </c>
      <c r="O506" s="121">
        <f>15+15</f>
        <v>30</v>
      </c>
      <c r="P506" s="122"/>
      <c r="Q506" s="125">
        <f t="shared" si="77"/>
        <v>54</v>
      </c>
      <c r="R506" s="126" t="s">
        <v>4833</v>
      </c>
      <c r="S506" s="101" t="str">
        <f t="shared" si="78"/>
        <v>OK</v>
      </c>
    </row>
    <row r="507" spans="1:19" s="100" customFormat="1" ht="33.75" hidden="1" customHeight="1">
      <c r="A507" s="56" t="s">
        <v>4239</v>
      </c>
      <c r="B507" s="113" t="str">
        <f>IF($A507="","",VLOOKUP($A507,'MÃ HH'!$A$1:$C$1876,2,0))</f>
        <v>TÁO  XÁ NP FUJI TRUCAPE 100 -18KG</v>
      </c>
      <c r="C507" s="113"/>
      <c r="D507" s="109">
        <f>VLOOKUP(A507,'[1]TỔNG HỢP'!$A:$N,14,0)</f>
        <v>0</v>
      </c>
      <c r="E507" s="112">
        <f>SUMIF('NHẬP HÀNG'!$D:$D,A507,'NHẬP HÀNG'!$H:$H)</f>
        <v>0</v>
      </c>
      <c r="F507" s="112">
        <f>SUMIF('NHẬP HÀNG'!D:D,A507,'NHẬP HÀNG'!I:I)</f>
        <v>0</v>
      </c>
      <c r="G507" s="112">
        <f>SUMIF('NHẬP HÀNG'!D:D,A507,'NHẬP HÀNG'!J:J)</f>
        <v>0</v>
      </c>
      <c r="H507" s="112">
        <f>SUMIF('NHẬP HÀNG'!D:D,A507,'NHẬP HÀNG'!K:K)</f>
        <v>0</v>
      </c>
      <c r="I507" s="112">
        <f>SUMIF('NHẬP HÀNG'!D:D,A507,'NHẬP HÀNG'!M:M)</f>
        <v>0</v>
      </c>
      <c r="J507" s="112">
        <f>SUMIF('NHẬP HÀNG'!D:D,A507,'NHẬP HÀNG'!N:N)</f>
        <v>0</v>
      </c>
      <c r="K507" s="112">
        <f>SUMIF('NHẬP HÀNG'!D:D,A507,'NHẬP HÀNG'!L:L)</f>
        <v>0</v>
      </c>
      <c r="L507" s="112">
        <f>SUMIF('XUẤT HÀNG'!D:D,A507,'XUẤT HÀNG'!G:G)</f>
        <v>0</v>
      </c>
      <c r="M507" s="112">
        <f>SUMIF('XUẤT HÀNG'!D:D,A507,'XUẤT HÀNG'!H:H)</f>
        <v>0</v>
      </c>
      <c r="N507" s="109">
        <f t="shared" si="76"/>
        <v>0</v>
      </c>
      <c r="O507" s="121"/>
      <c r="P507" s="122"/>
      <c r="Q507" s="124">
        <f t="shared" si="77"/>
        <v>0</v>
      </c>
      <c r="R507" s="12" t="s">
        <v>4746</v>
      </c>
      <c r="S507" s="101" t="str">
        <f t="shared" si="78"/>
        <v>NOT OK</v>
      </c>
    </row>
    <row r="508" spans="1:19" s="100" customFormat="1" ht="33.75" hidden="1" customHeight="1">
      <c r="A508" s="56" t="s">
        <v>4241</v>
      </c>
      <c r="B508" s="113" t="str">
        <f>IF($A508="","",VLOOKUP($A508,'MÃ HH'!$A$1:$C$2099,2,0))</f>
        <v>TÁO  XÁ NP FUJI TRUCAPE 110 - 18KG</v>
      </c>
      <c r="C508" s="113" t="e">
        <f>IF($A508="","",VLOOKUP($A508,'MÃ HH'!$A$1:$C$215,3,0))</f>
        <v>#N/A</v>
      </c>
      <c r="D508" s="109">
        <f>VLOOKUP(A508,'[1]TỔNG HỢP'!$A:$N,14,0)</f>
        <v>0</v>
      </c>
      <c r="E508" s="112">
        <f>SUMIF('NHẬP HÀNG'!$D:$D,A508,'NHẬP HÀNG'!$H:$H)</f>
        <v>0</v>
      </c>
      <c r="F508" s="112">
        <f>SUMIF('NHẬP HÀNG'!D:D,A508,'NHẬP HÀNG'!I:I)</f>
        <v>0</v>
      </c>
      <c r="G508" s="112">
        <f>SUMIF('NHẬP HÀNG'!D:D,A508,'NHẬP HÀNG'!J:J)</f>
        <v>0</v>
      </c>
      <c r="H508" s="112">
        <f>SUMIF('NHẬP HÀNG'!D:D,A508,'NHẬP HÀNG'!K:K)</f>
        <v>0</v>
      </c>
      <c r="I508" s="112">
        <f>SUMIF('NHẬP HÀNG'!D:D,A508,'NHẬP HÀNG'!M:M)</f>
        <v>0</v>
      </c>
      <c r="J508" s="112">
        <f>SUMIF('NHẬP HÀNG'!D:D,A508,'NHẬP HÀNG'!N:N)</f>
        <v>0</v>
      </c>
      <c r="K508" s="112">
        <f>SUMIF('NHẬP HÀNG'!D:D,A508,'NHẬP HÀNG'!L:L)</f>
        <v>0</v>
      </c>
      <c r="L508" s="112">
        <f>SUMIF('XUẤT HÀNG'!D:D,A508,'XUẤT HÀNG'!G:G)</f>
        <v>0</v>
      </c>
      <c r="M508" s="112">
        <f>SUMIF('XUẤT HÀNG'!D:D,A508,'XUẤT HÀNG'!H:H)</f>
        <v>0</v>
      </c>
      <c r="N508" s="109">
        <f t="shared" si="76"/>
        <v>0</v>
      </c>
      <c r="O508" s="121"/>
      <c r="P508" s="122"/>
      <c r="Q508" s="128">
        <f t="shared" si="77"/>
        <v>0</v>
      </c>
      <c r="R508" s="4"/>
      <c r="S508" s="101" t="str">
        <f t="shared" si="78"/>
        <v>NOT OK</v>
      </c>
    </row>
    <row r="509" spans="1:19" s="100" customFormat="1" ht="33.75" hidden="1" customHeight="1">
      <c r="A509" s="56" t="s">
        <v>4390</v>
      </c>
      <c r="B509" s="113" t="str">
        <f>IF($A509="","",VLOOKUP($A509,'MÃ HH'!$A$1:$C$2099,2,0))</f>
        <v>TÁO  XÁ NP FUJI TRUCAPE 1135 -18KG</v>
      </c>
      <c r="C509" s="113" t="e">
        <f>IF($A509="","",VLOOKUP($A509,'MÃ HH'!$A$1:$C$215,3,0))</f>
        <v>#N/A</v>
      </c>
      <c r="D509" s="109">
        <f>VLOOKUP(A509,'[1]TỔNG HỢP'!$A:$N,14,0)</f>
        <v>0</v>
      </c>
      <c r="E509" s="112">
        <f>SUMIF('NHẬP HÀNG'!$D:$D,A509,'NHẬP HÀNG'!$H:$H)</f>
        <v>0</v>
      </c>
      <c r="F509" s="112">
        <f>SUMIF('NHẬP HÀNG'!D:D,A509,'NHẬP HÀNG'!I:I)</f>
        <v>0</v>
      </c>
      <c r="G509" s="112">
        <f>SUMIF('NHẬP HÀNG'!D:D,A509,'NHẬP HÀNG'!J:J)</f>
        <v>0</v>
      </c>
      <c r="H509" s="112">
        <f>SUMIF('NHẬP HÀNG'!D:D,A509,'NHẬP HÀNG'!K:K)</f>
        <v>0</v>
      </c>
      <c r="I509" s="112">
        <f>SUMIF('NHẬP HÀNG'!D:D,A509,'NHẬP HÀNG'!M:M)</f>
        <v>0</v>
      </c>
      <c r="J509" s="112">
        <f>SUMIF('NHẬP HÀNG'!D:D,A509,'NHẬP HÀNG'!N:N)</f>
        <v>0</v>
      </c>
      <c r="K509" s="112">
        <f>SUMIF('NHẬP HÀNG'!D:D,A509,'NHẬP HÀNG'!L:L)</f>
        <v>0</v>
      </c>
      <c r="L509" s="112">
        <f>SUMIF('XUẤT HÀNG'!D:D,A509,'XUẤT HÀNG'!G:G)</f>
        <v>0</v>
      </c>
      <c r="M509" s="112">
        <f>SUMIF('XUẤT HÀNG'!D:D,A509,'XUẤT HÀNG'!H:H)</f>
        <v>0</v>
      </c>
      <c r="N509" s="109">
        <f t="shared" si="76"/>
        <v>0</v>
      </c>
      <c r="O509" s="121"/>
      <c r="P509" s="122"/>
      <c r="Q509" s="124">
        <f t="shared" si="77"/>
        <v>0</v>
      </c>
      <c r="R509" s="63"/>
      <c r="S509" s="101" t="str">
        <f t="shared" si="78"/>
        <v>NOT OK</v>
      </c>
    </row>
    <row r="510" spans="1:19" s="100" customFormat="1" ht="33.75" hidden="1" customHeight="1">
      <c r="A510" s="56" t="s">
        <v>4237</v>
      </c>
      <c r="B510" s="113" t="str">
        <f>IF($A510="","",VLOOKUP($A510,'MÃ HH'!$A$1:$C$2099,2,0))</f>
        <v>TÁO  XÁ NP FUJI TRUCAPE LẪN SIZE- 18KG</v>
      </c>
      <c r="C510" s="113" t="e">
        <f>IF($A510="","",VLOOKUP($A510,'MÃ HH'!$A$1:$C$215,3,0))</f>
        <v>#N/A</v>
      </c>
      <c r="D510" s="109">
        <f>VLOOKUP(A510,'[1]TỔNG HỢP'!$A:$N,14,0)</f>
        <v>0</v>
      </c>
      <c r="E510" s="112">
        <f>SUMIF('NHẬP HÀNG'!$D:$D,A510,'NHẬP HÀNG'!$H:$H)</f>
        <v>0</v>
      </c>
      <c r="F510" s="112">
        <f>SUMIF('NHẬP HÀNG'!D:D,A510,'NHẬP HÀNG'!I:I)</f>
        <v>0</v>
      </c>
      <c r="G510" s="112">
        <f>SUMIF('NHẬP HÀNG'!D:D,A510,'NHẬP HÀNG'!J:J)</f>
        <v>0</v>
      </c>
      <c r="H510" s="112">
        <f>SUMIF('NHẬP HÀNG'!D:D,A510,'NHẬP HÀNG'!K:K)</f>
        <v>0</v>
      </c>
      <c r="I510" s="112">
        <f>SUMIF('NHẬP HÀNG'!D:D,A510,'NHẬP HÀNG'!M:M)</f>
        <v>0</v>
      </c>
      <c r="J510" s="112">
        <f>SUMIF('NHẬP HÀNG'!D:D,A510,'NHẬP HÀNG'!N:N)</f>
        <v>0</v>
      </c>
      <c r="K510" s="112">
        <f>SUMIF('NHẬP HÀNG'!D:D,A510,'NHẬP HÀNG'!L:L)</f>
        <v>0</v>
      </c>
      <c r="L510" s="112">
        <f>SUMIF('XUẤT HÀNG'!D:D,A510,'XUẤT HÀNG'!G:G)</f>
        <v>0</v>
      </c>
      <c r="M510" s="112">
        <f>SUMIF('XUẤT HÀNG'!D:D,A510,'XUẤT HÀNG'!H:H)</f>
        <v>0</v>
      </c>
      <c r="N510" s="109">
        <f t="shared" si="76"/>
        <v>0</v>
      </c>
      <c r="O510" s="121"/>
      <c r="P510" s="122"/>
      <c r="Q510" s="124">
        <f t="shared" si="77"/>
        <v>0</v>
      </c>
      <c r="R510" s="60"/>
      <c r="S510" s="101" t="str">
        <f t="shared" si="78"/>
        <v>NOT OK</v>
      </c>
    </row>
    <row r="511" spans="1:19" s="100" customFormat="1" ht="33.75" hidden="1" customHeight="1">
      <c r="A511" s="56" t="s">
        <v>3680</v>
      </c>
      <c r="B511" s="113" t="str">
        <f>IF($A511="","",VLOOKUP($A511,'MÃ HH'!$A$1:$C$215,2,0))</f>
        <v>TÁO XÁ NP FUJI KROMCO 150</v>
      </c>
      <c r="C511" s="113" t="str">
        <f>IF($A511="","",VLOOKUP($A511,'MÃ HH'!$A$1:$C$215,3,0))</f>
        <v>Thùng</v>
      </c>
      <c r="D511" s="109">
        <f>VLOOKUP(A511,'[1]TỔNG HỢP'!$A:$N,14,0)</f>
        <v>0</v>
      </c>
      <c r="E511" s="112">
        <f>SUMIF('NHẬP HÀNG'!$D:$D,A511,'NHẬP HÀNG'!$H:$H)</f>
        <v>0</v>
      </c>
      <c r="F511" s="112">
        <f>SUMIF('NHẬP HÀNG'!D:D,A511,'NHẬP HÀNG'!I:I)</f>
        <v>0</v>
      </c>
      <c r="G511" s="112">
        <f>SUMIF('NHẬP HÀNG'!D:D,A511,'NHẬP HÀNG'!J:J)</f>
        <v>0</v>
      </c>
      <c r="H511" s="112">
        <f>SUMIF('NHẬP HÀNG'!D:D,A511,'NHẬP HÀNG'!K:K)</f>
        <v>0</v>
      </c>
      <c r="I511" s="112">
        <f>SUMIF('NHẬP HÀNG'!D:D,A511,'NHẬP HÀNG'!M:M)</f>
        <v>0</v>
      </c>
      <c r="J511" s="112">
        <f>SUMIF('NHẬP HÀNG'!D:D,A511,'NHẬP HÀNG'!N:N)</f>
        <v>0</v>
      </c>
      <c r="K511" s="112">
        <f>SUMIF('NHẬP HÀNG'!D:D,A511,'NHẬP HÀNG'!L:L)</f>
        <v>0</v>
      </c>
      <c r="L511" s="112">
        <f>SUMIF('XUẤT HÀNG'!D:D,A511,'XUẤT HÀNG'!G:G)</f>
        <v>0</v>
      </c>
      <c r="M511" s="112">
        <f>SUMIF('XUẤT HÀNG'!D:D,A511,'XUẤT HÀNG'!H:H)</f>
        <v>0</v>
      </c>
      <c r="N511" s="109">
        <f t="shared" si="76"/>
        <v>0</v>
      </c>
      <c r="O511" s="121"/>
      <c r="P511" s="122"/>
      <c r="Q511" s="124">
        <f t="shared" si="77"/>
        <v>0</v>
      </c>
      <c r="R511" s="60"/>
      <c r="S511" s="101" t="str">
        <f t="shared" si="78"/>
        <v>NOT OK</v>
      </c>
    </row>
    <row r="512" spans="1:19" s="100" customFormat="1" ht="33.75" hidden="1" customHeight="1">
      <c r="A512" s="56" t="s">
        <v>3595</v>
      </c>
      <c r="B512" s="113" t="str">
        <f>IF($A512="","",VLOOKUP($A512,'MÃ HH'!$A$1:$C$1876,2,0))</f>
        <v>TÁO XÁ NP FUJI CORE THÙNG XANH 90 - 18KG</v>
      </c>
      <c r="C512" s="113" t="str">
        <f>IF($A512="","",VLOOKUP($A512,'MÃ HH'!$A$1:$C$215,3,0))</f>
        <v>Thùng</v>
      </c>
      <c r="D512" s="109">
        <f>VLOOKUP(A512,'[1]TỔNG HỢP'!$A:$N,14,0)</f>
        <v>0</v>
      </c>
      <c r="E512" s="112">
        <f>SUMIF('NHẬP HÀNG'!$D:$D,A512,'NHẬP HÀNG'!$H:$H)</f>
        <v>0</v>
      </c>
      <c r="F512" s="112">
        <f>SUMIF('NHẬP HÀNG'!D:D,A512,'NHẬP HÀNG'!I:I)</f>
        <v>0</v>
      </c>
      <c r="G512" s="112">
        <f>SUMIF('NHẬP HÀNG'!D:D,A512,'NHẬP HÀNG'!J:J)</f>
        <v>0</v>
      </c>
      <c r="H512" s="112">
        <f>SUMIF('NHẬP HÀNG'!D:D,A512,'NHẬP HÀNG'!K:K)</f>
        <v>0</v>
      </c>
      <c r="I512" s="112">
        <f>SUMIF('NHẬP HÀNG'!D:D,A512,'NHẬP HÀNG'!M:M)</f>
        <v>0</v>
      </c>
      <c r="J512" s="112">
        <f>SUMIF('NHẬP HÀNG'!D:D,A512,'NHẬP HÀNG'!N:N)</f>
        <v>0</v>
      </c>
      <c r="K512" s="112">
        <f>SUMIF('NHẬP HÀNG'!D:D,A512,'NHẬP HÀNG'!L:L)</f>
        <v>0</v>
      </c>
      <c r="L512" s="112">
        <f>SUMIF('XUẤT HÀNG'!D:D,A512,'XUẤT HÀNG'!G:G)</f>
        <v>0</v>
      </c>
      <c r="M512" s="112">
        <f>SUMIF('XUẤT HÀNG'!D:D,A512,'XUẤT HÀNG'!H:H)</f>
        <v>0</v>
      </c>
      <c r="N512" s="109">
        <f t="shared" si="76"/>
        <v>0</v>
      </c>
      <c r="O512" s="121"/>
      <c r="P512" s="122"/>
      <c r="Q512" s="124">
        <f t="shared" si="77"/>
        <v>0</v>
      </c>
      <c r="R512" s="60"/>
      <c r="S512" s="101" t="str">
        <f t="shared" si="78"/>
        <v>NOT OK</v>
      </c>
    </row>
    <row r="513" spans="1:19" s="100" customFormat="1" ht="33.75" hidden="1" customHeight="1">
      <c r="A513" s="56" t="s">
        <v>3690</v>
      </c>
      <c r="B513" s="113" t="str">
        <f>IF($A513="","",VLOOKUP($A513,'MÃ HH'!$A$1:$C$1876,2,0))</f>
        <v>TÁO XÁ NP FUJI CORE THÙNG XANH 80 - 18KG</v>
      </c>
      <c r="C513" s="113" t="str">
        <f>IF($A513="","",VLOOKUP($A513,'MÃ HH'!$A$1:$C$215,3,0))</f>
        <v>Thùng</v>
      </c>
      <c r="D513" s="109">
        <f>VLOOKUP(A513,'[1]TỔNG HỢP'!$A:$N,14,0)</f>
        <v>0</v>
      </c>
      <c r="E513" s="112">
        <f>SUMIF('NHẬP HÀNG'!$D:$D,A513,'NHẬP HÀNG'!$H:$H)</f>
        <v>0</v>
      </c>
      <c r="F513" s="112">
        <f>SUMIF('NHẬP HÀNG'!D:D,A513,'NHẬP HÀNG'!I:I)</f>
        <v>0</v>
      </c>
      <c r="G513" s="112">
        <f>SUMIF('NHẬP HÀNG'!D:D,A513,'NHẬP HÀNG'!J:J)</f>
        <v>0</v>
      </c>
      <c r="H513" s="112">
        <f>SUMIF('NHẬP HÀNG'!D:D,A513,'NHẬP HÀNG'!K:K)</f>
        <v>0</v>
      </c>
      <c r="I513" s="112">
        <f>SUMIF('NHẬP HÀNG'!D:D,A513,'NHẬP HÀNG'!M:M)</f>
        <v>0</v>
      </c>
      <c r="J513" s="112">
        <f>SUMIF('NHẬP HÀNG'!D:D,A513,'NHẬP HÀNG'!N:N)</f>
        <v>0</v>
      </c>
      <c r="K513" s="112">
        <f>SUMIF('NHẬP HÀNG'!D:D,A513,'NHẬP HÀNG'!L:L)</f>
        <v>0</v>
      </c>
      <c r="L513" s="112">
        <f>SUMIF('XUẤT HÀNG'!D:D,A513,'XUẤT HÀNG'!G:G)</f>
        <v>0</v>
      </c>
      <c r="M513" s="112">
        <f>SUMIF('XUẤT HÀNG'!D:D,A513,'XUẤT HÀNG'!H:H)</f>
        <v>0</v>
      </c>
      <c r="N513" s="109">
        <f t="shared" si="76"/>
        <v>0</v>
      </c>
      <c r="O513" s="121"/>
      <c r="P513" s="122"/>
      <c r="Q513" s="124">
        <f t="shared" si="77"/>
        <v>0</v>
      </c>
      <c r="R513" s="60"/>
      <c r="S513" s="101" t="str">
        <f t="shared" si="78"/>
        <v>NOT OK</v>
      </c>
    </row>
    <row r="514" spans="1:19" s="100" customFormat="1" ht="33.75" hidden="1" customHeight="1">
      <c r="A514" s="56" t="s">
        <v>3597</v>
      </c>
      <c r="B514" s="113" t="str">
        <f>IF($A514="","",VLOOKUP($A514,'MÃ HH'!$A$1:$C$1876,2,0))</f>
        <v>TÁO XÁ NP FUJI CORE THÙNG XANH 100 - 18KG</v>
      </c>
      <c r="C514" s="113" t="str">
        <f>IF($A514="","",VLOOKUP($A514,'MÃ HH'!$A$1:$C$215,3,0))</f>
        <v>Thùng</v>
      </c>
      <c r="D514" s="109">
        <f>VLOOKUP(A514,'[1]TỔNG HỢP'!$A:$N,14,0)</f>
        <v>0</v>
      </c>
      <c r="E514" s="112">
        <f>SUMIF('NHẬP HÀNG'!$D:$D,A514,'NHẬP HÀNG'!$H:$H)</f>
        <v>0</v>
      </c>
      <c r="F514" s="112">
        <f>SUMIF('NHẬP HÀNG'!D:D,A514,'NHẬP HÀNG'!I:I)</f>
        <v>0</v>
      </c>
      <c r="G514" s="112">
        <f>SUMIF('NHẬP HÀNG'!D:D,A514,'NHẬP HÀNG'!J:J)</f>
        <v>0</v>
      </c>
      <c r="H514" s="112">
        <f>SUMIF('NHẬP HÀNG'!D:D,A514,'NHẬP HÀNG'!K:K)</f>
        <v>0</v>
      </c>
      <c r="I514" s="112">
        <f>SUMIF('NHẬP HÀNG'!D:D,A514,'NHẬP HÀNG'!M:M)</f>
        <v>0</v>
      </c>
      <c r="J514" s="112">
        <f>SUMIF('NHẬP HÀNG'!D:D,A514,'NHẬP HÀNG'!N:N)</f>
        <v>0</v>
      </c>
      <c r="K514" s="112">
        <f>SUMIF('NHẬP HÀNG'!D:D,A514,'NHẬP HÀNG'!L:L)</f>
        <v>0</v>
      </c>
      <c r="L514" s="112">
        <f>SUMIF('XUẤT HÀNG'!D:D,A514,'XUẤT HÀNG'!G:G)</f>
        <v>0</v>
      </c>
      <c r="M514" s="112">
        <f>SUMIF('XUẤT HÀNG'!D:D,A514,'XUẤT HÀNG'!H:H)</f>
        <v>0</v>
      </c>
      <c r="N514" s="109">
        <f t="shared" si="76"/>
        <v>0</v>
      </c>
      <c r="O514" s="121"/>
      <c r="P514" s="122"/>
      <c r="Q514" s="124">
        <f t="shared" si="77"/>
        <v>0</v>
      </c>
      <c r="R514" s="60"/>
      <c r="S514" s="101" t="str">
        <f t="shared" si="78"/>
        <v>NOT OK</v>
      </c>
    </row>
    <row r="515" spans="1:19" s="100" customFormat="1" ht="33.75" hidden="1" customHeight="1">
      <c r="A515" s="56" t="s">
        <v>3599</v>
      </c>
      <c r="B515" s="113" t="str">
        <f>IF($A515="","",VLOOKUP($A515,'MÃ HH'!$A$1:$C$1876,2,0))</f>
        <v>TÁO XÁ NP FUJI CORE THÙNG XANH 110 - 18KG</v>
      </c>
      <c r="C515" s="113" t="str">
        <f>IF($A515="","",VLOOKUP($A515,'MÃ HH'!$A$1:$C$215,3,0))</f>
        <v>Thùng</v>
      </c>
      <c r="D515" s="109">
        <f>VLOOKUP(A515,'[1]TỔNG HỢP'!$A:$N,14,0)</f>
        <v>0</v>
      </c>
      <c r="E515" s="112">
        <f>SUMIF('NHẬP HÀNG'!$D:$D,A515,'NHẬP HÀNG'!$H:$H)</f>
        <v>0</v>
      </c>
      <c r="F515" s="112">
        <f>SUMIF('NHẬP HÀNG'!D:D,A515,'NHẬP HÀNG'!I:I)</f>
        <v>0</v>
      </c>
      <c r="G515" s="112">
        <f>SUMIF('NHẬP HÀNG'!D:D,A515,'NHẬP HÀNG'!J:J)</f>
        <v>0</v>
      </c>
      <c r="H515" s="112">
        <f>SUMIF('NHẬP HÀNG'!D:D,A515,'NHẬP HÀNG'!K:K)</f>
        <v>0</v>
      </c>
      <c r="I515" s="112">
        <f>SUMIF('NHẬP HÀNG'!D:D,A515,'NHẬP HÀNG'!M:M)</f>
        <v>0</v>
      </c>
      <c r="J515" s="112">
        <f>SUMIF('NHẬP HÀNG'!D:D,A515,'NHẬP HÀNG'!N:N)</f>
        <v>0</v>
      </c>
      <c r="K515" s="112">
        <f>SUMIF('NHẬP HÀNG'!D:D,A515,'NHẬP HÀNG'!L:L)</f>
        <v>0</v>
      </c>
      <c r="L515" s="112">
        <f>SUMIF('XUẤT HÀNG'!D:D,A515,'XUẤT HÀNG'!G:G)</f>
        <v>0</v>
      </c>
      <c r="M515" s="112">
        <f>SUMIF('XUẤT HÀNG'!D:D,A515,'XUẤT HÀNG'!H:H)</f>
        <v>0</v>
      </c>
      <c r="N515" s="109">
        <f t="shared" si="76"/>
        <v>0</v>
      </c>
      <c r="O515" s="121"/>
      <c r="P515" s="122"/>
      <c r="Q515" s="124">
        <f t="shared" si="77"/>
        <v>0</v>
      </c>
      <c r="R515" s="60"/>
      <c r="S515" s="101" t="str">
        <f t="shared" si="78"/>
        <v>NOT OK</v>
      </c>
    </row>
    <row r="516" spans="1:19" s="100" customFormat="1" ht="33.75" hidden="1" customHeight="1">
      <c r="A516" s="56" t="s">
        <v>3656</v>
      </c>
      <c r="B516" s="113" t="str">
        <f>IF($A516="","",VLOOKUP($A516,'MÃ HH'!$A$1:$C$1876,2,0))</f>
        <v>TÁO XÁ NP FUJI CORE THÙNG ĐỎ 80 - 18KG</v>
      </c>
      <c r="C516" s="113" t="str">
        <f>IF($A516="","",VLOOKUP($A516,'MÃ HH'!$A$1:$C$215,3,0))</f>
        <v>Thùng</v>
      </c>
      <c r="D516" s="109">
        <f>VLOOKUP(A516,'[1]TỔNG HỢP'!$A:$N,14,0)</f>
        <v>0</v>
      </c>
      <c r="E516" s="112">
        <f>SUMIF('NHẬP HÀNG'!$D:$D,A516,'NHẬP HÀNG'!$H:$H)</f>
        <v>0</v>
      </c>
      <c r="F516" s="112">
        <f>SUMIF('NHẬP HÀNG'!D:D,A516,'NHẬP HÀNG'!I:I)</f>
        <v>0</v>
      </c>
      <c r="G516" s="112">
        <f>SUMIF('NHẬP HÀNG'!D:D,A516,'NHẬP HÀNG'!J:J)</f>
        <v>0</v>
      </c>
      <c r="H516" s="112">
        <f>SUMIF('NHẬP HÀNG'!D:D,A516,'NHẬP HÀNG'!K:K)</f>
        <v>0</v>
      </c>
      <c r="I516" s="112">
        <f>SUMIF('NHẬP HÀNG'!D:D,A516,'NHẬP HÀNG'!M:M)</f>
        <v>0</v>
      </c>
      <c r="J516" s="112">
        <f>SUMIF('NHẬP HÀNG'!D:D,A516,'NHẬP HÀNG'!N:N)</f>
        <v>0</v>
      </c>
      <c r="K516" s="112">
        <f>SUMIF('NHẬP HÀNG'!D:D,A516,'NHẬP HÀNG'!L:L)</f>
        <v>0</v>
      </c>
      <c r="L516" s="112">
        <f>SUMIF('XUẤT HÀNG'!D:D,A516,'XUẤT HÀNG'!G:G)</f>
        <v>0</v>
      </c>
      <c r="M516" s="112">
        <f>SUMIF('XUẤT HÀNG'!D:D,A516,'XUẤT HÀNG'!H:H)</f>
        <v>0</v>
      </c>
      <c r="N516" s="109">
        <f t="shared" si="76"/>
        <v>0</v>
      </c>
      <c r="O516" s="121"/>
      <c r="P516" s="122"/>
      <c r="Q516" s="124">
        <f t="shared" si="77"/>
        <v>0</v>
      </c>
      <c r="R516" s="60"/>
      <c r="S516" s="101" t="str">
        <f t="shared" si="78"/>
        <v>NOT OK</v>
      </c>
    </row>
    <row r="517" spans="1:19" s="100" customFormat="1" ht="33.75" hidden="1" customHeight="1">
      <c r="A517" s="56" t="s">
        <v>3601</v>
      </c>
      <c r="B517" s="113" t="str">
        <f>IF($A517="","",VLOOKUP($A517,'MÃ HH'!$A$1:$C$215,2,0))</f>
        <v>TÁO XÁ NP FUJI CORE THÙNG XANH 120- 18KG</v>
      </c>
      <c r="C517" s="113" t="str">
        <f>IF($A517="","",VLOOKUP($A517,'MÃ HH'!$A$1:$C$215,3,0))</f>
        <v>Thùng</v>
      </c>
      <c r="D517" s="109">
        <f>VLOOKUP(A517,'[1]TỔNG HỢP'!$A:$N,14,0)</f>
        <v>0</v>
      </c>
      <c r="E517" s="112">
        <f>SUMIF('NHẬP HÀNG'!$D:$D,A517,'NHẬP HÀNG'!$H:$H)</f>
        <v>0</v>
      </c>
      <c r="F517" s="112">
        <f>SUMIF('NHẬP HÀNG'!D:D,A517,'NHẬP HÀNG'!I:I)</f>
        <v>0</v>
      </c>
      <c r="G517" s="112">
        <f>SUMIF('NHẬP HÀNG'!D:D,A517,'NHẬP HÀNG'!J:J)</f>
        <v>0</v>
      </c>
      <c r="H517" s="112">
        <f>SUMIF('NHẬP HÀNG'!D:D,A517,'NHẬP HÀNG'!K:K)</f>
        <v>0</v>
      </c>
      <c r="I517" s="112">
        <f>SUMIF('NHẬP HÀNG'!D:D,A517,'NHẬP HÀNG'!M:M)</f>
        <v>0</v>
      </c>
      <c r="J517" s="112">
        <f>SUMIF('NHẬP HÀNG'!D:D,A517,'NHẬP HÀNG'!N:N)</f>
        <v>0</v>
      </c>
      <c r="K517" s="112">
        <f>SUMIF('NHẬP HÀNG'!D:D,A517,'NHẬP HÀNG'!L:L)</f>
        <v>0</v>
      </c>
      <c r="L517" s="112">
        <f>SUMIF('XUẤT HÀNG'!D:D,A517,'XUẤT HÀNG'!G:G)</f>
        <v>0</v>
      </c>
      <c r="M517" s="112">
        <f>SUMIF('XUẤT HÀNG'!D:D,A517,'XUẤT HÀNG'!H:H)</f>
        <v>0</v>
      </c>
      <c r="N517" s="109">
        <f t="shared" si="76"/>
        <v>0</v>
      </c>
      <c r="O517" s="121"/>
      <c r="P517" s="122"/>
      <c r="Q517" s="124">
        <f t="shared" si="77"/>
        <v>0</v>
      </c>
      <c r="R517" s="60"/>
      <c r="S517" s="101" t="str">
        <f t="shared" si="78"/>
        <v>NOT OK</v>
      </c>
    </row>
    <row r="518" spans="1:19" s="100" customFormat="1" ht="33.75" hidden="1" customHeight="1">
      <c r="A518" s="56" t="s">
        <v>3603</v>
      </c>
      <c r="B518" s="113" t="str">
        <f>IF($A518="","",VLOOKUP($A518,'MÃ HH'!$A$1:$C$215,2,0))</f>
        <v>TÁO XÁ NP FUJI CORE THÙNG ĐỎ 90 - 18KG</v>
      </c>
      <c r="C518" s="113" t="str">
        <f>IF($A518="","",VLOOKUP($A518,'MÃ HH'!$A$1:$C$215,3,0))</f>
        <v>Thùng</v>
      </c>
      <c r="D518" s="109">
        <f>VLOOKUP(A518,'[1]TỔNG HỢP'!$A:$N,14,0)</f>
        <v>0</v>
      </c>
      <c r="E518" s="112">
        <f>SUMIF('NHẬP HÀNG'!$D:$D,A518,'NHẬP HÀNG'!$H:$H)</f>
        <v>0</v>
      </c>
      <c r="F518" s="112">
        <f>SUMIF('NHẬP HÀNG'!D:D,A518,'NHẬP HÀNG'!I:I)</f>
        <v>0</v>
      </c>
      <c r="G518" s="112">
        <f>SUMIF('NHẬP HÀNG'!D:D,A518,'NHẬP HÀNG'!J:J)</f>
        <v>0</v>
      </c>
      <c r="H518" s="112">
        <f>SUMIF('NHẬP HÀNG'!D:D,A518,'NHẬP HÀNG'!K:K)</f>
        <v>0</v>
      </c>
      <c r="I518" s="112">
        <f>SUMIF('NHẬP HÀNG'!D:D,A518,'NHẬP HÀNG'!M:M)</f>
        <v>0</v>
      </c>
      <c r="J518" s="112">
        <f>SUMIF('NHẬP HÀNG'!D:D,A518,'NHẬP HÀNG'!N:N)</f>
        <v>0</v>
      </c>
      <c r="K518" s="112">
        <f>SUMIF('NHẬP HÀNG'!D:D,A518,'NHẬP HÀNG'!L:L)</f>
        <v>0</v>
      </c>
      <c r="L518" s="112">
        <f>SUMIF('XUẤT HÀNG'!D:D,A518,'XUẤT HÀNG'!G:G)</f>
        <v>0</v>
      </c>
      <c r="M518" s="112">
        <f>SUMIF('XUẤT HÀNG'!D:D,A518,'XUẤT HÀNG'!H:H)</f>
        <v>0</v>
      </c>
      <c r="N518" s="109">
        <f t="shared" si="76"/>
        <v>0</v>
      </c>
      <c r="O518" s="121"/>
      <c r="P518" s="122"/>
      <c r="Q518" s="124">
        <f t="shared" si="77"/>
        <v>0</v>
      </c>
      <c r="R518" s="60"/>
      <c r="S518" s="101" t="str">
        <f t="shared" si="78"/>
        <v>NOT OK</v>
      </c>
    </row>
    <row r="519" spans="1:19" s="100" customFormat="1" ht="33.75" hidden="1" customHeight="1">
      <c r="A519" s="56" t="s">
        <v>3605</v>
      </c>
      <c r="B519" s="113" t="str">
        <f>IF($A519="","",VLOOKUP($A519,'MÃ HH'!$A$1:$C$1876,2,0))</f>
        <v>TÁO XÁ NP FUJI CORE THÙNG ĐỎ 100 - 18KG</v>
      </c>
      <c r="C519" s="113" t="str">
        <f>IF($A519="","",VLOOKUP($A519,'MÃ HH'!$A$1:$C$215,3,0))</f>
        <v>Thùng</v>
      </c>
      <c r="D519" s="109">
        <f>VLOOKUP(A519,'[1]TỔNG HỢP'!$A:$N,14,0)</f>
        <v>0</v>
      </c>
      <c r="E519" s="112">
        <f>SUMIF('NHẬP HÀNG'!$D:$D,A519,'NHẬP HÀNG'!$H:$H)</f>
        <v>0</v>
      </c>
      <c r="F519" s="112">
        <f>SUMIF('NHẬP HÀNG'!D:D,A519,'NHẬP HÀNG'!I:I)</f>
        <v>0</v>
      </c>
      <c r="G519" s="112">
        <f>SUMIF('NHẬP HÀNG'!D:D,A519,'NHẬP HÀNG'!J:J)</f>
        <v>0</v>
      </c>
      <c r="H519" s="112">
        <f>SUMIF('NHẬP HÀNG'!D:D,A519,'NHẬP HÀNG'!K:K)</f>
        <v>0</v>
      </c>
      <c r="I519" s="112">
        <f>SUMIF('NHẬP HÀNG'!D:D,A519,'NHẬP HÀNG'!M:M)</f>
        <v>0</v>
      </c>
      <c r="J519" s="112">
        <f>SUMIF('NHẬP HÀNG'!D:D,A519,'NHẬP HÀNG'!N:N)</f>
        <v>0</v>
      </c>
      <c r="K519" s="112">
        <f>SUMIF('NHẬP HÀNG'!D:D,A519,'NHẬP HÀNG'!L:L)</f>
        <v>0</v>
      </c>
      <c r="L519" s="112">
        <f>SUMIF('XUẤT HÀNG'!D:D,A519,'XUẤT HÀNG'!G:G)</f>
        <v>0</v>
      </c>
      <c r="M519" s="112">
        <f>SUMIF('XUẤT HÀNG'!D:D,A519,'XUẤT HÀNG'!H:H)</f>
        <v>0</v>
      </c>
      <c r="N519" s="109">
        <f t="shared" si="76"/>
        <v>0</v>
      </c>
      <c r="O519" s="121"/>
      <c r="P519" s="122"/>
      <c r="Q519" s="124">
        <f t="shared" si="77"/>
        <v>0</v>
      </c>
      <c r="R519" s="60"/>
      <c r="S519" s="101" t="str">
        <f t="shared" si="78"/>
        <v>NOT OK</v>
      </c>
    </row>
    <row r="520" spans="1:19" s="100" customFormat="1" ht="34.15" hidden="1" customHeight="1">
      <c r="A520" s="56" t="s">
        <v>3607</v>
      </c>
      <c r="B520" s="113" t="str">
        <f>IF($A520="","",VLOOKUP($A520,'MÃ HH'!$A$1:$C$1876,2,0))</f>
        <v>TÁO XÁ NP FUJI CORE THÙNG ĐỎ 110 - 18KG</v>
      </c>
      <c r="C520" s="113" t="str">
        <f>IF($A520="","",VLOOKUP($A520,'MÃ HH'!$A$1:$C$215,3,0))</f>
        <v>Thùng</v>
      </c>
      <c r="D520" s="109">
        <f>VLOOKUP(A520,'[1]TỔNG HỢP'!$A:$N,14,0)</f>
        <v>0</v>
      </c>
      <c r="E520" s="112">
        <f>SUMIF('NHẬP HÀNG'!$D:$D,A520,'NHẬP HÀNG'!$H:$H)</f>
        <v>0</v>
      </c>
      <c r="F520" s="112">
        <f>SUMIF('NHẬP HÀNG'!D:D,A520,'NHẬP HÀNG'!I:I)</f>
        <v>0</v>
      </c>
      <c r="G520" s="112">
        <f>SUMIF('NHẬP HÀNG'!D:D,A520,'NHẬP HÀNG'!J:J)</f>
        <v>0</v>
      </c>
      <c r="H520" s="112">
        <f>SUMIF('NHẬP HÀNG'!D:D,A520,'NHẬP HÀNG'!K:K)</f>
        <v>0</v>
      </c>
      <c r="I520" s="112">
        <f>SUMIF('NHẬP HÀNG'!D:D,A520,'NHẬP HÀNG'!M:M)</f>
        <v>0</v>
      </c>
      <c r="J520" s="112">
        <f>SUMIF('NHẬP HÀNG'!D:D,A520,'NHẬP HÀNG'!N:N)</f>
        <v>0</v>
      </c>
      <c r="K520" s="112">
        <f>SUMIF('NHẬP HÀNG'!D:D,A520,'NHẬP HÀNG'!L:L)</f>
        <v>0</v>
      </c>
      <c r="L520" s="112">
        <f>SUMIF('XUẤT HÀNG'!D:D,A520,'XUẤT HÀNG'!G:G)</f>
        <v>0</v>
      </c>
      <c r="M520" s="112">
        <f>SUMIF('XUẤT HÀNG'!D:D,A520,'XUẤT HÀNG'!H:H)</f>
        <v>0</v>
      </c>
      <c r="N520" s="109">
        <f t="shared" si="76"/>
        <v>0</v>
      </c>
      <c r="O520" s="121"/>
      <c r="P520" s="122"/>
      <c r="Q520" s="124">
        <f t="shared" si="77"/>
        <v>0</v>
      </c>
      <c r="R520" s="63"/>
      <c r="S520" s="101" t="str">
        <f t="shared" si="78"/>
        <v>NOT OK</v>
      </c>
    </row>
    <row r="521" spans="1:19" s="100" customFormat="1" ht="33.75" hidden="1" customHeight="1">
      <c r="A521" s="56" t="s">
        <v>3609</v>
      </c>
      <c r="B521" s="113" t="str">
        <f>IF($A521="","",VLOOKUP($A521,'MÃ HH'!$A$1:$C$1876,2,0))</f>
        <v>TÁO XÁ NP FUJI CORE THÙNG ĐỎ 120- 18KG</v>
      </c>
      <c r="C521" s="113" t="str">
        <f>IF($A521="","",VLOOKUP($A521,'MÃ HH'!$A$1:$C$215,3,0))</f>
        <v>Thùng</v>
      </c>
      <c r="D521" s="109">
        <f>VLOOKUP(A521,'[1]TỔNG HỢP'!$A:$N,14,0)</f>
        <v>0</v>
      </c>
      <c r="E521" s="112">
        <f>SUMIF('NHẬP HÀNG'!$D:$D,A521,'NHẬP HÀNG'!$H:$H)</f>
        <v>0</v>
      </c>
      <c r="F521" s="112">
        <f>SUMIF('NHẬP HÀNG'!D:D,A521,'NHẬP HÀNG'!I:I)</f>
        <v>0</v>
      </c>
      <c r="G521" s="112">
        <f>SUMIF('NHẬP HÀNG'!D:D,A521,'NHẬP HÀNG'!J:J)</f>
        <v>0</v>
      </c>
      <c r="H521" s="112">
        <f>SUMIF('NHẬP HÀNG'!D:D,A521,'NHẬP HÀNG'!K:K)</f>
        <v>0</v>
      </c>
      <c r="I521" s="112">
        <f>SUMIF('NHẬP HÀNG'!D:D,A521,'NHẬP HÀNG'!M:M)</f>
        <v>0</v>
      </c>
      <c r="J521" s="112">
        <f>SUMIF('NHẬP HÀNG'!D:D,A521,'NHẬP HÀNG'!N:N)</f>
        <v>0</v>
      </c>
      <c r="K521" s="112">
        <f>SUMIF('NHẬP HÀNG'!D:D,A521,'NHẬP HÀNG'!L:L)</f>
        <v>0</v>
      </c>
      <c r="L521" s="112">
        <f>SUMIF('XUẤT HÀNG'!D:D,A521,'XUẤT HÀNG'!G:G)</f>
        <v>0</v>
      </c>
      <c r="M521" s="112">
        <f>SUMIF('XUẤT HÀNG'!D:D,A521,'XUẤT HÀNG'!H:H)</f>
        <v>0</v>
      </c>
      <c r="N521" s="109">
        <f t="shared" si="76"/>
        <v>0</v>
      </c>
      <c r="O521" s="121"/>
      <c r="P521" s="122"/>
      <c r="Q521" s="124">
        <f t="shared" si="77"/>
        <v>0</v>
      </c>
      <c r="R521" s="63"/>
      <c r="S521" s="101" t="str">
        <f t="shared" si="78"/>
        <v>NOT OK</v>
      </c>
    </row>
    <row r="522" spans="1:19" s="100" customFormat="1" ht="33.6" customHeight="1">
      <c r="A522" s="40" t="s">
        <v>4281</v>
      </c>
      <c r="B522" s="113" t="str">
        <f>IF($A522="","",VLOOKUP($A522,'MÃ HH'!$A$1:$C$1876,2,0))</f>
        <v xml:space="preserve">TÁO XÁ NP CRIPS RED CORE THÙNG ĐỎ 100- 18KG </v>
      </c>
      <c r="C522" s="113" t="e">
        <f>IF($A522="","",VLOOKUP($A522,'MÃ HH'!$A$1:$C$215,3,0))</f>
        <v>#N/A</v>
      </c>
      <c r="D522" s="109">
        <f>VLOOKUP(A522,'[1]TỔNG HỢP'!$A:$N,14,0)</f>
        <v>-10</v>
      </c>
      <c r="E522" s="112">
        <f>SUMIF('NHẬP HÀNG'!$D:$D,A522,'NHẬP HÀNG'!$H:$H)</f>
        <v>0</v>
      </c>
      <c r="F522" s="112">
        <f>SUMIF('NHẬP HÀNG'!D:D,A522,'NHẬP HÀNG'!I:I)</f>
        <v>0</v>
      </c>
      <c r="G522" s="112">
        <f>SUMIF('NHẬP HÀNG'!D:D,A522,'NHẬP HÀNG'!J:J)</f>
        <v>0</v>
      </c>
      <c r="H522" s="112">
        <f>SUMIF('NHẬP HÀNG'!D:D,A522,'NHẬP HÀNG'!K:K)</f>
        <v>0</v>
      </c>
      <c r="I522" s="112">
        <f>SUMIF('NHẬP HÀNG'!D:D,A522,'NHẬP HÀNG'!M:M)</f>
        <v>0</v>
      </c>
      <c r="J522" s="112">
        <f>SUMIF('NHẬP HÀNG'!D:D,A522,'NHẬP HÀNG'!N:N)</f>
        <v>0</v>
      </c>
      <c r="K522" s="112">
        <f>SUMIF('NHẬP HÀNG'!D:D,A522,'NHẬP HÀNG'!L:L)</f>
        <v>0</v>
      </c>
      <c r="L522" s="112">
        <f>SUMIF('XUẤT HÀNG'!D:D,A522,'XUẤT HÀNG'!G:G)</f>
        <v>0</v>
      </c>
      <c r="M522" s="112">
        <f>SUMIF('XUẤT HÀNG'!D:D,A522,'XUẤT HÀNG'!H:H)</f>
        <v>0</v>
      </c>
      <c r="N522" s="109">
        <f t="shared" si="76"/>
        <v>-10</v>
      </c>
      <c r="O522" s="121"/>
      <c r="P522" s="122"/>
      <c r="Q522" s="125">
        <f t="shared" si="77"/>
        <v>-10</v>
      </c>
      <c r="R522" s="14" t="s">
        <v>4834</v>
      </c>
      <c r="S522" s="101" t="str">
        <f t="shared" si="78"/>
        <v>OK</v>
      </c>
    </row>
    <row r="523" spans="1:19" s="100" customFormat="1" ht="33.75" customHeight="1">
      <c r="A523" s="40" t="s">
        <v>4382</v>
      </c>
      <c r="B523" s="113" t="str">
        <f>IF($A523="","",VLOOKUP($A523,'MÃ HH'!$A$1:$C$1876,2,0))</f>
        <v xml:space="preserve">TÁO XÁ NP CRIPS RED CORE THÙNG ĐỎ 120- 18KG </v>
      </c>
      <c r="C523" s="113" t="e">
        <f>IF($A523="","",VLOOKUP($A523,'MÃ HH'!$A$1:$C$215,3,0))</f>
        <v>#N/A</v>
      </c>
      <c r="D523" s="109">
        <f>VLOOKUP(A523,'[1]TỔNG HỢP'!$A:$N,14,0)</f>
        <v>11</v>
      </c>
      <c r="E523" s="112">
        <f>SUMIF('NHẬP HÀNG'!$D:$D,A523,'NHẬP HÀNG'!$H:$H)</f>
        <v>0</v>
      </c>
      <c r="F523" s="112">
        <f>SUMIF('NHẬP HÀNG'!D:D,A523,'NHẬP HÀNG'!I:I)</f>
        <v>0</v>
      </c>
      <c r="G523" s="112">
        <f>SUMIF('NHẬP HÀNG'!D:D,A523,'NHẬP HÀNG'!J:J)</f>
        <v>0</v>
      </c>
      <c r="H523" s="112">
        <f>SUMIF('NHẬP HÀNG'!D:D,A523,'NHẬP HÀNG'!K:K)</f>
        <v>0</v>
      </c>
      <c r="I523" s="112">
        <f>SUMIF('NHẬP HÀNG'!D:D,A523,'NHẬP HÀNG'!M:M)</f>
        <v>0</v>
      </c>
      <c r="J523" s="112">
        <f>SUMIF('NHẬP HÀNG'!D:D,A523,'NHẬP HÀNG'!N:N)</f>
        <v>0</v>
      </c>
      <c r="K523" s="112">
        <f>SUMIF('NHẬP HÀNG'!D:D,A523,'NHẬP HÀNG'!L:L)</f>
        <v>0</v>
      </c>
      <c r="L523" s="112">
        <f>SUMIF('XUẤT HÀNG'!D:D,A523,'XUẤT HÀNG'!G:G)</f>
        <v>0</v>
      </c>
      <c r="M523" s="112">
        <f>SUMIF('XUẤT HÀNG'!D:D,A523,'XUẤT HÀNG'!H:H)</f>
        <v>0</v>
      </c>
      <c r="N523" s="109">
        <f t="shared" si="76"/>
        <v>11</v>
      </c>
      <c r="O523" s="121"/>
      <c r="P523" s="122"/>
      <c r="Q523" s="125">
        <f t="shared" si="77"/>
        <v>11</v>
      </c>
      <c r="R523" s="14"/>
      <c r="S523" s="101" t="str">
        <f t="shared" si="78"/>
        <v>OK</v>
      </c>
    </row>
    <row r="524" spans="1:19" s="100" customFormat="1" ht="33.75" customHeight="1">
      <c r="A524" s="40" t="s">
        <v>4384</v>
      </c>
      <c r="B524" s="113" t="str">
        <f>IF($A524="","",VLOOKUP($A524,'MÃ HH'!$A$1:$C$1876,2,0))</f>
        <v xml:space="preserve">TÁO XÁ NP CRIPS RED CORE THÙNG ĐỎ 110- 18KG </v>
      </c>
      <c r="C524" s="113" t="e">
        <f>IF($A524="","",VLOOKUP($A524,'MÃ HH'!$A$1:$C$215,3,0))</f>
        <v>#N/A</v>
      </c>
      <c r="D524" s="109">
        <f>VLOOKUP(A524,'[1]TỔNG HỢP'!$A:$N,14,0)</f>
        <v>5</v>
      </c>
      <c r="E524" s="112">
        <f>SUMIF('NHẬP HÀNG'!$D:$D,A524,'NHẬP HÀNG'!$H:$H)</f>
        <v>0</v>
      </c>
      <c r="F524" s="112">
        <f>SUMIF('NHẬP HÀNG'!D:D,A524,'NHẬP HÀNG'!I:I)</f>
        <v>0</v>
      </c>
      <c r="G524" s="112">
        <f>SUMIF('NHẬP HÀNG'!D:D,A524,'NHẬP HÀNG'!J:J)</f>
        <v>0</v>
      </c>
      <c r="H524" s="112">
        <f>SUMIF('NHẬP HÀNG'!D:D,A524,'NHẬP HÀNG'!K:K)</f>
        <v>0</v>
      </c>
      <c r="I524" s="112">
        <f>SUMIF('NHẬP HÀNG'!D:D,A524,'NHẬP HÀNG'!M:M)</f>
        <v>0</v>
      </c>
      <c r="J524" s="112">
        <f>SUMIF('NHẬP HÀNG'!D:D,A524,'NHẬP HÀNG'!N:N)</f>
        <v>0</v>
      </c>
      <c r="K524" s="112">
        <f>SUMIF('NHẬP HÀNG'!D:D,A524,'NHẬP HÀNG'!L:L)</f>
        <v>0</v>
      </c>
      <c r="L524" s="112">
        <f>SUMIF('XUẤT HÀNG'!D:D,A524,'XUẤT HÀNG'!G:G)</f>
        <v>0</v>
      </c>
      <c r="M524" s="112">
        <f>SUMIF('XUẤT HÀNG'!D:D,A524,'XUẤT HÀNG'!H:H)</f>
        <v>0</v>
      </c>
      <c r="N524" s="109">
        <f t="shared" si="76"/>
        <v>5</v>
      </c>
      <c r="O524" s="121"/>
      <c r="P524" s="122"/>
      <c r="Q524" s="125">
        <f t="shared" si="77"/>
        <v>5</v>
      </c>
      <c r="R524" s="14"/>
      <c r="S524" s="101" t="str">
        <f t="shared" si="78"/>
        <v>OK</v>
      </c>
    </row>
    <row r="525" spans="1:19" s="100" customFormat="1" ht="33.75" hidden="1" customHeight="1">
      <c r="A525" s="40" t="s">
        <v>4442</v>
      </c>
      <c r="B525" s="113" t="str">
        <f>IF($A525="","",VLOOKUP($A525,'MÃ HH'!$A$1:$C$1876,2,0))</f>
        <v xml:space="preserve">TÁO XÁ NP CRIPS RED CORE THÙNG XANH 100- 18KG </v>
      </c>
      <c r="C525" s="113"/>
      <c r="D525" s="109">
        <f>VLOOKUP(A525,'[1]TỔNG HỢP'!$A:$N,14,0)</f>
        <v>0</v>
      </c>
      <c r="E525" s="112">
        <f>SUMIF('NHẬP HÀNG'!$D:$D,A525,'NHẬP HÀNG'!$H:$H)</f>
        <v>0</v>
      </c>
      <c r="F525" s="112">
        <f>SUMIF('NHẬP HÀNG'!D:D,A525,'NHẬP HÀNG'!I:I)</f>
        <v>0</v>
      </c>
      <c r="G525" s="112">
        <f>SUMIF('NHẬP HÀNG'!D:D,A525,'NHẬP HÀNG'!J:J)</f>
        <v>0</v>
      </c>
      <c r="H525" s="112">
        <f>SUMIF('NHẬP HÀNG'!D:D,A525,'NHẬP HÀNG'!K:K)</f>
        <v>0</v>
      </c>
      <c r="I525" s="112">
        <f>SUMIF('NHẬP HÀNG'!D:D,A525,'NHẬP HÀNG'!M:M)</f>
        <v>0</v>
      </c>
      <c r="J525" s="112">
        <f>SUMIF('NHẬP HÀNG'!D:D,A525,'NHẬP HÀNG'!N:N)</f>
        <v>0</v>
      </c>
      <c r="K525" s="112">
        <f>SUMIF('NHẬP HÀNG'!D:D,A525,'NHẬP HÀNG'!L:L)</f>
        <v>0</v>
      </c>
      <c r="L525" s="112">
        <f>SUMIF('XUẤT HÀNG'!D:D,A525,'XUẤT HÀNG'!G:G)</f>
        <v>0</v>
      </c>
      <c r="M525" s="112">
        <f>SUMIF('XUẤT HÀNG'!D:D,A525,'XUẤT HÀNG'!H:H)</f>
        <v>0</v>
      </c>
      <c r="N525" s="109">
        <f t="shared" si="76"/>
        <v>0</v>
      </c>
      <c r="O525" s="121"/>
      <c r="P525" s="122"/>
      <c r="Q525" s="124">
        <f t="shared" si="77"/>
        <v>0</v>
      </c>
      <c r="R525" s="60"/>
      <c r="S525" s="101" t="str">
        <f t="shared" si="78"/>
        <v>NOT OK</v>
      </c>
    </row>
    <row r="526" spans="1:19" s="100" customFormat="1" ht="33.75" hidden="1" customHeight="1">
      <c r="A526" s="40" t="s">
        <v>4444</v>
      </c>
      <c r="B526" s="113" t="str">
        <f>IF($A526="","",VLOOKUP($A526,'MÃ HH'!$A$1:$C$1876,2,0))</f>
        <v xml:space="preserve">TÁO XÁ NP CRIPS RED CORE THÙNG XANH 110- 18KG </v>
      </c>
      <c r="C526" s="113"/>
      <c r="D526" s="109">
        <f>VLOOKUP(A526,'[1]TỔNG HỢP'!$A:$N,14,0)</f>
        <v>0</v>
      </c>
      <c r="E526" s="112">
        <f>SUMIF('NHẬP HÀNG'!$D:$D,A526,'NHẬP HÀNG'!$H:$H)</f>
        <v>0</v>
      </c>
      <c r="F526" s="112">
        <f>SUMIF('NHẬP HÀNG'!D:D,A526,'NHẬP HÀNG'!I:I)</f>
        <v>0</v>
      </c>
      <c r="G526" s="112">
        <f>SUMIF('NHẬP HÀNG'!D:D,A526,'NHẬP HÀNG'!J:J)</f>
        <v>0</v>
      </c>
      <c r="H526" s="112">
        <f>SUMIF('NHẬP HÀNG'!D:D,A526,'NHẬP HÀNG'!K:K)</f>
        <v>0</v>
      </c>
      <c r="I526" s="112">
        <f>SUMIF('NHẬP HÀNG'!D:D,A526,'NHẬP HÀNG'!M:M)</f>
        <v>0</v>
      </c>
      <c r="J526" s="112">
        <f>SUMIF('NHẬP HÀNG'!D:D,A526,'NHẬP HÀNG'!N:N)</f>
        <v>0</v>
      </c>
      <c r="K526" s="112">
        <f>SUMIF('NHẬP HÀNG'!D:D,A526,'NHẬP HÀNG'!L:L)</f>
        <v>0</v>
      </c>
      <c r="L526" s="112">
        <f>SUMIF('XUẤT HÀNG'!D:D,A526,'XUẤT HÀNG'!G:G)</f>
        <v>0</v>
      </c>
      <c r="M526" s="112">
        <f>SUMIF('XUẤT HÀNG'!D:D,A526,'XUẤT HÀNG'!H:H)</f>
        <v>0</v>
      </c>
      <c r="N526" s="109">
        <f t="shared" si="76"/>
        <v>0</v>
      </c>
      <c r="O526" s="121"/>
      <c r="P526" s="122"/>
      <c r="Q526" s="124">
        <f t="shared" si="77"/>
        <v>0</v>
      </c>
      <c r="R526" s="60"/>
      <c r="S526" s="101" t="str">
        <f t="shared" si="78"/>
        <v>NOT OK</v>
      </c>
    </row>
    <row r="527" spans="1:19" s="100" customFormat="1" ht="33.6" customHeight="1">
      <c r="A527" s="40" t="s">
        <v>4025</v>
      </c>
      <c r="B527" s="113" t="str">
        <f>IF($A527="","",VLOOKUP($A527,'MÃ HH'!$A$1:$C$1876,2,0))</f>
        <v xml:space="preserve">TÁO XÁ NP CRIPS RED CORE 110- 18KG </v>
      </c>
      <c r="C527" s="113" t="e">
        <f>IF($A527="","",VLOOKUP($A527,'MÃ HH'!$A$1:$C$215,3,0))</f>
        <v>#N/A</v>
      </c>
      <c r="D527" s="109">
        <f>VLOOKUP(A527,'[1]TỔNG HỢP'!$A:$N,14,0)</f>
        <v>34</v>
      </c>
      <c r="E527" s="112">
        <f>SUMIF('NHẬP HÀNG'!$D:$D,A527,'NHẬP HÀNG'!$H:$H)</f>
        <v>0</v>
      </c>
      <c r="F527" s="112">
        <f>SUMIF('NHẬP HÀNG'!D:D,A527,'NHẬP HÀNG'!I:I)</f>
        <v>0</v>
      </c>
      <c r="G527" s="112">
        <f>SUMIF('NHẬP HÀNG'!D:D,A527,'NHẬP HÀNG'!J:J)</f>
        <v>0</v>
      </c>
      <c r="H527" s="112">
        <f>SUMIF('NHẬP HÀNG'!D:D,A527,'NHẬP HÀNG'!K:K)</f>
        <v>0</v>
      </c>
      <c r="I527" s="112">
        <f>SUMIF('NHẬP HÀNG'!D:D,A527,'NHẬP HÀNG'!M:M)</f>
        <v>0</v>
      </c>
      <c r="J527" s="112">
        <f>SUMIF('NHẬP HÀNG'!D:D,A527,'NHẬP HÀNG'!N:N)</f>
        <v>0</v>
      </c>
      <c r="K527" s="112">
        <f>SUMIF('NHẬP HÀNG'!D:D,A527,'NHẬP HÀNG'!L:L)</f>
        <v>0</v>
      </c>
      <c r="L527" s="112">
        <f>SUMIF('XUẤT HÀNG'!D:D,A527,'XUẤT HÀNG'!G:G)</f>
        <v>0</v>
      </c>
      <c r="M527" s="112">
        <f>SUMIF('XUẤT HÀNG'!D:D,A527,'XUẤT HÀNG'!H:H)</f>
        <v>0</v>
      </c>
      <c r="N527" s="109">
        <f t="shared" si="76"/>
        <v>34</v>
      </c>
      <c r="O527" s="121">
        <f>1+1</f>
        <v>2</v>
      </c>
      <c r="P527" s="122"/>
      <c r="Q527" s="125">
        <f t="shared" si="77"/>
        <v>32</v>
      </c>
      <c r="R527" s="14" t="s">
        <v>4835</v>
      </c>
      <c r="S527" s="101" t="str">
        <f t="shared" si="78"/>
        <v>OK</v>
      </c>
    </row>
    <row r="528" spans="1:19" s="100" customFormat="1" ht="33.75" customHeight="1">
      <c r="A528" s="40" t="s">
        <v>4111</v>
      </c>
      <c r="B528" s="113" t="str">
        <f>IF($A528="","",VLOOKUP($A528,'MÃ HH'!$A$1:$C$1876,2,0))</f>
        <v xml:space="preserve">TÁO XÁ NP CRIPS RED CORE 100- 18KG </v>
      </c>
      <c r="C528" s="113" t="e">
        <f>IF($A528="","",VLOOKUP($A528,'MÃ HH'!$A$1:$C$215,3,0))</f>
        <v>#N/A</v>
      </c>
      <c r="D528" s="109">
        <f>VLOOKUP(A528,'[1]TỔNG HỢP'!$A:$N,14,0)</f>
        <v>49</v>
      </c>
      <c r="E528" s="112">
        <f>SUMIF('NHẬP HÀNG'!$D:$D,A528,'NHẬP HÀNG'!$H:$H)</f>
        <v>0</v>
      </c>
      <c r="F528" s="112">
        <f>SUMIF('NHẬP HÀNG'!D:D,A528,'NHẬP HÀNG'!I:I)</f>
        <v>0</v>
      </c>
      <c r="G528" s="112">
        <f>SUMIF('NHẬP HÀNG'!D:D,A528,'NHẬP HÀNG'!J:J)</f>
        <v>0</v>
      </c>
      <c r="H528" s="112">
        <f>SUMIF('NHẬP HÀNG'!D:D,A528,'NHẬP HÀNG'!K:K)</f>
        <v>0</v>
      </c>
      <c r="I528" s="112">
        <f>SUMIF('NHẬP HÀNG'!D:D,A528,'NHẬP HÀNG'!M:M)</f>
        <v>0</v>
      </c>
      <c r="J528" s="112">
        <f>SUMIF('NHẬP HÀNG'!D:D,A528,'NHẬP HÀNG'!N:N)</f>
        <v>0</v>
      </c>
      <c r="K528" s="112">
        <f>SUMIF('NHẬP HÀNG'!D:D,A528,'NHẬP HÀNG'!L:L)</f>
        <v>0</v>
      </c>
      <c r="L528" s="112">
        <f>SUMIF('XUẤT HÀNG'!D:D,A528,'XUẤT HÀNG'!G:G)</f>
        <v>0</v>
      </c>
      <c r="M528" s="112">
        <f>SUMIF('XUẤT HÀNG'!D:D,A528,'XUẤT HÀNG'!H:H)</f>
        <v>0</v>
      </c>
      <c r="N528" s="109">
        <f t="shared" si="76"/>
        <v>49</v>
      </c>
      <c r="O528" s="121"/>
      <c r="P528" s="122"/>
      <c r="Q528" s="125">
        <f t="shared" si="77"/>
        <v>49</v>
      </c>
      <c r="R528" s="14"/>
      <c r="S528" s="101" t="str">
        <f t="shared" si="78"/>
        <v>OK</v>
      </c>
    </row>
    <row r="529" spans="1:19" s="100" customFormat="1" ht="33.75" customHeight="1">
      <c r="A529" s="131" t="s">
        <v>4113</v>
      </c>
      <c r="B529" s="113" t="str">
        <f>IF($A529="","",VLOOKUP($A529,'MÃ HH'!$A$1:$C$1876,2,0))</f>
        <v xml:space="preserve">TÁO XÁ NP CRIPS RED CORE 120- 18KG </v>
      </c>
      <c r="C529" s="113" t="e">
        <f>IF($A529="","",VLOOKUP($A529,'MÃ HH'!$A$1:$C$215,3,0))</f>
        <v>#N/A</v>
      </c>
      <c r="D529" s="109">
        <f>VLOOKUP(A529,'[1]TỔNG HỢP'!$A:$N,14,0)</f>
        <v>-76</v>
      </c>
      <c r="E529" s="112">
        <f>SUMIF('NHẬP HÀNG'!$D:$D,A529,'NHẬP HÀNG'!$H:$H)</f>
        <v>0</v>
      </c>
      <c r="F529" s="112">
        <f>SUMIF('NHẬP HÀNG'!D:D,A529,'NHẬP HÀNG'!I:I)</f>
        <v>0</v>
      </c>
      <c r="G529" s="112">
        <f>SUMIF('NHẬP HÀNG'!D:D,A529,'NHẬP HÀNG'!J:J)</f>
        <v>0</v>
      </c>
      <c r="H529" s="112">
        <f>SUMIF('NHẬP HÀNG'!D:D,A529,'NHẬP HÀNG'!K:K)</f>
        <v>0</v>
      </c>
      <c r="I529" s="112">
        <f>SUMIF('NHẬP HÀNG'!D:D,A529,'NHẬP HÀNG'!M:M)</f>
        <v>0</v>
      </c>
      <c r="J529" s="112">
        <f>SUMIF('NHẬP HÀNG'!D:D,A529,'NHẬP HÀNG'!N:N)</f>
        <v>0</v>
      </c>
      <c r="K529" s="112">
        <f>SUMIF('NHẬP HÀNG'!D:D,A529,'NHẬP HÀNG'!L:L)</f>
        <v>0</v>
      </c>
      <c r="L529" s="112">
        <f>SUMIF('XUẤT HÀNG'!D:D,A529,'XUẤT HÀNG'!G:G)</f>
        <v>0</v>
      </c>
      <c r="M529" s="112">
        <f>SUMIF('XUẤT HÀNG'!D:D,A529,'XUẤT HÀNG'!H:H)</f>
        <v>0</v>
      </c>
      <c r="N529" s="109">
        <f t="shared" si="76"/>
        <v>-76</v>
      </c>
      <c r="O529" s="121">
        <f>17+9</f>
        <v>26</v>
      </c>
      <c r="P529" s="122"/>
      <c r="Q529" s="125">
        <f t="shared" si="77"/>
        <v>-102</v>
      </c>
      <c r="R529" s="14"/>
      <c r="S529" s="101" t="str">
        <f t="shared" si="78"/>
        <v>OK</v>
      </c>
    </row>
    <row r="530" spans="1:19" s="100" customFormat="1" ht="33.75" customHeight="1">
      <c r="A530" s="54" t="s">
        <v>4464</v>
      </c>
      <c r="B530" s="113" t="str">
        <f>IF($A530="","",VLOOKUP($A530,'MÃ HH'!$A$1:$C$1876,2,0))</f>
        <v xml:space="preserve">TÁO XÁ NP CRIPS RED CORE 135- 18KG </v>
      </c>
      <c r="C530" s="113" t="e">
        <f>IF($A530="","",VLOOKUP($A530,'MÃ HH'!$A$1:$C$215,3,0))</f>
        <v>#N/A</v>
      </c>
      <c r="D530" s="109">
        <f>VLOOKUP(A530,'[1]TỔNG HỢP'!$A:$N,14,0)</f>
        <v>107</v>
      </c>
      <c r="E530" s="112">
        <f>SUMIF('NHẬP HÀNG'!$D:$D,A530,'NHẬP HÀNG'!$H:$H)</f>
        <v>0</v>
      </c>
      <c r="F530" s="112">
        <f>SUMIF('NHẬP HÀNG'!D:D,A530,'NHẬP HÀNG'!I:I)</f>
        <v>0</v>
      </c>
      <c r="G530" s="112">
        <f>SUMIF('NHẬP HÀNG'!D:D,A530,'NHẬP HÀNG'!J:J)</f>
        <v>0</v>
      </c>
      <c r="H530" s="112">
        <f>SUMIF('NHẬP HÀNG'!D:D,A530,'NHẬP HÀNG'!K:K)</f>
        <v>0</v>
      </c>
      <c r="I530" s="112">
        <f>SUMIF('NHẬP HÀNG'!D:D,A530,'NHẬP HÀNG'!M:M)</f>
        <v>0</v>
      </c>
      <c r="J530" s="112">
        <f>SUMIF('NHẬP HÀNG'!D:D,A530,'NHẬP HÀNG'!N:N)</f>
        <v>0</v>
      </c>
      <c r="K530" s="112">
        <f>SUMIF('NHẬP HÀNG'!D:D,A530,'NHẬP HÀNG'!L:L)</f>
        <v>0</v>
      </c>
      <c r="L530" s="112">
        <f>SUMIF('XUẤT HÀNG'!D:D,A530,'XUẤT HÀNG'!G:G)</f>
        <v>0</v>
      </c>
      <c r="M530" s="112">
        <f>SUMIF('XUẤT HÀNG'!D:D,A530,'XUẤT HÀNG'!H:H)</f>
        <v>0</v>
      </c>
      <c r="N530" s="109">
        <f t="shared" si="76"/>
        <v>107</v>
      </c>
      <c r="O530" s="121"/>
      <c r="P530" s="122"/>
      <c r="Q530" s="125">
        <f t="shared" si="77"/>
        <v>107</v>
      </c>
      <c r="R530" s="14"/>
      <c r="S530" s="101" t="str">
        <f t="shared" si="78"/>
        <v>OK</v>
      </c>
    </row>
    <row r="531" spans="1:19" s="100" customFormat="1" ht="33.75" customHeight="1">
      <c r="A531" s="54" t="s">
        <v>4151</v>
      </c>
      <c r="B531" s="113" t="str">
        <f>IF($A531="","",VLOOKUP($A531,'MÃ HH'!$A$1:$C$1876,2,0))</f>
        <v xml:space="preserve">TÁO XÁ NP CRIPS RED CORE 90- 18KG </v>
      </c>
      <c r="C531" s="113" t="e">
        <f>IF($A531="","",VLOOKUP($A531,'MÃ HH'!$A$1:$C$215,3,0))</f>
        <v>#N/A</v>
      </c>
      <c r="D531" s="109">
        <f>VLOOKUP(A531,'[1]TỔNG HỢP'!$A:$N,14,0)</f>
        <v>0</v>
      </c>
      <c r="E531" s="112">
        <f>SUMIF('NHẬP HÀNG'!$D:$D,A531,'NHẬP HÀNG'!$H:$H)</f>
        <v>35</v>
      </c>
      <c r="F531" s="112">
        <f>SUMIF('NHẬP HÀNG'!D:D,A531,'NHẬP HÀNG'!I:I)</f>
        <v>0</v>
      </c>
      <c r="G531" s="112">
        <f>SUMIF('NHẬP HÀNG'!D:D,A531,'NHẬP HÀNG'!J:J)</f>
        <v>0</v>
      </c>
      <c r="H531" s="112">
        <f>SUMIF('NHẬP HÀNG'!D:D,A531,'NHẬP HÀNG'!K:K)</f>
        <v>0</v>
      </c>
      <c r="I531" s="112">
        <f>SUMIF('NHẬP HÀNG'!D:D,A531,'NHẬP HÀNG'!M:M)</f>
        <v>0</v>
      </c>
      <c r="J531" s="112">
        <f>SUMIF('NHẬP HÀNG'!D:D,A531,'NHẬP HÀNG'!N:N)</f>
        <v>0</v>
      </c>
      <c r="K531" s="112">
        <f>SUMIF('NHẬP HÀNG'!D:D,A531,'NHẬP HÀNG'!L:L)</f>
        <v>0</v>
      </c>
      <c r="L531" s="112">
        <f>SUMIF('XUẤT HÀNG'!D:D,A531,'XUẤT HÀNG'!G:G)</f>
        <v>35</v>
      </c>
      <c r="M531" s="112">
        <f>SUMIF('XUẤT HÀNG'!D:D,A531,'XUẤT HÀNG'!H:H)</f>
        <v>0</v>
      </c>
      <c r="N531" s="109">
        <f t="shared" si="76"/>
        <v>0</v>
      </c>
      <c r="O531" s="121"/>
      <c r="P531" s="122"/>
      <c r="Q531" s="124">
        <f t="shared" si="77"/>
        <v>0</v>
      </c>
      <c r="R531" s="13"/>
      <c r="S531" s="101" t="str">
        <f t="shared" si="78"/>
        <v>OK</v>
      </c>
    </row>
    <row r="532" spans="1:19" s="100" customFormat="1" ht="33.75" hidden="1" customHeight="1">
      <c r="A532" s="40" t="s">
        <v>4271</v>
      </c>
      <c r="B532" s="113" t="str">
        <f>IF($A532="","",VLOOKUP($A532,'MÃ HH'!$A$1:$C$1876,2,0))</f>
        <v xml:space="preserve">TÁO XÁ NP CRIPS RED CORE 150- 18KG </v>
      </c>
      <c r="C532" s="113" t="e">
        <f>IF($A532="","",VLOOKUP($A532,'MÃ HH'!$A$1:$C$215,3,0))</f>
        <v>#N/A</v>
      </c>
      <c r="D532" s="109">
        <f>VLOOKUP(A532,'[1]TỔNG HỢP'!$A:$N,14,0)</f>
        <v>0</v>
      </c>
      <c r="E532" s="112">
        <f>SUMIF('NHẬP HÀNG'!$D:$D,A532,'NHẬP HÀNG'!$H:$H)</f>
        <v>0</v>
      </c>
      <c r="F532" s="112">
        <f>SUMIF('NHẬP HÀNG'!D:D,A532,'NHẬP HÀNG'!I:I)</f>
        <v>0</v>
      </c>
      <c r="G532" s="112">
        <f>SUMIF('NHẬP HÀNG'!D:D,A532,'NHẬP HÀNG'!J:J)</f>
        <v>0</v>
      </c>
      <c r="H532" s="112">
        <f>SUMIF('NHẬP HÀNG'!D:D,A532,'NHẬP HÀNG'!K:K)</f>
        <v>0</v>
      </c>
      <c r="I532" s="112">
        <f>SUMIF('NHẬP HÀNG'!D:D,A532,'NHẬP HÀNG'!M:M)</f>
        <v>0</v>
      </c>
      <c r="J532" s="112">
        <f>SUMIF('NHẬP HÀNG'!D:D,A532,'NHẬP HÀNG'!N:N)</f>
        <v>0</v>
      </c>
      <c r="K532" s="112">
        <f>SUMIF('NHẬP HÀNG'!D:D,A532,'NHẬP HÀNG'!L:L)</f>
        <v>0</v>
      </c>
      <c r="L532" s="112">
        <f>SUMIF('XUẤT HÀNG'!D:D,A532,'XUẤT HÀNG'!G:G)</f>
        <v>0</v>
      </c>
      <c r="M532" s="112">
        <f>SUMIF('XUẤT HÀNG'!D:D,A532,'XUẤT HÀNG'!H:H)</f>
        <v>0</v>
      </c>
      <c r="N532" s="109">
        <f t="shared" si="76"/>
        <v>0</v>
      </c>
      <c r="O532" s="121"/>
      <c r="P532" s="122"/>
      <c r="Q532" s="124">
        <f t="shared" si="77"/>
        <v>0</v>
      </c>
      <c r="R532" s="13"/>
      <c r="S532" s="101" t="str">
        <f t="shared" si="78"/>
        <v>NOT OK</v>
      </c>
    </row>
    <row r="533" spans="1:19" s="100" customFormat="1" ht="33.75" customHeight="1">
      <c r="A533" s="40" t="s">
        <v>4590</v>
      </c>
      <c r="B533" s="113" t="str">
        <f>IF($A533="","",VLOOKUP($A533,'MÃ HH'!$A$1:$C$1876,2,0))</f>
        <v xml:space="preserve">TÁO XÁ NP CRIPS RED CORE LẪN SIZE - 18KG </v>
      </c>
      <c r="C533" s="113" t="e">
        <f>IF($A533="","",VLOOKUP($A533,'MÃ HH'!$A$1:$C$215,3,0))</f>
        <v>#N/A</v>
      </c>
      <c r="D533" s="109">
        <f>VLOOKUP(A533,'[1]TỔNG HỢP'!$A:$N,14,0)</f>
        <v>-100</v>
      </c>
      <c r="E533" s="112">
        <f>SUMIF('NHẬP HÀNG'!$D:$D,A533,'NHẬP HÀNG'!$H:$H)</f>
        <v>0</v>
      </c>
      <c r="F533" s="112">
        <f>SUMIF('NHẬP HÀNG'!D:D,A533,'NHẬP HÀNG'!I:I)</f>
        <v>0</v>
      </c>
      <c r="G533" s="112">
        <f>SUMIF('NHẬP HÀNG'!D:D,A533,'NHẬP HÀNG'!J:J)</f>
        <v>0</v>
      </c>
      <c r="H533" s="112">
        <f>SUMIF('NHẬP HÀNG'!D:D,A533,'NHẬP HÀNG'!K:K)</f>
        <v>0</v>
      </c>
      <c r="I533" s="112">
        <f>SUMIF('NHẬP HÀNG'!D:D,A533,'NHẬP HÀNG'!M:M)</f>
        <v>0</v>
      </c>
      <c r="J533" s="112">
        <f>SUMIF('NHẬP HÀNG'!D:D,A533,'NHẬP HÀNG'!N:N)</f>
        <v>0</v>
      </c>
      <c r="K533" s="112">
        <f>SUMIF('NHẬP HÀNG'!D:D,A533,'NHẬP HÀNG'!L:L)</f>
        <v>0</v>
      </c>
      <c r="L533" s="112">
        <f>SUMIF('XUẤT HÀNG'!D:D,A533,'XUẤT HÀNG'!G:G)</f>
        <v>0</v>
      </c>
      <c r="M533" s="112">
        <f>SUMIF('XUẤT HÀNG'!D:D,A533,'XUẤT HÀNG'!H:H)</f>
        <v>0</v>
      </c>
      <c r="N533" s="109">
        <f t="shared" si="76"/>
        <v>-100</v>
      </c>
      <c r="O533" s="121"/>
      <c r="P533" s="122"/>
      <c r="Q533" s="125">
        <f t="shared" si="77"/>
        <v>-100</v>
      </c>
      <c r="R533" s="14"/>
      <c r="S533" s="101" t="str">
        <f t="shared" si="78"/>
        <v>OK</v>
      </c>
    </row>
    <row r="534" spans="1:19" s="100" customFormat="1" ht="45" customHeight="1">
      <c r="A534" s="54" t="s">
        <v>4498</v>
      </c>
      <c r="B534" s="113" t="str">
        <f>IF($A534="","",VLOOKUP($A534,'MÃ HH'!$A$1:$C$1876,2,0))</f>
        <v>TÁO XÁ NP CRIP RED DELECTA 120 - 18KG</v>
      </c>
      <c r="C534" s="113" t="e">
        <f>IF($A534="","",VLOOKUP($A534,'MÃ HH'!$A$1:$C$215,3,0))</f>
        <v>#N/A</v>
      </c>
      <c r="D534" s="109">
        <f>VLOOKUP(A534,'[1]TỔNG HỢP'!$A:$N,14,0)</f>
        <v>3</v>
      </c>
      <c r="E534" s="112">
        <f>SUMIF('NHẬP HÀNG'!$D:$D,A534,'NHẬP HÀNG'!$H:$H)</f>
        <v>0</v>
      </c>
      <c r="F534" s="112">
        <f>SUMIF('NHẬP HÀNG'!D:D,A534,'NHẬP HÀNG'!I:I)</f>
        <v>0</v>
      </c>
      <c r="G534" s="112">
        <f>SUMIF('NHẬP HÀNG'!D:D,A534,'NHẬP HÀNG'!J:J)</f>
        <v>0</v>
      </c>
      <c r="H534" s="112">
        <f>SUMIF('NHẬP HÀNG'!D:D,A534,'NHẬP HÀNG'!K:K)</f>
        <v>0</v>
      </c>
      <c r="I534" s="112">
        <f>SUMIF('NHẬP HÀNG'!D:D,A534,'NHẬP HÀNG'!M:M)</f>
        <v>0</v>
      </c>
      <c r="J534" s="112">
        <f>SUMIF('NHẬP HÀNG'!D:D,A534,'NHẬP HÀNG'!N:N)</f>
        <v>0</v>
      </c>
      <c r="K534" s="112">
        <f>SUMIF('NHẬP HÀNG'!D:D,A534,'NHẬP HÀNG'!L:L)</f>
        <v>0</v>
      </c>
      <c r="L534" s="112">
        <f>SUMIF('XUẤT HÀNG'!D:D,A534,'XUẤT HÀNG'!G:G)</f>
        <v>0</v>
      </c>
      <c r="M534" s="112">
        <f>SUMIF('XUẤT HÀNG'!D:D,A534,'XUẤT HÀNG'!H:H)</f>
        <v>0</v>
      </c>
      <c r="N534" s="109">
        <f t="shared" si="76"/>
        <v>3</v>
      </c>
      <c r="O534" s="121"/>
      <c r="P534" s="122"/>
      <c r="Q534" s="125">
        <f t="shared" si="77"/>
        <v>3</v>
      </c>
      <c r="R534" s="126" t="s">
        <v>4836</v>
      </c>
      <c r="S534" s="101" t="str">
        <f t="shared" si="78"/>
        <v>OK</v>
      </c>
    </row>
    <row r="535" spans="1:19" s="100" customFormat="1" ht="33.75" hidden="1" customHeight="1">
      <c r="A535" s="54" t="s">
        <v>4482</v>
      </c>
      <c r="B535" s="113" t="str">
        <f>IF($A535="","",VLOOKUP($A535,'MÃ HH'!$A$1:$C$1876,2,0))</f>
        <v>TÁO XÁ NP CRIPS RED WOLFHEART 120- 18KG</v>
      </c>
      <c r="C535" s="113" t="e">
        <f>IF($A535="","",VLOOKUP($A535,'MÃ HH'!$A$1:$C$215,3,0))</f>
        <v>#N/A</v>
      </c>
      <c r="D535" s="109">
        <f>VLOOKUP(A535,'[1]TỔNG HỢP'!$A:$N,14,0)</f>
        <v>0</v>
      </c>
      <c r="E535" s="112">
        <f>SUMIF('NHẬP HÀNG'!$D:$D,A535,'NHẬP HÀNG'!$H:$H)</f>
        <v>0</v>
      </c>
      <c r="F535" s="112">
        <f>SUMIF('NHẬP HÀNG'!D:D,A535,'NHẬP HÀNG'!I:I)</f>
        <v>0</v>
      </c>
      <c r="G535" s="112">
        <f>SUMIF('NHẬP HÀNG'!D:D,A535,'NHẬP HÀNG'!J:J)</f>
        <v>0</v>
      </c>
      <c r="H535" s="112">
        <f>SUMIF('NHẬP HÀNG'!D:D,A535,'NHẬP HÀNG'!K:K)</f>
        <v>0</v>
      </c>
      <c r="I535" s="112">
        <f>SUMIF('NHẬP HÀNG'!D:D,A535,'NHẬP HÀNG'!M:M)</f>
        <v>0</v>
      </c>
      <c r="J535" s="112">
        <f>SUMIF('NHẬP HÀNG'!D:D,A535,'NHẬP HÀNG'!N:N)</f>
        <v>0</v>
      </c>
      <c r="K535" s="112">
        <f>SUMIF('NHẬP HÀNG'!D:D,A535,'NHẬP HÀNG'!L:L)</f>
        <v>0</v>
      </c>
      <c r="L535" s="112">
        <f>SUMIF('XUẤT HÀNG'!D:D,A535,'XUẤT HÀNG'!G:G)</f>
        <v>0</v>
      </c>
      <c r="M535" s="112">
        <f>SUMIF('XUẤT HÀNG'!D:D,A535,'XUẤT HÀNG'!H:H)</f>
        <v>0</v>
      </c>
      <c r="N535" s="109">
        <f t="shared" si="76"/>
        <v>0</v>
      </c>
      <c r="O535" s="121"/>
      <c r="P535" s="122"/>
      <c r="Q535" s="124">
        <f t="shared" si="77"/>
        <v>0</v>
      </c>
      <c r="R535" s="63" t="s">
        <v>4837</v>
      </c>
      <c r="S535" s="101" t="str">
        <f t="shared" si="78"/>
        <v>NOT OK</v>
      </c>
    </row>
    <row r="536" spans="1:19" s="100" customFormat="1" ht="33.75" hidden="1" customHeight="1">
      <c r="A536" s="40" t="s">
        <v>4624</v>
      </c>
      <c r="B536" s="113" t="str">
        <f>IF($A536="","",VLOOKUP($A536,'MÃ HH'!$A$1:$C$1876,2,0))</f>
        <v>TÁO XÁ NP CRIP RED FRUIT WORKS 100 - 18KG</v>
      </c>
      <c r="C536" s="113" t="e">
        <f>IF($A536="","",VLOOKUP($A536,'MÃ HH'!$A$1:$C$215,3,0))</f>
        <v>#N/A</v>
      </c>
      <c r="D536" s="109">
        <f>VLOOKUP(A536,'[1]TỔNG HỢP'!$A:$N,14,0)</f>
        <v>0</v>
      </c>
      <c r="E536" s="112">
        <f>SUMIF('NHẬP HÀNG'!$D:$D,A536,'NHẬP HÀNG'!$H:$H)</f>
        <v>0</v>
      </c>
      <c r="F536" s="112">
        <f>SUMIF('NHẬP HÀNG'!D:D,A536,'NHẬP HÀNG'!I:I)</f>
        <v>0</v>
      </c>
      <c r="G536" s="112">
        <f>SUMIF('NHẬP HÀNG'!D:D,A536,'NHẬP HÀNG'!J:J)</f>
        <v>0</v>
      </c>
      <c r="H536" s="112">
        <f>SUMIF('NHẬP HÀNG'!D:D,A536,'NHẬP HÀNG'!K:K)</f>
        <v>0</v>
      </c>
      <c r="I536" s="112">
        <f>SUMIF('NHẬP HÀNG'!D:D,A536,'NHẬP HÀNG'!M:M)</f>
        <v>0</v>
      </c>
      <c r="J536" s="112">
        <f>SUMIF('NHẬP HÀNG'!D:D,A536,'NHẬP HÀNG'!N:N)</f>
        <v>0</v>
      </c>
      <c r="K536" s="112">
        <f>SUMIF('NHẬP HÀNG'!D:D,A536,'NHẬP HÀNG'!L:L)</f>
        <v>0</v>
      </c>
      <c r="L536" s="112">
        <f>SUMIF('XUẤT HÀNG'!D:D,A536,'XUẤT HÀNG'!G:G)</f>
        <v>0</v>
      </c>
      <c r="M536" s="112">
        <f>SUMIF('XUẤT HÀNG'!D:D,A536,'XUẤT HÀNG'!H:H)</f>
        <v>0</v>
      </c>
      <c r="N536" s="109">
        <f t="shared" ref="N536:N542" si="79">D536+E536+F536+G536+H536+I536++J536-L536-M536+K536</f>
        <v>0</v>
      </c>
      <c r="O536" s="121"/>
      <c r="P536" s="122"/>
      <c r="Q536" s="125">
        <f t="shared" ref="Q536:Q542" si="80">+N536-O536-P536</f>
        <v>0</v>
      </c>
      <c r="R536" s="14" t="s">
        <v>4838</v>
      </c>
      <c r="S536" s="101" t="str">
        <f t="shared" ref="S536:S543" si="81">IF(ABS(D536)+ABS(E536)+ABS(F536)+ABS(J536)+ABS(L536)+ABS(O536)+ABS(P536)+ABS(M536)+ABS(N536)+ABS(Q536)=0,"NOT OK","OK")</f>
        <v>NOT OK</v>
      </c>
    </row>
    <row r="537" spans="1:19" s="100" customFormat="1" ht="33.75" hidden="1" customHeight="1">
      <c r="A537" s="40" t="s">
        <v>4626</v>
      </c>
      <c r="B537" s="113" t="str">
        <f>IF($A537="","",VLOOKUP($A537,'MÃ HH'!$A$1:$C$1876,2,0))</f>
        <v>TÁO XÁ NP CRIP RED FRUIT WORKS 110 - 18KG</v>
      </c>
      <c r="C537" s="113" t="e">
        <f>IF($A537="","",VLOOKUP($A537,'MÃ HH'!$A$1:$C$215,3,0))</f>
        <v>#N/A</v>
      </c>
      <c r="D537" s="109">
        <f>VLOOKUP(A537,'[1]TỔNG HỢP'!$A:$N,14,0)</f>
        <v>0</v>
      </c>
      <c r="E537" s="112">
        <f>SUMIF('NHẬP HÀNG'!$D:$D,A537,'NHẬP HÀNG'!$H:$H)</f>
        <v>0</v>
      </c>
      <c r="F537" s="112">
        <f>SUMIF('NHẬP HÀNG'!D:D,A537,'NHẬP HÀNG'!I:I)</f>
        <v>0</v>
      </c>
      <c r="G537" s="112">
        <f>SUMIF('NHẬP HÀNG'!D:D,A537,'NHẬP HÀNG'!J:J)</f>
        <v>0</v>
      </c>
      <c r="H537" s="112">
        <f>SUMIF('NHẬP HÀNG'!D:D,A537,'NHẬP HÀNG'!K:K)</f>
        <v>0</v>
      </c>
      <c r="I537" s="112">
        <f>SUMIF('NHẬP HÀNG'!D:D,A537,'NHẬP HÀNG'!M:M)</f>
        <v>0</v>
      </c>
      <c r="J537" s="112">
        <f>SUMIF('NHẬP HÀNG'!D:D,A537,'NHẬP HÀNG'!N:N)</f>
        <v>0</v>
      </c>
      <c r="K537" s="112">
        <f>SUMIF('NHẬP HÀNG'!D:D,A537,'NHẬP HÀNG'!L:L)</f>
        <v>0</v>
      </c>
      <c r="L537" s="112">
        <f>SUMIF('XUẤT HÀNG'!D:D,A537,'XUẤT HÀNG'!G:G)</f>
        <v>0</v>
      </c>
      <c r="M537" s="112">
        <f>SUMIF('XUẤT HÀNG'!D:D,A537,'XUẤT HÀNG'!H:H)</f>
        <v>0</v>
      </c>
      <c r="N537" s="109">
        <f t="shared" si="79"/>
        <v>0</v>
      </c>
      <c r="O537" s="121"/>
      <c r="P537" s="122"/>
      <c r="Q537" s="125">
        <f t="shared" si="80"/>
        <v>0</v>
      </c>
      <c r="R537" s="14"/>
      <c r="S537" s="101" t="str">
        <f t="shared" si="81"/>
        <v>NOT OK</v>
      </c>
    </row>
    <row r="538" spans="1:19" s="100" customFormat="1" ht="33.75" customHeight="1">
      <c r="A538" s="40" t="s">
        <v>4628</v>
      </c>
      <c r="B538" s="113" t="str">
        <f>IF($A538="","",VLOOKUP($A538,'MÃ HH'!$A$1:$C$1876,2,0))</f>
        <v>TÁO XÁ NP CRIP RED FRUIT WORKS 120 - 18KG</v>
      </c>
      <c r="C538" s="113" t="e">
        <f>IF($A538="","",VLOOKUP($A538,'MÃ HH'!$A$1:$C$215,3,0))</f>
        <v>#N/A</v>
      </c>
      <c r="D538" s="109">
        <f>VLOOKUP(A538,'[1]TỔNG HỢP'!$A:$N,14,0)</f>
        <v>1</v>
      </c>
      <c r="E538" s="112">
        <f>SUMIF('NHẬP HÀNG'!$D:$D,A538,'NHẬP HÀNG'!$H:$H)</f>
        <v>0</v>
      </c>
      <c r="F538" s="112">
        <f>SUMIF('NHẬP HÀNG'!D:D,A538,'NHẬP HÀNG'!I:I)</f>
        <v>0</v>
      </c>
      <c r="G538" s="112">
        <f>SUMIF('NHẬP HÀNG'!D:D,A538,'NHẬP HÀNG'!J:J)</f>
        <v>0</v>
      </c>
      <c r="H538" s="112">
        <f>SUMIF('NHẬP HÀNG'!D:D,A538,'NHẬP HÀNG'!K:K)</f>
        <v>0</v>
      </c>
      <c r="I538" s="112">
        <f>SUMIF('NHẬP HÀNG'!D:D,A538,'NHẬP HÀNG'!M:M)</f>
        <v>0</v>
      </c>
      <c r="J538" s="112">
        <f>SUMIF('NHẬP HÀNG'!D:D,A538,'NHẬP HÀNG'!N:N)</f>
        <v>0</v>
      </c>
      <c r="K538" s="112">
        <f>SUMIF('NHẬP HÀNG'!D:D,A538,'NHẬP HÀNG'!L:L)</f>
        <v>0</v>
      </c>
      <c r="L538" s="112">
        <f>SUMIF('XUẤT HÀNG'!D:D,A538,'XUẤT HÀNG'!G:G)</f>
        <v>0</v>
      </c>
      <c r="M538" s="112">
        <f>SUMIF('XUẤT HÀNG'!D:D,A538,'XUẤT HÀNG'!H:H)</f>
        <v>0</v>
      </c>
      <c r="N538" s="109">
        <f t="shared" si="79"/>
        <v>1</v>
      </c>
      <c r="O538" s="121"/>
      <c r="P538" s="122"/>
      <c r="Q538" s="125">
        <f t="shared" si="80"/>
        <v>1</v>
      </c>
      <c r="R538" s="14"/>
      <c r="S538" s="101" t="str">
        <f t="shared" si="81"/>
        <v>OK</v>
      </c>
    </row>
    <row r="539" spans="1:19" s="100" customFormat="1" ht="33.75" customHeight="1">
      <c r="A539" s="40" t="s">
        <v>4636</v>
      </c>
      <c r="B539" s="113" t="str">
        <f>IF($A539="","",VLOOKUP($A539,'MÃ HH'!$A$1:$C$1876,2,0))</f>
        <v>TÁO XÁ NP CRIP RED FRUIT WORKS 70- 18KG</v>
      </c>
      <c r="C539" s="113" t="e">
        <f>IF($A539="","",VLOOKUP($A539,'MÃ HH'!$A$1:$C$215,3,0))</f>
        <v>#N/A</v>
      </c>
      <c r="D539" s="109">
        <f>VLOOKUP(A539,'[1]TỔNG HỢP'!$A:$N,14,0)</f>
        <v>0</v>
      </c>
      <c r="E539" s="112">
        <f>SUMIF('NHẬP HÀNG'!$D:$D,A539,'NHẬP HÀNG'!$H:$H)</f>
        <v>0</v>
      </c>
      <c r="F539" s="112">
        <f>SUMIF('NHẬP HÀNG'!D:D,A539,'NHẬP HÀNG'!I:I)</f>
        <v>0</v>
      </c>
      <c r="G539" s="112">
        <f>SUMIF('NHẬP HÀNG'!D:D,A539,'NHẬP HÀNG'!J:J)</f>
        <v>0</v>
      </c>
      <c r="H539" s="112">
        <f>SUMIF('NHẬP HÀNG'!D:D,A539,'NHẬP HÀNG'!K:K)</f>
        <v>0</v>
      </c>
      <c r="I539" s="112">
        <f>SUMIF('NHẬP HÀNG'!D:D,A539,'NHẬP HÀNG'!M:M)</f>
        <v>0</v>
      </c>
      <c r="J539" s="112">
        <f>SUMIF('NHẬP HÀNG'!D:D,A539,'NHẬP HÀNG'!N:N)</f>
        <v>0</v>
      </c>
      <c r="K539" s="112">
        <f>SUMIF('NHẬP HÀNG'!D:D,A539,'NHẬP HÀNG'!L:L)</f>
        <v>0</v>
      </c>
      <c r="L539" s="112">
        <f>SUMIF('XUẤT HÀNG'!D:D,A539,'XUẤT HÀNG'!G:G)</f>
        <v>0</v>
      </c>
      <c r="M539" s="112">
        <f>SUMIF('XUẤT HÀNG'!D:D,A539,'XUẤT HÀNG'!H:H)</f>
        <v>0</v>
      </c>
      <c r="N539" s="109">
        <f t="shared" si="79"/>
        <v>0</v>
      </c>
      <c r="O539" s="121">
        <v>8</v>
      </c>
      <c r="P539" s="122"/>
      <c r="Q539" s="125">
        <f t="shared" si="80"/>
        <v>-8</v>
      </c>
      <c r="R539" s="14"/>
      <c r="S539" s="101" t="str">
        <f t="shared" si="81"/>
        <v>OK</v>
      </c>
    </row>
    <row r="540" spans="1:19" s="100" customFormat="1" ht="33.6" customHeight="1">
      <c r="A540" s="40" t="s">
        <v>4638</v>
      </c>
      <c r="B540" s="113" t="str">
        <f>IF($A540="","",VLOOKUP($A540,'MÃ HH'!$A$1:$C$1876,2,0))</f>
        <v>TÁO XÁ NP CRIP RED FRUIT WORKS 80- 18KG</v>
      </c>
      <c r="C540" s="113" t="e">
        <f>IF($A540="","",VLOOKUP($A540,'MÃ HH'!$A$1:$C$215,3,0))</f>
        <v>#N/A</v>
      </c>
      <c r="D540" s="109">
        <f>VLOOKUP(A540,'[1]TỔNG HỢP'!$A:$N,14,0)</f>
        <v>-14</v>
      </c>
      <c r="E540" s="112">
        <f>SUMIF('NHẬP HÀNG'!$D:$D,A540,'NHẬP HÀNG'!$H:$H)</f>
        <v>0</v>
      </c>
      <c r="F540" s="112">
        <f>SUMIF('NHẬP HÀNG'!D:D,A540,'NHẬP HÀNG'!I:I)</f>
        <v>0</v>
      </c>
      <c r="G540" s="112">
        <f>SUMIF('NHẬP HÀNG'!D:D,A540,'NHẬP HÀNG'!J:J)</f>
        <v>0</v>
      </c>
      <c r="H540" s="112">
        <f>SUMIF('NHẬP HÀNG'!D:D,A540,'NHẬP HÀNG'!K:K)</f>
        <v>0</v>
      </c>
      <c r="I540" s="112">
        <f>SUMIF('NHẬP HÀNG'!D:D,A540,'NHẬP HÀNG'!M:M)</f>
        <v>0</v>
      </c>
      <c r="J540" s="112">
        <f>SUMIF('NHẬP HÀNG'!D:D,A540,'NHẬP HÀNG'!N:N)</f>
        <v>0</v>
      </c>
      <c r="K540" s="112">
        <f>SUMIF('NHẬP HÀNG'!D:D,A540,'NHẬP HÀNG'!L:L)</f>
        <v>0</v>
      </c>
      <c r="L540" s="112">
        <f>SUMIF('XUẤT HÀNG'!D:D,A540,'XUẤT HÀNG'!G:G)</f>
        <v>0</v>
      </c>
      <c r="M540" s="112">
        <f>SUMIF('XUẤT HÀNG'!D:D,A540,'XUẤT HÀNG'!H:H)</f>
        <v>0</v>
      </c>
      <c r="N540" s="109">
        <f t="shared" si="79"/>
        <v>-14</v>
      </c>
      <c r="O540" s="121"/>
      <c r="P540" s="122"/>
      <c r="Q540" s="125">
        <f t="shared" si="80"/>
        <v>-14</v>
      </c>
      <c r="R540" s="14"/>
      <c r="S540" s="101" t="str">
        <f t="shared" si="81"/>
        <v>OK</v>
      </c>
    </row>
    <row r="541" spans="1:19" s="100" customFormat="1" ht="33.75" customHeight="1">
      <c r="A541" s="40" t="s">
        <v>4640</v>
      </c>
      <c r="B541" s="113" t="str">
        <f>IF($A541="","",VLOOKUP($A541,'MÃ HH'!$A$1:$C$1876,2,0))</f>
        <v>TÁO XÁ NP CRIP RED FRUIT WORKS 90- 18KG</v>
      </c>
      <c r="C541" s="113" t="e">
        <f>IF($A541="","",VLOOKUP($A541,'MÃ HH'!$A$1:$C$215,3,0))</f>
        <v>#N/A</v>
      </c>
      <c r="D541" s="109">
        <f>VLOOKUP(A541,'[1]TỔNG HỢP'!$A:$N,14,0)</f>
        <v>-36</v>
      </c>
      <c r="E541" s="112">
        <f>SUMIF('NHẬP HÀNG'!$D:$D,A541,'NHẬP HÀNG'!$H:$H)</f>
        <v>0</v>
      </c>
      <c r="F541" s="112">
        <f>SUMIF('NHẬP HÀNG'!D:D,A541,'NHẬP HÀNG'!I:I)</f>
        <v>0</v>
      </c>
      <c r="G541" s="112">
        <f>SUMIF('NHẬP HÀNG'!D:D,A541,'NHẬP HÀNG'!J:J)</f>
        <v>0</v>
      </c>
      <c r="H541" s="112">
        <f>SUMIF('NHẬP HÀNG'!D:D,A541,'NHẬP HÀNG'!K:K)</f>
        <v>0</v>
      </c>
      <c r="I541" s="112">
        <f>SUMIF('NHẬP HÀNG'!D:D,A541,'NHẬP HÀNG'!M:M)</f>
        <v>0</v>
      </c>
      <c r="J541" s="112">
        <f>SUMIF('NHẬP HÀNG'!D:D,A541,'NHẬP HÀNG'!N:N)</f>
        <v>0</v>
      </c>
      <c r="K541" s="112">
        <f>SUMIF('NHẬP HÀNG'!D:D,A541,'NHẬP HÀNG'!L:L)</f>
        <v>0</v>
      </c>
      <c r="L541" s="112">
        <f>SUMIF('XUẤT HÀNG'!D:D,A541,'XUẤT HÀNG'!G:G)</f>
        <v>0</v>
      </c>
      <c r="M541" s="112">
        <f>SUMIF('XUẤT HÀNG'!D:D,A541,'XUẤT HÀNG'!H:H)</f>
        <v>0</v>
      </c>
      <c r="N541" s="109">
        <f t="shared" si="79"/>
        <v>-36</v>
      </c>
      <c r="O541" s="121"/>
      <c r="P541" s="122"/>
      <c r="Q541" s="125">
        <f t="shared" si="80"/>
        <v>-36</v>
      </c>
      <c r="R541" s="14"/>
      <c r="S541" s="101" t="str">
        <f t="shared" si="81"/>
        <v>OK</v>
      </c>
    </row>
    <row r="542" spans="1:19" s="100" customFormat="1" ht="33.75" customHeight="1">
      <c r="A542" s="40" t="s">
        <v>4630</v>
      </c>
      <c r="B542" s="113" t="str">
        <f>IF($A542="","",VLOOKUP($A542,'MÃ HH'!$A$1:$C$1876,2,0))</f>
        <v>TÁO XÁ NP CRIP RED FRUIT WORKS LẪN SIZE - 18KG</v>
      </c>
      <c r="C542" s="113" t="e">
        <f>IF($A542="","",VLOOKUP($A542,'MÃ HH'!$A$1:$C$215,3,0))</f>
        <v>#N/A</v>
      </c>
      <c r="D542" s="109">
        <f>VLOOKUP(A542,'[1]TỔNG HỢP'!$A:$N,14,0)</f>
        <v>56</v>
      </c>
      <c r="E542" s="112">
        <f>SUMIF('NHẬP HÀNG'!$D:$D,A542,'NHẬP HÀNG'!$H:$H)</f>
        <v>0</v>
      </c>
      <c r="F542" s="112">
        <f>SUMIF('NHẬP HÀNG'!D:D,A542,'NHẬP HÀNG'!I:I)</f>
        <v>0</v>
      </c>
      <c r="G542" s="112">
        <f>SUMIF('NHẬP HÀNG'!D:D,A542,'NHẬP HÀNG'!J:J)</f>
        <v>0</v>
      </c>
      <c r="H542" s="112">
        <f>SUMIF('NHẬP HÀNG'!D:D,A542,'NHẬP HÀNG'!K:K)</f>
        <v>0</v>
      </c>
      <c r="I542" s="112">
        <f>SUMIF('NHẬP HÀNG'!D:D,A542,'NHẬP HÀNG'!M:M)</f>
        <v>0</v>
      </c>
      <c r="J542" s="112">
        <f>SUMIF('NHẬP HÀNG'!D:D,A542,'NHẬP HÀNG'!N:N)</f>
        <v>0</v>
      </c>
      <c r="K542" s="112">
        <f>SUMIF('NHẬP HÀNG'!D:D,A542,'NHẬP HÀNG'!L:L)</f>
        <v>0</v>
      </c>
      <c r="L542" s="112">
        <f>SUMIF('XUẤT HÀNG'!D:D,A542,'XUẤT HÀNG'!G:G)</f>
        <v>0</v>
      </c>
      <c r="M542" s="112">
        <f>SUMIF('XUẤT HÀNG'!D:D,A542,'XUẤT HÀNG'!H:H)</f>
        <v>0</v>
      </c>
      <c r="N542" s="109">
        <f t="shared" si="79"/>
        <v>56</v>
      </c>
      <c r="O542" s="121"/>
      <c r="P542" s="122"/>
      <c r="Q542" s="125">
        <f t="shared" si="80"/>
        <v>56</v>
      </c>
      <c r="R542" s="14"/>
      <c r="S542" s="101" t="str">
        <f t="shared" si="81"/>
        <v>OK</v>
      </c>
    </row>
    <row r="543" spans="1:19" s="100" customFormat="1" ht="33.75" customHeight="1">
      <c r="A543" s="40" t="s">
        <v>4301</v>
      </c>
      <c r="B543" s="113" t="str">
        <f>IF($A543="","",VLOOKUP($A543,'MÃ HH'!$A$1:$C$1876,2,0))</f>
        <v>TÁO NP FUJI RED MARTLET 80 - 18KG</v>
      </c>
      <c r="C543" s="113" t="e">
        <f>IF($A543="","",VLOOKUP($A543,'MÃ HH'!$A$1:$C$215,3,0))</f>
        <v>#N/A</v>
      </c>
      <c r="D543" s="109">
        <f>VLOOKUP(A543,'[1]TỔNG HỢP'!$A:$N,14,0)</f>
        <v>1</v>
      </c>
      <c r="E543" s="112">
        <f>SUMIF('NHẬP HÀNG'!$D:$D,A543,'NHẬP HÀNG'!$H:$H)</f>
        <v>0</v>
      </c>
      <c r="F543" s="112">
        <f>SUMIF('NHẬP HÀNG'!D:D,A543,'NHẬP HÀNG'!I:I)</f>
        <v>0</v>
      </c>
      <c r="G543" s="112">
        <f>SUMIF('NHẬP HÀNG'!D:D,A543,'NHẬP HÀNG'!J:J)</f>
        <v>0</v>
      </c>
      <c r="H543" s="112">
        <f>SUMIF('NHẬP HÀNG'!D:D,A543,'NHẬP HÀNG'!K:K)</f>
        <v>0</v>
      </c>
      <c r="I543" s="112">
        <f>SUMIF('NHẬP HÀNG'!D:D,A543,'NHẬP HÀNG'!M:M)</f>
        <v>0</v>
      </c>
      <c r="J543" s="112">
        <f>SUMIF('NHẬP HÀNG'!D:D,A543,'NHẬP HÀNG'!N:N)</f>
        <v>0</v>
      </c>
      <c r="K543" s="112">
        <f>SUMIF('NHẬP HÀNG'!D:D,A543,'NHẬP HÀNG'!L:L)</f>
        <v>0</v>
      </c>
      <c r="L543" s="112">
        <f>SUMIF('XUẤT HÀNG'!D:D,A543,'XUẤT HÀNG'!G:G)</f>
        <v>0</v>
      </c>
      <c r="M543" s="112">
        <f>SUMIF('XUẤT HÀNG'!D:D,A543,'XUẤT HÀNG'!H:H)</f>
        <v>0</v>
      </c>
      <c r="N543" s="109">
        <f t="shared" ref="N543:N558" si="82">D543+E543+F543+G543+H543+I543++J543-L543-M543+K543</f>
        <v>1</v>
      </c>
      <c r="O543" s="121"/>
      <c r="P543" s="122"/>
      <c r="Q543" s="125">
        <f t="shared" ref="Q543:Q558" si="83">+N543-O543-P543</f>
        <v>1</v>
      </c>
      <c r="R543" s="126" t="s">
        <v>4839</v>
      </c>
      <c r="S543" s="101" t="str">
        <f t="shared" si="81"/>
        <v>OK</v>
      </c>
    </row>
    <row r="544" spans="1:19" s="100" customFormat="1" ht="33.75" hidden="1" customHeight="1">
      <c r="A544" s="54" t="s">
        <v>4293</v>
      </c>
      <c r="B544" s="113" t="str">
        <f>IF($A544="","",VLOOKUP($A544,'MÃ HH'!$A$1:$C$1876,2,0))</f>
        <v>TÁO BA LAN 80 - 18KG</v>
      </c>
      <c r="C544" s="113" t="e">
        <f>IF($A544="","",VLOOKUP($A544,'MÃ HH'!$A$1:$C$215,3,0))</f>
        <v>#N/A</v>
      </c>
      <c r="D544" s="109">
        <f>VLOOKUP(A544,'[1]TỔNG HỢP'!$A:$N,14,0)</f>
        <v>0</v>
      </c>
      <c r="E544" s="112">
        <f>SUMIF('NHẬP HÀNG'!$D:$D,A544,'NHẬP HÀNG'!$H:$H)</f>
        <v>0</v>
      </c>
      <c r="F544" s="112">
        <f>SUMIF('NHẬP HÀNG'!D:D,A544,'NHẬP HÀNG'!I:I)</f>
        <v>0</v>
      </c>
      <c r="G544" s="112">
        <f>SUMIF('NHẬP HÀNG'!D:D,A544,'NHẬP HÀNG'!J:J)</f>
        <v>0</v>
      </c>
      <c r="H544" s="112">
        <f>SUMIF('NHẬP HÀNG'!D:D,A544,'NHẬP HÀNG'!K:K)</f>
        <v>0</v>
      </c>
      <c r="I544" s="112">
        <f>SUMIF('NHẬP HÀNG'!D:D,A544,'NHẬP HÀNG'!M:M)</f>
        <v>0</v>
      </c>
      <c r="J544" s="112">
        <f>SUMIF('NHẬP HÀNG'!D:D,A544,'NHẬP HÀNG'!N:N)</f>
        <v>0</v>
      </c>
      <c r="K544" s="112">
        <f>SUMIF('NHẬP HÀNG'!D:D,A544,'NHẬP HÀNG'!L:L)</f>
        <v>0</v>
      </c>
      <c r="L544" s="112">
        <f>SUMIF('XUẤT HÀNG'!D:D,A544,'XUẤT HÀNG'!G:G)</f>
        <v>0</v>
      </c>
      <c r="M544" s="112">
        <f>SUMIF('XUẤT HÀNG'!D:D,A544,'XUẤT HÀNG'!H:H)</f>
        <v>0</v>
      </c>
      <c r="N544" s="109">
        <f t="shared" si="82"/>
        <v>0</v>
      </c>
      <c r="O544" s="121"/>
      <c r="P544" s="122"/>
      <c r="Q544" s="124">
        <f t="shared" si="83"/>
        <v>0</v>
      </c>
      <c r="R544" s="63"/>
      <c r="S544" s="101" t="str">
        <f t="shared" ref="S544:S558" si="84">IF(ABS(D544)+ABS(E544)+ABS(F544)+ABS(J544)+ABS(L544)+ABS(O544)+ABS(P544)+ABS(M544)+ABS(N544)+ABS(Q544)=0,"NOT OK","OK")</f>
        <v>NOT OK</v>
      </c>
    </row>
    <row r="545" spans="1:19" s="100" customFormat="1" ht="34.9" hidden="1" customHeight="1">
      <c r="A545" s="54" t="s">
        <v>4289</v>
      </c>
      <c r="B545" s="113" t="str">
        <f>IF($A545="","",VLOOKUP($A545,'MÃ HH'!$A$1:$C$1876,2,0))</f>
        <v>TÁO BA LAN 90 - 18KG</v>
      </c>
      <c r="C545" s="113" t="e">
        <f>IF($A545="","",VLOOKUP($A545,'MÃ HH'!$A$1:$C$215,3,0))</f>
        <v>#N/A</v>
      </c>
      <c r="D545" s="109">
        <f>VLOOKUP(A545,'[1]TỔNG HỢP'!$A:$N,14,0)</f>
        <v>0</v>
      </c>
      <c r="E545" s="112">
        <f>SUMIF('NHẬP HÀNG'!$D:$D,A545,'NHẬP HÀNG'!$H:$H)</f>
        <v>0</v>
      </c>
      <c r="F545" s="112">
        <f>SUMIF('NHẬP HÀNG'!D:D,A545,'NHẬP HÀNG'!I:I)</f>
        <v>0</v>
      </c>
      <c r="G545" s="112">
        <f>SUMIF('NHẬP HÀNG'!D:D,A545,'NHẬP HÀNG'!J:J)</f>
        <v>0</v>
      </c>
      <c r="H545" s="112">
        <f>SUMIF('NHẬP HÀNG'!D:D,A545,'NHẬP HÀNG'!K:K)</f>
        <v>0</v>
      </c>
      <c r="I545" s="112">
        <f>SUMIF('NHẬP HÀNG'!D:D,A545,'NHẬP HÀNG'!M:M)</f>
        <v>0</v>
      </c>
      <c r="J545" s="112">
        <f>SUMIF('NHẬP HÀNG'!D:D,A545,'NHẬP HÀNG'!N:N)</f>
        <v>0</v>
      </c>
      <c r="K545" s="112">
        <f>SUMIF('NHẬP HÀNG'!D:D,A545,'NHẬP HÀNG'!L:L)</f>
        <v>0</v>
      </c>
      <c r="L545" s="112">
        <f>SUMIF('XUẤT HÀNG'!D:D,A545,'XUẤT HÀNG'!G:G)</f>
        <v>0</v>
      </c>
      <c r="M545" s="112">
        <f>SUMIF('XUẤT HÀNG'!D:D,A545,'XUẤT HÀNG'!H:H)</f>
        <v>0</v>
      </c>
      <c r="N545" s="109">
        <f t="shared" si="82"/>
        <v>0</v>
      </c>
      <c r="O545" s="121"/>
      <c r="P545" s="122"/>
      <c r="Q545" s="125">
        <f t="shared" si="83"/>
        <v>0</v>
      </c>
      <c r="R545" s="14" t="s">
        <v>4840</v>
      </c>
      <c r="S545" s="101" t="str">
        <f t="shared" si="84"/>
        <v>NOT OK</v>
      </c>
    </row>
    <row r="546" spans="1:19" s="100" customFormat="1" ht="35.450000000000003" customHeight="1">
      <c r="A546" s="54" t="s">
        <v>4291</v>
      </c>
      <c r="B546" s="113" t="str">
        <f>IF($A546="","",VLOOKUP($A546,'MÃ HH'!$A$1:$C$1876,2,0))</f>
        <v>TÁO BA LAN LẪN SIZE - 18KG</v>
      </c>
      <c r="C546" s="113" t="e">
        <f>IF($A546="","",VLOOKUP($A546,'MÃ HH'!$A$1:$C$215,3,0))</f>
        <v>#N/A</v>
      </c>
      <c r="D546" s="109">
        <f>VLOOKUP(A546,'[1]TỔNG HỢP'!$A:$N,14,0)</f>
        <v>-1</v>
      </c>
      <c r="E546" s="112">
        <f>SUMIF('NHẬP HÀNG'!$D:$D,A546,'NHẬP HÀNG'!$H:$H)</f>
        <v>0</v>
      </c>
      <c r="F546" s="112">
        <f>SUMIF('NHẬP HÀNG'!D:D,A546,'NHẬP HÀNG'!I:I)</f>
        <v>0</v>
      </c>
      <c r="G546" s="112">
        <f>SUMIF('NHẬP HÀNG'!D:D,A546,'NHẬP HÀNG'!J:J)</f>
        <v>0</v>
      </c>
      <c r="H546" s="112">
        <f>SUMIF('NHẬP HÀNG'!D:D,A546,'NHẬP HÀNG'!K:K)</f>
        <v>0</v>
      </c>
      <c r="I546" s="112">
        <f>SUMIF('NHẬP HÀNG'!D:D,A546,'NHẬP HÀNG'!M:M)</f>
        <v>0</v>
      </c>
      <c r="J546" s="112">
        <f>SUMIF('NHẬP HÀNG'!D:D,A546,'NHẬP HÀNG'!N:N)</f>
        <v>0</v>
      </c>
      <c r="K546" s="112">
        <f>SUMIF('NHẬP HÀNG'!D:D,A546,'NHẬP HÀNG'!L:L)</f>
        <v>0</v>
      </c>
      <c r="L546" s="112">
        <f>SUMIF('XUẤT HÀNG'!D:D,A546,'XUẤT HÀNG'!G:G)</f>
        <v>0</v>
      </c>
      <c r="M546" s="112">
        <f>SUMIF('XUẤT HÀNG'!D:D,A546,'XUẤT HÀNG'!H:H)</f>
        <v>0</v>
      </c>
      <c r="N546" s="109">
        <f t="shared" si="82"/>
        <v>-1</v>
      </c>
      <c r="O546" s="121"/>
      <c r="P546" s="122"/>
      <c r="Q546" s="125">
        <f t="shared" si="83"/>
        <v>-1</v>
      </c>
      <c r="R546" s="14"/>
      <c r="S546" s="101" t="str">
        <f t="shared" si="84"/>
        <v>OK</v>
      </c>
    </row>
    <row r="547" spans="1:19" s="100" customFormat="1" ht="33.75" customHeight="1">
      <c r="A547" s="54" t="s">
        <v>4343</v>
      </c>
      <c r="B547" s="113" t="str">
        <f>IF($A547="","",VLOOKUP($A547,'MÃ HH'!$A$1:$C$1876,2,0))</f>
        <v>TÁO BA LAN 112 - 18KG</v>
      </c>
      <c r="C547" s="113" t="e">
        <f>IF($A547="","",VLOOKUP($A547,'MÃ HH'!$A$1:$C$215,3,0))</f>
        <v>#N/A</v>
      </c>
      <c r="D547" s="109">
        <f>VLOOKUP(A547,'[1]TỔNG HỢP'!$A:$N,14,0)</f>
        <v>1</v>
      </c>
      <c r="E547" s="112">
        <f>SUMIF('NHẬP HÀNG'!$D:$D,A547,'NHẬP HÀNG'!$H:$H)</f>
        <v>0</v>
      </c>
      <c r="F547" s="112">
        <f>SUMIF('NHẬP HÀNG'!D:D,A547,'NHẬP HÀNG'!I:I)</f>
        <v>0</v>
      </c>
      <c r="G547" s="112">
        <f>SUMIF('NHẬP HÀNG'!D:D,A547,'NHẬP HÀNG'!J:J)</f>
        <v>0</v>
      </c>
      <c r="H547" s="112">
        <f>SUMIF('NHẬP HÀNG'!D:D,A547,'NHẬP HÀNG'!K:K)</f>
        <v>0</v>
      </c>
      <c r="I547" s="112">
        <f>SUMIF('NHẬP HÀNG'!D:D,A547,'NHẬP HÀNG'!M:M)</f>
        <v>0</v>
      </c>
      <c r="J547" s="112">
        <f>SUMIF('NHẬP HÀNG'!D:D,A547,'NHẬP HÀNG'!N:N)</f>
        <v>0</v>
      </c>
      <c r="K547" s="112">
        <f>SUMIF('NHẬP HÀNG'!D:D,A547,'NHẬP HÀNG'!L:L)</f>
        <v>0</v>
      </c>
      <c r="L547" s="112">
        <f>SUMIF('XUẤT HÀNG'!D:D,A547,'XUẤT HÀNG'!G:G)</f>
        <v>0</v>
      </c>
      <c r="M547" s="112">
        <f>SUMIF('XUẤT HÀNG'!D:D,A547,'XUẤT HÀNG'!H:H)</f>
        <v>0</v>
      </c>
      <c r="N547" s="109">
        <f t="shared" si="82"/>
        <v>1</v>
      </c>
      <c r="O547" s="121"/>
      <c r="P547" s="122"/>
      <c r="Q547" s="125">
        <f t="shared" si="83"/>
        <v>1</v>
      </c>
      <c r="R547" s="14"/>
      <c r="S547" s="101" t="str">
        <f t="shared" si="84"/>
        <v>OK</v>
      </c>
    </row>
    <row r="548" spans="1:19" s="100" customFormat="1" ht="33.75" customHeight="1">
      <c r="A548" s="54" t="s">
        <v>4345</v>
      </c>
      <c r="B548" s="113" t="str">
        <f>IF($A548="","",VLOOKUP($A548,'MÃ HH'!$A$1:$C$1876,2,0))</f>
        <v>TÁO BA LAN 126 - 18KG</v>
      </c>
      <c r="C548" s="113" t="e">
        <f>IF($A548="","",VLOOKUP($A548,'MÃ HH'!$A$1:$C$215,3,0))</f>
        <v>#N/A</v>
      </c>
      <c r="D548" s="109">
        <f>VLOOKUP(A548,'[1]TỔNG HỢP'!$A:$N,14,0)</f>
        <v>40</v>
      </c>
      <c r="E548" s="112">
        <f>SUMIF('NHẬP HÀNG'!$D:$D,A548,'NHẬP HÀNG'!$H:$H)</f>
        <v>0</v>
      </c>
      <c r="F548" s="112">
        <f>SUMIF('NHẬP HÀNG'!D:D,A548,'NHẬP HÀNG'!I:I)</f>
        <v>0</v>
      </c>
      <c r="G548" s="112">
        <f>SUMIF('NHẬP HÀNG'!D:D,A548,'NHẬP HÀNG'!J:J)</f>
        <v>0</v>
      </c>
      <c r="H548" s="112">
        <f>SUMIF('NHẬP HÀNG'!D:D,A548,'NHẬP HÀNG'!K:K)</f>
        <v>0</v>
      </c>
      <c r="I548" s="112">
        <f>SUMIF('NHẬP HÀNG'!D:D,A548,'NHẬP HÀNG'!M:M)</f>
        <v>0</v>
      </c>
      <c r="J548" s="112">
        <f>SUMIF('NHẬP HÀNG'!D:D,A548,'NHẬP HÀNG'!N:N)</f>
        <v>0</v>
      </c>
      <c r="K548" s="112">
        <f>SUMIF('NHẬP HÀNG'!D:D,A548,'NHẬP HÀNG'!L:L)</f>
        <v>0</v>
      </c>
      <c r="L548" s="112">
        <f>SUMIF('XUẤT HÀNG'!D:D,A548,'XUẤT HÀNG'!G:G)</f>
        <v>0</v>
      </c>
      <c r="M548" s="112">
        <f>SUMIF('XUẤT HÀNG'!D:D,A548,'XUẤT HÀNG'!H:H)</f>
        <v>0</v>
      </c>
      <c r="N548" s="109">
        <f t="shared" si="82"/>
        <v>40</v>
      </c>
      <c r="O548" s="121"/>
      <c r="P548" s="122"/>
      <c r="Q548" s="125">
        <f t="shared" si="83"/>
        <v>40</v>
      </c>
      <c r="R548" s="13"/>
      <c r="S548" s="101" t="str">
        <f t="shared" si="84"/>
        <v>OK</v>
      </c>
    </row>
    <row r="549" spans="1:19" s="100" customFormat="1" ht="33.75" customHeight="1">
      <c r="A549" s="54" t="s">
        <v>4594</v>
      </c>
      <c r="B549" s="113" t="str">
        <f>IF($A549="","",VLOOKUP($A549,'MÃ HH'!$A$1:$C$1876,2,0))</f>
        <v>TÁO BA LAN 100 - 18KG</v>
      </c>
      <c r="C549" s="113" t="e">
        <f>IF($A549="","",VLOOKUP($A549,'MÃ HH'!$A$1:$C$215,3,0))</f>
        <v>#N/A</v>
      </c>
      <c r="D549" s="109">
        <f>VLOOKUP(A549,'[1]TỔNG HỢP'!$A:$N,14,0)</f>
        <v>-39</v>
      </c>
      <c r="E549" s="112">
        <f>SUMIF('NHẬP HÀNG'!$D:$D,A549,'NHẬP HÀNG'!$H:$H)</f>
        <v>0</v>
      </c>
      <c r="F549" s="112">
        <f>SUMIF('NHẬP HÀNG'!D:D,A549,'NHẬP HÀNG'!I:I)</f>
        <v>0</v>
      </c>
      <c r="G549" s="112">
        <f>SUMIF('NHẬP HÀNG'!D:D,A549,'NHẬP HÀNG'!J:J)</f>
        <v>0</v>
      </c>
      <c r="H549" s="112">
        <f>SUMIF('NHẬP HÀNG'!D:D,A549,'NHẬP HÀNG'!K:K)</f>
        <v>0</v>
      </c>
      <c r="I549" s="112">
        <f>SUMIF('NHẬP HÀNG'!D:D,A549,'NHẬP HÀNG'!M:M)</f>
        <v>0</v>
      </c>
      <c r="J549" s="112">
        <f>SUMIF('NHẬP HÀNG'!D:D,A549,'NHẬP HÀNG'!N:N)</f>
        <v>0</v>
      </c>
      <c r="K549" s="112">
        <f>SUMIF('NHẬP HÀNG'!D:D,A549,'NHẬP HÀNG'!L:L)</f>
        <v>0</v>
      </c>
      <c r="L549" s="112">
        <f>SUMIF('XUẤT HÀNG'!D:D,A549,'XUẤT HÀNG'!G:G)</f>
        <v>0</v>
      </c>
      <c r="M549" s="112">
        <f>SUMIF('XUẤT HÀNG'!D:D,A549,'XUẤT HÀNG'!H:H)</f>
        <v>0</v>
      </c>
      <c r="N549" s="109">
        <f t="shared" si="82"/>
        <v>-39</v>
      </c>
      <c r="O549" s="121"/>
      <c r="P549" s="122"/>
      <c r="Q549" s="125">
        <f t="shared" si="83"/>
        <v>-39</v>
      </c>
      <c r="R549" s="14"/>
      <c r="S549" s="101" t="str">
        <f t="shared" si="84"/>
        <v>OK</v>
      </c>
    </row>
    <row r="550" spans="1:19" s="100" customFormat="1" ht="33.75" hidden="1" customHeight="1">
      <c r="A550" s="54" t="s">
        <v>4141</v>
      </c>
      <c r="B550" s="113" t="str">
        <f>IF($A550="","",VLOOKUP($A550,'MÃ HH'!$A$1:$C$1876,2,0))</f>
        <v>TÁO XÁ NP CRIPS RED FRESH GOLD 90 - 18KG</v>
      </c>
      <c r="C550" s="113" t="e">
        <f>IF($A550="","",VLOOKUP($A550,'MÃ HH'!$A$1:$C$215,3,0))</f>
        <v>#N/A</v>
      </c>
      <c r="D550" s="109">
        <f>VLOOKUP(A550,'[1]TỔNG HỢP'!$A:$N,14,0)</f>
        <v>0</v>
      </c>
      <c r="E550" s="112">
        <f>SUMIF('NHẬP HÀNG'!$D:$D,A550,'NHẬP HÀNG'!$H:$H)</f>
        <v>0</v>
      </c>
      <c r="F550" s="112">
        <f>SUMIF('NHẬP HÀNG'!D:D,A550,'NHẬP HÀNG'!I:I)</f>
        <v>0</v>
      </c>
      <c r="G550" s="112">
        <f>SUMIF('NHẬP HÀNG'!D:D,A550,'NHẬP HÀNG'!J:J)</f>
        <v>0</v>
      </c>
      <c r="H550" s="112">
        <f>SUMIF('NHẬP HÀNG'!D:D,A550,'NHẬP HÀNG'!K:K)</f>
        <v>0</v>
      </c>
      <c r="I550" s="112">
        <f>SUMIF('NHẬP HÀNG'!D:D,A550,'NHẬP HÀNG'!M:M)</f>
        <v>0</v>
      </c>
      <c r="J550" s="112">
        <f>SUMIF('NHẬP HÀNG'!D:D,A550,'NHẬP HÀNG'!N:N)</f>
        <v>0</v>
      </c>
      <c r="K550" s="112">
        <f>SUMIF('NHẬP HÀNG'!D:D,A550,'NHẬP HÀNG'!L:L)</f>
        <v>0</v>
      </c>
      <c r="L550" s="112">
        <f>SUMIF('XUẤT HÀNG'!D:D,A550,'XUẤT HÀNG'!G:G)</f>
        <v>0</v>
      </c>
      <c r="M550" s="112">
        <f>SUMIF('XUẤT HÀNG'!D:D,A550,'XUẤT HÀNG'!H:H)</f>
        <v>0</v>
      </c>
      <c r="N550" s="109">
        <f t="shared" si="82"/>
        <v>0</v>
      </c>
      <c r="O550" s="121"/>
      <c r="P550" s="122"/>
      <c r="Q550" s="124">
        <f t="shared" si="83"/>
        <v>0</v>
      </c>
      <c r="R550" s="63"/>
      <c r="S550" s="101" t="str">
        <f t="shared" si="84"/>
        <v>NOT OK</v>
      </c>
    </row>
    <row r="551" spans="1:19" s="100" customFormat="1" ht="33.75" hidden="1" customHeight="1">
      <c r="A551" s="54" t="s">
        <v>4143</v>
      </c>
      <c r="B551" s="113" t="str">
        <f>IF($A551="","",VLOOKUP($A551,'MÃ HH'!$A$1:$C$1876,2,0))</f>
        <v>TÁO XÁ NP CRIPS RED FRESH GOLD 100 - 18KG</v>
      </c>
      <c r="C551" s="113" t="e">
        <f>IF($A551="","",VLOOKUP($A551,'MÃ HH'!$A$1:$C$215,3,0))</f>
        <v>#N/A</v>
      </c>
      <c r="D551" s="109">
        <f>VLOOKUP(A551,'[1]TỔNG HỢP'!$A:$N,14,0)</f>
        <v>0</v>
      </c>
      <c r="E551" s="112">
        <f>SUMIF('NHẬP HÀNG'!$D:$D,A551,'NHẬP HÀNG'!$H:$H)</f>
        <v>0</v>
      </c>
      <c r="F551" s="112">
        <f>SUMIF('NHẬP HÀNG'!D:D,A551,'NHẬP HÀNG'!I:I)</f>
        <v>0</v>
      </c>
      <c r="G551" s="112">
        <f>SUMIF('NHẬP HÀNG'!D:D,A551,'NHẬP HÀNG'!J:J)</f>
        <v>0</v>
      </c>
      <c r="H551" s="112">
        <f>SUMIF('NHẬP HÀNG'!D:D,A551,'NHẬP HÀNG'!K:K)</f>
        <v>0</v>
      </c>
      <c r="I551" s="112">
        <f>SUMIF('NHẬP HÀNG'!D:D,A551,'NHẬP HÀNG'!M:M)</f>
        <v>0</v>
      </c>
      <c r="J551" s="112">
        <f>SUMIF('NHẬP HÀNG'!D:D,A551,'NHẬP HÀNG'!N:N)</f>
        <v>0</v>
      </c>
      <c r="K551" s="112">
        <f>SUMIF('NHẬP HÀNG'!D:D,A551,'NHẬP HÀNG'!L:L)</f>
        <v>0</v>
      </c>
      <c r="L551" s="112">
        <f>SUMIF('XUẤT HÀNG'!D:D,A551,'XUẤT HÀNG'!G:G)</f>
        <v>0</v>
      </c>
      <c r="M551" s="112">
        <f>SUMIF('XUẤT HÀNG'!D:D,A551,'XUẤT HÀNG'!H:H)</f>
        <v>0</v>
      </c>
      <c r="N551" s="109">
        <f t="shared" si="82"/>
        <v>0</v>
      </c>
      <c r="O551" s="121"/>
      <c r="P551" s="122"/>
      <c r="Q551" s="124">
        <f t="shared" si="83"/>
        <v>0</v>
      </c>
      <c r="R551" s="63"/>
      <c r="S551" s="101" t="str">
        <f t="shared" si="84"/>
        <v>NOT OK</v>
      </c>
    </row>
    <row r="552" spans="1:19" s="100" customFormat="1" ht="33.75" hidden="1" customHeight="1">
      <c r="A552" s="54" t="s">
        <v>4153</v>
      </c>
      <c r="B552" s="113" t="str">
        <f>IF($A552="","",VLOOKUP($A552,'MÃ HH'!$A$1:$C$1876,2,0))</f>
        <v>TÁO XÁ NP CRIPS RED FRESH GOLD 110 - 18KG</v>
      </c>
      <c r="C552" s="113" t="e">
        <f>IF($A552="","",VLOOKUP($A552,'MÃ HH'!$A$1:$C$215,3,0))</f>
        <v>#N/A</v>
      </c>
      <c r="D552" s="109">
        <f>VLOOKUP(A552,'[1]TỔNG HỢP'!$A:$N,14,0)</f>
        <v>0</v>
      </c>
      <c r="E552" s="112">
        <f>SUMIF('NHẬP HÀNG'!$D:$D,A552,'NHẬP HÀNG'!$H:$H)</f>
        <v>0</v>
      </c>
      <c r="F552" s="112">
        <f>SUMIF('NHẬP HÀNG'!D:D,A552,'NHẬP HÀNG'!I:I)</f>
        <v>0</v>
      </c>
      <c r="G552" s="112">
        <f>SUMIF('NHẬP HÀNG'!D:D,A552,'NHẬP HÀNG'!J:J)</f>
        <v>0</v>
      </c>
      <c r="H552" s="112">
        <f>SUMIF('NHẬP HÀNG'!D:D,A552,'NHẬP HÀNG'!K:K)</f>
        <v>0</v>
      </c>
      <c r="I552" s="112">
        <f>SUMIF('NHẬP HÀNG'!D:D,A552,'NHẬP HÀNG'!M:M)</f>
        <v>0</v>
      </c>
      <c r="J552" s="112">
        <f>SUMIF('NHẬP HÀNG'!D:D,A552,'NHẬP HÀNG'!N:N)</f>
        <v>0</v>
      </c>
      <c r="K552" s="112">
        <f>SUMIF('NHẬP HÀNG'!D:D,A552,'NHẬP HÀNG'!L:L)</f>
        <v>0</v>
      </c>
      <c r="L552" s="112">
        <f>SUMIF('XUẤT HÀNG'!D:D,A552,'XUẤT HÀNG'!G:G)</f>
        <v>0</v>
      </c>
      <c r="M552" s="112">
        <f>SUMIF('XUẤT HÀNG'!D:D,A552,'XUẤT HÀNG'!H:H)</f>
        <v>0</v>
      </c>
      <c r="N552" s="109">
        <f t="shared" si="82"/>
        <v>0</v>
      </c>
      <c r="O552" s="121"/>
      <c r="P552" s="122"/>
      <c r="Q552" s="124">
        <f t="shared" si="83"/>
        <v>0</v>
      </c>
      <c r="R552" s="63"/>
      <c r="S552" s="101" t="str">
        <f t="shared" si="84"/>
        <v>NOT OK</v>
      </c>
    </row>
    <row r="553" spans="1:19" s="100" customFormat="1" ht="33.75" hidden="1" customHeight="1">
      <c r="A553" s="54" t="s">
        <v>4167</v>
      </c>
      <c r="B553" s="113" t="str">
        <f>IF($A553="","",VLOOKUP($A553,'MÃ HH'!$A$1:$C$1876,2,0))</f>
        <v>TÁO XÁ NP CRIPS RED FRESH GOLD 120 - 18KG</v>
      </c>
      <c r="C553" s="113" t="e">
        <f>IF($A553="","",VLOOKUP($A553,'MÃ HH'!$A$1:$C$215,3,0))</f>
        <v>#N/A</v>
      </c>
      <c r="D553" s="109">
        <f>VLOOKUP(A553,'[1]TỔNG HỢP'!$A:$N,14,0)</f>
        <v>0</v>
      </c>
      <c r="E553" s="112">
        <f>SUMIF('NHẬP HÀNG'!$D:$D,A553,'NHẬP HÀNG'!$H:$H)</f>
        <v>0</v>
      </c>
      <c r="F553" s="112">
        <f>SUMIF('NHẬP HÀNG'!D:D,A553,'NHẬP HÀNG'!I:I)</f>
        <v>0</v>
      </c>
      <c r="G553" s="112">
        <f>SUMIF('NHẬP HÀNG'!D:D,A553,'NHẬP HÀNG'!J:J)</f>
        <v>0</v>
      </c>
      <c r="H553" s="112">
        <f>SUMIF('NHẬP HÀNG'!D:D,A553,'NHẬP HÀNG'!K:K)</f>
        <v>0</v>
      </c>
      <c r="I553" s="112">
        <f>SUMIF('NHẬP HÀNG'!D:D,A553,'NHẬP HÀNG'!M:M)</f>
        <v>0</v>
      </c>
      <c r="J553" s="112">
        <f>SUMIF('NHẬP HÀNG'!D:D,A553,'NHẬP HÀNG'!N:N)</f>
        <v>0</v>
      </c>
      <c r="K553" s="112">
        <f>SUMIF('NHẬP HÀNG'!D:D,A553,'NHẬP HÀNG'!L:L)</f>
        <v>0</v>
      </c>
      <c r="L553" s="112">
        <f>SUMIF('XUẤT HÀNG'!D:D,A553,'XUẤT HÀNG'!G:G)</f>
        <v>0</v>
      </c>
      <c r="M553" s="112">
        <f>SUMIF('XUẤT HÀNG'!D:D,A553,'XUẤT HÀNG'!H:H)</f>
        <v>0</v>
      </c>
      <c r="N553" s="109">
        <f t="shared" si="82"/>
        <v>0</v>
      </c>
      <c r="O553" s="121"/>
      <c r="P553" s="122"/>
      <c r="Q553" s="124">
        <f t="shared" si="83"/>
        <v>0</v>
      </c>
      <c r="R553" s="63" t="s">
        <v>4841</v>
      </c>
      <c r="S553" s="101" t="str">
        <f t="shared" si="84"/>
        <v>NOT OK</v>
      </c>
    </row>
    <row r="554" spans="1:19" s="100" customFormat="1" ht="33.75" customHeight="1">
      <c r="A554" s="40" t="s">
        <v>4660</v>
      </c>
      <c r="B554" s="113" t="str">
        <f>IF($A554="","",VLOOKUP($A554,'MÃ HH'!$A$1:$C$1876,2,0))</f>
        <v>TÁO XÁ NP CRIP RED FRUITWAYS 80-18KG</v>
      </c>
      <c r="C554" s="113" t="e">
        <f>IF($A554="","",VLOOKUP($A554,'MÃ HH'!$A$1:$C$215,3,0))</f>
        <v>#N/A</v>
      </c>
      <c r="D554" s="109">
        <f>VLOOKUP(A554,'[1]TỔNG HỢP'!$A:$N,14,0)</f>
        <v>-13</v>
      </c>
      <c r="E554" s="112">
        <f>SUMIF('NHẬP HÀNG'!$D:$D,A554,'NHẬP HÀNG'!$H:$H)</f>
        <v>0</v>
      </c>
      <c r="F554" s="112">
        <f>SUMIF('NHẬP HÀNG'!D:D,A554,'NHẬP HÀNG'!I:I)</f>
        <v>0</v>
      </c>
      <c r="G554" s="112">
        <f>SUMIF('NHẬP HÀNG'!D:D,A554,'NHẬP HÀNG'!J:J)</f>
        <v>0</v>
      </c>
      <c r="H554" s="112">
        <f>SUMIF('NHẬP HÀNG'!D:D,A554,'NHẬP HÀNG'!K:K)</f>
        <v>0</v>
      </c>
      <c r="I554" s="112">
        <f>SUMIF('NHẬP HÀNG'!D:D,A554,'NHẬP HÀNG'!M:M)</f>
        <v>0</v>
      </c>
      <c r="J554" s="112">
        <f>SUMIF('NHẬP HÀNG'!D:D,A554,'NHẬP HÀNG'!N:N)</f>
        <v>0</v>
      </c>
      <c r="K554" s="112">
        <f>SUMIF('NHẬP HÀNG'!D:D,A554,'NHẬP HÀNG'!L:L)</f>
        <v>0</v>
      </c>
      <c r="L554" s="112">
        <f>SUMIF('XUẤT HÀNG'!D:D,A554,'XUẤT HÀNG'!G:G)</f>
        <v>0</v>
      </c>
      <c r="M554" s="112">
        <f>SUMIF('XUẤT HÀNG'!D:D,A554,'XUẤT HÀNG'!H:H)</f>
        <v>0</v>
      </c>
      <c r="N554" s="109">
        <f t="shared" si="82"/>
        <v>-13</v>
      </c>
      <c r="O554" s="121"/>
      <c r="P554" s="122"/>
      <c r="Q554" s="125">
        <f t="shared" si="83"/>
        <v>-13</v>
      </c>
      <c r="R554" s="14" t="s">
        <v>4842</v>
      </c>
      <c r="S554" s="101" t="str">
        <f t="shared" si="84"/>
        <v>OK</v>
      </c>
    </row>
    <row r="555" spans="1:19" s="100" customFormat="1" ht="33.75" customHeight="1">
      <c r="A555" s="40" t="s">
        <v>4662</v>
      </c>
      <c r="B555" s="113" t="str">
        <f>IF($A555="","",VLOOKUP($A555,'MÃ HH'!$A$1:$C$1876,2,0))</f>
        <v>TÁO XÁ NP CRIP RED FRUITWAYS 90-18KG</v>
      </c>
      <c r="C555" s="113" t="e">
        <f>IF($A555="","",VLOOKUP($A555,'MÃ HH'!$A$1:$C$215,3,0))</f>
        <v>#N/A</v>
      </c>
      <c r="D555" s="109">
        <f>VLOOKUP(A555,'[1]TỔNG HỢP'!$A:$N,14,0)</f>
        <v>17</v>
      </c>
      <c r="E555" s="112">
        <f>SUMIF('NHẬP HÀNG'!$D:$D,A555,'NHẬP HÀNG'!$H:$H)</f>
        <v>0</v>
      </c>
      <c r="F555" s="112">
        <f>SUMIF('NHẬP HÀNG'!D:D,A555,'NHẬP HÀNG'!I:I)</f>
        <v>0</v>
      </c>
      <c r="G555" s="112">
        <f>SUMIF('NHẬP HÀNG'!D:D,A555,'NHẬP HÀNG'!J:J)</f>
        <v>0</v>
      </c>
      <c r="H555" s="112">
        <f>SUMIF('NHẬP HÀNG'!D:D,A555,'NHẬP HÀNG'!K:K)</f>
        <v>0</v>
      </c>
      <c r="I555" s="112">
        <f>SUMIF('NHẬP HÀNG'!D:D,A555,'NHẬP HÀNG'!M:M)</f>
        <v>0</v>
      </c>
      <c r="J555" s="112">
        <f>SUMIF('NHẬP HÀNG'!D:D,A555,'NHẬP HÀNG'!N:N)</f>
        <v>0</v>
      </c>
      <c r="K555" s="112">
        <f>SUMIF('NHẬP HÀNG'!D:D,A555,'NHẬP HÀNG'!L:L)</f>
        <v>0</v>
      </c>
      <c r="L555" s="112">
        <f>SUMIF('XUẤT HÀNG'!D:D,A555,'XUẤT HÀNG'!G:G)</f>
        <v>1</v>
      </c>
      <c r="M555" s="112">
        <f>SUMIF('XUẤT HÀNG'!D:D,A555,'XUẤT HÀNG'!H:H)</f>
        <v>0</v>
      </c>
      <c r="N555" s="109">
        <f t="shared" si="82"/>
        <v>16</v>
      </c>
      <c r="O555" s="121">
        <f>3+1+11</f>
        <v>15</v>
      </c>
      <c r="P555" s="122"/>
      <c r="Q555" s="125">
        <f t="shared" si="83"/>
        <v>1</v>
      </c>
      <c r="R555" s="14"/>
      <c r="S555" s="101" t="str">
        <f t="shared" si="84"/>
        <v>OK</v>
      </c>
    </row>
    <row r="556" spans="1:19" s="100" customFormat="1" ht="33.75" customHeight="1">
      <c r="A556" s="40" t="s">
        <v>4664</v>
      </c>
      <c r="B556" s="113" t="str">
        <f>IF($A556="","",VLOOKUP($A556,'MÃ HH'!$A$1:$C$1876,2,0))</f>
        <v>TÁO XÁ NP CRIP RED FRUITWAYS 100-18KG</v>
      </c>
      <c r="C556" s="113" t="e">
        <f>IF($A556="","",VLOOKUP($A556,'MÃ HH'!$A$1:$C$215,3,0))</f>
        <v>#N/A</v>
      </c>
      <c r="D556" s="109">
        <f>VLOOKUP(A556,'[1]TỔNG HỢP'!$A:$N,14,0)</f>
        <v>3</v>
      </c>
      <c r="E556" s="112">
        <f>SUMIF('NHẬP HÀNG'!$D:$D,A556,'NHẬP HÀNG'!$H:$H)</f>
        <v>0</v>
      </c>
      <c r="F556" s="112">
        <f>SUMIF('NHẬP HÀNG'!D:D,A556,'NHẬP HÀNG'!I:I)</f>
        <v>0</v>
      </c>
      <c r="G556" s="112">
        <f>SUMIF('NHẬP HÀNG'!D:D,A556,'NHẬP HÀNG'!J:J)</f>
        <v>0</v>
      </c>
      <c r="H556" s="112">
        <f>SUMIF('NHẬP HÀNG'!D:D,A556,'NHẬP HÀNG'!K:K)</f>
        <v>0</v>
      </c>
      <c r="I556" s="112">
        <f>SUMIF('NHẬP HÀNG'!D:D,A556,'NHẬP HÀNG'!M:M)</f>
        <v>0</v>
      </c>
      <c r="J556" s="112">
        <f>SUMIF('NHẬP HÀNG'!D:D,A556,'NHẬP HÀNG'!N:N)</f>
        <v>0</v>
      </c>
      <c r="K556" s="112">
        <f>SUMIF('NHẬP HÀNG'!D:D,A556,'NHẬP HÀNG'!L:L)</f>
        <v>0</v>
      </c>
      <c r="L556" s="112">
        <f>SUMIF('XUẤT HÀNG'!D:D,A556,'XUẤT HÀNG'!G:G)</f>
        <v>0</v>
      </c>
      <c r="M556" s="112">
        <f>SUMIF('XUẤT HÀNG'!D:D,A556,'XUẤT HÀNG'!H:H)</f>
        <v>0</v>
      </c>
      <c r="N556" s="109">
        <f t="shared" si="82"/>
        <v>3</v>
      </c>
      <c r="O556" s="121">
        <v>1</v>
      </c>
      <c r="P556" s="122"/>
      <c r="Q556" s="125">
        <f t="shared" si="83"/>
        <v>2</v>
      </c>
      <c r="R556" s="14"/>
      <c r="S556" s="101" t="str">
        <f t="shared" si="84"/>
        <v>OK</v>
      </c>
    </row>
    <row r="557" spans="1:19" s="100" customFormat="1" ht="33.75" hidden="1" customHeight="1">
      <c r="A557" s="40" t="s">
        <v>4666</v>
      </c>
      <c r="B557" s="113" t="str">
        <f>IF($A557="","",VLOOKUP($A557,'MÃ HH'!$A$1:$C$1876,2,0))</f>
        <v>TÁO XÁ NP CRIP RED FRUITWAYS 110-18KG</v>
      </c>
      <c r="C557" s="113" t="e">
        <f>IF($A557="","",VLOOKUP($A557,'MÃ HH'!$A$1:$C$215,3,0))</f>
        <v>#N/A</v>
      </c>
      <c r="D557" s="109">
        <f>VLOOKUP(A557,'[1]TỔNG HỢP'!$A:$N,14,0)</f>
        <v>0</v>
      </c>
      <c r="E557" s="112">
        <f>SUMIF('NHẬP HÀNG'!$D:$D,A557,'NHẬP HÀNG'!$H:$H)</f>
        <v>0</v>
      </c>
      <c r="F557" s="112">
        <f>SUMIF('NHẬP HÀNG'!D:D,A557,'NHẬP HÀNG'!I:I)</f>
        <v>0</v>
      </c>
      <c r="G557" s="112">
        <f>SUMIF('NHẬP HÀNG'!D:D,A557,'NHẬP HÀNG'!J:J)</f>
        <v>0</v>
      </c>
      <c r="H557" s="112">
        <f>SUMIF('NHẬP HÀNG'!D:D,A557,'NHẬP HÀNG'!K:K)</f>
        <v>0</v>
      </c>
      <c r="I557" s="112">
        <f>SUMIF('NHẬP HÀNG'!D:D,A557,'NHẬP HÀNG'!M:M)</f>
        <v>0</v>
      </c>
      <c r="J557" s="112">
        <f>SUMIF('NHẬP HÀNG'!D:D,A557,'NHẬP HÀNG'!N:N)</f>
        <v>0</v>
      </c>
      <c r="K557" s="112">
        <f>SUMIF('NHẬP HÀNG'!D:D,A557,'NHẬP HÀNG'!L:L)</f>
        <v>0</v>
      </c>
      <c r="L557" s="112">
        <f>SUMIF('XUẤT HÀNG'!D:D,A557,'XUẤT HÀNG'!G:G)</f>
        <v>0</v>
      </c>
      <c r="M557" s="112">
        <f>SUMIF('XUẤT HÀNG'!D:D,A557,'XUẤT HÀNG'!H:H)</f>
        <v>0</v>
      </c>
      <c r="N557" s="109">
        <f t="shared" si="82"/>
        <v>0</v>
      </c>
      <c r="O557" s="121"/>
      <c r="P557" s="122"/>
      <c r="Q557" s="125">
        <f t="shared" si="83"/>
        <v>0</v>
      </c>
      <c r="R557" s="14"/>
      <c r="S557" s="101" t="str">
        <f t="shared" si="84"/>
        <v>NOT OK</v>
      </c>
    </row>
    <row r="558" spans="1:19" s="100" customFormat="1" ht="33.75" customHeight="1">
      <c r="A558" s="54" t="s">
        <v>4265</v>
      </c>
      <c r="B558" s="113" t="str">
        <f>IF($A558="","",VLOOKUP($A558,'MÃ HH'!$A$1:$C$1876,2,0))</f>
        <v>TÁO NP CRIPS RED DEKEUR 100 -18K</v>
      </c>
      <c r="C558" s="113" t="e">
        <f>IF($A558="","",VLOOKUP($A558,'MÃ HH'!$A$1:$C$215,3,0))</f>
        <v>#N/A</v>
      </c>
      <c r="D558" s="109">
        <f>VLOOKUP(A558,'[1]TỔNG HỢP'!$A:$N,14,0)</f>
        <v>-82</v>
      </c>
      <c r="E558" s="112">
        <f>SUMIF('NHẬP HÀNG'!$D:$D,A558,'NHẬP HÀNG'!$H:$H)</f>
        <v>0</v>
      </c>
      <c r="F558" s="112">
        <f>SUMIF('NHẬP HÀNG'!D:D,A558,'NHẬP HÀNG'!I:I)</f>
        <v>0</v>
      </c>
      <c r="G558" s="112">
        <f>SUMIF('NHẬP HÀNG'!D:D,A558,'NHẬP HÀNG'!J:J)</f>
        <v>0</v>
      </c>
      <c r="H558" s="112">
        <f>SUMIF('NHẬP HÀNG'!D:D,A558,'NHẬP HÀNG'!K:K)</f>
        <v>0</v>
      </c>
      <c r="I558" s="112">
        <f>SUMIF('NHẬP HÀNG'!D:D,A558,'NHẬP HÀNG'!M:M)</f>
        <v>0</v>
      </c>
      <c r="J558" s="112">
        <f>SUMIF('NHẬP HÀNG'!D:D,A558,'NHẬP HÀNG'!N:N)</f>
        <v>0</v>
      </c>
      <c r="K558" s="112">
        <f>SUMIF('NHẬP HÀNG'!D:D,A558,'NHẬP HÀNG'!L:L)</f>
        <v>0</v>
      </c>
      <c r="L558" s="112">
        <f>SUMIF('XUẤT HÀNG'!D:D,A558,'XUẤT HÀNG'!G:G)</f>
        <v>0</v>
      </c>
      <c r="M558" s="112">
        <f>SUMIF('XUẤT HÀNG'!D:D,A558,'XUẤT HÀNG'!H:H)</f>
        <v>0</v>
      </c>
      <c r="N558" s="109">
        <f t="shared" si="82"/>
        <v>-82</v>
      </c>
      <c r="O558" s="121">
        <v>11</v>
      </c>
      <c r="P558" s="122"/>
      <c r="Q558" s="125">
        <f t="shared" si="83"/>
        <v>-93</v>
      </c>
      <c r="R558" s="14" t="s">
        <v>4843</v>
      </c>
      <c r="S558" s="101" t="str">
        <f t="shared" si="84"/>
        <v>OK</v>
      </c>
    </row>
    <row r="559" spans="1:19" s="100" customFormat="1" ht="33.75" customHeight="1">
      <c r="A559" s="54" t="s">
        <v>3590</v>
      </c>
      <c r="B559" s="113" t="str">
        <f>IF($A559="","",VLOOKUP($A559,'MÃ HH'!$A$1:$C$1876,2,0))</f>
        <v>TÁO NP CRIPS RED DEKEUR 110 -18K</v>
      </c>
      <c r="C559" s="113" t="str">
        <f>IF($A559="","",VLOOKUP($A559,'MÃ HH'!$A$1:$C$215,3,0))</f>
        <v>Thùng</v>
      </c>
      <c r="D559" s="109">
        <f>VLOOKUP(A559,'[1]TỔNG HỢP'!$A:$N,14,0)</f>
        <v>93</v>
      </c>
      <c r="E559" s="112">
        <f>SUMIF('NHẬP HÀNG'!$D:$D,A559,'NHẬP HÀNG'!$H:$H)</f>
        <v>0</v>
      </c>
      <c r="F559" s="112">
        <f>SUMIF('NHẬP HÀNG'!D:D,A559,'NHẬP HÀNG'!I:I)</f>
        <v>0</v>
      </c>
      <c r="G559" s="112">
        <f>SUMIF('NHẬP HÀNG'!D:D,A559,'NHẬP HÀNG'!J:J)</f>
        <v>0</v>
      </c>
      <c r="H559" s="112">
        <f>SUMIF('NHẬP HÀNG'!D:D,A559,'NHẬP HÀNG'!K:K)</f>
        <v>0</v>
      </c>
      <c r="I559" s="112">
        <f>SUMIF('NHẬP HÀNG'!D:D,A559,'NHẬP HÀNG'!M:M)</f>
        <v>0</v>
      </c>
      <c r="J559" s="112">
        <f>SUMIF('NHẬP HÀNG'!D:D,A559,'NHẬP HÀNG'!N:N)</f>
        <v>0</v>
      </c>
      <c r="K559" s="112">
        <f>SUMIF('NHẬP HÀNG'!D:D,A559,'NHẬP HÀNG'!L:L)</f>
        <v>0</v>
      </c>
      <c r="L559" s="112">
        <f>SUMIF('XUẤT HÀNG'!D:D,A559,'XUẤT HÀNG'!G:G)</f>
        <v>0</v>
      </c>
      <c r="M559" s="112">
        <f>SUMIF('XUẤT HÀNG'!D:D,A559,'XUẤT HÀNG'!H:H)</f>
        <v>0</v>
      </c>
      <c r="N559" s="109">
        <f t="shared" ref="N559:N560" si="85">D559+E559+F559+G559+H559+I559++J559-L559-M559+K559</f>
        <v>93</v>
      </c>
      <c r="O559" s="121"/>
      <c r="P559" s="122"/>
      <c r="Q559" s="125">
        <f t="shared" ref="Q559:Q560" si="86">+N559-O559-P559</f>
        <v>93</v>
      </c>
      <c r="R559" s="14"/>
      <c r="S559" s="101" t="str">
        <f t="shared" ref="S559:S560" si="87">IF(ABS(D559)+ABS(E559)+ABS(F559)+ABS(J559)+ABS(L559)+ABS(O559)+ABS(P559)+ABS(M559)+ABS(N559)+ABS(Q559)=0,"NOT OK","OK")</f>
        <v>OK</v>
      </c>
    </row>
    <row r="560" spans="1:19" s="100" customFormat="1" ht="33.75" customHeight="1">
      <c r="A560" s="40" t="s">
        <v>4285</v>
      </c>
      <c r="B560" s="113" t="str">
        <f>IF($A560="","",VLOOKUP($A560,'MÃ HH'!$A$1:$C$1876,2,0))</f>
        <v>TÁO XÁ NP CRIPS RED BOARD 100- 18KG</v>
      </c>
      <c r="C560" s="113" t="e">
        <f>IF($A560="","",VLOOKUP($A560,'MÃ HH'!$A$1:$C$215,3,0))</f>
        <v>#N/A</v>
      </c>
      <c r="D560" s="109">
        <f>VLOOKUP(A560,'[1]TỔNG HỢP'!$A:$N,14,0)</f>
        <v>-84</v>
      </c>
      <c r="E560" s="112">
        <f>SUMIF('NHẬP HÀNG'!$D:$D,A560,'NHẬP HÀNG'!$H:$H)</f>
        <v>0</v>
      </c>
      <c r="F560" s="112">
        <f>SUMIF('NHẬP HÀNG'!D:D,A560,'NHẬP HÀNG'!I:I)</f>
        <v>56</v>
      </c>
      <c r="G560" s="112">
        <f>SUMIF('NHẬP HÀNG'!D:D,A560,'NHẬP HÀNG'!J:J)</f>
        <v>0</v>
      </c>
      <c r="H560" s="112">
        <f>SUMIF('NHẬP HÀNG'!D:D,A560,'NHẬP HÀNG'!K:K)</f>
        <v>0</v>
      </c>
      <c r="I560" s="112">
        <f>SUMIF('NHẬP HÀNG'!D:D,A560,'NHẬP HÀNG'!M:M)</f>
        <v>0</v>
      </c>
      <c r="J560" s="112">
        <f>SUMIF('NHẬP HÀNG'!D:D,A560,'NHẬP HÀNG'!N:N)</f>
        <v>0</v>
      </c>
      <c r="K560" s="112">
        <f>SUMIF('NHẬP HÀNG'!D:D,A560,'NHẬP HÀNG'!L:L)</f>
        <v>0</v>
      </c>
      <c r="L560" s="112">
        <f>SUMIF('XUẤT HÀNG'!D:D,A560,'XUẤT HÀNG'!G:G)</f>
        <v>56</v>
      </c>
      <c r="M560" s="112">
        <f>SUMIF('XUẤT HÀNG'!D:D,A560,'XUẤT HÀNG'!H:H)</f>
        <v>0</v>
      </c>
      <c r="N560" s="109">
        <f t="shared" si="85"/>
        <v>-84</v>
      </c>
      <c r="O560" s="121">
        <v>29</v>
      </c>
      <c r="P560" s="122"/>
      <c r="Q560" s="125">
        <f t="shared" si="86"/>
        <v>-113</v>
      </c>
      <c r="R560" s="14" t="s">
        <v>4844</v>
      </c>
      <c r="S560" s="101" t="str">
        <f t="shared" si="87"/>
        <v>OK</v>
      </c>
    </row>
    <row r="561" spans="1:19" s="100" customFormat="1" ht="33.75" customHeight="1">
      <c r="A561" s="54" t="s">
        <v>3592</v>
      </c>
      <c r="B561" s="113" t="str">
        <f>IF($A561="","",VLOOKUP($A561,'MÃ HH'!$A$1:$C$1876,2,0))</f>
        <v>TÁO XÁ NP CRIPS RED BOARD 90- 18KG</v>
      </c>
      <c r="C561" s="113"/>
      <c r="D561" s="109">
        <f>VLOOKUP(A561,'[1]TỔNG HỢP'!$A:$N,14,0)</f>
        <v>6</v>
      </c>
      <c r="E561" s="112">
        <f>SUMIF('NHẬP HÀNG'!$D:$D,A561,'NHẬP HÀNG'!$H:$H)</f>
        <v>0</v>
      </c>
      <c r="F561" s="112">
        <f>SUMIF('NHẬP HÀNG'!D:D,A561,'NHẬP HÀNG'!I:I)</f>
        <v>0</v>
      </c>
      <c r="G561" s="112">
        <f>SUMIF('NHẬP HÀNG'!D:D,A561,'NHẬP HÀNG'!J:J)</f>
        <v>0</v>
      </c>
      <c r="H561" s="112">
        <f>SUMIF('NHẬP HÀNG'!D:D,A561,'NHẬP HÀNG'!K:K)</f>
        <v>0</v>
      </c>
      <c r="I561" s="112">
        <f>SUMIF('NHẬP HÀNG'!D:D,A561,'NHẬP HÀNG'!M:M)</f>
        <v>0</v>
      </c>
      <c r="J561" s="112">
        <f>SUMIF('NHẬP HÀNG'!D:D,A561,'NHẬP HÀNG'!N:N)</f>
        <v>0</v>
      </c>
      <c r="K561" s="112">
        <f>SUMIF('NHẬP HÀNG'!D:D,A561,'NHẬP HÀNG'!L:L)</f>
        <v>0</v>
      </c>
      <c r="L561" s="112">
        <f>SUMIF('XUẤT HÀNG'!D:D,A561,'XUẤT HÀNG'!G:G)</f>
        <v>0</v>
      </c>
      <c r="M561" s="112">
        <f>SUMIF('XUẤT HÀNG'!D:D,A561,'XUẤT HÀNG'!H:H)</f>
        <v>0</v>
      </c>
      <c r="N561" s="109">
        <f t="shared" ref="N561:N564" si="88">D561+E561+F561+G561+H561+I561++J561-L561-M561+K561</f>
        <v>6</v>
      </c>
      <c r="O561" s="121"/>
      <c r="P561" s="122"/>
      <c r="Q561" s="125">
        <f t="shared" ref="Q561:Q564" si="89">+N561-O561-P561</f>
        <v>6</v>
      </c>
      <c r="R561" s="13"/>
      <c r="S561" s="101" t="str">
        <f t="shared" ref="S561:S564" si="90">IF(ABS(D561)+ABS(E561)+ABS(F561)+ABS(J561)+ABS(L561)+ABS(O561)+ABS(P561)+ABS(M561)+ABS(N561)+ABS(Q561)=0,"NOT OK","OK")</f>
        <v>OK</v>
      </c>
    </row>
    <row r="562" spans="1:19" s="100" customFormat="1" ht="33.75" customHeight="1">
      <c r="A562" s="54" t="s">
        <v>4542</v>
      </c>
      <c r="B562" s="113" t="str">
        <f>IF($A562="","",VLOOKUP($A562,'MÃ HH'!$A$1:$C$1876,2,0))</f>
        <v>TÁO XÁ NP CRIPS RED BOARD 120- 18KG</v>
      </c>
      <c r="C562" s="113"/>
      <c r="D562" s="109">
        <f>VLOOKUP(A562,'[1]TỔNG HỢP'!$A:$N,14,0)</f>
        <v>19</v>
      </c>
      <c r="E562" s="112">
        <f>SUMIF('NHẬP HÀNG'!$D:$D,A562,'NHẬP HÀNG'!$H:$H)</f>
        <v>0</v>
      </c>
      <c r="F562" s="112">
        <f>SUMIF('NHẬP HÀNG'!D:D,A562,'NHẬP HÀNG'!I:I)</f>
        <v>76</v>
      </c>
      <c r="G562" s="112">
        <f>SUMIF('NHẬP HÀNG'!D:D,A562,'NHẬP HÀNG'!J:J)</f>
        <v>0</v>
      </c>
      <c r="H562" s="112">
        <f>SUMIF('NHẬP HÀNG'!D:D,A562,'NHẬP HÀNG'!K:K)</f>
        <v>0</v>
      </c>
      <c r="I562" s="112">
        <f>SUMIF('NHẬP HÀNG'!D:D,A562,'NHẬP HÀNG'!M:M)</f>
        <v>0</v>
      </c>
      <c r="J562" s="112">
        <f>SUMIF('NHẬP HÀNG'!D:D,A562,'NHẬP HÀNG'!N:N)</f>
        <v>0</v>
      </c>
      <c r="K562" s="112">
        <f>SUMIF('NHẬP HÀNG'!D:D,A562,'NHẬP HÀNG'!L:L)</f>
        <v>0</v>
      </c>
      <c r="L562" s="112">
        <f>SUMIF('XUẤT HÀNG'!D:D,A562,'XUẤT HÀNG'!G:G)</f>
        <v>55</v>
      </c>
      <c r="M562" s="112">
        <f>SUMIF('XUẤT HÀNG'!D:D,A562,'XUẤT HÀNG'!H:H)</f>
        <v>21</v>
      </c>
      <c r="N562" s="109">
        <f t="shared" si="88"/>
        <v>19</v>
      </c>
      <c r="O562" s="121"/>
      <c r="P562" s="122"/>
      <c r="Q562" s="125">
        <f t="shared" si="89"/>
        <v>19</v>
      </c>
      <c r="R562" s="13"/>
      <c r="S562" s="101" t="str">
        <f t="shared" si="90"/>
        <v>OK</v>
      </c>
    </row>
    <row r="563" spans="1:19" s="100" customFormat="1" ht="33.75" customHeight="1">
      <c r="A563" s="40" t="s">
        <v>4319</v>
      </c>
      <c r="B563" s="113" t="str">
        <f>IF($A563="","",VLOOKUP($A563,'MÃ HH'!$A$1:$C$1876,2,0))</f>
        <v>TÁO XÁ NP CRIPS RED BOARD 110- 18KG</v>
      </c>
      <c r="C563" s="113" t="e">
        <f>IF($A563="","",VLOOKUP($A563,'MÃ HH'!$A$1:$C$215,3,0))</f>
        <v>#N/A</v>
      </c>
      <c r="D563" s="109">
        <f>VLOOKUP(A563,'[1]TỔNG HỢP'!$A:$N,14,0)</f>
        <v>50</v>
      </c>
      <c r="E563" s="112">
        <f>SUMIF('NHẬP HÀNG'!$D:$D,A563,'NHẬP HÀNG'!$H:$H)</f>
        <v>0</v>
      </c>
      <c r="F563" s="112">
        <f>SUMIF('NHẬP HÀNG'!D:D,A563,'NHẬP HÀNG'!I:I)</f>
        <v>0</v>
      </c>
      <c r="G563" s="112">
        <f>SUMIF('NHẬP HÀNG'!D:D,A563,'NHẬP HÀNG'!J:J)</f>
        <v>0</v>
      </c>
      <c r="H563" s="112">
        <f>SUMIF('NHẬP HÀNG'!D:D,A563,'NHẬP HÀNG'!K:K)</f>
        <v>0</v>
      </c>
      <c r="I563" s="112">
        <f>SUMIF('NHẬP HÀNG'!D:D,A563,'NHẬP HÀNG'!M:M)</f>
        <v>0</v>
      </c>
      <c r="J563" s="112">
        <f>SUMIF('NHẬP HÀNG'!D:D,A563,'NHẬP HÀNG'!N:N)</f>
        <v>0</v>
      </c>
      <c r="K563" s="112">
        <f>SUMIF('NHẬP HÀNG'!D:D,A563,'NHẬP HÀNG'!L:L)</f>
        <v>0</v>
      </c>
      <c r="L563" s="112">
        <f>SUMIF('XUẤT HÀNG'!D:D,A563,'XUẤT HÀNG'!G:G)</f>
        <v>0</v>
      </c>
      <c r="M563" s="112">
        <f>SUMIF('XUẤT HÀNG'!D:D,A563,'XUẤT HÀNG'!H:H)</f>
        <v>0</v>
      </c>
      <c r="N563" s="109">
        <f t="shared" si="88"/>
        <v>50</v>
      </c>
      <c r="O563" s="121"/>
      <c r="P563" s="122"/>
      <c r="Q563" s="125">
        <f t="shared" si="89"/>
        <v>50</v>
      </c>
      <c r="R563" s="13"/>
      <c r="S563" s="101" t="str">
        <f t="shared" si="90"/>
        <v>OK</v>
      </c>
    </row>
    <row r="564" spans="1:19" s="100" customFormat="1" ht="33.75" customHeight="1">
      <c r="A564" s="54" t="s">
        <v>4588</v>
      </c>
      <c r="B564" s="113" t="str">
        <f>IF($A564="","",VLOOKUP($A564,'MÃ HH'!$A$1:$C$1876,2,0))</f>
        <v>TÁO XÁ NP CRIPS RED BOARD LẪN SIZE- 18KG</v>
      </c>
      <c r="C564" s="113" t="e">
        <f>IF($A564="","",VLOOKUP($A564,'MÃ HH'!$A$1:$C$215,3,0))</f>
        <v>#N/A</v>
      </c>
      <c r="D564" s="109">
        <f>VLOOKUP(A564,'[1]TỔNG HỢP'!$A:$N,14,0)</f>
        <v>39</v>
      </c>
      <c r="E564" s="112">
        <f>SUMIF('NHẬP HÀNG'!$D:$D,A564,'NHẬP HÀNG'!$H:$H)</f>
        <v>0</v>
      </c>
      <c r="F564" s="112">
        <f>SUMIF('NHẬP HÀNG'!D:D,A564,'NHẬP HÀNG'!I:I)</f>
        <v>0</v>
      </c>
      <c r="G564" s="112">
        <f>SUMIF('NHẬP HÀNG'!D:D,A564,'NHẬP HÀNG'!J:J)</f>
        <v>0</v>
      </c>
      <c r="H564" s="112">
        <f>SUMIF('NHẬP HÀNG'!D:D,A564,'NHẬP HÀNG'!K:K)</f>
        <v>0</v>
      </c>
      <c r="I564" s="112">
        <f>SUMIF('NHẬP HÀNG'!D:D,A564,'NHẬP HÀNG'!M:M)</f>
        <v>0</v>
      </c>
      <c r="J564" s="112">
        <f>SUMIF('NHẬP HÀNG'!D:D,A564,'NHẬP HÀNG'!N:N)</f>
        <v>0</v>
      </c>
      <c r="K564" s="112">
        <f>SUMIF('NHẬP HÀNG'!D:D,A564,'NHẬP HÀNG'!L:L)</f>
        <v>0</v>
      </c>
      <c r="L564" s="112">
        <f>SUMIF('XUẤT HÀNG'!D:D,A564,'XUẤT HÀNG'!G:G)</f>
        <v>0</v>
      </c>
      <c r="M564" s="112">
        <f>SUMIF('XUẤT HÀNG'!D:D,A564,'XUẤT HÀNG'!H:H)</f>
        <v>0</v>
      </c>
      <c r="N564" s="109">
        <f t="shared" si="88"/>
        <v>39</v>
      </c>
      <c r="O564" s="121"/>
      <c r="P564" s="122"/>
      <c r="Q564" s="125">
        <f t="shared" si="89"/>
        <v>39</v>
      </c>
      <c r="R564" s="14"/>
      <c r="S564" s="101" t="str">
        <f t="shared" si="90"/>
        <v>OK</v>
      </c>
    </row>
    <row r="565" spans="1:19" s="100" customFormat="1" ht="33.75" hidden="1" customHeight="1">
      <c r="A565" s="56" t="s">
        <v>3800</v>
      </c>
      <c r="B565" s="113" t="str">
        <f>IF($A565="","",VLOOKUP($A565,'MÃ HH'!$A$1:$C$1873,2,0))</f>
        <v xml:space="preserve">TÁO XÁ NP FUJI KROMCO 120 - 18 kg </v>
      </c>
      <c r="C565" s="113"/>
      <c r="D565" s="109">
        <f>VLOOKUP(A565,'[1]TỔNG HỢP'!$A:$N,14,0)</f>
        <v>0</v>
      </c>
      <c r="E565" s="112">
        <f>SUMIF('NHẬP HÀNG'!$D:$D,A565,'NHẬP HÀNG'!$H:$H)</f>
        <v>0</v>
      </c>
      <c r="F565" s="112">
        <f>SUMIF('NHẬP HÀNG'!D:D,A565,'NHẬP HÀNG'!I:I)</f>
        <v>0</v>
      </c>
      <c r="G565" s="112">
        <f>SUMIF('NHẬP HÀNG'!D:D,A565,'NHẬP HÀNG'!J:J)</f>
        <v>0</v>
      </c>
      <c r="H565" s="112">
        <f>SUMIF('NHẬP HÀNG'!D:D,A565,'NHẬP HÀNG'!K:K)</f>
        <v>0</v>
      </c>
      <c r="I565" s="112">
        <f>SUMIF('NHẬP HÀNG'!D:D,A565,'NHẬP HÀNG'!M:M)</f>
        <v>0</v>
      </c>
      <c r="J565" s="112">
        <f>SUMIF('NHẬP HÀNG'!D:D,A565,'NHẬP HÀNG'!N:N)</f>
        <v>0</v>
      </c>
      <c r="K565" s="112">
        <f>SUMIF('NHẬP HÀNG'!D:D,A565,'NHẬP HÀNG'!L:L)</f>
        <v>0</v>
      </c>
      <c r="L565" s="112">
        <f>SUMIF('XUẤT HÀNG'!D:D,A565,'XUẤT HÀNG'!G:G)</f>
        <v>0</v>
      </c>
      <c r="M565" s="112">
        <f>SUMIF('XUẤT HÀNG'!D:D,A565,'XUẤT HÀNG'!H:H)</f>
        <v>0</v>
      </c>
      <c r="N565" s="109">
        <f t="shared" ref="N565:N614" si="91">D565+E565+F565+G565+H565+I565++J565-L565-M565+K565</f>
        <v>0</v>
      </c>
      <c r="O565" s="121"/>
      <c r="P565" s="122"/>
      <c r="Q565" s="124">
        <f t="shared" ref="Q565:Q614" si="92">+N565-O565-P565</f>
        <v>0</v>
      </c>
      <c r="R565" s="63"/>
      <c r="S565" s="101" t="str">
        <f t="shared" ref="S565:S614" si="93">IF(ABS(D565)+ABS(E565)+ABS(F565)+ABS(J565)+ABS(L565)+ABS(O565)+ABS(P565)+ABS(M565)+ABS(N565)+ABS(Q565)=0,"NOT OK","OK")</f>
        <v>NOT OK</v>
      </c>
    </row>
    <row r="566" spans="1:19" s="100" customFormat="1" ht="32.1" hidden="1" customHeight="1">
      <c r="A566" s="56" t="s">
        <v>3802</v>
      </c>
      <c r="B566" s="113" t="str">
        <f>IF($A566="","",VLOOKUP($A566,'MÃ HH'!$A$1:$C$1873,2,0))</f>
        <v xml:space="preserve">TÁO XÁ NP FUJI KROMCO 135 - 18 kg </v>
      </c>
      <c r="C566" s="113"/>
      <c r="D566" s="109">
        <f>VLOOKUP(A566,'[1]TỔNG HỢP'!$A:$N,14,0)</f>
        <v>0</v>
      </c>
      <c r="E566" s="112">
        <f>SUMIF('NHẬP HÀNG'!$D:$D,A566,'NHẬP HÀNG'!$H:$H)</f>
        <v>0</v>
      </c>
      <c r="F566" s="112">
        <f>SUMIF('NHẬP HÀNG'!D:D,A566,'NHẬP HÀNG'!I:I)</f>
        <v>0</v>
      </c>
      <c r="G566" s="112">
        <f>SUMIF('NHẬP HÀNG'!D:D,A566,'NHẬP HÀNG'!J:J)</f>
        <v>0</v>
      </c>
      <c r="H566" s="112">
        <f>SUMIF('NHẬP HÀNG'!D:D,A566,'NHẬP HÀNG'!K:K)</f>
        <v>0</v>
      </c>
      <c r="I566" s="112">
        <f>SUMIF('NHẬP HÀNG'!D:D,A566,'NHẬP HÀNG'!M:M)</f>
        <v>0</v>
      </c>
      <c r="J566" s="112">
        <f>SUMIF('NHẬP HÀNG'!D:D,A566,'NHẬP HÀNG'!N:N)</f>
        <v>0</v>
      </c>
      <c r="K566" s="112">
        <f>SUMIF('NHẬP HÀNG'!D:D,A566,'NHẬP HÀNG'!L:L)</f>
        <v>0</v>
      </c>
      <c r="L566" s="112">
        <f>SUMIF('XUẤT HÀNG'!D:D,A566,'XUẤT HÀNG'!G:G)</f>
        <v>0</v>
      </c>
      <c r="M566" s="112">
        <f>SUMIF('XUẤT HÀNG'!D:D,A566,'XUẤT HÀNG'!H:H)</f>
        <v>0</v>
      </c>
      <c r="N566" s="109">
        <f t="shared" si="91"/>
        <v>0</v>
      </c>
      <c r="O566" s="121"/>
      <c r="P566" s="122"/>
      <c r="Q566" s="124">
        <f t="shared" si="92"/>
        <v>0</v>
      </c>
      <c r="R566" s="63"/>
      <c r="S566" s="101" t="str">
        <f t="shared" si="93"/>
        <v>NOT OK</v>
      </c>
    </row>
    <row r="567" spans="1:19" s="100" customFormat="1" ht="33.75" hidden="1" customHeight="1">
      <c r="A567" s="54" t="s">
        <v>3974</v>
      </c>
      <c r="B567" s="113" t="str">
        <f>IF($A567="","",VLOOKUP($A567,'MÃ HH'!$A$1:$C$1873,2,0))</f>
        <v>TAO XÁ NP FUJI KROMCO 100 - 18KG</v>
      </c>
      <c r="C567" s="113"/>
      <c r="D567" s="109">
        <f>VLOOKUP(A567,'[1]TỔNG HỢP'!$A:$N,14,0)</f>
        <v>0</v>
      </c>
      <c r="E567" s="112">
        <f>SUMIF('NHẬP HÀNG'!$D:$D,A567,'NHẬP HÀNG'!$H:$H)</f>
        <v>0</v>
      </c>
      <c r="F567" s="112">
        <f>SUMIF('NHẬP HÀNG'!D:D,A567,'NHẬP HÀNG'!I:I)</f>
        <v>0</v>
      </c>
      <c r="G567" s="112">
        <f>SUMIF('NHẬP HÀNG'!D:D,A567,'NHẬP HÀNG'!J:J)</f>
        <v>0</v>
      </c>
      <c r="H567" s="112">
        <f>SUMIF('NHẬP HÀNG'!D:D,A567,'NHẬP HÀNG'!K:K)</f>
        <v>0</v>
      </c>
      <c r="I567" s="112">
        <f>SUMIF('NHẬP HÀNG'!D:D,A567,'NHẬP HÀNG'!M:M)</f>
        <v>0</v>
      </c>
      <c r="J567" s="112">
        <f>SUMIF('NHẬP HÀNG'!D:D,A567,'NHẬP HÀNG'!N:N)</f>
        <v>0</v>
      </c>
      <c r="K567" s="112">
        <f>SUMIF('NHẬP HÀNG'!D:D,A567,'NHẬP HÀNG'!L:L)</f>
        <v>0</v>
      </c>
      <c r="L567" s="112">
        <f>SUMIF('XUẤT HÀNG'!D:D,A567,'XUẤT HÀNG'!G:G)</f>
        <v>0</v>
      </c>
      <c r="M567" s="112">
        <f>SUMIF('XUẤT HÀNG'!D:D,A567,'XUẤT HÀNG'!H:H)</f>
        <v>0</v>
      </c>
      <c r="N567" s="109">
        <f t="shared" si="91"/>
        <v>0</v>
      </c>
      <c r="O567" s="121"/>
      <c r="P567" s="122"/>
      <c r="Q567" s="124">
        <f t="shared" si="92"/>
        <v>0</v>
      </c>
      <c r="R567" s="63"/>
      <c r="S567" s="101" t="str">
        <f t="shared" si="93"/>
        <v>NOT OK</v>
      </c>
    </row>
    <row r="568" spans="1:19" s="100" customFormat="1" ht="33.75" hidden="1" customHeight="1">
      <c r="A568" s="54" t="s">
        <v>4133</v>
      </c>
      <c r="B568" s="113" t="str">
        <f>IF($A568="","",VLOOKUP($A568,'MÃ HH'!$A$1:$C$1873,2,0))</f>
        <v>TÁO XÁ NP CRIPS RED FRESH GOLD 135 - 18KG</v>
      </c>
      <c r="C568" s="113"/>
      <c r="D568" s="109">
        <f>VLOOKUP(A568,'[1]TỔNG HỢP'!$A:$N,14,0)</f>
        <v>0</v>
      </c>
      <c r="E568" s="112">
        <f>SUMIF('NHẬP HÀNG'!$D:$D,A568,'NHẬP HÀNG'!$H:$H)</f>
        <v>0</v>
      </c>
      <c r="F568" s="112">
        <f>SUMIF('NHẬP HÀNG'!D:D,A568,'NHẬP HÀNG'!I:I)</f>
        <v>0</v>
      </c>
      <c r="G568" s="112">
        <f>SUMIF('NHẬP HÀNG'!D:D,A568,'NHẬP HÀNG'!J:J)</f>
        <v>0</v>
      </c>
      <c r="H568" s="112">
        <f>SUMIF('NHẬP HÀNG'!D:D,A568,'NHẬP HÀNG'!K:K)</f>
        <v>0</v>
      </c>
      <c r="I568" s="112">
        <f>SUMIF('NHẬP HÀNG'!D:D,A568,'NHẬP HÀNG'!M:M)</f>
        <v>0</v>
      </c>
      <c r="J568" s="112">
        <f>SUMIF('NHẬP HÀNG'!D:D,A568,'NHẬP HÀNG'!N:N)</f>
        <v>0</v>
      </c>
      <c r="K568" s="112">
        <f>SUMIF('NHẬP HÀNG'!D:D,A568,'NHẬP HÀNG'!L:L)</f>
        <v>0</v>
      </c>
      <c r="L568" s="112">
        <f>SUMIF('XUẤT HÀNG'!D:D,A568,'XUẤT HÀNG'!G:G)</f>
        <v>0</v>
      </c>
      <c r="M568" s="112">
        <f>SUMIF('XUẤT HÀNG'!D:D,A568,'XUẤT HÀNG'!H:H)</f>
        <v>0</v>
      </c>
      <c r="N568" s="109">
        <f t="shared" si="91"/>
        <v>0</v>
      </c>
      <c r="O568" s="121"/>
      <c r="P568" s="122"/>
      <c r="Q568" s="124">
        <f t="shared" si="92"/>
        <v>0</v>
      </c>
      <c r="R568" s="63"/>
      <c r="S568" s="101" t="str">
        <f t="shared" si="93"/>
        <v>NOT OK</v>
      </c>
    </row>
    <row r="569" spans="1:19" s="100" customFormat="1" ht="33.75" hidden="1" customHeight="1">
      <c r="A569" s="54" t="s">
        <v>4135</v>
      </c>
      <c r="B569" s="113" t="str">
        <f>IF($A569="","",VLOOKUP($A569,'MÃ HH'!$A$1:$C$1873,2,0))</f>
        <v>TÁO XÁ NP JOYA AARSENT 80 - 18KG</v>
      </c>
      <c r="C569" s="113"/>
      <c r="D569" s="109">
        <f>VLOOKUP(A569,'[1]TỔNG HỢP'!$A:$N,14,0)</f>
        <v>0</v>
      </c>
      <c r="E569" s="112">
        <f>SUMIF('NHẬP HÀNG'!$D:$D,A569,'NHẬP HÀNG'!$H:$H)</f>
        <v>0</v>
      </c>
      <c r="F569" s="112">
        <f>SUMIF('NHẬP HÀNG'!D:D,A569,'NHẬP HÀNG'!I:I)</f>
        <v>0</v>
      </c>
      <c r="G569" s="112">
        <f>SUMIF('NHẬP HÀNG'!D:D,A569,'NHẬP HÀNG'!J:J)</f>
        <v>0</v>
      </c>
      <c r="H569" s="112">
        <f>SUMIF('NHẬP HÀNG'!D:D,A569,'NHẬP HÀNG'!K:K)</f>
        <v>0</v>
      </c>
      <c r="I569" s="112">
        <f>SUMIF('NHẬP HÀNG'!D:D,A569,'NHẬP HÀNG'!M:M)</f>
        <v>0</v>
      </c>
      <c r="J569" s="112">
        <f>SUMIF('NHẬP HÀNG'!D:D,A569,'NHẬP HÀNG'!N:N)</f>
        <v>0</v>
      </c>
      <c r="K569" s="112">
        <f>SUMIF('NHẬP HÀNG'!D:D,A569,'NHẬP HÀNG'!L:L)</f>
        <v>0</v>
      </c>
      <c r="L569" s="112">
        <f>SUMIF('XUẤT HÀNG'!D:D,A569,'XUẤT HÀNG'!G:G)</f>
        <v>0</v>
      </c>
      <c r="M569" s="112">
        <f>SUMIF('XUẤT HÀNG'!D:D,A569,'XUẤT HÀNG'!H:H)</f>
        <v>0</v>
      </c>
      <c r="N569" s="109">
        <f t="shared" si="91"/>
        <v>0</v>
      </c>
      <c r="O569" s="121"/>
      <c r="P569" s="122"/>
      <c r="Q569" s="124">
        <f t="shared" si="92"/>
        <v>0</v>
      </c>
      <c r="R569" s="63"/>
      <c r="S569" s="101" t="str">
        <f t="shared" si="93"/>
        <v>NOT OK</v>
      </c>
    </row>
    <row r="570" spans="1:19" s="100" customFormat="1" ht="33.75" hidden="1" customHeight="1">
      <c r="A570" s="135" t="s">
        <v>4095</v>
      </c>
      <c r="B570" s="113" t="str">
        <f>IF($A570="","",VLOOKUP($A570,'MÃ HH'!$A$1:$C$1873,2,0))</f>
        <v>TÁO NP FUJI KROMCO 90- 18KG</v>
      </c>
      <c r="C570" s="113"/>
      <c r="D570" s="109">
        <f>VLOOKUP(A570,'[1]TỔNG HỢP'!$A:$N,14,0)</f>
        <v>0</v>
      </c>
      <c r="E570" s="112">
        <f>SUMIF('NHẬP HÀNG'!$D:$D,A570,'NHẬP HÀNG'!$H:$H)</f>
        <v>0</v>
      </c>
      <c r="F570" s="112">
        <f>SUMIF('NHẬP HÀNG'!D:D,A570,'NHẬP HÀNG'!I:I)</f>
        <v>0</v>
      </c>
      <c r="G570" s="112">
        <f>SUMIF('NHẬP HÀNG'!D:D,A570,'NHẬP HÀNG'!J:J)</f>
        <v>0</v>
      </c>
      <c r="H570" s="112">
        <f>SUMIF('NHẬP HÀNG'!D:D,A570,'NHẬP HÀNG'!K:K)</f>
        <v>0</v>
      </c>
      <c r="I570" s="112">
        <f>SUMIF('NHẬP HÀNG'!D:D,A570,'NHẬP HÀNG'!M:M)</f>
        <v>0</v>
      </c>
      <c r="J570" s="112">
        <f>SUMIF('NHẬP HÀNG'!D:D,A570,'NHẬP HÀNG'!N:N)</f>
        <v>0</v>
      </c>
      <c r="K570" s="112">
        <f>SUMIF('NHẬP HÀNG'!D:D,A570,'NHẬP HÀNG'!L:L)</f>
        <v>0</v>
      </c>
      <c r="L570" s="112">
        <f>SUMIF('XUẤT HÀNG'!D:D,A570,'XUẤT HÀNG'!G:G)</f>
        <v>0</v>
      </c>
      <c r="M570" s="112">
        <f>SUMIF('XUẤT HÀNG'!D:D,A570,'XUẤT HÀNG'!H:H)</f>
        <v>0</v>
      </c>
      <c r="N570" s="109">
        <f t="shared" si="91"/>
        <v>0</v>
      </c>
      <c r="O570" s="121"/>
      <c r="P570" s="122"/>
      <c r="Q570" s="124">
        <f t="shared" si="92"/>
        <v>0</v>
      </c>
      <c r="R570" s="63"/>
      <c r="S570" s="101" t="str">
        <f t="shared" si="93"/>
        <v>NOT OK</v>
      </c>
    </row>
    <row r="571" spans="1:19" s="100" customFormat="1" ht="33.75" hidden="1" customHeight="1">
      <c r="A571" s="54" t="s">
        <v>3976</v>
      </c>
      <c r="B571" s="113" t="str">
        <f>IF($A571="","",VLOOKUP($A571,'MÃ HH'!$A$1:$C$1873,2,0))</f>
        <v>TÁO XÁ NP FUJI KROMCO 110 - 18KG</v>
      </c>
      <c r="C571" s="113"/>
      <c r="D571" s="109">
        <f>VLOOKUP(A571,'[1]TỔNG HỢP'!$A:$N,14,0)</f>
        <v>0</v>
      </c>
      <c r="E571" s="112">
        <f>SUMIF('NHẬP HÀNG'!$D:$D,A571,'NHẬP HÀNG'!$H:$H)</f>
        <v>0</v>
      </c>
      <c r="F571" s="112">
        <f>SUMIF('NHẬP HÀNG'!D:D,A571,'NHẬP HÀNG'!I:I)</f>
        <v>0</v>
      </c>
      <c r="G571" s="112">
        <f>SUMIF('NHẬP HÀNG'!D:D,A571,'NHẬP HÀNG'!J:J)</f>
        <v>0</v>
      </c>
      <c r="H571" s="112">
        <f>SUMIF('NHẬP HÀNG'!D:D,A571,'NHẬP HÀNG'!K:K)</f>
        <v>0</v>
      </c>
      <c r="I571" s="112">
        <f>SUMIF('NHẬP HÀNG'!D:D,A571,'NHẬP HÀNG'!M:M)</f>
        <v>0</v>
      </c>
      <c r="J571" s="112">
        <f>SUMIF('NHẬP HÀNG'!D:D,A571,'NHẬP HÀNG'!N:N)</f>
        <v>0</v>
      </c>
      <c r="K571" s="112">
        <f>SUMIF('NHẬP HÀNG'!D:D,A571,'NHẬP HÀNG'!L:L)</f>
        <v>0</v>
      </c>
      <c r="L571" s="112">
        <f>SUMIF('XUẤT HÀNG'!D:D,A571,'XUẤT HÀNG'!G:G)</f>
        <v>0</v>
      </c>
      <c r="M571" s="112">
        <f>SUMIF('XUẤT HÀNG'!D:D,A571,'XUẤT HÀNG'!H:H)</f>
        <v>0</v>
      </c>
      <c r="N571" s="109">
        <f t="shared" si="91"/>
        <v>0</v>
      </c>
      <c r="O571" s="121"/>
      <c r="P571" s="122"/>
      <c r="Q571" s="124">
        <f t="shared" si="92"/>
        <v>0</v>
      </c>
      <c r="R571" s="63"/>
      <c r="S571" s="101" t="str">
        <f t="shared" si="93"/>
        <v>NOT OK</v>
      </c>
    </row>
    <row r="572" spans="1:19" s="100" customFormat="1" ht="33.75" hidden="1" customHeight="1">
      <c r="A572" s="54" t="s">
        <v>4321</v>
      </c>
      <c r="B572" s="113" t="str">
        <f>IF($A572="","",VLOOKUP($A572,'MÃ HH'!$A$1:$C$1873,2,0))</f>
        <v>TÁO XÁ NP CRIPS RED FRUIT WORK - 1.5KG</v>
      </c>
      <c r="C572" s="113"/>
      <c r="D572" s="109">
        <f>VLOOKUP(A572,'[1]TỔNG HỢP'!$A:$N,14,0)</f>
        <v>0</v>
      </c>
      <c r="E572" s="112">
        <f>SUMIF('NHẬP HÀNG'!$D:$D,A572,'NHẬP HÀNG'!$H:$H)</f>
        <v>0</v>
      </c>
      <c r="F572" s="112">
        <f>SUMIF('NHẬP HÀNG'!D:D,A572,'NHẬP HÀNG'!I:I)</f>
        <v>0</v>
      </c>
      <c r="G572" s="112">
        <f>SUMIF('NHẬP HÀNG'!D:D,A572,'NHẬP HÀNG'!J:J)</f>
        <v>0</v>
      </c>
      <c r="H572" s="112">
        <f>SUMIF('NHẬP HÀNG'!D:D,A572,'NHẬP HÀNG'!K:K)</f>
        <v>0</v>
      </c>
      <c r="I572" s="112">
        <f>SUMIF('NHẬP HÀNG'!D:D,A572,'NHẬP HÀNG'!M:M)</f>
        <v>0</v>
      </c>
      <c r="J572" s="112">
        <f>SUMIF('NHẬP HÀNG'!D:D,A572,'NHẬP HÀNG'!N:N)</f>
        <v>0</v>
      </c>
      <c r="K572" s="112">
        <f>SUMIF('NHẬP HÀNG'!D:D,A572,'NHẬP HÀNG'!L:L)</f>
        <v>0</v>
      </c>
      <c r="L572" s="112">
        <f>SUMIF('XUẤT HÀNG'!D:D,A572,'XUẤT HÀNG'!G:G)</f>
        <v>0</v>
      </c>
      <c r="M572" s="112">
        <f>SUMIF('XUẤT HÀNG'!D:D,A572,'XUẤT HÀNG'!H:H)</f>
        <v>0</v>
      </c>
      <c r="N572" s="109">
        <f t="shared" si="91"/>
        <v>0</v>
      </c>
      <c r="O572" s="121"/>
      <c r="P572" s="122"/>
      <c r="Q572" s="124">
        <f t="shared" si="92"/>
        <v>0</v>
      </c>
      <c r="R572" s="63"/>
      <c r="S572" s="101" t="str">
        <f t="shared" si="93"/>
        <v>NOT OK</v>
      </c>
    </row>
    <row r="573" spans="1:19" s="100" customFormat="1" ht="33.75" hidden="1" customHeight="1">
      <c r="A573" s="115" t="s">
        <v>3784</v>
      </c>
      <c r="B573" s="113" t="str">
        <f>IF($A573="","",VLOOKUP($A573,'MÃ HH'!$A$1:$C$1876,2,0))</f>
        <v>TÁO TÚI NP GOOD HOPE 1.5KG</v>
      </c>
      <c r="C573" s="113" t="e">
        <f>IF($A573="","",VLOOKUP($A573,'MÃ HH'!$A$1:$C$215,3,0))</f>
        <v>#N/A</v>
      </c>
      <c r="D573" s="109">
        <f>VLOOKUP(A573,'[1]TỔNG HỢP'!$A:$N,14,0)</f>
        <v>0</v>
      </c>
      <c r="E573" s="112">
        <f>SUMIF('NHẬP HÀNG'!$D:$D,A573,'NHẬP HÀNG'!$H:$H)</f>
        <v>0</v>
      </c>
      <c r="F573" s="112">
        <f>SUMIF('NHẬP HÀNG'!D:D,A573,'NHẬP HÀNG'!I:I)</f>
        <v>0</v>
      </c>
      <c r="G573" s="112">
        <f>SUMIF('NHẬP HÀNG'!D:D,A573,'NHẬP HÀNG'!J:J)</f>
        <v>0</v>
      </c>
      <c r="H573" s="112">
        <f>SUMIF('NHẬP HÀNG'!D:D,A573,'NHẬP HÀNG'!K:K)</f>
        <v>0</v>
      </c>
      <c r="I573" s="112">
        <f>SUMIF('NHẬP HÀNG'!D:D,A573,'NHẬP HÀNG'!M:M)</f>
        <v>0</v>
      </c>
      <c r="J573" s="112">
        <f>SUMIF('NHẬP HÀNG'!D:D,A573,'NHẬP HÀNG'!N:N)</f>
        <v>0</v>
      </c>
      <c r="K573" s="112">
        <f>SUMIF('NHẬP HÀNG'!D:D,A573,'NHẬP HÀNG'!L:L)</f>
        <v>0</v>
      </c>
      <c r="L573" s="112">
        <f>SUMIF('XUẤT HÀNG'!D:D,A573,'XUẤT HÀNG'!G:G)</f>
        <v>0</v>
      </c>
      <c r="M573" s="112">
        <f>SUMIF('XUẤT HÀNG'!D:D,A573,'XUẤT HÀNG'!H:H)</f>
        <v>0</v>
      </c>
      <c r="N573" s="109">
        <f t="shared" si="91"/>
        <v>0</v>
      </c>
      <c r="O573" s="121"/>
      <c r="P573" s="122"/>
      <c r="Q573" s="124">
        <f t="shared" si="92"/>
        <v>0</v>
      </c>
      <c r="R573" s="63"/>
      <c r="S573" s="101" t="str">
        <f t="shared" si="93"/>
        <v>NOT OK</v>
      </c>
    </row>
    <row r="574" spans="1:19" s="100" customFormat="1" ht="33.75" hidden="1" customHeight="1">
      <c r="A574" s="56" t="s">
        <v>3738</v>
      </c>
      <c r="B574" s="113" t="str">
        <f>IF($A574="","",VLOOKUP($A574,'MÃ HH'!$A$1:$C$1876,2,0))</f>
        <v>TÁO XÁ NP GOOD HOPE 80 - 18KG</v>
      </c>
      <c r="C574" s="113" t="e">
        <f>IF($A574="","",VLOOKUP($A574,'MÃ HH'!$A$1:$C$215,3,0))</f>
        <v>#N/A</v>
      </c>
      <c r="D574" s="109">
        <f>VLOOKUP(A574,'[1]TỔNG HỢP'!$A:$N,14,0)</f>
        <v>0</v>
      </c>
      <c r="E574" s="112">
        <f>SUMIF('NHẬP HÀNG'!$D:$D,A574,'NHẬP HÀNG'!$H:$H)</f>
        <v>0</v>
      </c>
      <c r="F574" s="112">
        <f>SUMIF('NHẬP HÀNG'!D:D,A574,'NHẬP HÀNG'!I:I)</f>
        <v>0</v>
      </c>
      <c r="G574" s="112">
        <f>SUMIF('NHẬP HÀNG'!D:D,A574,'NHẬP HÀNG'!J:J)</f>
        <v>0</v>
      </c>
      <c r="H574" s="112">
        <f>SUMIF('NHẬP HÀNG'!D:D,A574,'NHẬP HÀNG'!K:K)</f>
        <v>0</v>
      </c>
      <c r="I574" s="112">
        <f>SUMIF('NHẬP HÀNG'!D:D,A574,'NHẬP HÀNG'!M:M)</f>
        <v>0</v>
      </c>
      <c r="J574" s="112">
        <f>SUMIF('NHẬP HÀNG'!D:D,A574,'NHẬP HÀNG'!N:N)</f>
        <v>0</v>
      </c>
      <c r="K574" s="112">
        <f>SUMIF('NHẬP HÀNG'!D:D,A574,'NHẬP HÀNG'!L:L)</f>
        <v>0</v>
      </c>
      <c r="L574" s="112">
        <f>SUMIF('XUẤT HÀNG'!D:D,A574,'XUẤT HÀNG'!G:G)</f>
        <v>0</v>
      </c>
      <c r="M574" s="112">
        <f>SUMIF('XUẤT HÀNG'!D:D,A574,'XUẤT HÀNG'!H:H)</f>
        <v>0</v>
      </c>
      <c r="N574" s="109">
        <f t="shared" si="91"/>
        <v>0</v>
      </c>
      <c r="O574" s="121"/>
      <c r="P574" s="122"/>
      <c r="Q574" s="124">
        <f t="shared" si="92"/>
        <v>0</v>
      </c>
      <c r="R574" s="7" t="s">
        <v>4845</v>
      </c>
      <c r="S574" s="101" t="str">
        <f t="shared" si="93"/>
        <v>NOT OK</v>
      </c>
    </row>
    <row r="575" spans="1:19" s="100" customFormat="1" ht="33.75" hidden="1" customHeight="1">
      <c r="A575" s="56" t="s">
        <v>3740</v>
      </c>
      <c r="B575" s="113" t="str">
        <f>IF($A575="","",VLOOKUP($A575,'MÃ HH'!$A$1:$C$1876,2,0))</f>
        <v>TÁO XÁ NP GOOD HOPE 90 - 18KG</v>
      </c>
      <c r="C575" s="113" t="e">
        <f>IF($A575="","",VLOOKUP($A575,'MÃ HH'!$A$1:$C$215,3,0))</f>
        <v>#N/A</v>
      </c>
      <c r="D575" s="109">
        <f>VLOOKUP(A575,'[1]TỔNG HỢP'!$A:$N,14,0)</f>
        <v>0</v>
      </c>
      <c r="E575" s="112">
        <f>SUMIF('NHẬP HÀNG'!$D:$D,A575,'NHẬP HÀNG'!$H:$H)</f>
        <v>0</v>
      </c>
      <c r="F575" s="112">
        <f>SUMIF('NHẬP HÀNG'!D:D,A575,'NHẬP HÀNG'!I:I)</f>
        <v>0</v>
      </c>
      <c r="G575" s="112">
        <f>SUMIF('NHẬP HÀNG'!D:D,A575,'NHẬP HÀNG'!J:J)</f>
        <v>0</v>
      </c>
      <c r="H575" s="112">
        <f>SUMIF('NHẬP HÀNG'!D:D,A575,'NHẬP HÀNG'!K:K)</f>
        <v>0</v>
      </c>
      <c r="I575" s="112">
        <f>SUMIF('NHẬP HÀNG'!D:D,A575,'NHẬP HÀNG'!M:M)</f>
        <v>0</v>
      </c>
      <c r="J575" s="112">
        <f>SUMIF('NHẬP HÀNG'!D:D,A575,'NHẬP HÀNG'!N:N)</f>
        <v>0</v>
      </c>
      <c r="K575" s="112">
        <f>SUMIF('NHẬP HÀNG'!D:D,A575,'NHẬP HÀNG'!L:L)</f>
        <v>0</v>
      </c>
      <c r="L575" s="112">
        <f>SUMIF('XUẤT HÀNG'!D:D,A575,'XUẤT HÀNG'!G:G)</f>
        <v>0</v>
      </c>
      <c r="M575" s="112">
        <f>SUMIF('XUẤT HÀNG'!D:D,A575,'XUẤT HÀNG'!H:H)</f>
        <v>0</v>
      </c>
      <c r="N575" s="109">
        <f t="shared" si="91"/>
        <v>0</v>
      </c>
      <c r="O575" s="121"/>
      <c r="P575" s="122"/>
      <c r="Q575" s="124">
        <f t="shared" si="92"/>
        <v>0</v>
      </c>
      <c r="R575" s="6"/>
      <c r="S575" s="101" t="str">
        <f t="shared" si="93"/>
        <v>NOT OK</v>
      </c>
    </row>
    <row r="576" spans="1:19" s="100" customFormat="1" ht="33.75" hidden="1" customHeight="1">
      <c r="A576" s="56" t="s">
        <v>3742</v>
      </c>
      <c r="B576" s="113" t="str">
        <f>IF($A576="","",VLOOKUP($A576,'MÃ HH'!$A$1:$C$1876,2,0))</f>
        <v>TÁO XÁ NP GOOD HOPE 100 - 18KG</v>
      </c>
      <c r="C576" s="113" t="e">
        <f>IF($A576="","",VLOOKUP($A576,'MÃ HH'!$A$1:$C$215,3,0))</f>
        <v>#N/A</v>
      </c>
      <c r="D576" s="109">
        <f>VLOOKUP(A576,'[1]TỔNG HỢP'!$A:$N,14,0)</f>
        <v>0</v>
      </c>
      <c r="E576" s="112">
        <f>SUMIF('NHẬP HÀNG'!$D:$D,A576,'NHẬP HÀNG'!$H:$H)</f>
        <v>0</v>
      </c>
      <c r="F576" s="112">
        <f>SUMIF('NHẬP HÀNG'!D:D,A576,'NHẬP HÀNG'!I:I)</f>
        <v>0</v>
      </c>
      <c r="G576" s="112">
        <f>SUMIF('NHẬP HÀNG'!D:D,A576,'NHẬP HÀNG'!J:J)</f>
        <v>0</v>
      </c>
      <c r="H576" s="112">
        <f>SUMIF('NHẬP HÀNG'!D:D,A576,'NHẬP HÀNG'!K:K)</f>
        <v>0</v>
      </c>
      <c r="I576" s="112">
        <f>SUMIF('NHẬP HÀNG'!D:D,A576,'NHẬP HÀNG'!M:M)</f>
        <v>0</v>
      </c>
      <c r="J576" s="112">
        <f>SUMIF('NHẬP HÀNG'!D:D,A576,'NHẬP HÀNG'!N:N)</f>
        <v>0</v>
      </c>
      <c r="K576" s="112">
        <f>SUMIF('NHẬP HÀNG'!D:D,A576,'NHẬP HÀNG'!L:L)</f>
        <v>0</v>
      </c>
      <c r="L576" s="112">
        <f>SUMIF('XUẤT HÀNG'!D:D,A576,'XUẤT HÀNG'!G:G)</f>
        <v>0</v>
      </c>
      <c r="M576" s="112">
        <f>SUMIF('XUẤT HÀNG'!D:D,A576,'XUẤT HÀNG'!H:H)</f>
        <v>0</v>
      </c>
      <c r="N576" s="109">
        <f t="shared" si="91"/>
        <v>0</v>
      </c>
      <c r="O576" s="121"/>
      <c r="P576" s="122"/>
      <c r="Q576" s="124">
        <f t="shared" si="92"/>
        <v>0</v>
      </c>
      <c r="R576" s="6"/>
      <c r="S576" s="101" t="str">
        <f t="shared" si="93"/>
        <v>NOT OK</v>
      </c>
    </row>
    <row r="577" spans="1:19" s="100" customFormat="1" ht="33.75" hidden="1" customHeight="1">
      <c r="A577" s="56" t="s">
        <v>3744</v>
      </c>
      <c r="B577" s="113" t="str">
        <f>IF($A577="","",VLOOKUP($A577,'MÃ HH'!$A$1:$C$1876,2,0))</f>
        <v>TÁO XÁ NP GOOD HOPE 110 -18KG</v>
      </c>
      <c r="C577" s="113" t="e">
        <f>IF($A577="","",VLOOKUP($A577,'MÃ HH'!$A$1:$C$215,3,0))</f>
        <v>#N/A</v>
      </c>
      <c r="D577" s="109">
        <f>VLOOKUP(A577,'[1]TỔNG HỢP'!$A:$N,14,0)</f>
        <v>0</v>
      </c>
      <c r="E577" s="112">
        <f>SUMIF('NHẬP HÀNG'!$D:$D,A577,'NHẬP HÀNG'!$H:$H)</f>
        <v>0</v>
      </c>
      <c r="F577" s="112">
        <f>SUMIF('NHẬP HÀNG'!D:D,A577,'NHẬP HÀNG'!I:I)</f>
        <v>0</v>
      </c>
      <c r="G577" s="112">
        <f>SUMIF('NHẬP HÀNG'!D:D,A577,'NHẬP HÀNG'!J:J)</f>
        <v>0</v>
      </c>
      <c r="H577" s="112">
        <f>SUMIF('NHẬP HÀNG'!D:D,A577,'NHẬP HÀNG'!K:K)</f>
        <v>0</v>
      </c>
      <c r="I577" s="112">
        <f>SUMIF('NHẬP HÀNG'!D:D,A577,'NHẬP HÀNG'!M:M)</f>
        <v>0</v>
      </c>
      <c r="J577" s="112">
        <f>SUMIF('NHẬP HÀNG'!D:D,A577,'NHẬP HÀNG'!N:N)</f>
        <v>0</v>
      </c>
      <c r="K577" s="112">
        <f>SUMIF('NHẬP HÀNG'!D:D,A577,'NHẬP HÀNG'!L:L)</f>
        <v>0</v>
      </c>
      <c r="L577" s="112">
        <f>SUMIF('XUẤT HÀNG'!D:D,A577,'XUẤT HÀNG'!G:G)</f>
        <v>0</v>
      </c>
      <c r="M577" s="112">
        <f>SUMIF('XUẤT HÀNG'!D:D,A577,'XUẤT HÀNG'!H:H)</f>
        <v>0</v>
      </c>
      <c r="N577" s="109">
        <f t="shared" si="91"/>
        <v>0</v>
      </c>
      <c r="O577" s="121"/>
      <c r="P577" s="122"/>
      <c r="Q577" s="124">
        <f t="shared" si="92"/>
        <v>0</v>
      </c>
      <c r="R577" s="6"/>
      <c r="S577" s="101" t="str">
        <f t="shared" si="93"/>
        <v>NOT OK</v>
      </c>
    </row>
    <row r="578" spans="1:19" s="100" customFormat="1" ht="36.6" hidden="1" customHeight="1">
      <c r="A578" s="56" t="s">
        <v>3746</v>
      </c>
      <c r="B578" s="113" t="str">
        <f>IF($A578="","",VLOOKUP($A578,'MÃ HH'!$A$1:$C$1876,2,0))</f>
        <v>TÁO XÁ NP GOOD HOPE 120 -18KG</v>
      </c>
      <c r="C578" s="113" t="e">
        <f>IF($A578="","",VLOOKUP($A578,'MÃ HH'!$A$1:$C$215,3,0))</f>
        <v>#N/A</v>
      </c>
      <c r="D578" s="109">
        <f>VLOOKUP(A578,'[1]TỔNG HỢP'!$A:$N,14,0)</f>
        <v>0</v>
      </c>
      <c r="E578" s="112">
        <f>SUMIF('NHẬP HÀNG'!$D:$D,A578,'NHẬP HÀNG'!$H:$H)</f>
        <v>0</v>
      </c>
      <c r="F578" s="112">
        <f>SUMIF('NHẬP HÀNG'!D:D,A578,'NHẬP HÀNG'!I:I)</f>
        <v>0</v>
      </c>
      <c r="G578" s="112">
        <f>SUMIF('NHẬP HÀNG'!D:D,A578,'NHẬP HÀNG'!J:J)</f>
        <v>0</v>
      </c>
      <c r="H578" s="112">
        <f>SUMIF('NHẬP HÀNG'!D:D,A578,'NHẬP HÀNG'!K:K)</f>
        <v>0</v>
      </c>
      <c r="I578" s="112">
        <f>SUMIF('NHẬP HÀNG'!D:D,A578,'NHẬP HÀNG'!M:M)</f>
        <v>0</v>
      </c>
      <c r="J578" s="112">
        <f>SUMIF('NHẬP HÀNG'!D:D,A578,'NHẬP HÀNG'!N:N)</f>
        <v>0</v>
      </c>
      <c r="K578" s="112">
        <f>SUMIF('NHẬP HÀNG'!D:D,A578,'NHẬP HÀNG'!L:L)</f>
        <v>0</v>
      </c>
      <c r="L578" s="112">
        <f>SUMIF('XUẤT HÀNG'!D:D,A578,'XUẤT HÀNG'!G:G)</f>
        <v>0</v>
      </c>
      <c r="M578" s="112">
        <f>SUMIF('XUẤT HÀNG'!D:D,A578,'XUẤT HÀNG'!H:H)</f>
        <v>0</v>
      </c>
      <c r="N578" s="109">
        <f t="shared" si="91"/>
        <v>0</v>
      </c>
      <c r="O578" s="121"/>
      <c r="P578" s="122"/>
      <c r="Q578" s="124">
        <f t="shared" si="92"/>
        <v>0</v>
      </c>
      <c r="R578" s="5"/>
      <c r="S578" s="101" t="str">
        <f t="shared" si="93"/>
        <v>NOT OK</v>
      </c>
    </row>
    <row r="579" spans="1:19" s="100" customFormat="1" ht="33.75" hidden="1" customHeight="1">
      <c r="A579" s="43" t="s">
        <v>4117</v>
      </c>
      <c r="B579" s="113" t="str">
        <f>IF($A579="","",VLOOKUP($A579,'MÃ HH'!$A$1:$C$1876,2,0))</f>
        <v>TÁO XÁ NP CAPE CRIP 100 - 18 KG</v>
      </c>
      <c r="C579" s="113" t="e">
        <f>IF($A579="","",VLOOKUP($A579,'MÃ HH'!$A$1:$C$215,3,0))</f>
        <v>#N/A</v>
      </c>
      <c r="D579" s="109">
        <f>VLOOKUP(A579,'[1]TỔNG HỢP'!$A:$N,14,0)</f>
        <v>0</v>
      </c>
      <c r="E579" s="112">
        <f>SUMIF('NHẬP HÀNG'!$D:$D,A579,'NHẬP HÀNG'!$H:$H)</f>
        <v>0</v>
      </c>
      <c r="F579" s="112">
        <f>SUMIF('NHẬP HÀNG'!D:D,A579,'NHẬP HÀNG'!I:I)</f>
        <v>0</v>
      </c>
      <c r="G579" s="112">
        <f>SUMIF('NHẬP HÀNG'!D:D,A579,'NHẬP HÀNG'!J:J)</f>
        <v>0</v>
      </c>
      <c r="H579" s="112">
        <f>SUMIF('NHẬP HÀNG'!D:D,A579,'NHẬP HÀNG'!K:K)</f>
        <v>0</v>
      </c>
      <c r="I579" s="112">
        <f>SUMIF('NHẬP HÀNG'!D:D,A579,'NHẬP HÀNG'!M:M)</f>
        <v>0</v>
      </c>
      <c r="J579" s="112">
        <f>SUMIF('NHẬP HÀNG'!D:D,A579,'NHẬP HÀNG'!N:N)</f>
        <v>0</v>
      </c>
      <c r="K579" s="112">
        <f>SUMIF('NHẬP HÀNG'!D:D,A579,'NHẬP HÀNG'!L:L)</f>
        <v>0</v>
      </c>
      <c r="L579" s="112">
        <f>SUMIF('XUẤT HÀNG'!D:D,A579,'XUẤT HÀNG'!G:G)</f>
        <v>0</v>
      </c>
      <c r="M579" s="112">
        <f>SUMIF('XUẤT HÀNG'!D:D,A579,'XUẤT HÀNG'!H:H)</f>
        <v>0</v>
      </c>
      <c r="N579" s="109">
        <f t="shared" si="91"/>
        <v>0</v>
      </c>
      <c r="O579" s="121"/>
      <c r="P579" s="122"/>
      <c r="Q579" s="124">
        <f t="shared" si="92"/>
        <v>0</v>
      </c>
      <c r="R579" s="63"/>
      <c r="S579" s="101" t="str">
        <f t="shared" si="93"/>
        <v>NOT OK</v>
      </c>
    </row>
    <row r="580" spans="1:19" s="100" customFormat="1" ht="33.75" customHeight="1">
      <c r="A580" s="54" t="s">
        <v>4119</v>
      </c>
      <c r="B580" s="113" t="str">
        <f>IF($A580="","",VLOOKUP($A580,'MÃ HH'!$A$1:$C$1876,2,0))</f>
        <v>TÁO XÁ NP CAPE CRIP 110 - 18 KG</v>
      </c>
      <c r="C580" s="113" t="e">
        <f>IF($A580="","",VLOOKUP($A580,'MÃ HH'!$A$1:$C$215,3,0))</f>
        <v>#N/A</v>
      </c>
      <c r="D580" s="109">
        <f>VLOOKUP(A580,'[1]TỔNG HỢP'!$A:$N,14,0)</f>
        <v>-24</v>
      </c>
      <c r="E580" s="112">
        <f>SUMIF('NHẬP HÀNG'!$D:$D,A580,'NHẬP HÀNG'!$H:$H)</f>
        <v>0</v>
      </c>
      <c r="F580" s="112">
        <f>SUMIF('NHẬP HÀNG'!D:D,A580,'NHẬP HÀNG'!I:I)</f>
        <v>0</v>
      </c>
      <c r="G580" s="112">
        <f>SUMIF('NHẬP HÀNG'!D:D,A580,'NHẬP HÀNG'!J:J)</f>
        <v>0</v>
      </c>
      <c r="H580" s="112">
        <f>SUMIF('NHẬP HÀNG'!D:D,A580,'NHẬP HÀNG'!K:K)</f>
        <v>0</v>
      </c>
      <c r="I580" s="112">
        <f>SUMIF('NHẬP HÀNG'!D:D,A580,'NHẬP HÀNG'!M:M)</f>
        <v>0</v>
      </c>
      <c r="J580" s="112">
        <f>SUMIF('NHẬP HÀNG'!D:D,A580,'NHẬP HÀNG'!N:N)</f>
        <v>0</v>
      </c>
      <c r="K580" s="112">
        <f>SUMIF('NHẬP HÀNG'!D:D,A580,'NHẬP HÀNG'!L:L)</f>
        <v>0</v>
      </c>
      <c r="L580" s="112">
        <f>SUMIF('XUẤT HÀNG'!D:D,A580,'XUẤT HÀNG'!G:G)</f>
        <v>0</v>
      </c>
      <c r="M580" s="112">
        <f>SUMIF('XUẤT HÀNG'!D:D,A580,'XUẤT HÀNG'!H:H)</f>
        <v>0</v>
      </c>
      <c r="N580" s="109">
        <f t="shared" si="91"/>
        <v>-24</v>
      </c>
      <c r="O580" s="121"/>
      <c r="P580" s="122"/>
      <c r="Q580" s="125">
        <f t="shared" si="92"/>
        <v>-24</v>
      </c>
      <c r="R580" s="14" t="s">
        <v>4846</v>
      </c>
      <c r="S580" s="101" t="str">
        <f t="shared" si="93"/>
        <v>OK</v>
      </c>
    </row>
    <row r="581" spans="1:19" s="100" customFormat="1" ht="33.75" customHeight="1">
      <c r="A581" s="54" t="s">
        <v>4121</v>
      </c>
      <c r="B581" s="113" t="str">
        <f>IF($A581="","",VLOOKUP($A581,'MÃ HH'!$A$1:$C$1876,2,0))</f>
        <v>TÁO XÁ NP CAPE CRIP 120 - 18 KG</v>
      </c>
      <c r="C581" s="113" t="e">
        <f>IF($A581="","",VLOOKUP($A581,'MÃ HH'!$A$1:$C$215,3,0))</f>
        <v>#N/A</v>
      </c>
      <c r="D581" s="109">
        <f>VLOOKUP(A581,'[1]TỔNG HỢP'!$A:$N,14,0)</f>
        <v>27</v>
      </c>
      <c r="E581" s="112">
        <f>SUMIF('NHẬP HÀNG'!$D:$D,A581,'NHẬP HÀNG'!$H:$H)</f>
        <v>0</v>
      </c>
      <c r="F581" s="112">
        <f>SUMIF('NHẬP HÀNG'!D:D,A581,'NHẬP HÀNG'!I:I)</f>
        <v>0</v>
      </c>
      <c r="G581" s="112">
        <f>SUMIF('NHẬP HÀNG'!D:D,A581,'NHẬP HÀNG'!J:J)</f>
        <v>0</v>
      </c>
      <c r="H581" s="112">
        <f>SUMIF('NHẬP HÀNG'!D:D,A581,'NHẬP HÀNG'!K:K)</f>
        <v>0</v>
      </c>
      <c r="I581" s="112">
        <f>SUMIF('NHẬP HÀNG'!D:D,A581,'NHẬP HÀNG'!M:M)</f>
        <v>0</v>
      </c>
      <c r="J581" s="112">
        <f>SUMIF('NHẬP HÀNG'!D:D,A581,'NHẬP HÀNG'!N:N)</f>
        <v>0</v>
      </c>
      <c r="K581" s="112">
        <f>SUMIF('NHẬP HÀNG'!D:D,A581,'NHẬP HÀNG'!L:L)</f>
        <v>0</v>
      </c>
      <c r="L581" s="112">
        <f>SUMIF('XUẤT HÀNG'!D:D,A581,'XUẤT HÀNG'!G:G)</f>
        <v>0</v>
      </c>
      <c r="M581" s="112">
        <f>SUMIF('XUẤT HÀNG'!D:D,A581,'XUẤT HÀNG'!H:H)</f>
        <v>0</v>
      </c>
      <c r="N581" s="109">
        <f t="shared" si="91"/>
        <v>27</v>
      </c>
      <c r="O581" s="121"/>
      <c r="P581" s="122"/>
      <c r="Q581" s="125">
        <f t="shared" si="92"/>
        <v>27</v>
      </c>
      <c r="R581" s="14"/>
      <c r="S581" s="101" t="str">
        <f t="shared" si="93"/>
        <v>OK</v>
      </c>
    </row>
    <row r="582" spans="1:19" s="100" customFormat="1" ht="33.75" hidden="1" customHeight="1">
      <c r="A582" s="54" t="s">
        <v>4123</v>
      </c>
      <c r="B582" s="113" t="str">
        <f>IF($A582="","",VLOOKUP($A582,'MÃ HH'!$A$1:$C$1876,2,0))</f>
        <v>TÁO XÁ NP CAPE CRIP 90 - 18 KG</v>
      </c>
      <c r="C582" s="113" t="e">
        <f>IF($A582="","",VLOOKUP($A582,'MÃ HH'!$A$1:$C$215,3,0))</f>
        <v>#N/A</v>
      </c>
      <c r="D582" s="109">
        <f>VLOOKUP(A582,'[1]TỔNG HỢP'!$A:$N,14,0)</f>
        <v>0</v>
      </c>
      <c r="E582" s="112">
        <f>SUMIF('NHẬP HÀNG'!$D:$D,A582,'NHẬP HÀNG'!$H:$H)</f>
        <v>0</v>
      </c>
      <c r="F582" s="112">
        <f>SUMIF('NHẬP HÀNG'!D:D,A582,'NHẬP HÀNG'!I:I)</f>
        <v>0</v>
      </c>
      <c r="G582" s="112">
        <f>SUMIF('NHẬP HÀNG'!D:D,A582,'NHẬP HÀNG'!J:J)</f>
        <v>0</v>
      </c>
      <c r="H582" s="112">
        <f>SUMIF('NHẬP HÀNG'!D:D,A582,'NHẬP HÀNG'!K:K)</f>
        <v>0</v>
      </c>
      <c r="I582" s="112">
        <f>SUMIF('NHẬP HÀNG'!D:D,A582,'NHẬP HÀNG'!M:M)</f>
        <v>0</v>
      </c>
      <c r="J582" s="112">
        <f>SUMIF('NHẬP HÀNG'!D:D,A582,'NHẬP HÀNG'!N:N)</f>
        <v>0</v>
      </c>
      <c r="K582" s="112">
        <f>SUMIF('NHẬP HÀNG'!D:D,A582,'NHẬP HÀNG'!L:L)</f>
        <v>0</v>
      </c>
      <c r="L582" s="112">
        <f>SUMIF('XUẤT HÀNG'!D:D,A582,'XUẤT HÀNG'!G:G)</f>
        <v>0</v>
      </c>
      <c r="M582" s="112">
        <f>SUMIF('XUẤT HÀNG'!D:D,A582,'XUẤT HÀNG'!H:H)</f>
        <v>0</v>
      </c>
      <c r="N582" s="109">
        <f t="shared" si="91"/>
        <v>0</v>
      </c>
      <c r="O582" s="121"/>
      <c r="P582" s="122"/>
      <c r="Q582" s="124">
        <f t="shared" si="92"/>
        <v>0</v>
      </c>
      <c r="R582" s="63"/>
      <c r="S582" s="101" t="str">
        <f t="shared" si="93"/>
        <v>NOT OK</v>
      </c>
    </row>
    <row r="583" spans="1:19" s="100" customFormat="1" ht="33.75" hidden="1" customHeight="1">
      <c r="A583" s="56" t="s">
        <v>3611</v>
      </c>
      <c r="B583" s="113" t="str">
        <f>IF($A583="","",VLOOKUP($A583,'MÃ HH'!$A$1:$C$215,2,0))</f>
        <v>TÁO TÀU XỐP 5KG - L1</v>
      </c>
      <c r="C583" s="113" t="str">
        <f>IF($A583="","",VLOOKUP($A583,'MÃ HH'!$A$1:$C$215,3,0))</f>
        <v>Thùng</v>
      </c>
      <c r="D583" s="109">
        <f>VLOOKUP(A583,'[1]TỔNG HỢP'!$A:$N,14,0)</f>
        <v>0</v>
      </c>
      <c r="E583" s="112">
        <f>SUMIF('NHẬP HÀNG'!$D:$D,A583,'NHẬP HÀNG'!$H:$H)</f>
        <v>0</v>
      </c>
      <c r="F583" s="112">
        <f>SUMIF('NHẬP HÀNG'!D:D,A583,'NHẬP HÀNG'!I:I)</f>
        <v>0</v>
      </c>
      <c r="G583" s="112">
        <f>SUMIF('NHẬP HÀNG'!D:D,A583,'NHẬP HÀNG'!J:J)</f>
        <v>0</v>
      </c>
      <c r="H583" s="112">
        <f>SUMIF('NHẬP HÀNG'!D:D,A583,'NHẬP HÀNG'!K:K)</f>
        <v>0</v>
      </c>
      <c r="I583" s="112">
        <f>SUMIF('NHẬP HÀNG'!D:D,A583,'NHẬP HÀNG'!M:M)</f>
        <v>0</v>
      </c>
      <c r="J583" s="112">
        <f>SUMIF('NHẬP HÀNG'!D:D,A583,'NHẬP HÀNG'!N:N)</f>
        <v>0</v>
      </c>
      <c r="K583" s="112">
        <f>SUMIF('NHẬP HÀNG'!D:D,A583,'NHẬP HÀNG'!L:L)</f>
        <v>0</v>
      </c>
      <c r="L583" s="112">
        <f>SUMIF('XUẤT HÀNG'!D:D,A583,'XUẤT HÀNG'!G:G)</f>
        <v>0</v>
      </c>
      <c r="M583" s="112">
        <f>SUMIF('XUẤT HÀNG'!D:D,A583,'XUẤT HÀNG'!H:H)</f>
        <v>0</v>
      </c>
      <c r="N583" s="109">
        <f t="shared" si="91"/>
        <v>0</v>
      </c>
      <c r="O583" s="121"/>
      <c r="P583" s="122"/>
      <c r="Q583" s="124">
        <f t="shared" si="92"/>
        <v>0</v>
      </c>
      <c r="R583" s="63"/>
      <c r="S583" s="101" t="str">
        <f t="shared" si="93"/>
        <v>NOT OK</v>
      </c>
    </row>
    <row r="584" spans="1:19" s="100" customFormat="1" ht="33.75" hidden="1" customHeight="1">
      <c r="A584" s="56" t="s">
        <v>3613</v>
      </c>
      <c r="B584" s="113" t="str">
        <f>IF($A584="","",VLOOKUP($A584,'MÃ HH'!$A$1:$C$1876,2,0))</f>
        <v>TÁO TÀU XỐP 5KG - L2</v>
      </c>
      <c r="C584" s="113" t="str">
        <f>IF($A584="","",VLOOKUP($A584,'MÃ HH'!$A$1:$C$215,3,0))</f>
        <v>Thùng</v>
      </c>
      <c r="D584" s="109">
        <f>VLOOKUP(A584,'[1]TỔNG HỢP'!$A:$N,14,0)</f>
        <v>0</v>
      </c>
      <c r="E584" s="112">
        <f>SUMIF('NHẬP HÀNG'!$D:$D,A584,'NHẬP HÀNG'!$H:$H)</f>
        <v>0</v>
      </c>
      <c r="F584" s="112">
        <f>SUMIF('NHẬP HÀNG'!D:D,A584,'NHẬP HÀNG'!I:I)</f>
        <v>0</v>
      </c>
      <c r="G584" s="112">
        <f>SUMIF('NHẬP HÀNG'!D:D,A584,'NHẬP HÀNG'!J:J)</f>
        <v>0</v>
      </c>
      <c r="H584" s="112">
        <f>SUMIF('NHẬP HÀNG'!D:D,A584,'NHẬP HÀNG'!K:K)</f>
        <v>0</v>
      </c>
      <c r="I584" s="112">
        <f>SUMIF('NHẬP HÀNG'!D:D,A584,'NHẬP HÀNG'!M:M)</f>
        <v>0</v>
      </c>
      <c r="J584" s="112">
        <f>SUMIF('NHẬP HÀNG'!D:D,A584,'NHẬP HÀNG'!N:N)</f>
        <v>0</v>
      </c>
      <c r="K584" s="112">
        <f>SUMIF('NHẬP HÀNG'!D:D,A584,'NHẬP HÀNG'!L:L)</f>
        <v>0</v>
      </c>
      <c r="L584" s="112">
        <f>SUMIF('XUẤT HÀNG'!D:D,A584,'XUẤT HÀNG'!G:G)</f>
        <v>0</v>
      </c>
      <c r="M584" s="112">
        <f>SUMIF('XUẤT HÀNG'!D:D,A584,'XUẤT HÀNG'!H:H)</f>
        <v>0</v>
      </c>
      <c r="N584" s="109">
        <f t="shared" si="91"/>
        <v>0</v>
      </c>
      <c r="O584" s="121"/>
      <c r="P584" s="122"/>
      <c r="Q584" s="124">
        <f t="shared" si="92"/>
        <v>0</v>
      </c>
      <c r="R584" s="63"/>
      <c r="S584" s="101" t="str">
        <f t="shared" si="93"/>
        <v>NOT OK</v>
      </c>
    </row>
    <row r="585" spans="1:19" s="100" customFormat="1" ht="33.75" hidden="1" customHeight="1">
      <c r="A585" s="40" t="s">
        <v>4073</v>
      </c>
      <c r="B585" s="113" t="str">
        <f>IF($A585="","",VLOOKUP($A585,'MÃ HH'!$A$1:$C$1876,2,0))</f>
        <v xml:space="preserve">TÁO TÀU XỐP TEM VÀNG 1.5 KG </v>
      </c>
      <c r="C585" s="113" t="e">
        <f>IF($A585="","",VLOOKUP($A585,'MÃ HH'!$A$1:$C$215,3,0))</f>
        <v>#N/A</v>
      </c>
      <c r="D585" s="109">
        <f>VLOOKUP(A585,'[1]TỔNG HỢP'!$A:$N,14,0)</f>
        <v>0</v>
      </c>
      <c r="E585" s="112">
        <f>SUMIF('NHẬP HÀNG'!$D:$D,A585,'NHẬP HÀNG'!$H:$H)</f>
        <v>0</v>
      </c>
      <c r="F585" s="112">
        <f>SUMIF('NHẬP HÀNG'!D:D,A585,'NHẬP HÀNG'!I:I)</f>
        <v>0</v>
      </c>
      <c r="G585" s="112">
        <f>SUMIF('NHẬP HÀNG'!D:D,A585,'NHẬP HÀNG'!J:J)</f>
        <v>0</v>
      </c>
      <c r="H585" s="112">
        <f>SUMIF('NHẬP HÀNG'!D:D,A585,'NHẬP HÀNG'!K:K)</f>
        <v>0</v>
      </c>
      <c r="I585" s="112">
        <f>SUMIF('NHẬP HÀNG'!D:D,A585,'NHẬP HÀNG'!M:M)</f>
        <v>0</v>
      </c>
      <c r="J585" s="112">
        <f>SUMIF('NHẬP HÀNG'!D:D,A585,'NHẬP HÀNG'!N:N)</f>
        <v>0</v>
      </c>
      <c r="K585" s="112">
        <f>SUMIF('NHẬP HÀNG'!D:D,A585,'NHẬP HÀNG'!L:L)</f>
        <v>0</v>
      </c>
      <c r="L585" s="112">
        <f>SUMIF('XUẤT HÀNG'!D:D,A585,'XUẤT HÀNG'!G:G)</f>
        <v>0</v>
      </c>
      <c r="M585" s="112">
        <f>SUMIF('XUẤT HÀNG'!D:D,A585,'XUẤT HÀNG'!H:H)</f>
        <v>0</v>
      </c>
      <c r="N585" s="109">
        <f t="shared" si="91"/>
        <v>0</v>
      </c>
      <c r="O585" s="121"/>
      <c r="P585" s="122"/>
      <c r="Q585" s="124">
        <f t="shared" si="92"/>
        <v>0</v>
      </c>
      <c r="R585" s="63"/>
      <c r="S585" s="101" t="str">
        <f t="shared" si="93"/>
        <v>NOT OK</v>
      </c>
    </row>
    <row r="586" spans="1:19" s="100" customFormat="1" ht="33.75" hidden="1" customHeight="1">
      <c r="A586" s="40" t="s">
        <v>4075</v>
      </c>
      <c r="B586" s="113" t="str">
        <f>IF($A586="","",VLOOKUP($A586,'MÃ HH'!$A$1:$C$1876,2,0))</f>
        <v>TÁO TÀU XỐP TEM ĐỎ 1.5 KG</v>
      </c>
      <c r="C586" s="113" t="e">
        <f>IF($A586="","",VLOOKUP($A586,'MÃ HH'!$A$1:$C$215,3,0))</f>
        <v>#N/A</v>
      </c>
      <c r="D586" s="109">
        <f>VLOOKUP(A586,'[1]TỔNG HỢP'!$A:$N,14,0)</f>
        <v>0</v>
      </c>
      <c r="E586" s="112">
        <f>SUMIF('NHẬP HÀNG'!$D:$D,A586,'NHẬP HÀNG'!$H:$H)</f>
        <v>0</v>
      </c>
      <c r="F586" s="112">
        <f>SUMIF('NHẬP HÀNG'!D:D,A586,'NHẬP HÀNG'!I:I)</f>
        <v>0</v>
      </c>
      <c r="G586" s="112">
        <f>SUMIF('NHẬP HÀNG'!D:D,A586,'NHẬP HÀNG'!J:J)</f>
        <v>0</v>
      </c>
      <c r="H586" s="112">
        <f>SUMIF('NHẬP HÀNG'!D:D,A586,'NHẬP HÀNG'!K:K)</f>
        <v>0</v>
      </c>
      <c r="I586" s="112">
        <f>SUMIF('NHẬP HÀNG'!D:D,A586,'NHẬP HÀNG'!M:M)</f>
        <v>0</v>
      </c>
      <c r="J586" s="112">
        <f>SUMIF('NHẬP HÀNG'!D:D,A586,'NHẬP HÀNG'!N:N)</f>
        <v>0</v>
      </c>
      <c r="K586" s="112">
        <f>SUMIF('NHẬP HÀNG'!D:D,A586,'NHẬP HÀNG'!L:L)</f>
        <v>0</v>
      </c>
      <c r="L586" s="112">
        <f>SUMIF('XUẤT HÀNG'!D:D,A586,'XUẤT HÀNG'!G:G)</f>
        <v>0</v>
      </c>
      <c r="M586" s="112">
        <f>SUMIF('XUẤT HÀNG'!D:D,A586,'XUẤT HÀNG'!H:H)</f>
        <v>0</v>
      </c>
      <c r="N586" s="109">
        <f t="shared" si="91"/>
        <v>0</v>
      </c>
      <c r="O586" s="121"/>
      <c r="P586" s="122"/>
      <c r="Q586" s="124">
        <f t="shared" si="92"/>
        <v>0</v>
      </c>
      <c r="R586" s="63"/>
      <c r="S586" s="101" t="str">
        <f t="shared" si="93"/>
        <v>NOT OK</v>
      </c>
    </row>
    <row r="587" spans="1:19" s="100" customFormat="1" ht="33.75" hidden="1" customHeight="1">
      <c r="A587" s="56" t="s">
        <v>3615</v>
      </c>
      <c r="B587" s="113" t="str">
        <f>IF($A587="","",VLOOKUP($A587,'MÃ HH'!$A$1:$C$1876,2,0))</f>
        <v>TÁO TÀU RỔ KỲ LÂN -L1</v>
      </c>
      <c r="C587" s="113" t="str">
        <f>IF($A587="","",VLOOKUP($A587,'MÃ HH'!$A$1:$C$215,3,0))</f>
        <v>Thùng</v>
      </c>
      <c r="D587" s="109">
        <f>VLOOKUP(A587,'[1]TỔNG HỢP'!$A:$N,14,0)</f>
        <v>0</v>
      </c>
      <c r="E587" s="112">
        <f>SUMIF('NHẬP HÀNG'!$D:$D,A587,'NHẬP HÀNG'!$H:$H)</f>
        <v>0</v>
      </c>
      <c r="F587" s="112">
        <f>SUMIF('NHẬP HÀNG'!D:D,A587,'NHẬP HÀNG'!I:I)</f>
        <v>0</v>
      </c>
      <c r="G587" s="112">
        <f>SUMIF('NHẬP HÀNG'!D:D,A587,'NHẬP HÀNG'!J:J)</f>
        <v>0</v>
      </c>
      <c r="H587" s="112">
        <f>SUMIF('NHẬP HÀNG'!D:D,A587,'NHẬP HÀNG'!K:K)</f>
        <v>0</v>
      </c>
      <c r="I587" s="112">
        <f>SUMIF('NHẬP HÀNG'!D:D,A587,'NHẬP HÀNG'!M:M)</f>
        <v>0</v>
      </c>
      <c r="J587" s="112">
        <f>SUMIF('NHẬP HÀNG'!D:D,A587,'NHẬP HÀNG'!N:N)</f>
        <v>0</v>
      </c>
      <c r="K587" s="112">
        <f>SUMIF('NHẬP HÀNG'!D:D,A587,'NHẬP HÀNG'!L:L)</f>
        <v>0</v>
      </c>
      <c r="L587" s="112">
        <f>SUMIF('XUẤT HÀNG'!D:D,A587,'XUẤT HÀNG'!G:G)</f>
        <v>0</v>
      </c>
      <c r="M587" s="112">
        <f>SUMIF('XUẤT HÀNG'!D:D,A587,'XUẤT HÀNG'!H:H)</f>
        <v>0</v>
      </c>
      <c r="N587" s="109">
        <f t="shared" si="91"/>
        <v>0</v>
      </c>
      <c r="O587" s="121"/>
      <c r="P587" s="122"/>
      <c r="Q587" s="124">
        <f t="shared" si="92"/>
        <v>0</v>
      </c>
      <c r="R587" s="63"/>
      <c r="S587" s="101" t="str">
        <f t="shared" si="93"/>
        <v>NOT OK</v>
      </c>
    </row>
    <row r="588" spans="1:19" s="100" customFormat="1" ht="33.75" hidden="1" customHeight="1">
      <c r="A588" s="56" t="s">
        <v>3617</v>
      </c>
      <c r="B588" s="113" t="str">
        <f>IF($A588="","",VLOOKUP($A588,'MÃ HH'!$A$1:$C$1876,2,0))</f>
        <v>TÁO TÀU RỔ KỲ LÂN -L2</v>
      </c>
      <c r="C588" s="113" t="str">
        <f>IF($A588="","",VLOOKUP($A588,'MÃ HH'!$A$1:$C$215,3,0))</f>
        <v>Thùng</v>
      </c>
      <c r="D588" s="109">
        <f>VLOOKUP(A588,'[1]TỔNG HỢP'!$A:$N,14,0)</f>
        <v>0</v>
      </c>
      <c r="E588" s="112">
        <f>SUMIF('NHẬP HÀNG'!$D:$D,A588,'NHẬP HÀNG'!$H:$H)</f>
        <v>0</v>
      </c>
      <c r="F588" s="112">
        <f>SUMIF('NHẬP HÀNG'!D:D,A588,'NHẬP HÀNG'!I:I)</f>
        <v>0</v>
      </c>
      <c r="G588" s="112">
        <f>SUMIF('NHẬP HÀNG'!D:D,A588,'NHẬP HÀNG'!J:J)</f>
        <v>0</v>
      </c>
      <c r="H588" s="112">
        <f>SUMIF('NHẬP HÀNG'!D:D,A588,'NHẬP HÀNG'!K:K)</f>
        <v>0</v>
      </c>
      <c r="I588" s="112">
        <f>SUMIF('NHẬP HÀNG'!D:D,A588,'NHẬP HÀNG'!M:M)</f>
        <v>0</v>
      </c>
      <c r="J588" s="112">
        <f>SUMIF('NHẬP HÀNG'!D:D,A588,'NHẬP HÀNG'!N:N)</f>
        <v>0</v>
      </c>
      <c r="K588" s="112">
        <f>SUMIF('NHẬP HÀNG'!D:D,A588,'NHẬP HÀNG'!L:L)</f>
        <v>0</v>
      </c>
      <c r="L588" s="112">
        <f>SUMIF('XUẤT HÀNG'!D:D,A588,'XUẤT HÀNG'!G:G)</f>
        <v>0</v>
      </c>
      <c r="M588" s="112">
        <f>SUMIF('XUẤT HÀNG'!D:D,A588,'XUẤT HÀNG'!H:H)</f>
        <v>0</v>
      </c>
      <c r="N588" s="109">
        <f t="shared" si="91"/>
        <v>0</v>
      </c>
      <c r="O588" s="121"/>
      <c r="P588" s="122"/>
      <c r="Q588" s="124">
        <f t="shared" si="92"/>
        <v>0</v>
      </c>
      <c r="R588" s="63"/>
      <c r="S588" s="101" t="str">
        <f t="shared" si="93"/>
        <v>NOT OK</v>
      </c>
    </row>
    <row r="589" spans="1:19" s="100" customFormat="1" ht="33.75" hidden="1" customHeight="1">
      <c r="A589" s="131" t="s">
        <v>3874</v>
      </c>
      <c r="B589" s="113" t="str">
        <f>IF($A589="","",VLOOKUP($A589,'MÃ HH'!$A$1:$C$1876,2,0))</f>
        <v>TÁO TÀU RỔ KỲ LÂN -L4</v>
      </c>
      <c r="C589" s="113" t="e">
        <f>IF($A589="","",VLOOKUP($A589,'MÃ HH'!$A$1:$C$215,3,0))</f>
        <v>#N/A</v>
      </c>
      <c r="D589" s="109">
        <f>VLOOKUP(A589,'[1]TỔNG HỢP'!$A:$N,14,0)</f>
        <v>0</v>
      </c>
      <c r="E589" s="112">
        <f>SUMIF('NHẬP HÀNG'!$D:$D,A589,'NHẬP HÀNG'!$H:$H)</f>
        <v>0</v>
      </c>
      <c r="F589" s="112">
        <f>SUMIF('NHẬP HÀNG'!D:D,A589,'NHẬP HÀNG'!I:I)</f>
        <v>0</v>
      </c>
      <c r="G589" s="112">
        <f>SUMIF('NHẬP HÀNG'!D:D,A589,'NHẬP HÀNG'!J:J)</f>
        <v>0</v>
      </c>
      <c r="H589" s="112">
        <f>SUMIF('NHẬP HÀNG'!D:D,A589,'NHẬP HÀNG'!K:K)</f>
        <v>0</v>
      </c>
      <c r="I589" s="112">
        <f>SUMIF('NHẬP HÀNG'!D:D,A589,'NHẬP HÀNG'!M:M)</f>
        <v>0</v>
      </c>
      <c r="J589" s="112">
        <f>SUMIF('NHẬP HÀNG'!D:D,A589,'NHẬP HÀNG'!N:N)</f>
        <v>0</v>
      </c>
      <c r="K589" s="112">
        <f>SUMIF('NHẬP HÀNG'!D:D,A589,'NHẬP HÀNG'!L:L)</f>
        <v>0</v>
      </c>
      <c r="L589" s="112">
        <f>SUMIF('XUẤT HÀNG'!D:D,A589,'XUẤT HÀNG'!G:G)</f>
        <v>0</v>
      </c>
      <c r="M589" s="112">
        <f>SUMIF('XUẤT HÀNG'!D:D,A589,'XUẤT HÀNG'!H:H)</f>
        <v>0</v>
      </c>
      <c r="N589" s="109">
        <f t="shared" si="91"/>
        <v>0</v>
      </c>
      <c r="O589" s="121"/>
      <c r="P589" s="122"/>
      <c r="Q589" s="124">
        <f t="shared" si="92"/>
        <v>0</v>
      </c>
      <c r="R589" s="63"/>
      <c r="S589" s="101" t="str">
        <f t="shared" si="93"/>
        <v>NOT OK</v>
      </c>
    </row>
    <row r="590" spans="1:19" s="100" customFormat="1" ht="33.75" hidden="1" customHeight="1">
      <c r="A590" s="145" t="s">
        <v>3660</v>
      </c>
      <c r="B590" s="113" t="str">
        <f>IF($A590="","",VLOOKUP($A590,'MÃ HH'!$A$1:$C$215,2,0))</f>
        <v>TÁO TÀU HỘP GIẤY 2KG 1A</v>
      </c>
      <c r="C590" s="113" t="str">
        <f>IF($A590="","",VLOOKUP($A590,'MÃ HH'!$A$1:$C$215,3,0))</f>
        <v>Thùng</v>
      </c>
      <c r="D590" s="109">
        <f>VLOOKUP(A590,'[1]TỔNG HỢP'!$A:$N,14,0)</f>
        <v>0</v>
      </c>
      <c r="E590" s="112">
        <f>SUMIF('NHẬP HÀNG'!$D:$D,A590,'NHẬP HÀNG'!$H:$H)</f>
        <v>0</v>
      </c>
      <c r="F590" s="112">
        <f>SUMIF('NHẬP HÀNG'!D:D,A590,'NHẬP HÀNG'!I:I)</f>
        <v>0</v>
      </c>
      <c r="G590" s="112">
        <f>SUMIF('NHẬP HÀNG'!D:D,A590,'NHẬP HÀNG'!J:J)</f>
        <v>0</v>
      </c>
      <c r="H590" s="112">
        <f>SUMIF('NHẬP HÀNG'!D:D,A590,'NHẬP HÀNG'!K:K)</f>
        <v>0</v>
      </c>
      <c r="I590" s="112">
        <f>SUMIF('NHẬP HÀNG'!D:D,A590,'NHẬP HÀNG'!M:M)</f>
        <v>0</v>
      </c>
      <c r="J590" s="112">
        <f>SUMIF('NHẬP HÀNG'!D:D,A590,'NHẬP HÀNG'!N:N)</f>
        <v>0</v>
      </c>
      <c r="K590" s="112">
        <f>SUMIF('NHẬP HÀNG'!D:D,A590,'NHẬP HÀNG'!L:L)</f>
        <v>0</v>
      </c>
      <c r="L590" s="112">
        <f>SUMIF('XUẤT HÀNG'!D:D,A590,'XUẤT HÀNG'!G:G)</f>
        <v>0</v>
      </c>
      <c r="M590" s="112">
        <f>SUMIF('XUẤT HÀNG'!D:D,A590,'XUẤT HÀNG'!H:H)</f>
        <v>0</v>
      </c>
      <c r="N590" s="109">
        <f t="shared" si="91"/>
        <v>0</v>
      </c>
      <c r="O590" s="121"/>
      <c r="P590" s="122"/>
      <c r="Q590" s="124">
        <f t="shared" si="92"/>
        <v>0</v>
      </c>
      <c r="R590" s="63"/>
      <c r="S590" s="101" t="str">
        <f t="shared" si="93"/>
        <v>NOT OK</v>
      </c>
    </row>
    <row r="591" spans="1:19" s="100" customFormat="1" ht="33.75" hidden="1" customHeight="1">
      <c r="A591" s="117" t="s">
        <v>3658</v>
      </c>
      <c r="B591" s="113" t="str">
        <f>IF($A591="","",VLOOKUP($A591,'MÃ HH'!$A$1:$C$215,2,0))</f>
        <v>HỒNG TÁO DẸT 5KG</v>
      </c>
      <c r="C591" s="113" t="str">
        <f>IF($A591="","",VLOOKUP($A591,'MÃ HH'!$A$1:$C$215,3,0))</f>
        <v>Thùng</v>
      </c>
      <c r="D591" s="109">
        <f>VLOOKUP(A591,'[1]TỔNG HỢP'!$A:$N,14,0)</f>
        <v>0</v>
      </c>
      <c r="E591" s="112">
        <f>SUMIF('NHẬP HÀNG'!$D:$D,A591,'NHẬP HÀNG'!$H:$H)</f>
        <v>0</v>
      </c>
      <c r="F591" s="112">
        <f>SUMIF('NHẬP HÀNG'!D:D,A591,'NHẬP HÀNG'!I:I)</f>
        <v>0</v>
      </c>
      <c r="G591" s="112">
        <f>SUMIF('NHẬP HÀNG'!D:D,A591,'NHẬP HÀNG'!J:J)</f>
        <v>0</v>
      </c>
      <c r="H591" s="112">
        <f>SUMIF('NHẬP HÀNG'!D:D,A591,'NHẬP HÀNG'!K:K)</f>
        <v>0</v>
      </c>
      <c r="I591" s="112">
        <f>SUMIF('NHẬP HÀNG'!D:D,A591,'NHẬP HÀNG'!M:M)</f>
        <v>0</v>
      </c>
      <c r="J591" s="112">
        <f>SUMIF('NHẬP HÀNG'!D:D,A591,'NHẬP HÀNG'!N:N)</f>
        <v>0</v>
      </c>
      <c r="K591" s="112">
        <f>SUMIF('NHẬP HÀNG'!D:D,A591,'NHẬP HÀNG'!L:L)</f>
        <v>0</v>
      </c>
      <c r="L591" s="112">
        <f>SUMIF('XUẤT HÀNG'!D:D,A591,'XUẤT HÀNG'!G:G)</f>
        <v>0</v>
      </c>
      <c r="M591" s="112">
        <f>SUMIF('XUẤT HÀNG'!D:D,A591,'XUẤT HÀNG'!H:H)</f>
        <v>0</v>
      </c>
      <c r="N591" s="109">
        <f t="shared" si="91"/>
        <v>0</v>
      </c>
      <c r="O591" s="121"/>
      <c r="P591" s="122"/>
      <c r="Q591" s="124">
        <f t="shared" si="92"/>
        <v>0</v>
      </c>
      <c r="R591" s="63"/>
      <c r="S591" s="101" t="str">
        <f t="shared" si="93"/>
        <v>NOT OK</v>
      </c>
    </row>
    <row r="592" spans="1:19" s="100" customFormat="1" ht="33.75" hidden="1" customHeight="1">
      <c r="A592" s="56" t="s">
        <v>3619</v>
      </c>
      <c r="B592" s="113" t="str">
        <f>IF($A592="","",VLOOKUP($A592,'MÃ HH'!$A$1:$C$1876,2,0))</f>
        <v>TÁO XANH  NZ FRESHMAX 90 -18KG</v>
      </c>
      <c r="C592" s="113" t="str">
        <f>IF($A592="","",VLOOKUP($A592,'MÃ HH'!$A$1:$C$215,3,0))</f>
        <v>Thùng</v>
      </c>
      <c r="D592" s="109">
        <f>VLOOKUP(A592,'[1]TỔNG HỢP'!$A:$N,14,0)</f>
        <v>0</v>
      </c>
      <c r="E592" s="112">
        <f>SUMIF('NHẬP HÀNG'!$D:$D,A592,'NHẬP HÀNG'!$H:$H)</f>
        <v>0</v>
      </c>
      <c r="F592" s="112">
        <f>SUMIF('NHẬP HÀNG'!D:D,A592,'NHẬP HÀNG'!I:I)</f>
        <v>0</v>
      </c>
      <c r="G592" s="112">
        <f>SUMIF('NHẬP HÀNG'!D:D,A592,'NHẬP HÀNG'!J:J)</f>
        <v>0</v>
      </c>
      <c r="H592" s="112">
        <f>SUMIF('NHẬP HÀNG'!D:D,A592,'NHẬP HÀNG'!K:K)</f>
        <v>0</v>
      </c>
      <c r="I592" s="112">
        <f>SUMIF('NHẬP HÀNG'!D:D,A592,'NHẬP HÀNG'!M:M)</f>
        <v>0</v>
      </c>
      <c r="J592" s="112">
        <f>SUMIF('NHẬP HÀNG'!D:D,A592,'NHẬP HÀNG'!N:N)</f>
        <v>0</v>
      </c>
      <c r="K592" s="112">
        <f>SUMIF('NHẬP HÀNG'!D:D,A592,'NHẬP HÀNG'!L:L)</f>
        <v>0</v>
      </c>
      <c r="L592" s="112">
        <f>SUMIF('XUẤT HÀNG'!D:D,A592,'XUẤT HÀNG'!G:G)</f>
        <v>0</v>
      </c>
      <c r="M592" s="112">
        <f>SUMIF('XUẤT HÀNG'!D:D,A592,'XUẤT HÀNG'!H:H)</f>
        <v>0</v>
      </c>
      <c r="N592" s="109">
        <f t="shared" si="91"/>
        <v>0</v>
      </c>
      <c r="O592" s="121"/>
      <c r="P592" s="122"/>
      <c r="Q592" s="124">
        <f t="shared" si="92"/>
        <v>0</v>
      </c>
      <c r="R592" s="63"/>
      <c r="S592" s="101" t="str">
        <f t="shared" si="93"/>
        <v>NOT OK</v>
      </c>
    </row>
    <row r="593" spans="1:24" s="100" customFormat="1" ht="33.75" hidden="1" customHeight="1">
      <c r="A593" s="56" t="s">
        <v>3621</v>
      </c>
      <c r="B593" s="113" t="str">
        <f>IF($A593="","",VLOOKUP($A593,'MÃ HH'!$A$1:$C$1876,2,0))</f>
        <v>TÁO XANH  NZ FRESHMAX 100 -18KG</v>
      </c>
      <c r="C593" s="113" t="str">
        <f>IF($A593="","",VLOOKUP($A593,'MÃ HH'!$A$1:$C$215,3,0))</f>
        <v>Thùng</v>
      </c>
      <c r="D593" s="109">
        <f>VLOOKUP(A593,'[1]TỔNG HỢP'!$A:$N,14,0)</f>
        <v>0</v>
      </c>
      <c r="E593" s="112">
        <f>SUMIF('NHẬP HÀNG'!$D:$D,A593,'NHẬP HÀNG'!$H:$H)</f>
        <v>0</v>
      </c>
      <c r="F593" s="112">
        <f>SUMIF('NHẬP HÀNG'!D:D,A593,'NHẬP HÀNG'!I:I)</f>
        <v>0</v>
      </c>
      <c r="G593" s="112">
        <f>SUMIF('NHẬP HÀNG'!D:D,A593,'NHẬP HÀNG'!J:J)</f>
        <v>0</v>
      </c>
      <c r="H593" s="112">
        <f>SUMIF('NHẬP HÀNG'!D:D,A593,'NHẬP HÀNG'!K:K)</f>
        <v>0</v>
      </c>
      <c r="I593" s="112">
        <f>SUMIF('NHẬP HÀNG'!D:D,A593,'NHẬP HÀNG'!M:M)</f>
        <v>0</v>
      </c>
      <c r="J593" s="112">
        <f>SUMIF('NHẬP HÀNG'!D:D,A593,'NHẬP HÀNG'!N:N)</f>
        <v>0</v>
      </c>
      <c r="K593" s="112">
        <f>SUMIF('NHẬP HÀNG'!D:D,A593,'NHẬP HÀNG'!L:L)</f>
        <v>0</v>
      </c>
      <c r="L593" s="112">
        <f>SUMIF('XUẤT HÀNG'!D:D,A593,'XUẤT HÀNG'!G:G)</f>
        <v>0</v>
      </c>
      <c r="M593" s="112">
        <f>SUMIF('XUẤT HÀNG'!D:D,A593,'XUẤT HÀNG'!H:H)</f>
        <v>0</v>
      </c>
      <c r="N593" s="109">
        <f t="shared" si="91"/>
        <v>0</v>
      </c>
      <c r="O593" s="121"/>
      <c r="P593" s="122"/>
      <c r="Q593" s="124">
        <f t="shared" si="92"/>
        <v>0</v>
      </c>
      <c r="R593" s="63"/>
      <c r="S593" s="101" t="str">
        <f t="shared" si="93"/>
        <v>NOT OK</v>
      </c>
    </row>
    <row r="594" spans="1:24" s="100" customFormat="1" ht="33.75" hidden="1" customHeight="1">
      <c r="A594" s="56" t="s">
        <v>3794</v>
      </c>
      <c r="B594" s="113" t="str">
        <f>IF($A594="","",VLOOKUP($A594,'MÃ HH'!$A$1:$C$1876,2,0))</f>
        <v>TÁO XANH NZ GOLDEN BAY 80- 18KG</v>
      </c>
      <c r="C594" s="113" t="e">
        <f>IF($A594="","",VLOOKUP($A594,'MÃ HH'!$A$1:$C$215,3,0))</f>
        <v>#N/A</v>
      </c>
      <c r="D594" s="109">
        <f>VLOOKUP(A594,'[1]TỔNG HỢP'!$A:$N,14,0)</f>
        <v>0</v>
      </c>
      <c r="E594" s="112">
        <f>SUMIF('NHẬP HÀNG'!$D:$D,A594,'NHẬP HÀNG'!$H:$H)</f>
        <v>0</v>
      </c>
      <c r="F594" s="112">
        <f>SUMIF('NHẬP HÀNG'!D:D,A594,'NHẬP HÀNG'!I:I)</f>
        <v>0</v>
      </c>
      <c r="G594" s="112">
        <f>SUMIF('NHẬP HÀNG'!D:D,A594,'NHẬP HÀNG'!J:J)</f>
        <v>0</v>
      </c>
      <c r="H594" s="112">
        <f>SUMIF('NHẬP HÀNG'!D:D,A594,'NHẬP HÀNG'!K:K)</f>
        <v>0</v>
      </c>
      <c r="I594" s="112">
        <f>SUMIF('NHẬP HÀNG'!D:D,A594,'NHẬP HÀNG'!M:M)</f>
        <v>0</v>
      </c>
      <c r="J594" s="112">
        <f>SUMIF('NHẬP HÀNG'!D:D,A594,'NHẬP HÀNG'!N:N)</f>
        <v>0</v>
      </c>
      <c r="K594" s="112">
        <f>SUMIF('NHẬP HÀNG'!D:D,A594,'NHẬP HÀNG'!L:L)</f>
        <v>0</v>
      </c>
      <c r="L594" s="112">
        <f>SUMIF('XUẤT HÀNG'!D:D,A594,'XUẤT HÀNG'!G:G)</f>
        <v>0</v>
      </c>
      <c r="M594" s="112">
        <f>SUMIF('XUẤT HÀNG'!D:D,A594,'XUẤT HÀNG'!H:H)</f>
        <v>0</v>
      </c>
      <c r="N594" s="109">
        <f t="shared" si="91"/>
        <v>0</v>
      </c>
      <c r="O594" s="121"/>
      <c r="P594" s="122"/>
      <c r="Q594" s="124">
        <f t="shared" si="92"/>
        <v>0</v>
      </c>
      <c r="R594" s="63"/>
      <c r="S594" s="101" t="str">
        <f t="shared" si="93"/>
        <v>NOT OK</v>
      </c>
    </row>
    <row r="595" spans="1:24" s="100" customFormat="1" ht="33.75" hidden="1" customHeight="1">
      <c r="A595" s="56" t="s">
        <v>3796</v>
      </c>
      <c r="B595" s="113" t="str">
        <f>IF($A595="","",VLOOKUP($A595,'MÃ HH'!$A$1:$C$1876,2,0))</f>
        <v>TÁO XANH NZ GOLDEN BAY 90- 18KG</v>
      </c>
      <c r="C595" s="146" t="e">
        <f>IF($A595="","",VLOOKUP($A595,'MÃ HH'!$A$1:$C$215,3,0))</f>
        <v>#N/A</v>
      </c>
      <c r="D595" s="109">
        <f>VLOOKUP(A595,'[1]TỔNG HỢP'!$A:$N,14,0)</f>
        <v>0</v>
      </c>
      <c r="E595" s="112">
        <f>SUMIF('NHẬP HÀNG'!$D:$D,A595,'NHẬP HÀNG'!$H:$H)</f>
        <v>0</v>
      </c>
      <c r="F595" s="112">
        <f>SUMIF('NHẬP HÀNG'!D:D,A595,'NHẬP HÀNG'!I:I)</f>
        <v>0</v>
      </c>
      <c r="G595" s="112">
        <f>SUMIF('NHẬP HÀNG'!D:D,A595,'NHẬP HÀNG'!J:J)</f>
        <v>0</v>
      </c>
      <c r="H595" s="112">
        <f>SUMIF('NHẬP HÀNG'!D:D,A595,'NHẬP HÀNG'!K:K)</f>
        <v>0</v>
      </c>
      <c r="I595" s="112">
        <f>SUMIF('NHẬP HÀNG'!D:D,A595,'NHẬP HÀNG'!M:M)</f>
        <v>0</v>
      </c>
      <c r="J595" s="112">
        <f>SUMIF('NHẬP HÀNG'!D:D,A595,'NHẬP HÀNG'!N:N)</f>
        <v>0</v>
      </c>
      <c r="K595" s="112">
        <f>SUMIF('NHẬP HÀNG'!D:D,A595,'NHẬP HÀNG'!L:L)</f>
        <v>0</v>
      </c>
      <c r="L595" s="112">
        <f>SUMIF('XUẤT HÀNG'!D:D,A595,'XUẤT HÀNG'!G:G)</f>
        <v>0</v>
      </c>
      <c r="M595" s="112">
        <f>SUMIF('XUẤT HÀNG'!D:D,A595,'XUẤT HÀNG'!H:H)</f>
        <v>0</v>
      </c>
      <c r="N595" s="109">
        <f t="shared" si="91"/>
        <v>0</v>
      </c>
      <c r="O595" s="121"/>
      <c r="P595" s="147"/>
      <c r="Q595" s="124">
        <f t="shared" si="92"/>
        <v>0</v>
      </c>
      <c r="R595" s="63"/>
      <c r="S595" s="101" t="str">
        <f t="shared" si="93"/>
        <v>NOT OK</v>
      </c>
    </row>
    <row r="596" spans="1:24" s="100" customFormat="1" ht="33.75" hidden="1" customHeight="1">
      <c r="A596" s="54" t="s">
        <v>3844</v>
      </c>
      <c r="B596" s="113" t="str">
        <f>IF($A596="","",VLOOKUP($A596,'MÃ HH'!$A$1:$C$1876,2,0))</f>
        <v>TÁO XANH CHUÔNG 100 - 20KG</v>
      </c>
      <c r="C596" s="146" t="e">
        <f>IF($A596="","",VLOOKUP($A596,'MÃ HH'!$A$1:$C$215,3,0))</f>
        <v>#N/A</v>
      </c>
      <c r="D596" s="109">
        <f>VLOOKUP(A596,'[1]TỔNG HỢP'!$A:$N,14,0)</f>
        <v>0</v>
      </c>
      <c r="E596" s="112">
        <f>SUMIF('NHẬP HÀNG'!$D:$D,A596,'NHẬP HÀNG'!$H:$H)</f>
        <v>0</v>
      </c>
      <c r="F596" s="112">
        <f>SUMIF('NHẬP HÀNG'!D:D,A596,'NHẬP HÀNG'!I:I)</f>
        <v>0</v>
      </c>
      <c r="G596" s="112">
        <f>SUMIF('NHẬP HÀNG'!D:D,A596,'NHẬP HÀNG'!J:J)</f>
        <v>0</v>
      </c>
      <c r="H596" s="112">
        <f>SUMIF('NHẬP HÀNG'!D:D,A596,'NHẬP HÀNG'!K:K)</f>
        <v>0</v>
      </c>
      <c r="I596" s="112">
        <f>SUMIF('NHẬP HÀNG'!D:D,A596,'NHẬP HÀNG'!M:M)</f>
        <v>0</v>
      </c>
      <c r="J596" s="112">
        <f>SUMIF('NHẬP HÀNG'!D:D,A596,'NHẬP HÀNG'!N:N)</f>
        <v>0</v>
      </c>
      <c r="K596" s="112">
        <f>SUMIF('NHẬP HÀNG'!D:D,A596,'NHẬP HÀNG'!L:L)</f>
        <v>0</v>
      </c>
      <c r="L596" s="112">
        <f>SUMIF('XUẤT HÀNG'!D:D,A596,'XUẤT HÀNG'!G:G)</f>
        <v>0</v>
      </c>
      <c r="M596" s="112">
        <f>SUMIF('XUẤT HÀNG'!D:D,A596,'XUẤT HÀNG'!H:H)</f>
        <v>0</v>
      </c>
      <c r="N596" s="109">
        <f t="shared" si="91"/>
        <v>0</v>
      </c>
      <c r="O596" s="121"/>
      <c r="P596" s="147"/>
      <c r="Q596" s="124">
        <f t="shared" si="92"/>
        <v>0</v>
      </c>
      <c r="R596" s="63"/>
      <c r="S596" s="101" t="str">
        <f t="shared" si="93"/>
        <v>NOT OK</v>
      </c>
    </row>
    <row r="597" spans="1:24" s="100" customFormat="1" ht="33.75" customHeight="1">
      <c r="A597" s="54" t="s">
        <v>4514</v>
      </c>
      <c r="B597" s="113" t="str">
        <f>IF($A597="","",VLOOKUP($A597,'MÃ HH'!$A$1:$C$1876,2,0))</f>
        <v>TÁO XANH CHUÔNG 10 KG</v>
      </c>
      <c r="C597" s="146" t="e">
        <f>IF($A597="","",VLOOKUP($A597,'MÃ HH'!$A$1:$C$215,3,0))</f>
        <v>#N/A</v>
      </c>
      <c r="D597" s="109">
        <f>VLOOKUP(A597,'[1]TỔNG HỢP'!$A:$N,14,0)</f>
        <v>15</v>
      </c>
      <c r="E597" s="112">
        <f>SUMIF('NHẬP HÀNG'!$D:$D,A597,'NHẬP HÀNG'!$H:$H)</f>
        <v>0</v>
      </c>
      <c r="F597" s="112">
        <f>SUMIF('NHẬP HÀNG'!D:D,A597,'NHẬP HÀNG'!I:I)</f>
        <v>0</v>
      </c>
      <c r="G597" s="112">
        <f>SUMIF('NHẬP HÀNG'!D:D,A597,'NHẬP HÀNG'!J:J)</f>
        <v>0</v>
      </c>
      <c r="H597" s="112">
        <f>SUMIF('NHẬP HÀNG'!D:D,A597,'NHẬP HÀNG'!K:K)</f>
        <v>0</v>
      </c>
      <c r="I597" s="112">
        <f>SUMIF('NHẬP HÀNG'!D:D,A597,'NHẬP HÀNG'!M:M)</f>
        <v>0</v>
      </c>
      <c r="J597" s="112">
        <f>SUMIF('NHẬP HÀNG'!D:D,A597,'NHẬP HÀNG'!N:N)</f>
        <v>0</v>
      </c>
      <c r="K597" s="112">
        <f>SUMIF('NHẬP HÀNG'!D:D,A597,'NHẬP HÀNG'!L:L)</f>
        <v>0</v>
      </c>
      <c r="L597" s="112">
        <f>SUMIF('XUẤT HÀNG'!D:D,A597,'XUẤT HÀNG'!G:G)</f>
        <v>0</v>
      </c>
      <c r="M597" s="112">
        <f>SUMIF('XUẤT HÀNG'!D:D,A597,'XUẤT HÀNG'!H:H)</f>
        <v>0</v>
      </c>
      <c r="N597" s="109">
        <f t="shared" ref="N597" si="94">D597+E597+F597+G597+H597+I597++J597-L597-M597+K597</f>
        <v>15</v>
      </c>
      <c r="O597" s="121">
        <v>15</v>
      </c>
      <c r="P597" s="147"/>
      <c r="Q597" s="124">
        <f t="shared" ref="Q597" si="95">+N597-O597-P597</f>
        <v>0</v>
      </c>
      <c r="R597" s="63"/>
      <c r="S597" s="101" t="str">
        <f t="shared" ref="S597" si="96">IF(ABS(D597)+ABS(E597)+ABS(F597)+ABS(J597)+ABS(L597)+ABS(O597)+ABS(P597)+ABS(M597)+ABS(N597)+ABS(Q597)=0,"NOT OK","OK")</f>
        <v>OK</v>
      </c>
    </row>
    <row r="598" spans="1:24" s="100" customFormat="1" ht="40.5" hidden="1" customHeight="1">
      <c r="A598" s="56" t="s">
        <v>3623</v>
      </c>
      <c r="B598" s="113" t="str">
        <f>IF($A598="","",VLOOKUP($A598,'MÃ HH'!$A$1:$C$215,2,0))</f>
        <v>TÁO XANH NZ KIWI 100 -18KG</v>
      </c>
      <c r="C598" s="113" t="str">
        <f>IF($A598="","",VLOOKUP($A598,'MÃ HH'!$A$1:$C$215,3,0))</f>
        <v>Thùng</v>
      </c>
      <c r="D598" s="109">
        <f>VLOOKUP(A598,'[1]TỔNG HỢP'!$A:$N,14,0)</f>
        <v>0</v>
      </c>
      <c r="E598" s="112">
        <f>SUMIF('NHẬP HÀNG'!$D:$D,A598,'NHẬP HÀNG'!$H:$H)</f>
        <v>0</v>
      </c>
      <c r="F598" s="112">
        <f>SUMIF('NHẬP HÀNG'!D:D,A598,'NHẬP HÀNG'!I:I)</f>
        <v>0</v>
      </c>
      <c r="G598" s="112">
        <f>SUMIF('NHẬP HÀNG'!D:D,A598,'NHẬP HÀNG'!J:J)</f>
        <v>0</v>
      </c>
      <c r="H598" s="112">
        <f>SUMIF('NHẬP HÀNG'!D:D,A598,'NHẬP HÀNG'!K:K)</f>
        <v>0</v>
      </c>
      <c r="I598" s="112">
        <f>SUMIF('NHẬP HÀNG'!D:D,A598,'NHẬP HÀNG'!M:M)</f>
        <v>0</v>
      </c>
      <c r="J598" s="112">
        <f>SUMIF('NHẬP HÀNG'!D:D,A598,'NHẬP HÀNG'!N:N)</f>
        <v>0</v>
      </c>
      <c r="K598" s="112">
        <f>SUMIF('NHẬP HÀNG'!D:D,A598,'NHẬP HÀNG'!L:L)</f>
        <v>0</v>
      </c>
      <c r="L598" s="112">
        <f>SUMIF('XUẤT HÀNG'!D:D,A598,'XUẤT HÀNG'!G:G)</f>
        <v>0</v>
      </c>
      <c r="M598" s="112">
        <f>SUMIF('XUẤT HÀNG'!D:D,A598,'XUẤT HÀNG'!H:H)</f>
        <v>0</v>
      </c>
      <c r="N598" s="109">
        <f t="shared" si="91"/>
        <v>0</v>
      </c>
      <c r="O598" s="121"/>
      <c r="P598" s="122"/>
      <c r="Q598" s="124">
        <f t="shared" si="92"/>
        <v>0</v>
      </c>
      <c r="R598" s="63"/>
      <c r="S598" s="101" t="str">
        <f t="shared" si="93"/>
        <v>NOT OK</v>
      </c>
    </row>
    <row r="599" spans="1:24" s="100" customFormat="1" ht="33.75" hidden="1" customHeight="1">
      <c r="A599" s="56" t="s">
        <v>3625</v>
      </c>
      <c r="B599" s="113" t="str">
        <f>IF($A599="","",VLOOKUP($A599,'MÃ HH'!$A$1:$C$215,2,0))</f>
        <v>TÁO XANH NZ KIWI 90 -18KG</v>
      </c>
      <c r="C599" s="113" t="str">
        <f>IF($A599="","",VLOOKUP($A599,'MÃ HH'!$A$1:$C$215,3,0))</f>
        <v>Thùng</v>
      </c>
      <c r="D599" s="109">
        <f>VLOOKUP(A599,'[1]TỔNG HỢP'!$A:$N,14,0)</f>
        <v>0</v>
      </c>
      <c r="E599" s="112">
        <f>SUMIF('NHẬP HÀNG'!$D:$D,A599,'NHẬP HÀNG'!$H:$H)</f>
        <v>0</v>
      </c>
      <c r="F599" s="112">
        <f>SUMIF('NHẬP HÀNG'!D:D,A599,'NHẬP HÀNG'!I:I)</f>
        <v>0</v>
      </c>
      <c r="G599" s="112">
        <f>SUMIF('NHẬP HÀNG'!D:D,A599,'NHẬP HÀNG'!J:J)</f>
        <v>0</v>
      </c>
      <c r="H599" s="112">
        <f>SUMIF('NHẬP HÀNG'!D:D,A599,'NHẬP HÀNG'!K:K)</f>
        <v>0</v>
      </c>
      <c r="I599" s="112">
        <f>SUMIF('NHẬP HÀNG'!D:D,A599,'NHẬP HÀNG'!M:M)</f>
        <v>0</v>
      </c>
      <c r="J599" s="112">
        <f>SUMIF('NHẬP HÀNG'!D:D,A599,'NHẬP HÀNG'!N:N)</f>
        <v>0</v>
      </c>
      <c r="K599" s="112">
        <f>SUMIF('NHẬP HÀNG'!D:D,A599,'NHẬP HÀNG'!L:L)</f>
        <v>0</v>
      </c>
      <c r="L599" s="112">
        <f>SUMIF('XUẤT HÀNG'!D:D,A599,'XUẤT HÀNG'!G:G)</f>
        <v>0</v>
      </c>
      <c r="M599" s="112">
        <f>SUMIF('XUẤT HÀNG'!D:D,A599,'XUẤT HÀNG'!H:H)</f>
        <v>0</v>
      </c>
      <c r="N599" s="109">
        <f t="shared" si="91"/>
        <v>0</v>
      </c>
      <c r="O599" s="121"/>
      <c r="P599" s="122"/>
      <c r="Q599" s="124">
        <f t="shared" si="92"/>
        <v>0</v>
      </c>
      <c r="R599" s="63"/>
      <c r="S599" s="101" t="str">
        <f t="shared" si="93"/>
        <v>NOT OK</v>
      </c>
    </row>
    <row r="600" spans="1:24" s="100" customFormat="1" ht="33.75" hidden="1" customHeight="1">
      <c r="A600" s="54" t="s">
        <v>4335</v>
      </c>
      <c r="B600" s="113" t="str">
        <f>IF($A600="","",VLOOKUP($A600,'MÃ HH'!$A$1:$C$2894,2,0))</f>
        <v>TÁO 5 GÓC LEFORE 100 -20KG</v>
      </c>
      <c r="C600" s="113" t="e">
        <f>IF($A600="","",VLOOKUP($A600,'MÃ HH'!$A$1:$C$215,3,0))</f>
        <v>#N/A</v>
      </c>
      <c r="D600" s="109">
        <f>VLOOKUP(A600,'[1]TỔNG HỢP'!$A:$N,14,0)</f>
        <v>0</v>
      </c>
      <c r="E600" s="112">
        <f>SUMIF('NHẬP HÀNG'!$D:$D,A600,'NHẬP HÀNG'!$H:$H)</f>
        <v>0</v>
      </c>
      <c r="F600" s="112">
        <f>SUMIF('NHẬP HÀNG'!D:D,A600,'NHẬP HÀNG'!I:I)</f>
        <v>0</v>
      </c>
      <c r="G600" s="112">
        <f>SUMIF('NHẬP HÀNG'!D:D,A600,'NHẬP HÀNG'!J:J)</f>
        <v>0</v>
      </c>
      <c r="H600" s="112">
        <f>SUMIF('NHẬP HÀNG'!D:D,A600,'NHẬP HÀNG'!K:K)</f>
        <v>0</v>
      </c>
      <c r="I600" s="112">
        <f>SUMIF('NHẬP HÀNG'!D:D,A600,'NHẬP HÀNG'!M:M)</f>
        <v>0</v>
      </c>
      <c r="J600" s="112">
        <f>SUMIF('NHẬP HÀNG'!D:D,A600,'NHẬP HÀNG'!N:N)</f>
        <v>0</v>
      </c>
      <c r="K600" s="112">
        <f>SUMIF('NHẬP HÀNG'!D:D,A600,'NHẬP HÀNG'!L:L)</f>
        <v>0</v>
      </c>
      <c r="L600" s="112">
        <f>SUMIF('XUẤT HÀNG'!D:D,A600,'XUẤT HÀNG'!G:G)</f>
        <v>0</v>
      </c>
      <c r="M600" s="112">
        <f>SUMIF('XUẤT HÀNG'!D:D,A600,'XUẤT HÀNG'!H:H)</f>
        <v>0</v>
      </c>
      <c r="N600" s="109">
        <f t="shared" si="91"/>
        <v>0</v>
      </c>
      <c r="O600" s="121"/>
      <c r="P600" s="122"/>
      <c r="Q600" s="124">
        <f t="shared" si="92"/>
        <v>0</v>
      </c>
      <c r="R600" s="63"/>
      <c r="S600" s="101" t="str">
        <f t="shared" si="93"/>
        <v>NOT OK</v>
      </c>
    </row>
    <row r="601" spans="1:24" s="100" customFormat="1" ht="33.75" hidden="1" customHeight="1">
      <c r="A601" s="40" t="s">
        <v>4037</v>
      </c>
      <c r="B601" s="113" t="str">
        <f>IF($A601="","",VLOOKUP($A601,'MÃ HH'!$A$1:$C$2082,2,0))</f>
        <v>TÁO XANH LEFORE 100 - 18KG</v>
      </c>
      <c r="C601" s="113" t="e">
        <f>IF($A601="","",VLOOKUP($A601,'MÃ HH'!$A$1:$C$215,3,0))</f>
        <v>#N/A</v>
      </c>
      <c r="D601" s="109">
        <f>VLOOKUP(A601,'[1]TỔNG HỢP'!$A:$N,14,0)</f>
        <v>0</v>
      </c>
      <c r="E601" s="112">
        <f>SUMIF('NHẬP HÀNG'!$D:$D,A601,'NHẬP HÀNG'!$H:$H)</f>
        <v>0</v>
      </c>
      <c r="F601" s="112">
        <f>SUMIF('NHẬP HÀNG'!D:D,A601,'NHẬP HÀNG'!I:I)</f>
        <v>0</v>
      </c>
      <c r="G601" s="112">
        <f>SUMIF('NHẬP HÀNG'!D:D,A601,'NHẬP HÀNG'!J:J)</f>
        <v>0</v>
      </c>
      <c r="H601" s="112">
        <f>SUMIF('NHẬP HÀNG'!D:D,A601,'NHẬP HÀNG'!K:K)</f>
        <v>0</v>
      </c>
      <c r="I601" s="112">
        <f>SUMIF('NHẬP HÀNG'!D:D,A601,'NHẬP HÀNG'!M:M)</f>
        <v>0</v>
      </c>
      <c r="J601" s="112">
        <f>SUMIF('NHẬP HÀNG'!D:D,A601,'NHẬP HÀNG'!N:N)</f>
        <v>0</v>
      </c>
      <c r="K601" s="112">
        <f>SUMIF('NHẬP HÀNG'!D:D,A601,'NHẬP HÀNG'!L:L)</f>
        <v>0</v>
      </c>
      <c r="L601" s="112">
        <f>SUMIF('XUẤT HÀNG'!D:D,A601,'XUẤT HÀNG'!G:G)</f>
        <v>0</v>
      </c>
      <c r="M601" s="112">
        <f>SUMIF('XUẤT HÀNG'!D:D,A601,'XUẤT HÀNG'!H:H)</f>
        <v>0</v>
      </c>
      <c r="N601" s="109">
        <f t="shared" si="91"/>
        <v>0</v>
      </c>
      <c r="O601" s="121"/>
      <c r="P601" s="122"/>
      <c r="Q601" s="124">
        <f t="shared" si="92"/>
        <v>0</v>
      </c>
      <c r="R601" s="60"/>
      <c r="S601" s="101" t="str">
        <f t="shared" si="93"/>
        <v>NOT OK</v>
      </c>
    </row>
    <row r="602" spans="1:24" s="100" customFormat="1" ht="33.75" customHeight="1">
      <c r="A602" s="54" t="s">
        <v>4347</v>
      </c>
      <c r="B602" s="113" t="str">
        <f>IF($A602="","",VLOOKUP($A602,'MÃ HH'!$A$1:$C$2082,2,0))</f>
        <v>TÁO 5 GÓC LEFORE 44 -10KG</v>
      </c>
      <c r="C602" s="113" t="e">
        <f>IF($A602="","",VLOOKUP($A602,'MÃ HH'!$A$1:$C$215,3,0))</f>
        <v>#N/A</v>
      </c>
      <c r="D602" s="109">
        <f>VLOOKUP(A602,'[1]TỔNG HỢP'!$A:$N,14,0)</f>
        <v>-1</v>
      </c>
      <c r="E602" s="112">
        <f>SUMIF('NHẬP HÀNG'!$D:$D,A602,'NHẬP HÀNG'!$H:$H)</f>
        <v>0</v>
      </c>
      <c r="F602" s="112">
        <f>SUMIF('NHẬP HÀNG'!D:D,A602,'NHẬP HÀNG'!I:I)</f>
        <v>0</v>
      </c>
      <c r="G602" s="112">
        <f>SUMIF('NHẬP HÀNG'!D:D,A602,'NHẬP HÀNG'!J:J)</f>
        <v>0</v>
      </c>
      <c r="H602" s="112">
        <f>SUMIF('NHẬP HÀNG'!D:D,A602,'NHẬP HÀNG'!K:K)</f>
        <v>0</v>
      </c>
      <c r="I602" s="112">
        <f>SUMIF('NHẬP HÀNG'!D:D,A602,'NHẬP HÀNG'!M:M)</f>
        <v>0</v>
      </c>
      <c r="J602" s="112">
        <f>SUMIF('NHẬP HÀNG'!D:D,A602,'NHẬP HÀNG'!N:N)</f>
        <v>0</v>
      </c>
      <c r="K602" s="112">
        <f>SUMIF('NHẬP HÀNG'!D:D,A602,'NHẬP HÀNG'!L:L)</f>
        <v>0</v>
      </c>
      <c r="L602" s="112">
        <f>SUMIF('XUẤT HÀNG'!D:D,A602,'XUẤT HÀNG'!G:G)</f>
        <v>0</v>
      </c>
      <c r="M602" s="112">
        <f>SUMIF('XUẤT HÀNG'!D:D,A602,'XUẤT HÀNG'!H:H)</f>
        <v>0</v>
      </c>
      <c r="N602" s="109">
        <f t="shared" si="91"/>
        <v>-1</v>
      </c>
      <c r="O602" s="121"/>
      <c r="P602" s="122"/>
      <c r="Q602" s="125">
        <f t="shared" si="92"/>
        <v>-1</v>
      </c>
      <c r="R602" s="126" t="s">
        <v>4847</v>
      </c>
      <c r="S602" s="101" t="str">
        <f t="shared" si="93"/>
        <v>OK</v>
      </c>
      <c r="X602" s="100" t="s">
        <v>4809</v>
      </c>
    </row>
    <row r="603" spans="1:24" s="100" customFormat="1" ht="33.75" customHeight="1">
      <c r="A603" s="54" t="s">
        <v>4558</v>
      </c>
      <c r="B603" s="113" t="str">
        <f>IF($A603="","",VLOOKUP($A603,'MÃ HH'!$A$1:$C$2082,2,0))</f>
        <v>TÁO 5 GÓC LEFORE 40 -10KG</v>
      </c>
      <c r="C603" s="113" t="e">
        <f>IF($A603="","",VLOOKUP($A603,'MÃ HH'!$A$1:$C$215,3,0))</f>
        <v>#N/A</v>
      </c>
      <c r="D603" s="109">
        <f>VLOOKUP(A603,'[1]TỔNG HỢP'!$A:$N,14,0)</f>
        <v>-1</v>
      </c>
      <c r="E603" s="112">
        <f>SUMIF('NHẬP HÀNG'!$D:$D,A603,'NHẬP HÀNG'!$H:$H)</f>
        <v>0</v>
      </c>
      <c r="F603" s="112">
        <f>SUMIF('NHẬP HÀNG'!D:D,A603,'NHẬP HÀNG'!I:I)</f>
        <v>0</v>
      </c>
      <c r="G603" s="112">
        <f>SUMIF('NHẬP HÀNG'!D:D,A603,'NHẬP HÀNG'!J:J)</f>
        <v>0</v>
      </c>
      <c r="H603" s="112">
        <f>SUMIF('NHẬP HÀNG'!D:D,A603,'NHẬP HÀNG'!K:K)</f>
        <v>0</v>
      </c>
      <c r="I603" s="112">
        <f>SUMIF('NHẬP HÀNG'!D:D,A603,'NHẬP HÀNG'!M:M)</f>
        <v>0</v>
      </c>
      <c r="J603" s="112">
        <f>SUMIF('NHẬP HÀNG'!D:D,A603,'NHẬP HÀNG'!N:N)</f>
        <v>0</v>
      </c>
      <c r="K603" s="112">
        <f>SUMIF('NHẬP HÀNG'!D:D,A603,'NHẬP HÀNG'!L:L)</f>
        <v>0</v>
      </c>
      <c r="L603" s="112">
        <f>SUMIF('XUẤT HÀNG'!D:D,A603,'XUẤT HÀNG'!G:G)</f>
        <v>0</v>
      </c>
      <c r="M603" s="112">
        <f>SUMIF('XUẤT HÀNG'!D:D,A603,'XUẤT HÀNG'!H:H)</f>
        <v>0</v>
      </c>
      <c r="N603" s="109">
        <f t="shared" si="91"/>
        <v>-1</v>
      </c>
      <c r="O603" s="121"/>
      <c r="P603" s="122"/>
      <c r="Q603" s="125">
        <f t="shared" si="92"/>
        <v>-1</v>
      </c>
      <c r="R603" s="126" t="s">
        <v>4848</v>
      </c>
      <c r="S603" s="101" t="str">
        <f t="shared" si="93"/>
        <v>OK</v>
      </c>
      <c r="V603" s="100" t="s">
        <v>4849</v>
      </c>
    </row>
    <row r="604" spans="1:24" s="100" customFormat="1" ht="33.75" customHeight="1">
      <c r="A604" s="54" t="s">
        <v>4584</v>
      </c>
      <c r="B604" s="113" t="str">
        <f>IF($A604="","",VLOOKUP($A604,'MÃ HH'!$A$1:$C$2082,2,0))</f>
        <v>TÁO 5 GÓC LEFORE 113 -20KG</v>
      </c>
      <c r="C604" s="113" t="e">
        <f>IF($A604="","",VLOOKUP($A604,'MÃ HH'!$A$1:$C$215,3,0))</f>
        <v>#N/A</v>
      </c>
      <c r="D604" s="109">
        <f>VLOOKUP(A604,'[1]TỔNG HỢP'!$A:$N,14,0)</f>
        <v>1</v>
      </c>
      <c r="E604" s="112">
        <f>SUMIF('NHẬP HÀNG'!$D:$D,A604,'NHẬP HÀNG'!$H:$H)</f>
        <v>0</v>
      </c>
      <c r="F604" s="112">
        <f>SUMIF('NHẬP HÀNG'!D:D,A604,'NHẬP HÀNG'!I:I)</f>
        <v>0</v>
      </c>
      <c r="G604" s="112">
        <f>SUMIF('NHẬP HÀNG'!D:D,A604,'NHẬP HÀNG'!J:J)</f>
        <v>0</v>
      </c>
      <c r="H604" s="112">
        <f>SUMIF('NHẬP HÀNG'!D:D,A604,'NHẬP HÀNG'!K:K)</f>
        <v>0</v>
      </c>
      <c r="I604" s="112">
        <f>SUMIF('NHẬP HÀNG'!D:D,A604,'NHẬP HÀNG'!M:M)</f>
        <v>0</v>
      </c>
      <c r="J604" s="112">
        <f>SUMIF('NHẬP HÀNG'!D:D,A604,'NHẬP HÀNG'!N:N)</f>
        <v>0</v>
      </c>
      <c r="K604" s="112">
        <f>SUMIF('NHẬP HÀNG'!D:D,A604,'NHẬP HÀNG'!L:L)</f>
        <v>0</v>
      </c>
      <c r="L604" s="112">
        <f>SUMIF('XUẤT HÀNG'!D:D,A604,'XUẤT HÀNG'!G:G)</f>
        <v>0</v>
      </c>
      <c r="M604" s="112">
        <f>SUMIF('XUẤT HÀNG'!D:D,A604,'XUẤT HÀNG'!H:H)</f>
        <v>0</v>
      </c>
      <c r="N604" s="109">
        <f t="shared" si="91"/>
        <v>1</v>
      </c>
      <c r="O604" s="121"/>
      <c r="P604" s="122"/>
      <c r="Q604" s="125">
        <f t="shared" si="92"/>
        <v>1</v>
      </c>
      <c r="R604" s="126" t="s">
        <v>4850</v>
      </c>
      <c r="S604" s="101" t="str">
        <f t="shared" si="93"/>
        <v>OK</v>
      </c>
    </row>
    <row r="605" spans="1:24" s="100" customFormat="1" ht="33.75" hidden="1" customHeight="1">
      <c r="A605" s="40" t="s">
        <v>3627</v>
      </c>
      <c r="B605" s="113" t="str">
        <f>IF($A605="","",VLOOKUP($A605,'MÃ HH'!$A$1:$C$1876,2,0))</f>
        <v>TÁO XANH NZ FRESHCO 100 -18KG</v>
      </c>
      <c r="C605" s="113" t="str">
        <f>IF($A605="","",VLOOKUP($A605,'MÃ HH'!$A$1:$C$215,3,0))</f>
        <v>Thùng</v>
      </c>
      <c r="D605" s="109">
        <f>VLOOKUP(A605,'[1]TỔNG HỢP'!$A:$N,14,0)</f>
        <v>0</v>
      </c>
      <c r="E605" s="112">
        <f>SUMIF('NHẬP HÀNG'!$D:$D,A605,'NHẬP HÀNG'!$H:$H)</f>
        <v>0</v>
      </c>
      <c r="F605" s="112">
        <f>SUMIF('NHẬP HÀNG'!D:D,A605,'NHẬP HÀNG'!I:I)</f>
        <v>0</v>
      </c>
      <c r="G605" s="112">
        <f>SUMIF('NHẬP HÀNG'!D:D,A605,'NHẬP HÀNG'!J:J)</f>
        <v>0</v>
      </c>
      <c r="H605" s="112">
        <f>SUMIF('NHẬP HÀNG'!D:D,A605,'NHẬP HÀNG'!K:K)</f>
        <v>0</v>
      </c>
      <c r="I605" s="112">
        <f>SUMIF('NHẬP HÀNG'!D:D,A605,'NHẬP HÀNG'!M:M)</f>
        <v>0</v>
      </c>
      <c r="J605" s="112">
        <f>SUMIF('NHẬP HÀNG'!D:D,A605,'NHẬP HÀNG'!N:N)</f>
        <v>0</v>
      </c>
      <c r="K605" s="112">
        <f>SUMIF('NHẬP HÀNG'!D:D,A605,'NHẬP HÀNG'!L:L)</f>
        <v>0</v>
      </c>
      <c r="L605" s="112">
        <f>SUMIF('XUẤT HÀNG'!D:D,A605,'XUẤT HÀNG'!G:G)</f>
        <v>0</v>
      </c>
      <c r="M605" s="112">
        <f>SUMIF('XUẤT HÀNG'!D:D,A605,'XUẤT HÀNG'!H:H)</f>
        <v>0</v>
      </c>
      <c r="N605" s="109">
        <f t="shared" si="91"/>
        <v>0</v>
      </c>
      <c r="O605" s="121"/>
      <c r="P605" s="122"/>
      <c r="Q605" s="124">
        <f t="shared" si="92"/>
        <v>0</v>
      </c>
      <c r="R605" s="63"/>
      <c r="S605" s="101" t="str">
        <f t="shared" si="93"/>
        <v>NOT OK</v>
      </c>
    </row>
    <row r="606" spans="1:24" s="100" customFormat="1" ht="33.75" hidden="1" customHeight="1">
      <c r="A606" s="40" t="s">
        <v>4193</v>
      </c>
      <c r="B606" s="113" t="str">
        <f>IF($A606="","",VLOOKUP($A606,'MÃ HH'!$A$1:$C$1876,2,0))</f>
        <v>TÁO XANH MỸ CON ONG 100 -18KG</v>
      </c>
      <c r="C606" s="113" t="e">
        <f>IF($A606="","",VLOOKUP($A606,'MÃ HH'!$A$1:$C$215,3,0))</f>
        <v>#N/A</v>
      </c>
      <c r="D606" s="109">
        <f>VLOOKUP(A606,'[1]TỔNG HỢP'!$A:$N,14,0)</f>
        <v>0</v>
      </c>
      <c r="E606" s="112">
        <f>SUMIF('NHẬP HÀNG'!$D:$D,A606,'NHẬP HÀNG'!$H:$H)</f>
        <v>0</v>
      </c>
      <c r="F606" s="112">
        <f>SUMIF('NHẬP HÀNG'!D:D,A606,'NHẬP HÀNG'!I:I)</f>
        <v>0</v>
      </c>
      <c r="G606" s="112">
        <f>SUMIF('NHẬP HÀNG'!D:D,A606,'NHẬP HÀNG'!J:J)</f>
        <v>0</v>
      </c>
      <c r="H606" s="112">
        <f>SUMIF('NHẬP HÀNG'!D:D,A606,'NHẬP HÀNG'!K:K)</f>
        <v>0</v>
      </c>
      <c r="I606" s="112">
        <f>SUMIF('NHẬP HÀNG'!D:D,A606,'NHẬP HÀNG'!M:M)</f>
        <v>0</v>
      </c>
      <c r="J606" s="112">
        <f>SUMIF('NHẬP HÀNG'!D:D,A606,'NHẬP HÀNG'!N:N)</f>
        <v>0</v>
      </c>
      <c r="K606" s="112">
        <f>SUMIF('NHẬP HÀNG'!D:D,A606,'NHẬP HÀNG'!L:L)</f>
        <v>0</v>
      </c>
      <c r="L606" s="112">
        <f>SUMIF('XUẤT HÀNG'!D:D,A606,'XUẤT HÀNG'!G:G)</f>
        <v>0</v>
      </c>
      <c r="M606" s="112">
        <f>SUMIF('XUẤT HÀNG'!D:D,A606,'XUẤT HÀNG'!H:H)</f>
        <v>0</v>
      </c>
      <c r="N606" s="109">
        <f t="shared" si="91"/>
        <v>0</v>
      </c>
      <c r="O606" s="121"/>
      <c r="P606" s="122"/>
      <c r="Q606" s="124">
        <f t="shared" si="92"/>
        <v>0</v>
      </c>
      <c r="R606" s="63"/>
      <c r="S606" s="101" t="str">
        <f t="shared" si="93"/>
        <v>NOT OK</v>
      </c>
    </row>
    <row r="607" spans="1:24" s="100" customFormat="1" ht="33.75" hidden="1" customHeight="1">
      <c r="A607" s="40" t="s">
        <v>4468</v>
      </c>
      <c r="B607" s="113" t="str">
        <f>IF($A607="","",VLOOKUP($A607,'MÃ HH'!$A$1:$C$1876,2,0))</f>
        <v>TÁO 5 GÓC CON ONG 40 -10KG</v>
      </c>
      <c r="C607" s="113"/>
      <c r="D607" s="109">
        <f>VLOOKUP(A607,'[1]TỔNG HỢP'!$A:$N,14,0)</f>
        <v>0</v>
      </c>
      <c r="E607" s="112">
        <f>SUMIF('NHẬP HÀNG'!$D:$D,A607,'NHẬP HÀNG'!$H:$H)</f>
        <v>0</v>
      </c>
      <c r="F607" s="112">
        <f>SUMIF('NHẬP HÀNG'!D:D,A607,'NHẬP HÀNG'!I:I)</f>
        <v>0</v>
      </c>
      <c r="G607" s="112">
        <f>SUMIF('NHẬP HÀNG'!D:D,A607,'NHẬP HÀNG'!J:J)</f>
        <v>0</v>
      </c>
      <c r="H607" s="112">
        <f>SUMIF('NHẬP HÀNG'!D:D,A607,'NHẬP HÀNG'!K:K)</f>
        <v>0</v>
      </c>
      <c r="I607" s="112">
        <f>SUMIF('NHẬP HÀNG'!D:D,A607,'NHẬP HÀNG'!M:M)</f>
        <v>0</v>
      </c>
      <c r="J607" s="112">
        <f>SUMIF('NHẬP HÀNG'!D:D,A607,'NHẬP HÀNG'!N:N)</f>
        <v>0</v>
      </c>
      <c r="K607" s="112">
        <f>SUMIF('NHẬP HÀNG'!D:D,A607,'NHẬP HÀNG'!L:L)</f>
        <v>0</v>
      </c>
      <c r="L607" s="112">
        <f>SUMIF('XUẤT HÀNG'!D:D,A607,'XUẤT HÀNG'!G:G)</f>
        <v>0</v>
      </c>
      <c r="M607" s="112">
        <f>SUMIF('XUẤT HÀNG'!D:D,A607,'XUẤT HÀNG'!H:H)</f>
        <v>0</v>
      </c>
      <c r="N607" s="109">
        <f t="shared" si="91"/>
        <v>0</v>
      </c>
      <c r="O607" s="121"/>
      <c r="P607" s="122"/>
      <c r="Q607" s="124">
        <f t="shared" si="92"/>
        <v>0</v>
      </c>
      <c r="R607" s="63"/>
      <c r="S607" s="101" t="str">
        <f t="shared" si="93"/>
        <v>NOT OK</v>
      </c>
    </row>
    <row r="608" spans="1:24" s="100" customFormat="1" ht="33.75" customHeight="1">
      <c r="A608" s="40" t="s">
        <v>4462</v>
      </c>
      <c r="B608" s="113" t="str">
        <f>IF($A608="","",VLOOKUP($A608,'MÃ HH'!$A$1:$C$1876,2,0))</f>
        <v>TÁO 5 GÓC CON ONG 113 -20KG</v>
      </c>
      <c r="C608" s="113"/>
      <c r="D608" s="109">
        <f>VLOOKUP(A608,'[1]TỔNG HỢP'!$A:$N,14,0)</f>
        <v>12</v>
      </c>
      <c r="E608" s="112">
        <f>SUMIF('NHẬP HÀNG'!$D:$D,A608,'NHẬP HÀNG'!$H:$H)</f>
        <v>0</v>
      </c>
      <c r="F608" s="112">
        <f>SUMIF('NHẬP HÀNG'!D:D,A608,'NHẬP HÀNG'!I:I)</f>
        <v>0</v>
      </c>
      <c r="G608" s="112">
        <f>SUMIF('NHẬP HÀNG'!D:D,A608,'NHẬP HÀNG'!J:J)</f>
        <v>0</v>
      </c>
      <c r="H608" s="112">
        <f>SUMIF('NHẬP HÀNG'!D:D,A608,'NHẬP HÀNG'!K:K)</f>
        <v>0</v>
      </c>
      <c r="I608" s="112">
        <f>SUMIF('NHẬP HÀNG'!D:D,A608,'NHẬP HÀNG'!M:M)</f>
        <v>0</v>
      </c>
      <c r="J608" s="112">
        <f>SUMIF('NHẬP HÀNG'!D:D,A608,'NHẬP HÀNG'!N:N)</f>
        <v>0</v>
      </c>
      <c r="K608" s="112">
        <f>SUMIF('NHẬP HÀNG'!D:D,A608,'NHẬP HÀNG'!L:L)</f>
        <v>0</v>
      </c>
      <c r="L608" s="112">
        <f>SUMIF('XUẤT HÀNG'!D:D,A608,'XUẤT HÀNG'!G:G)</f>
        <v>0</v>
      </c>
      <c r="M608" s="112">
        <f>SUMIF('XUẤT HÀNG'!D:D,A608,'XUẤT HÀNG'!H:H)</f>
        <v>0</v>
      </c>
      <c r="N608" s="109">
        <f t="shared" si="91"/>
        <v>12</v>
      </c>
      <c r="O608" s="121">
        <v>13</v>
      </c>
      <c r="P608" s="122"/>
      <c r="Q608" s="125">
        <f t="shared" si="92"/>
        <v>-1</v>
      </c>
      <c r="R608" s="126" t="s">
        <v>4851</v>
      </c>
      <c r="S608" s="101" t="str">
        <f t="shared" si="93"/>
        <v>OK</v>
      </c>
    </row>
    <row r="609" spans="1:20" s="100" customFormat="1" ht="33.75" hidden="1" customHeight="1">
      <c r="A609" s="40" t="s">
        <v>4470</v>
      </c>
      <c r="B609" s="113" t="str">
        <f>IF($A609="","",VLOOKUP($A609,'MÃ HH'!$A$1:$C$1876,2,0))</f>
        <v>TÁO 5 GÓC CON ONG 36 -10KG</v>
      </c>
      <c r="C609" s="113"/>
      <c r="D609" s="109">
        <f>VLOOKUP(A609,'[1]TỔNG HỢP'!$A:$N,14,0)</f>
        <v>0</v>
      </c>
      <c r="E609" s="112">
        <f>SUMIF('NHẬP HÀNG'!$D:$D,A609,'NHẬP HÀNG'!$H:$H)</f>
        <v>0</v>
      </c>
      <c r="F609" s="112">
        <f>SUMIF('NHẬP HÀNG'!D:D,A609,'NHẬP HÀNG'!I:I)</f>
        <v>0</v>
      </c>
      <c r="G609" s="112">
        <f>SUMIF('NHẬP HÀNG'!D:D,A609,'NHẬP HÀNG'!J:J)</f>
        <v>0</v>
      </c>
      <c r="H609" s="112">
        <f>SUMIF('NHẬP HÀNG'!D:D,A609,'NHẬP HÀNG'!K:K)</f>
        <v>0</v>
      </c>
      <c r="I609" s="112">
        <f>SUMIF('NHẬP HÀNG'!D:D,A609,'NHẬP HÀNG'!M:M)</f>
        <v>0</v>
      </c>
      <c r="J609" s="112">
        <f>SUMIF('NHẬP HÀNG'!D:D,A609,'NHẬP HÀNG'!N:N)</f>
        <v>0</v>
      </c>
      <c r="K609" s="112">
        <f>SUMIF('NHẬP HÀNG'!D:D,A609,'NHẬP HÀNG'!L:L)</f>
        <v>0</v>
      </c>
      <c r="L609" s="112">
        <f>SUMIF('XUẤT HÀNG'!D:D,A609,'XUẤT HÀNG'!G:G)</f>
        <v>0</v>
      </c>
      <c r="M609" s="112">
        <f>SUMIF('XUẤT HÀNG'!D:D,A609,'XUẤT HÀNG'!H:H)</f>
        <v>0</v>
      </c>
      <c r="N609" s="109">
        <f t="shared" si="91"/>
        <v>0</v>
      </c>
      <c r="O609" s="121"/>
      <c r="P609" s="122"/>
      <c r="Q609" s="124">
        <f t="shared" si="92"/>
        <v>0</v>
      </c>
      <c r="R609" s="63"/>
      <c r="S609" s="101" t="str">
        <f t="shared" si="93"/>
        <v>NOT OK</v>
      </c>
    </row>
    <row r="610" spans="1:20" s="100" customFormat="1" ht="33.75" hidden="1" customHeight="1">
      <c r="A610" s="40" t="s">
        <v>4323</v>
      </c>
      <c r="B610" s="113" t="str">
        <f>IF($A610="","",VLOOKUP($A610,'MÃ HH'!$A$1:$C$1876,2,0))</f>
        <v>TÁO 5 GÓC CON ONG 44 -10KG</v>
      </c>
      <c r="C610" s="113" t="e">
        <f>IF($A610="","",VLOOKUP($A610,'MÃ HH'!$A$1:$C$215,3,0))</f>
        <v>#N/A</v>
      </c>
      <c r="D610" s="109">
        <f>VLOOKUP(A610,'[1]TỔNG HỢP'!$A:$N,14,0)</f>
        <v>0</v>
      </c>
      <c r="E610" s="112">
        <f>SUMIF('NHẬP HÀNG'!$D:$D,A610,'NHẬP HÀNG'!$H:$H)</f>
        <v>0</v>
      </c>
      <c r="F610" s="112">
        <f>SUMIF('NHẬP HÀNG'!D:D,A610,'NHẬP HÀNG'!I:I)</f>
        <v>0</v>
      </c>
      <c r="G610" s="112">
        <f>SUMIF('NHẬP HÀNG'!D:D,A610,'NHẬP HÀNG'!J:J)</f>
        <v>0</v>
      </c>
      <c r="H610" s="112">
        <f>SUMIF('NHẬP HÀNG'!D:D,A610,'NHẬP HÀNG'!K:K)</f>
        <v>0</v>
      </c>
      <c r="I610" s="112">
        <f>SUMIF('NHẬP HÀNG'!D:D,A610,'NHẬP HÀNG'!M:M)</f>
        <v>0</v>
      </c>
      <c r="J610" s="112">
        <f>SUMIF('NHẬP HÀNG'!D:D,A610,'NHẬP HÀNG'!N:N)</f>
        <v>0</v>
      </c>
      <c r="K610" s="112">
        <f>SUMIF('NHẬP HÀNG'!D:D,A610,'NHẬP HÀNG'!L:L)</f>
        <v>0</v>
      </c>
      <c r="L610" s="112">
        <f>SUMIF('XUẤT HÀNG'!D:D,A610,'XUẤT HÀNG'!G:G)</f>
        <v>0</v>
      </c>
      <c r="M610" s="112">
        <f>SUMIF('XUẤT HÀNG'!D:D,A610,'XUẤT HÀNG'!H:H)</f>
        <v>0</v>
      </c>
      <c r="N610" s="109">
        <f t="shared" si="91"/>
        <v>0</v>
      </c>
      <c r="O610" s="121"/>
      <c r="P610" s="122"/>
      <c r="Q610" s="142">
        <f t="shared" si="92"/>
        <v>0</v>
      </c>
      <c r="R610" s="148" t="s">
        <v>4852</v>
      </c>
      <c r="S610" s="101" t="str">
        <f t="shared" si="93"/>
        <v>NOT OK</v>
      </c>
    </row>
    <row r="611" spans="1:20" s="100" customFormat="1" ht="33.75" customHeight="1">
      <c r="A611" s="40" t="s">
        <v>4722</v>
      </c>
      <c r="B611" s="113" t="str">
        <f>IF($A611="","",VLOOKUP($A611,'MÃ HH'!$A$1:$C$1876,2,0))</f>
        <v>TÁO 5 GÓC TIGER 100 - 18KG</v>
      </c>
      <c r="C611" s="113" t="e">
        <f>IF($A611="","",VLOOKUP($A611,'MÃ HH'!$A$1:$C$215,3,0))</f>
        <v>#N/A</v>
      </c>
      <c r="D611" s="109">
        <v>0</v>
      </c>
      <c r="E611" s="112">
        <f>SUMIF('NHẬP HÀNG'!$D:$D,A611,'NHẬP HÀNG'!$H:$H)</f>
        <v>15</v>
      </c>
      <c r="F611" s="112">
        <f>SUMIF('NHẬP HÀNG'!D:D,A611,'NHẬP HÀNG'!I:I)</f>
        <v>0</v>
      </c>
      <c r="G611" s="112">
        <f>SUMIF('NHẬP HÀNG'!D:D,A611,'NHẬP HÀNG'!J:J)</f>
        <v>0</v>
      </c>
      <c r="H611" s="112">
        <f>SUMIF('NHẬP HÀNG'!D:D,A611,'NHẬP HÀNG'!K:K)</f>
        <v>0</v>
      </c>
      <c r="I611" s="112">
        <f>SUMIF('NHẬP HÀNG'!D:D,A611,'NHẬP HÀNG'!M:M)</f>
        <v>0</v>
      </c>
      <c r="J611" s="112">
        <f>SUMIF('NHẬP HÀNG'!D:D,A611,'NHẬP HÀNG'!N:N)</f>
        <v>0</v>
      </c>
      <c r="K611" s="112">
        <f>SUMIF('NHẬP HÀNG'!D:D,A611,'NHẬP HÀNG'!L:L)</f>
        <v>0</v>
      </c>
      <c r="L611" s="112">
        <f>SUMIF('XUẤT HÀNG'!D:D,A611,'XUẤT HÀNG'!G:G)</f>
        <v>10</v>
      </c>
      <c r="M611" s="112">
        <f>SUMIF('XUẤT HÀNG'!D:D,A611,'XUẤT HÀNG'!H:H)</f>
        <v>0</v>
      </c>
      <c r="N611" s="109">
        <f t="shared" si="91"/>
        <v>5</v>
      </c>
      <c r="O611" s="121">
        <v>5</v>
      </c>
      <c r="P611" s="122"/>
      <c r="Q611" s="142">
        <f t="shared" si="92"/>
        <v>0</v>
      </c>
      <c r="R611" s="148" t="s">
        <v>4852</v>
      </c>
      <c r="S611" s="101" t="str">
        <f t="shared" si="93"/>
        <v>OK</v>
      </c>
    </row>
    <row r="612" spans="1:20" s="100" customFormat="1" ht="33.75" customHeight="1">
      <c r="A612" s="40" t="s">
        <v>4556</v>
      </c>
      <c r="B612" s="113" t="str">
        <f>IF($A612="","",VLOOKUP($A612,'MÃ HH'!$A$1:$C$1876,2,0))</f>
        <v>TÁO GÓC DOVEX 100 -20KG</v>
      </c>
      <c r="C612" s="113" t="e">
        <f>IF($A612="","",VLOOKUP($A612,'MÃ HH'!$A$1:$C$215,3,0))</f>
        <v>#N/A</v>
      </c>
      <c r="D612" s="109">
        <f>VLOOKUP(A612,'[1]TỔNG HỢP'!$A:$N,14,0)</f>
        <v>0</v>
      </c>
      <c r="E612" s="112">
        <f>SUMIF('NHẬP HÀNG'!$D:$D,A612,'NHẬP HÀNG'!$H:$H)</f>
        <v>0</v>
      </c>
      <c r="F612" s="112">
        <f>SUMIF('NHẬP HÀNG'!D:D,A612,'NHẬP HÀNG'!I:I)</f>
        <v>0</v>
      </c>
      <c r="G612" s="112">
        <f>SUMIF('NHẬP HÀNG'!D:D,A612,'NHẬP HÀNG'!J:J)</f>
        <v>0</v>
      </c>
      <c r="H612" s="112">
        <f>SUMIF('NHẬP HÀNG'!D:D,A612,'NHẬP HÀNG'!K:K)</f>
        <v>0</v>
      </c>
      <c r="I612" s="112">
        <f>SUMIF('NHẬP HÀNG'!D:D,A612,'NHẬP HÀNG'!M:M)</f>
        <v>0</v>
      </c>
      <c r="J612" s="112">
        <f>SUMIF('NHẬP HÀNG'!D:D,A612,'NHẬP HÀNG'!N:N)</f>
        <v>0</v>
      </c>
      <c r="K612" s="112">
        <f>SUMIF('NHẬP HÀNG'!D:D,A612,'NHẬP HÀNG'!L:L)</f>
        <v>0</v>
      </c>
      <c r="L612" s="112">
        <f>SUMIF('XUẤT HÀNG'!D:D,A612,'XUẤT HÀNG'!G:G)</f>
        <v>0</v>
      </c>
      <c r="M612" s="112">
        <f>SUMIF('XUẤT HÀNG'!D:D,A612,'XUẤT HÀNG'!H:H)</f>
        <v>0</v>
      </c>
      <c r="N612" s="109">
        <f t="shared" si="91"/>
        <v>0</v>
      </c>
      <c r="O612" s="121">
        <v>1</v>
      </c>
      <c r="P612" s="122"/>
      <c r="Q612" s="125">
        <f t="shared" si="92"/>
        <v>-1</v>
      </c>
      <c r="R612" s="126" t="s">
        <v>4853</v>
      </c>
      <c r="S612" s="101" t="str">
        <f t="shared" si="93"/>
        <v>OK</v>
      </c>
    </row>
    <row r="613" spans="1:20" s="100" customFormat="1" ht="33.75" hidden="1" customHeight="1">
      <c r="A613" s="40" t="s">
        <v>4015</v>
      </c>
      <c r="B613" s="113" t="str">
        <f>IF($A613="","",VLOOKUP($A613,'MÃ HH'!$A$1:$C$1876,2,0))</f>
        <v>TÁO XANH GẤU</v>
      </c>
      <c r="C613" s="113" t="e">
        <f>IF($A613="","",VLOOKUP($A613,'MÃ HH'!$A$1:$C$215,3,0))</f>
        <v>#N/A</v>
      </c>
      <c r="D613" s="109">
        <f>VLOOKUP(A613,'[1]TỔNG HỢP'!$A:$N,14,0)</f>
        <v>0</v>
      </c>
      <c r="E613" s="112">
        <f>SUMIF('NHẬP HÀNG'!$D:$D,A613,'NHẬP HÀNG'!$H:$H)</f>
        <v>0</v>
      </c>
      <c r="F613" s="112">
        <f>SUMIF('NHẬP HÀNG'!D:D,A613,'NHẬP HÀNG'!I:I)</f>
        <v>0</v>
      </c>
      <c r="G613" s="112">
        <f>SUMIF('NHẬP HÀNG'!D:D,A613,'NHẬP HÀNG'!J:J)</f>
        <v>0</v>
      </c>
      <c r="H613" s="112">
        <f>SUMIF('NHẬP HÀNG'!D:D,A613,'NHẬP HÀNG'!K:K)</f>
        <v>0</v>
      </c>
      <c r="I613" s="112">
        <f>SUMIF('NHẬP HÀNG'!D:D,A613,'NHẬP HÀNG'!M:M)</f>
        <v>0</v>
      </c>
      <c r="J613" s="112">
        <f>SUMIF('NHẬP HÀNG'!D:D,A613,'NHẬP HÀNG'!N:N)</f>
        <v>0</v>
      </c>
      <c r="K613" s="112">
        <f>SUMIF('NHẬP HÀNG'!D:D,A613,'NHẬP HÀNG'!L:L)</f>
        <v>0</v>
      </c>
      <c r="L613" s="112">
        <f>SUMIF('XUẤT HÀNG'!D:D,A613,'XUẤT HÀNG'!G:G)</f>
        <v>0</v>
      </c>
      <c r="M613" s="112">
        <f>SUMIF('XUẤT HÀNG'!D:D,A613,'XUẤT HÀNG'!H:H)</f>
        <v>0</v>
      </c>
      <c r="N613" s="109">
        <f t="shared" si="91"/>
        <v>0</v>
      </c>
      <c r="O613" s="121"/>
      <c r="P613" s="122"/>
      <c r="Q613" s="124">
        <f t="shared" si="92"/>
        <v>0</v>
      </c>
      <c r="R613" s="63"/>
      <c r="S613" s="101" t="str">
        <f t="shared" si="93"/>
        <v>NOT OK</v>
      </c>
    </row>
    <row r="614" spans="1:20" s="100" customFormat="1" ht="33.75" hidden="1" customHeight="1">
      <c r="A614" s="40" t="s">
        <v>4392</v>
      </c>
      <c r="B614" s="113" t="str">
        <f>IF($A614="","",VLOOKUP($A614,'MÃ HH'!$A$1:$C$1876,2,0))</f>
        <v>TÁO XANH TOPRED 113 -18KG</v>
      </c>
      <c r="C614" s="113"/>
      <c r="D614" s="109">
        <f>VLOOKUP(A614,'[1]TỔNG HỢP'!$A:$N,14,0)</f>
        <v>0</v>
      </c>
      <c r="E614" s="112">
        <f>SUMIF('NHẬP HÀNG'!$D:$D,A614,'NHẬP HÀNG'!$H:$H)</f>
        <v>0</v>
      </c>
      <c r="F614" s="112">
        <f>SUMIF('NHẬP HÀNG'!D:D,A614,'NHẬP HÀNG'!I:I)</f>
        <v>0</v>
      </c>
      <c r="G614" s="112">
        <f>SUMIF('NHẬP HÀNG'!D:D,A614,'NHẬP HÀNG'!J:J)</f>
        <v>0</v>
      </c>
      <c r="H614" s="112">
        <f>SUMIF('NHẬP HÀNG'!D:D,A614,'NHẬP HÀNG'!K:K)</f>
        <v>0</v>
      </c>
      <c r="I614" s="112">
        <f>SUMIF('NHẬP HÀNG'!D:D,A614,'NHẬP HÀNG'!M:M)</f>
        <v>0</v>
      </c>
      <c r="J614" s="112">
        <f>SUMIF('NHẬP HÀNG'!D:D,A614,'NHẬP HÀNG'!N:N)</f>
        <v>0</v>
      </c>
      <c r="K614" s="112">
        <f>SUMIF('NHẬP HÀNG'!D:D,A614,'NHẬP HÀNG'!L:L)</f>
        <v>0</v>
      </c>
      <c r="L614" s="112">
        <f>SUMIF('XUẤT HÀNG'!D:D,A614,'XUẤT HÀNG'!G:G)</f>
        <v>0</v>
      </c>
      <c r="M614" s="112">
        <f>SUMIF('XUẤT HÀNG'!D:D,A614,'XUẤT HÀNG'!H:H)</f>
        <v>0</v>
      </c>
      <c r="N614" s="109">
        <f t="shared" si="91"/>
        <v>0</v>
      </c>
      <c r="O614" s="121"/>
      <c r="P614" s="122"/>
      <c r="Q614" s="124">
        <f t="shared" si="92"/>
        <v>0</v>
      </c>
      <c r="R614" s="63"/>
      <c r="S614" s="101" t="str">
        <f t="shared" si="93"/>
        <v>NOT OK</v>
      </c>
    </row>
    <row r="615" spans="1:20" s="100" customFormat="1" ht="33.75" customHeight="1">
      <c r="A615" s="40" t="s">
        <v>4534</v>
      </c>
      <c r="B615" s="113" t="str">
        <f>IF($A615="","",VLOOKUP($A615,'MÃ HH'!$A$1:$C$1876,2,0))</f>
        <v>TÁO 5 GÓC TOP RED 100 - 18KG</v>
      </c>
      <c r="C615" s="113"/>
      <c r="D615" s="109">
        <f>VLOOKUP(A615,'[1]TỔNG HỢP'!$A:$N,14,0)</f>
        <v>-2</v>
      </c>
      <c r="E615" s="112">
        <f>SUMIF('NHẬP HÀNG'!$D:$D,A615,'NHẬP HÀNG'!$H:$H)</f>
        <v>0</v>
      </c>
      <c r="F615" s="112">
        <f>SUMIF('NHẬP HÀNG'!D:D,A615,'NHẬP HÀNG'!I:I)</f>
        <v>0</v>
      </c>
      <c r="G615" s="112">
        <f>SUMIF('NHẬP HÀNG'!D:D,A615,'NHẬP HÀNG'!J:J)</f>
        <v>0</v>
      </c>
      <c r="H615" s="112">
        <f>SUMIF('NHẬP HÀNG'!D:D,A615,'NHẬP HÀNG'!K:K)</f>
        <v>0</v>
      </c>
      <c r="I615" s="112">
        <f>SUMIF('NHẬP HÀNG'!D:D,A615,'NHẬP HÀNG'!M:M)</f>
        <v>0</v>
      </c>
      <c r="J615" s="112">
        <f>SUMIF('NHẬP HÀNG'!D:D,A615,'NHẬP HÀNG'!N:N)</f>
        <v>0</v>
      </c>
      <c r="K615" s="112">
        <f>SUMIF('NHẬP HÀNG'!D:D,A615,'NHẬP HÀNG'!L:L)</f>
        <v>0</v>
      </c>
      <c r="L615" s="112">
        <f>SUMIF('XUẤT HÀNG'!D:D,A615,'XUẤT HÀNG'!G:G)</f>
        <v>0</v>
      </c>
      <c r="M615" s="112">
        <f>SUMIF('XUẤT HÀNG'!D:D,A615,'XUẤT HÀNG'!H:H)</f>
        <v>0</v>
      </c>
      <c r="N615" s="109">
        <f t="shared" ref="N615:N618" si="97">D615+E615+F615+G615+H615+I615++J615-L615-M615+K615</f>
        <v>-2</v>
      </c>
      <c r="O615" s="121"/>
      <c r="P615" s="122"/>
      <c r="Q615" s="125">
        <f t="shared" ref="Q615:Q618" si="98">+N615-O615-P615</f>
        <v>-2</v>
      </c>
      <c r="R615" s="14" t="s">
        <v>4854</v>
      </c>
      <c r="S615" s="101" t="str">
        <f t="shared" ref="S615:S618" si="99">IF(ABS(D615)+ABS(E615)+ABS(F615)+ABS(J615)+ABS(L615)+ABS(O615)+ABS(P615)+ABS(M615)+ABS(N615)+ABS(Q615)=0,"NOT OK","OK")</f>
        <v>OK</v>
      </c>
    </row>
    <row r="616" spans="1:20" s="100" customFormat="1" ht="33.75" customHeight="1">
      <c r="A616" s="40" t="s">
        <v>4694</v>
      </c>
      <c r="B616" s="113" t="str">
        <f>IF($A616="","",VLOOKUP($A616,'MÃ HH'!$A$1:$C$1876,2,0))</f>
        <v>TÁO 5 GÓC TOP RED 113 -18KG</v>
      </c>
      <c r="C616" s="113"/>
      <c r="D616" s="109">
        <f>VLOOKUP(A616,'[1]TỔNG HỢP'!$A:$N,14,0)</f>
        <v>43</v>
      </c>
      <c r="E616" s="112">
        <f>SUMIF('NHẬP HÀNG'!$D:$D,A616,'NHẬP HÀNG'!$H:$H)</f>
        <v>39</v>
      </c>
      <c r="F616" s="112">
        <f>SUMIF('NHẬP HÀNG'!D:D,A616,'NHẬP HÀNG'!I:I)</f>
        <v>0</v>
      </c>
      <c r="G616" s="112">
        <f>SUMIF('NHẬP HÀNG'!D:D,A616,'NHẬP HÀNG'!J:J)</f>
        <v>0</v>
      </c>
      <c r="H616" s="112">
        <f>SUMIF('NHẬP HÀNG'!D:D,A616,'NHẬP HÀNG'!K:K)</f>
        <v>0</v>
      </c>
      <c r="I616" s="112">
        <f>SUMIF('NHẬP HÀNG'!D:D,A616,'NHẬP HÀNG'!M:M)</f>
        <v>0</v>
      </c>
      <c r="J616" s="112">
        <f>SUMIF('NHẬP HÀNG'!D:D,A616,'NHẬP HÀNG'!N:N)</f>
        <v>0</v>
      </c>
      <c r="K616" s="112">
        <f>SUMIF('NHẬP HÀNG'!D:D,A616,'NHẬP HÀNG'!L:L)</f>
        <v>0</v>
      </c>
      <c r="L616" s="112">
        <f>SUMIF('XUẤT HÀNG'!D:D,A616,'XUẤT HÀNG'!G:G)</f>
        <v>79</v>
      </c>
      <c r="M616" s="112">
        <f>SUMIF('XUẤT HÀNG'!D:D,A616,'XUẤT HÀNG'!H:H)</f>
        <v>0</v>
      </c>
      <c r="N616" s="109">
        <f t="shared" ref="N616" si="100">D616+E616+F616+G616+H616+I616++J616-L616-M616+K616</f>
        <v>3</v>
      </c>
      <c r="O616" s="121"/>
      <c r="P616" s="122"/>
      <c r="Q616" s="125">
        <f t="shared" ref="Q616" si="101">+N616-O616-P616</f>
        <v>3</v>
      </c>
      <c r="R616" s="14"/>
      <c r="S616" s="101" t="str">
        <f t="shared" ref="S616" si="102">IF(ABS(D616)+ABS(E616)+ABS(F616)+ABS(J616)+ABS(L616)+ABS(O616)+ABS(P616)+ABS(M616)+ABS(N616)+ABS(Q616)=0,"NOT OK","OK")</f>
        <v>OK</v>
      </c>
    </row>
    <row r="617" spans="1:20" s="100" customFormat="1" ht="33.75" hidden="1" customHeight="1">
      <c r="A617" s="40" t="s">
        <v>4536</v>
      </c>
      <c r="B617" s="113" t="str">
        <f>IF($A617="","",VLOOKUP($A617,'MÃ HH'!$A$1:$C$1876,2,0))</f>
        <v>TÁO 5 GÓC STEMILT 88-18KG</v>
      </c>
      <c r="C617" s="113"/>
      <c r="D617" s="109">
        <f>VLOOKUP(A617,'[1]TỔNG HỢP'!$A:$N,14,0)</f>
        <v>0</v>
      </c>
      <c r="E617" s="112">
        <f>SUMIF('NHẬP HÀNG'!$D:$D,A617,'NHẬP HÀNG'!$H:$H)</f>
        <v>0</v>
      </c>
      <c r="F617" s="112">
        <f>SUMIF('NHẬP HÀNG'!D:D,A617,'NHẬP HÀNG'!I:I)</f>
        <v>0</v>
      </c>
      <c r="G617" s="112">
        <f>SUMIF('NHẬP HÀNG'!D:D,A617,'NHẬP HÀNG'!J:J)</f>
        <v>0</v>
      </c>
      <c r="H617" s="112">
        <f>SUMIF('NHẬP HÀNG'!D:D,A617,'NHẬP HÀNG'!K:K)</f>
        <v>0</v>
      </c>
      <c r="I617" s="112">
        <f>SUMIF('NHẬP HÀNG'!D:D,A617,'NHẬP HÀNG'!M:M)</f>
        <v>0</v>
      </c>
      <c r="J617" s="112">
        <f>SUMIF('NHẬP HÀNG'!D:D,A617,'NHẬP HÀNG'!N:N)</f>
        <v>0</v>
      </c>
      <c r="K617" s="112">
        <f>SUMIF('NHẬP HÀNG'!D:D,A617,'NHẬP HÀNG'!L:L)</f>
        <v>0</v>
      </c>
      <c r="L617" s="112">
        <f>SUMIF('XUẤT HÀNG'!D:D,A617,'XUẤT HÀNG'!G:G)</f>
        <v>0</v>
      </c>
      <c r="M617" s="112">
        <f>SUMIF('XUẤT HÀNG'!D:D,A617,'XUẤT HÀNG'!H:H)</f>
        <v>0</v>
      </c>
      <c r="N617" s="109">
        <f t="shared" si="97"/>
        <v>0</v>
      </c>
      <c r="O617" s="121"/>
      <c r="P617" s="122"/>
      <c r="Q617" s="124">
        <f t="shared" si="98"/>
        <v>0</v>
      </c>
      <c r="R617" s="63" t="s">
        <v>4855</v>
      </c>
      <c r="S617" s="101" t="str">
        <f t="shared" si="99"/>
        <v>NOT OK</v>
      </c>
    </row>
    <row r="618" spans="1:20" s="100" customFormat="1" ht="33.75" customHeight="1">
      <c r="A618" s="40" t="s">
        <v>4538</v>
      </c>
      <c r="B618" s="113" t="str">
        <f>IF($A618="","",VLOOKUP($A618,'MÃ HH'!$A$1:$C$1876,2,0))</f>
        <v>TÁO 5 GÓC STEMILT 72-18KG</v>
      </c>
      <c r="C618" s="113"/>
      <c r="D618" s="109">
        <f>VLOOKUP(A618,'[1]TỔNG HỢP'!$A:$N,14,0)</f>
        <v>-1</v>
      </c>
      <c r="E618" s="112">
        <f>SUMIF('NHẬP HÀNG'!$D:$D,A618,'NHẬP HÀNG'!$H:$H)</f>
        <v>0</v>
      </c>
      <c r="F618" s="112">
        <f>SUMIF('NHẬP HÀNG'!D:D,A618,'NHẬP HÀNG'!I:I)</f>
        <v>0</v>
      </c>
      <c r="G618" s="112">
        <f>SUMIF('NHẬP HÀNG'!D:D,A618,'NHẬP HÀNG'!J:J)</f>
        <v>0</v>
      </c>
      <c r="H618" s="112">
        <f>SUMIF('NHẬP HÀNG'!D:D,A618,'NHẬP HÀNG'!K:K)</f>
        <v>0</v>
      </c>
      <c r="I618" s="112">
        <f>SUMIF('NHẬP HÀNG'!D:D,A618,'NHẬP HÀNG'!M:M)</f>
        <v>0</v>
      </c>
      <c r="J618" s="112">
        <f>SUMIF('NHẬP HÀNG'!D:D,A618,'NHẬP HÀNG'!N:N)</f>
        <v>0</v>
      </c>
      <c r="K618" s="112">
        <f>SUMIF('NHẬP HÀNG'!D:D,A618,'NHẬP HÀNG'!L:L)</f>
        <v>0</v>
      </c>
      <c r="L618" s="112">
        <f>SUMIF('XUẤT HÀNG'!D:D,A618,'XUẤT HÀNG'!G:G)</f>
        <v>0</v>
      </c>
      <c r="M618" s="112">
        <f>SUMIF('XUẤT HÀNG'!D:D,A618,'XUẤT HÀNG'!H:H)</f>
        <v>0</v>
      </c>
      <c r="N618" s="109">
        <f t="shared" si="97"/>
        <v>-1</v>
      </c>
      <c r="O618" s="121">
        <v>1</v>
      </c>
      <c r="P618" s="122"/>
      <c r="Q618" s="125">
        <f t="shared" si="98"/>
        <v>-2</v>
      </c>
      <c r="R618" s="126" t="s">
        <v>4856</v>
      </c>
      <c r="S618" s="101" t="str">
        <f t="shared" si="99"/>
        <v>OK</v>
      </c>
    </row>
    <row r="619" spans="1:20" s="100" customFormat="1" ht="33.75" hidden="1" customHeight="1">
      <c r="A619" s="40" t="s">
        <v>4071</v>
      </c>
      <c r="B619" s="113" t="str">
        <f>IF($A619="","",VLOOKUP($A619,'MÃ HH'!$A$1:$C$1876,2,0))</f>
        <v>TÁO XANH CMI 100 THÙNG XANH  - 18 KG</v>
      </c>
      <c r="C619" s="113" t="e">
        <f>IF($A619="","",VLOOKUP($A619,'MÃ HH'!$A$1:$C$215,3,0))</f>
        <v>#N/A</v>
      </c>
      <c r="D619" s="109">
        <f>VLOOKUP(A619,'[1]TỔNG HỢP'!$A:$N,14,0)</f>
        <v>0</v>
      </c>
      <c r="E619" s="112">
        <f>SUMIF('NHẬP HÀNG'!$D:$D,A619,'NHẬP HÀNG'!$H:$H)</f>
        <v>0</v>
      </c>
      <c r="F619" s="112">
        <f>SUMIF('NHẬP HÀNG'!D:D,A619,'NHẬP HÀNG'!I:I)</f>
        <v>0</v>
      </c>
      <c r="G619" s="112">
        <f>SUMIF('NHẬP HÀNG'!D:D,A619,'NHẬP HÀNG'!J:J)</f>
        <v>0</v>
      </c>
      <c r="H619" s="112">
        <f>SUMIF('NHẬP HÀNG'!D:D,A619,'NHẬP HÀNG'!K:K)</f>
        <v>0</v>
      </c>
      <c r="I619" s="112">
        <f>SUMIF('NHẬP HÀNG'!D:D,A619,'NHẬP HÀNG'!M:M)</f>
        <v>0</v>
      </c>
      <c r="J619" s="112">
        <f>SUMIF('NHẬP HÀNG'!D:D,A619,'NHẬP HÀNG'!N:N)</f>
        <v>0</v>
      </c>
      <c r="K619" s="112">
        <f>SUMIF('NHẬP HÀNG'!D:D,A619,'NHẬP HÀNG'!L:L)</f>
        <v>0</v>
      </c>
      <c r="L619" s="112">
        <f>SUMIF('XUẤT HÀNG'!D:D,A619,'XUẤT HÀNG'!G:G)</f>
        <v>0</v>
      </c>
      <c r="M619" s="112">
        <f>SUMIF('XUẤT HÀNG'!D:D,A619,'XUẤT HÀNG'!H:H)</f>
        <v>0</v>
      </c>
      <c r="N619" s="109">
        <f t="shared" ref="N619:N664" si="103">D619+E619+F619+G619+H619+I619++J619-L619-M619+K619</f>
        <v>0</v>
      </c>
      <c r="O619" s="121"/>
      <c r="P619" s="122"/>
      <c r="Q619" s="124">
        <f t="shared" ref="Q619:Q664" si="104">+N619-O619-P619</f>
        <v>0</v>
      </c>
      <c r="R619" s="63"/>
      <c r="S619" s="101" t="str">
        <f t="shared" ref="S619:S664" si="105">IF(ABS(D619)+ABS(E619)+ABS(F619)+ABS(J619)+ABS(L619)+ABS(O619)+ABS(P619)+ABS(M619)+ABS(N619)+ABS(Q619)=0,"NOT OK","OK")</f>
        <v>NOT OK</v>
      </c>
      <c r="T619" s="100">
        <v>10</v>
      </c>
    </row>
    <row r="620" spans="1:20" s="100" customFormat="1" ht="33.75" hidden="1" customHeight="1">
      <c r="A620" s="40" t="s">
        <v>4027</v>
      </c>
      <c r="B620" s="113" t="str">
        <f>IF($A620="","",VLOOKUP($A620,'MÃ HH'!$A$1:$C$1876,2,0))</f>
        <v>TÁO XANH GẤU 100 - 18KG</v>
      </c>
      <c r="C620" s="113" t="e">
        <f>IF($A620="","",VLOOKUP($A620,'MÃ HH'!$A$1:$C$215,3,0))</f>
        <v>#N/A</v>
      </c>
      <c r="D620" s="109">
        <f>VLOOKUP(A620,'[1]TỔNG HỢP'!$A:$N,14,0)</f>
        <v>0</v>
      </c>
      <c r="E620" s="112">
        <f>SUMIF('NHẬP HÀNG'!$D:$D,A620,'NHẬP HÀNG'!$H:$H)</f>
        <v>0</v>
      </c>
      <c r="F620" s="112">
        <f>SUMIF('NHẬP HÀNG'!D:D,A620,'NHẬP HÀNG'!I:I)</f>
        <v>0</v>
      </c>
      <c r="G620" s="112">
        <f>SUMIF('NHẬP HÀNG'!D:D,A620,'NHẬP HÀNG'!J:J)</f>
        <v>0</v>
      </c>
      <c r="H620" s="112">
        <f>SUMIF('NHẬP HÀNG'!D:D,A620,'NHẬP HÀNG'!K:K)</f>
        <v>0</v>
      </c>
      <c r="I620" s="112">
        <f>SUMIF('NHẬP HÀNG'!D:D,A620,'NHẬP HÀNG'!M:M)</f>
        <v>0</v>
      </c>
      <c r="J620" s="112">
        <f>SUMIF('NHẬP HÀNG'!D:D,A620,'NHẬP HÀNG'!N:N)</f>
        <v>0</v>
      </c>
      <c r="K620" s="112">
        <f>SUMIF('NHẬP HÀNG'!D:D,A620,'NHẬP HÀNG'!L:L)</f>
        <v>0</v>
      </c>
      <c r="L620" s="112">
        <f>SUMIF('XUẤT HÀNG'!D:D,A620,'XUẤT HÀNG'!G:G)</f>
        <v>0</v>
      </c>
      <c r="M620" s="112">
        <f>SUMIF('XUẤT HÀNG'!D:D,A620,'XUẤT HÀNG'!H:H)</f>
        <v>0</v>
      </c>
      <c r="N620" s="109">
        <f t="shared" si="103"/>
        <v>0</v>
      </c>
      <c r="O620" s="121"/>
      <c r="P620" s="122"/>
      <c r="Q620" s="124">
        <f t="shared" si="104"/>
        <v>0</v>
      </c>
      <c r="R620" s="63"/>
      <c r="S620" s="101" t="str">
        <f t="shared" si="105"/>
        <v>NOT OK</v>
      </c>
    </row>
    <row r="621" spans="1:20" s="100" customFormat="1" ht="33.75" hidden="1" customHeight="1">
      <c r="A621" s="56" t="s">
        <v>3629</v>
      </c>
      <c r="B621" s="113" t="str">
        <f>IF($A621="","",VLOOKUP($A621,'MÃ HH'!$A$1:$C$215,2,0))</f>
        <v>TÁO FUJI NZ ENZA 90  - 18KG</v>
      </c>
      <c r="C621" s="113" t="str">
        <f>IF($A621="","",VLOOKUP($A621,'MÃ HH'!$A$1:$C$215,3,0))</f>
        <v>Thùng</v>
      </c>
      <c r="D621" s="109">
        <f>VLOOKUP(A621,'[1]TỔNG HỢP'!$A:$N,14,0)</f>
        <v>0</v>
      </c>
      <c r="E621" s="112">
        <f>SUMIF('NHẬP HÀNG'!$D:$D,A621,'NHẬP HÀNG'!$H:$H)</f>
        <v>0</v>
      </c>
      <c r="F621" s="112">
        <f>SUMIF('NHẬP HÀNG'!D:D,A621,'NHẬP HÀNG'!I:I)</f>
        <v>0</v>
      </c>
      <c r="G621" s="112">
        <f>SUMIF('NHẬP HÀNG'!D:D,A621,'NHẬP HÀNG'!J:J)</f>
        <v>0</v>
      </c>
      <c r="H621" s="112">
        <f>SUMIF('NHẬP HÀNG'!D:D,A621,'NHẬP HÀNG'!K:K)</f>
        <v>0</v>
      </c>
      <c r="I621" s="112">
        <f>SUMIF('NHẬP HÀNG'!D:D,A621,'NHẬP HÀNG'!M:M)</f>
        <v>0</v>
      </c>
      <c r="J621" s="112">
        <f>SUMIF('NHẬP HÀNG'!D:D,A621,'NHẬP HÀNG'!N:N)</f>
        <v>0</v>
      </c>
      <c r="K621" s="112">
        <f>SUMIF('NHẬP HÀNG'!D:D,A621,'NHẬP HÀNG'!L:L)</f>
        <v>0</v>
      </c>
      <c r="L621" s="112">
        <f>SUMIF('XUẤT HÀNG'!D:D,A621,'XUẤT HÀNG'!G:G)</f>
        <v>0</v>
      </c>
      <c r="M621" s="112">
        <f>SUMIF('XUẤT HÀNG'!D:D,A621,'XUẤT HÀNG'!H:H)</f>
        <v>0</v>
      </c>
      <c r="N621" s="109">
        <f t="shared" si="103"/>
        <v>0</v>
      </c>
      <c r="O621" s="121"/>
      <c r="P621" s="122"/>
      <c r="Q621" s="124">
        <f t="shared" si="104"/>
        <v>0</v>
      </c>
      <c r="R621" s="63"/>
      <c r="S621" s="101" t="str">
        <f t="shared" si="105"/>
        <v>NOT OK</v>
      </c>
    </row>
    <row r="622" spans="1:20" s="100" customFormat="1" ht="33.75" hidden="1" customHeight="1">
      <c r="A622" s="56" t="s">
        <v>3631</v>
      </c>
      <c r="B622" s="113" t="str">
        <f>IF($A622="","",VLOOKUP($A622,'MÃ HH'!$A$1:$C$215,2,0))</f>
        <v>TÁO FUJI NZ ENZA 100 - 18 KG</v>
      </c>
      <c r="C622" s="113" t="str">
        <f>IF($A622="","",VLOOKUP($A622,'MÃ HH'!$A$1:$C$215,3,0))</f>
        <v>Thùng</v>
      </c>
      <c r="D622" s="109">
        <f>VLOOKUP(A622,'[1]TỔNG HỢP'!$A:$N,14,0)</f>
        <v>0</v>
      </c>
      <c r="E622" s="112">
        <f>SUMIF('NHẬP HÀNG'!$D:$D,A622,'NHẬP HÀNG'!$H:$H)</f>
        <v>0</v>
      </c>
      <c r="F622" s="112">
        <f>SUMIF('NHẬP HÀNG'!D:D,A622,'NHẬP HÀNG'!I:I)</f>
        <v>0</v>
      </c>
      <c r="G622" s="112">
        <f>SUMIF('NHẬP HÀNG'!D:D,A622,'NHẬP HÀNG'!J:J)</f>
        <v>0</v>
      </c>
      <c r="H622" s="112">
        <f>SUMIF('NHẬP HÀNG'!D:D,A622,'NHẬP HÀNG'!K:K)</f>
        <v>0</v>
      </c>
      <c r="I622" s="112">
        <f>SUMIF('NHẬP HÀNG'!D:D,A622,'NHẬP HÀNG'!M:M)</f>
        <v>0</v>
      </c>
      <c r="J622" s="112">
        <f>SUMIF('NHẬP HÀNG'!D:D,A622,'NHẬP HÀNG'!N:N)</f>
        <v>0</v>
      </c>
      <c r="K622" s="112">
        <f>SUMIF('NHẬP HÀNG'!D:D,A622,'NHẬP HÀNG'!L:L)</f>
        <v>0</v>
      </c>
      <c r="L622" s="112">
        <f>SUMIF('XUẤT HÀNG'!D:D,A622,'XUẤT HÀNG'!G:G)</f>
        <v>0</v>
      </c>
      <c r="M622" s="112">
        <f>SUMIF('XUẤT HÀNG'!D:D,A622,'XUẤT HÀNG'!H:H)</f>
        <v>0</v>
      </c>
      <c r="N622" s="109">
        <f t="shared" si="103"/>
        <v>0</v>
      </c>
      <c r="O622" s="121"/>
      <c r="P622" s="122"/>
      <c r="Q622" s="124">
        <f t="shared" si="104"/>
        <v>0</v>
      </c>
      <c r="R622" s="63"/>
      <c r="S622" s="101" t="str">
        <f t="shared" si="105"/>
        <v>NOT OK</v>
      </c>
    </row>
    <row r="623" spans="1:20" s="100" customFormat="1" ht="33.75" hidden="1" customHeight="1">
      <c r="A623" s="56" t="s">
        <v>3633</v>
      </c>
      <c r="B623" s="113" t="str">
        <f>IF($A623="","",VLOOKUP($A623,'MÃ HH'!$A$1:$C$1876,2,0))</f>
        <v>TÁO JOYA 120 THÙNG GIẤY ĐỎ  18KG</v>
      </c>
      <c r="C623" s="113" t="str">
        <f>IF($A623="","",VLOOKUP($A623,'MÃ HH'!$A$1:$C$215,3,0))</f>
        <v>Thùng</v>
      </c>
      <c r="D623" s="109">
        <f>VLOOKUP(A623,'[1]TỔNG HỢP'!$A:$N,14,0)</f>
        <v>0</v>
      </c>
      <c r="E623" s="112">
        <f>SUMIF('NHẬP HÀNG'!$D:$D,A623,'NHẬP HÀNG'!$H:$H)</f>
        <v>0</v>
      </c>
      <c r="F623" s="112">
        <f>SUMIF('NHẬP HÀNG'!D:D,A623,'NHẬP HÀNG'!I:I)</f>
        <v>0</v>
      </c>
      <c r="G623" s="112">
        <f>SUMIF('NHẬP HÀNG'!D:D,A623,'NHẬP HÀNG'!J:J)</f>
        <v>0</v>
      </c>
      <c r="H623" s="112">
        <f>SUMIF('NHẬP HÀNG'!D:D,A623,'NHẬP HÀNG'!K:K)</f>
        <v>0</v>
      </c>
      <c r="I623" s="112">
        <f>SUMIF('NHẬP HÀNG'!D:D,A623,'NHẬP HÀNG'!M:M)</f>
        <v>0</v>
      </c>
      <c r="J623" s="112">
        <f>SUMIF('NHẬP HÀNG'!D:D,A623,'NHẬP HÀNG'!N:N)</f>
        <v>0</v>
      </c>
      <c r="K623" s="112">
        <f>SUMIF('NHẬP HÀNG'!D:D,A623,'NHẬP HÀNG'!L:L)</f>
        <v>0</v>
      </c>
      <c r="L623" s="112">
        <f>SUMIF('XUẤT HÀNG'!D:D,A623,'XUẤT HÀNG'!G:G)</f>
        <v>0</v>
      </c>
      <c r="M623" s="112">
        <f>SUMIF('XUẤT HÀNG'!D:D,A623,'XUẤT HÀNG'!H:H)</f>
        <v>0</v>
      </c>
      <c r="N623" s="109">
        <f t="shared" si="103"/>
        <v>0</v>
      </c>
      <c r="O623" s="121"/>
      <c r="P623" s="122"/>
      <c r="Q623" s="124">
        <f t="shared" si="104"/>
        <v>0</v>
      </c>
      <c r="R623" s="63"/>
      <c r="S623" s="101" t="str">
        <f t="shared" si="105"/>
        <v>NOT OK</v>
      </c>
    </row>
    <row r="624" spans="1:20" s="100" customFormat="1" ht="33.75" hidden="1" customHeight="1">
      <c r="A624" s="56" t="s">
        <v>3635</v>
      </c>
      <c r="B624" s="113" t="str">
        <f>IF($A624="","",VLOOKUP($A624,'MÃ HH'!$A$1:$C$215,2,0))</f>
        <v>TÁO JOYA 100 THÙNG GIẤY ĐỎ  18KG</v>
      </c>
      <c r="C624" s="113" t="str">
        <f>IF($A624="","",VLOOKUP($A624,'MÃ HH'!$A$1:$C$215,3,0))</f>
        <v>Thùng</v>
      </c>
      <c r="D624" s="109">
        <f>VLOOKUP(A624,'[1]TỔNG HỢP'!$A:$N,14,0)</f>
        <v>0</v>
      </c>
      <c r="E624" s="112">
        <f>SUMIF('NHẬP HÀNG'!$D:$D,A624,'NHẬP HÀNG'!$H:$H)</f>
        <v>0</v>
      </c>
      <c r="F624" s="112">
        <f>SUMIF('NHẬP HÀNG'!D:D,A624,'NHẬP HÀNG'!I:I)</f>
        <v>0</v>
      </c>
      <c r="G624" s="112">
        <f>SUMIF('NHẬP HÀNG'!D:D,A624,'NHẬP HÀNG'!J:J)</f>
        <v>0</v>
      </c>
      <c r="H624" s="112">
        <f>SUMIF('NHẬP HÀNG'!D:D,A624,'NHẬP HÀNG'!K:K)</f>
        <v>0</v>
      </c>
      <c r="I624" s="112">
        <f>SUMIF('NHẬP HÀNG'!D:D,A624,'NHẬP HÀNG'!M:M)</f>
        <v>0</v>
      </c>
      <c r="J624" s="112">
        <f>SUMIF('NHẬP HÀNG'!D:D,A624,'NHẬP HÀNG'!N:N)</f>
        <v>0</v>
      </c>
      <c r="K624" s="112">
        <f>SUMIF('NHẬP HÀNG'!D:D,A624,'NHẬP HÀNG'!L:L)</f>
        <v>0</v>
      </c>
      <c r="L624" s="112">
        <f>SUMIF('XUẤT HÀNG'!D:D,A624,'XUẤT HÀNG'!G:G)</f>
        <v>0</v>
      </c>
      <c r="M624" s="112">
        <f>SUMIF('XUẤT HÀNG'!D:D,A624,'XUẤT HÀNG'!H:H)</f>
        <v>0</v>
      </c>
      <c r="N624" s="109">
        <f t="shared" si="103"/>
        <v>0</v>
      </c>
      <c r="O624" s="121"/>
      <c r="P624" s="122"/>
      <c r="Q624" s="124">
        <f t="shared" si="104"/>
        <v>0</v>
      </c>
      <c r="R624" s="63"/>
      <c r="S624" s="101" t="str">
        <f t="shared" si="105"/>
        <v>NOT OK</v>
      </c>
    </row>
    <row r="625" spans="1:19" s="100" customFormat="1" ht="33.75" hidden="1" customHeight="1">
      <c r="A625" s="56" t="s">
        <v>3637</v>
      </c>
      <c r="B625" s="113" t="str">
        <f>IF($A625="","",VLOOKUP($A625,'MÃ HH'!$A$1:$C$1876,2,0))</f>
        <v>TÁO JOYA 110 THÙNG GIẤY ĐỎ  18KG</v>
      </c>
      <c r="C625" s="113" t="str">
        <f>IF($A625="","",VLOOKUP($A625,'MÃ HH'!$A$1:$C$215,3,0))</f>
        <v>Thùng</v>
      </c>
      <c r="D625" s="109">
        <f>VLOOKUP(A625,'[1]TỔNG HỢP'!$A:$N,14,0)</f>
        <v>0</v>
      </c>
      <c r="E625" s="112">
        <f>SUMIF('NHẬP HÀNG'!$D:$D,A625,'NHẬP HÀNG'!$H:$H)</f>
        <v>0</v>
      </c>
      <c r="F625" s="112">
        <f>SUMIF('NHẬP HÀNG'!D:D,A625,'NHẬP HÀNG'!I:I)</f>
        <v>0</v>
      </c>
      <c r="G625" s="112">
        <f>SUMIF('NHẬP HÀNG'!D:D,A625,'NHẬP HÀNG'!J:J)</f>
        <v>0</v>
      </c>
      <c r="H625" s="112">
        <f>SUMIF('NHẬP HÀNG'!D:D,A625,'NHẬP HÀNG'!K:K)</f>
        <v>0</v>
      </c>
      <c r="I625" s="112">
        <f>SUMIF('NHẬP HÀNG'!D:D,A625,'NHẬP HÀNG'!M:M)</f>
        <v>0</v>
      </c>
      <c r="J625" s="112">
        <f>SUMIF('NHẬP HÀNG'!D:D,A625,'NHẬP HÀNG'!N:N)</f>
        <v>0</v>
      </c>
      <c r="K625" s="112">
        <f>SUMIF('NHẬP HÀNG'!D:D,A625,'NHẬP HÀNG'!L:L)</f>
        <v>0</v>
      </c>
      <c r="L625" s="112">
        <f>SUMIF('XUẤT HÀNG'!D:D,A625,'XUẤT HÀNG'!G:G)</f>
        <v>0</v>
      </c>
      <c r="M625" s="112">
        <f>SUMIF('XUẤT HÀNG'!D:D,A625,'XUẤT HÀNG'!H:H)</f>
        <v>0</v>
      </c>
      <c r="N625" s="109">
        <f t="shared" si="103"/>
        <v>0</v>
      </c>
      <c r="O625" s="121"/>
      <c r="P625" s="122"/>
      <c r="Q625" s="124">
        <f t="shared" si="104"/>
        <v>0</v>
      </c>
      <c r="R625" s="63"/>
      <c r="S625" s="101" t="str">
        <f t="shared" si="105"/>
        <v>NOT OK</v>
      </c>
    </row>
    <row r="626" spans="1:19" s="100" customFormat="1" ht="33.75" hidden="1" customHeight="1">
      <c r="A626" s="56" t="s">
        <v>3786</v>
      </c>
      <c r="B626" s="113" t="str">
        <f>IF($A626="","",VLOOKUP($A626,'MÃ HH'!$A$1:$C$1876,2,0))</f>
        <v>TÁO PINK LADY  80 - 18KG</v>
      </c>
      <c r="C626" s="113" t="e">
        <f>IF($A626="","",VLOOKUP($A626,'MÃ HH'!$A$1:$C$215,3,0))</f>
        <v>#N/A</v>
      </c>
      <c r="D626" s="109">
        <f>VLOOKUP(A626,'[1]TỔNG HỢP'!$A:$N,14,0)</f>
        <v>0</v>
      </c>
      <c r="E626" s="112">
        <f>SUMIF('NHẬP HÀNG'!$D:$D,A626,'NHẬP HÀNG'!$H:$H)</f>
        <v>0</v>
      </c>
      <c r="F626" s="112">
        <f>SUMIF('NHẬP HÀNG'!D:D,A626,'NHẬP HÀNG'!I:I)</f>
        <v>0</v>
      </c>
      <c r="G626" s="112">
        <f>SUMIF('NHẬP HÀNG'!D:D,A626,'NHẬP HÀNG'!J:J)</f>
        <v>0</v>
      </c>
      <c r="H626" s="112">
        <f>SUMIF('NHẬP HÀNG'!D:D,A626,'NHẬP HÀNG'!K:K)</f>
        <v>0</v>
      </c>
      <c r="I626" s="112">
        <f>SUMIF('NHẬP HÀNG'!D:D,A626,'NHẬP HÀNG'!M:M)</f>
        <v>0</v>
      </c>
      <c r="J626" s="112">
        <f>SUMIF('NHẬP HÀNG'!D:D,A626,'NHẬP HÀNG'!N:N)</f>
        <v>0</v>
      </c>
      <c r="K626" s="112">
        <f>SUMIF('NHẬP HÀNG'!D:D,A626,'NHẬP HÀNG'!L:L)</f>
        <v>0</v>
      </c>
      <c r="L626" s="112">
        <f>SUMIF('XUẤT HÀNG'!D:D,A626,'XUẤT HÀNG'!G:G)</f>
        <v>0</v>
      </c>
      <c r="M626" s="112">
        <f>SUMIF('XUẤT HÀNG'!D:D,A626,'XUẤT HÀNG'!H:H)</f>
        <v>0</v>
      </c>
      <c r="N626" s="109">
        <f t="shared" si="103"/>
        <v>0</v>
      </c>
      <c r="O626" s="121"/>
      <c r="P626" s="122"/>
      <c r="Q626" s="124">
        <f t="shared" si="104"/>
        <v>0</v>
      </c>
      <c r="R626" s="63"/>
      <c r="S626" s="101" t="str">
        <f t="shared" si="105"/>
        <v>NOT OK</v>
      </c>
    </row>
    <row r="627" spans="1:19" s="100" customFormat="1" ht="33.75" hidden="1" customHeight="1">
      <c r="A627" s="56" t="s">
        <v>3788</v>
      </c>
      <c r="B627" s="113" t="str">
        <f>IF($A627="","",VLOOKUP($A627,'MÃ HH'!$A$1:$C$1876,2,0))</f>
        <v>TÁO PINK LADY  90 - 18KG</v>
      </c>
      <c r="C627" s="146" t="e">
        <f>IF($A627="","",VLOOKUP($A627,'MÃ HH'!$A$1:$C$215,3,0))</f>
        <v>#N/A</v>
      </c>
      <c r="D627" s="109">
        <f>VLOOKUP(A627,'[1]TỔNG HỢP'!$A:$N,14,0)</f>
        <v>0</v>
      </c>
      <c r="E627" s="112">
        <f>SUMIF('NHẬP HÀNG'!$D:$D,A627,'NHẬP HÀNG'!$H:$H)</f>
        <v>0</v>
      </c>
      <c r="F627" s="112">
        <f>SUMIF('NHẬP HÀNG'!D:D,A627,'NHẬP HÀNG'!I:I)</f>
        <v>0</v>
      </c>
      <c r="G627" s="112">
        <f>SUMIF('NHẬP HÀNG'!D:D,A627,'NHẬP HÀNG'!J:J)</f>
        <v>0</v>
      </c>
      <c r="H627" s="112">
        <f>SUMIF('NHẬP HÀNG'!D:D,A627,'NHẬP HÀNG'!K:K)</f>
        <v>0</v>
      </c>
      <c r="I627" s="112">
        <f>SUMIF('NHẬP HÀNG'!D:D,A627,'NHẬP HÀNG'!M:M)</f>
        <v>0</v>
      </c>
      <c r="J627" s="112">
        <f>SUMIF('NHẬP HÀNG'!D:D,A627,'NHẬP HÀNG'!N:N)</f>
        <v>0</v>
      </c>
      <c r="K627" s="112">
        <f>SUMIF('NHẬP HÀNG'!D:D,A627,'NHẬP HÀNG'!L:L)</f>
        <v>0</v>
      </c>
      <c r="L627" s="112">
        <f>SUMIF('XUẤT HÀNG'!D:D,A627,'XUẤT HÀNG'!G:G)</f>
        <v>0</v>
      </c>
      <c r="M627" s="112">
        <f>SUMIF('XUẤT HÀNG'!D:D,A627,'XUẤT HÀNG'!H:H)</f>
        <v>0</v>
      </c>
      <c r="N627" s="109">
        <f t="shared" si="103"/>
        <v>0</v>
      </c>
      <c r="O627" s="121"/>
      <c r="P627" s="147"/>
      <c r="Q627" s="124">
        <f t="shared" si="104"/>
        <v>0</v>
      </c>
      <c r="R627" s="63" t="s">
        <v>4857</v>
      </c>
      <c r="S627" s="101" t="str">
        <f t="shared" si="105"/>
        <v>NOT OK</v>
      </c>
    </row>
    <row r="628" spans="1:19" s="100" customFormat="1" ht="33.75" hidden="1" customHeight="1">
      <c r="A628" s="56" t="s">
        <v>3790</v>
      </c>
      <c r="B628" s="113" t="str">
        <f>IF($A628="","",VLOOKUP($A628,'MÃ HH'!$A$1:$C$1876,2,0))</f>
        <v>TÁO PINK LADY  100 - 18KG</v>
      </c>
      <c r="C628" s="146" t="e">
        <f>IF($A628="","",VLOOKUP($A628,'MÃ HH'!$A$1:$C$215,3,0))</f>
        <v>#N/A</v>
      </c>
      <c r="D628" s="109">
        <f>VLOOKUP(A628,'[1]TỔNG HỢP'!$A:$N,14,0)</f>
        <v>0</v>
      </c>
      <c r="E628" s="112">
        <f>SUMIF('NHẬP HÀNG'!$D:$D,A628,'NHẬP HÀNG'!$H:$H)</f>
        <v>0</v>
      </c>
      <c r="F628" s="112">
        <f>SUMIF('NHẬP HÀNG'!D:D,A628,'NHẬP HÀNG'!I:I)</f>
        <v>0</v>
      </c>
      <c r="G628" s="112">
        <f>SUMIF('NHẬP HÀNG'!D:D,A628,'NHẬP HÀNG'!J:J)</f>
        <v>0</v>
      </c>
      <c r="H628" s="112">
        <f>SUMIF('NHẬP HÀNG'!D:D,A628,'NHẬP HÀNG'!K:K)</f>
        <v>0</v>
      </c>
      <c r="I628" s="112">
        <f>SUMIF('NHẬP HÀNG'!D:D,A628,'NHẬP HÀNG'!M:M)</f>
        <v>0</v>
      </c>
      <c r="J628" s="112">
        <f>SUMIF('NHẬP HÀNG'!D:D,A628,'NHẬP HÀNG'!N:N)</f>
        <v>0</v>
      </c>
      <c r="K628" s="112">
        <f>SUMIF('NHẬP HÀNG'!D:D,A628,'NHẬP HÀNG'!L:L)</f>
        <v>0</v>
      </c>
      <c r="L628" s="112">
        <f>SUMIF('XUẤT HÀNG'!D:D,A628,'XUẤT HÀNG'!G:G)</f>
        <v>0</v>
      </c>
      <c r="M628" s="112">
        <f>SUMIF('XUẤT HÀNG'!D:D,A628,'XUẤT HÀNG'!H:H)</f>
        <v>0</v>
      </c>
      <c r="N628" s="109">
        <f t="shared" si="103"/>
        <v>0</v>
      </c>
      <c r="O628" s="121"/>
      <c r="P628" s="147"/>
      <c r="Q628" s="124">
        <f t="shared" si="104"/>
        <v>0</v>
      </c>
      <c r="R628" s="63"/>
      <c r="S628" s="101" t="str">
        <f t="shared" si="105"/>
        <v>NOT OK</v>
      </c>
    </row>
    <row r="629" spans="1:19" s="100" customFormat="1" ht="33.75" hidden="1" customHeight="1">
      <c r="A629" s="40" t="s">
        <v>3792</v>
      </c>
      <c r="B629" s="113" t="str">
        <f>IF($A629="","",VLOOKUP($A629,'MÃ HH'!$A$1:$C$1876,2,0))</f>
        <v>TÁO PINK LADY  110 - 18KG</v>
      </c>
      <c r="C629" s="113" t="e">
        <f>IF('XUẤT HÀNG'!#REF!="","",VLOOKUP('XUẤT HÀNG'!#REF!,'MÃ HH'!$A$1:$C$215,3,0))</f>
        <v>#REF!</v>
      </c>
      <c r="D629" s="109">
        <f>VLOOKUP(A629,'[1]TỔNG HỢP'!$A:$N,14,0)</f>
        <v>0</v>
      </c>
      <c r="E629" s="112">
        <f>SUMIF('NHẬP HÀNG'!$D:$D,A629,'NHẬP HÀNG'!$H:$H)</f>
        <v>0</v>
      </c>
      <c r="F629" s="112">
        <f>SUMIF('NHẬP HÀNG'!D:D,A629,'NHẬP HÀNG'!I:I)</f>
        <v>0</v>
      </c>
      <c r="G629" s="112">
        <f>SUMIF('NHẬP HÀNG'!D:D,A629,'NHẬP HÀNG'!J:J)</f>
        <v>0</v>
      </c>
      <c r="H629" s="112">
        <f>SUMIF('NHẬP HÀNG'!D:D,A629,'NHẬP HÀNG'!K:K)</f>
        <v>0</v>
      </c>
      <c r="I629" s="112">
        <f>SUMIF('NHẬP HÀNG'!D:D,A629,'NHẬP HÀNG'!M:M)</f>
        <v>0</v>
      </c>
      <c r="J629" s="112">
        <f>SUMIF('NHẬP HÀNG'!D:D,A629,'NHẬP HÀNG'!N:N)</f>
        <v>0</v>
      </c>
      <c r="K629" s="112">
        <f>SUMIF('NHẬP HÀNG'!D:D,A629,'NHẬP HÀNG'!L:L)</f>
        <v>0</v>
      </c>
      <c r="L629" s="112">
        <f>SUMIF('XUẤT HÀNG'!D:D,A629,'XUẤT HÀNG'!G:G)</f>
        <v>0</v>
      </c>
      <c r="M629" s="112">
        <f>SUMIF('XUẤT HÀNG'!D:D,A629,'XUẤT HÀNG'!H:H)</f>
        <v>0</v>
      </c>
      <c r="N629" s="109">
        <f t="shared" si="103"/>
        <v>0</v>
      </c>
      <c r="O629" s="121"/>
      <c r="P629" s="122"/>
      <c r="Q629" s="124">
        <f t="shared" si="104"/>
        <v>0</v>
      </c>
      <c r="R629" s="63"/>
      <c r="S629" s="101" t="str">
        <f t="shared" si="105"/>
        <v>NOT OK</v>
      </c>
    </row>
    <row r="630" spans="1:19" s="100" customFormat="1" ht="33.75" hidden="1" customHeight="1">
      <c r="A630" s="40" t="s">
        <v>4077</v>
      </c>
      <c r="B630" s="113" t="str">
        <f>IF($A630="","",VLOOKUP($A630,'MÃ HH'!$A$1:$C$1876,2,0))</f>
        <v>TÁO PINK LADY  120 -18KG</v>
      </c>
      <c r="C630" s="113" t="e">
        <f>IF($A630="","",VLOOKUP($A630,'MÃ HH'!$A$1:$C$215,3,0))</f>
        <v>#N/A</v>
      </c>
      <c r="D630" s="109">
        <f>VLOOKUP(A630,'[1]TỔNG HỢP'!$A:$N,14,0)</f>
        <v>0</v>
      </c>
      <c r="E630" s="112">
        <f>SUMIF('NHẬP HÀNG'!$D:$D,A630,'NHẬP HÀNG'!$H:$H)</f>
        <v>0</v>
      </c>
      <c r="F630" s="112">
        <f>SUMIF('NHẬP HÀNG'!D:D,A630,'NHẬP HÀNG'!I:I)</f>
        <v>0</v>
      </c>
      <c r="G630" s="112">
        <f>SUMIF('NHẬP HÀNG'!D:D,A630,'NHẬP HÀNG'!J:J)</f>
        <v>0</v>
      </c>
      <c r="H630" s="112">
        <f>SUMIF('NHẬP HÀNG'!D:D,A630,'NHẬP HÀNG'!K:K)</f>
        <v>0</v>
      </c>
      <c r="I630" s="112">
        <f>SUMIF('NHẬP HÀNG'!D:D,A630,'NHẬP HÀNG'!M:M)</f>
        <v>0</v>
      </c>
      <c r="J630" s="112">
        <f>SUMIF('NHẬP HÀNG'!D:D,A630,'NHẬP HÀNG'!N:N)</f>
        <v>0</v>
      </c>
      <c r="K630" s="112">
        <f>SUMIF('NHẬP HÀNG'!D:D,A630,'NHẬP HÀNG'!L:L)</f>
        <v>0</v>
      </c>
      <c r="L630" s="112">
        <f>SUMIF('XUẤT HÀNG'!D:D,A630,'XUẤT HÀNG'!G:G)</f>
        <v>0</v>
      </c>
      <c r="M630" s="112">
        <f>SUMIF('XUẤT HÀNG'!D:D,A630,'XUẤT HÀNG'!H:H)</f>
        <v>0</v>
      </c>
      <c r="N630" s="109">
        <f t="shared" si="103"/>
        <v>0</v>
      </c>
      <c r="O630" s="121"/>
      <c r="P630" s="122"/>
      <c r="Q630" s="124">
        <f t="shared" si="104"/>
        <v>0</v>
      </c>
      <c r="R630" s="63"/>
      <c r="S630" s="101" t="str">
        <f t="shared" si="105"/>
        <v>NOT OK</v>
      </c>
    </row>
    <row r="631" spans="1:19" s="100" customFormat="1" ht="33.75" hidden="1" customHeight="1">
      <c r="A631" s="40" t="s">
        <v>3968</v>
      </c>
      <c r="B631" s="113" t="str">
        <f>IF($A631="","",VLOOKUP($A631,'MÃ HH'!$A$1:$C$1876,2,0))</f>
        <v>TÁO PINK LADY  LẪN SIZE- 18 KG</v>
      </c>
      <c r="C631" s="113" t="e">
        <f>IF($A631="","",VLOOKUP($A631,'MÃ HH'!$A$1:$C$215,3,0))</f>
        <v>#N/A</v>
      </c>
      <c r="D631" s="109">
        <f>VLOOKUP(A631,'[1]TỔNG HỢP'!$A:$N,14,0)</f>
        <v>0</v>
      </c>
      <c r="E631" s="112">
        <f>SUMIF('NHẬP HÀNG'!$D:$D,A631,'NHẬP HÀNG'!$H:$H)</f>
        <v>0</v>
      </c>
      <c r="F631" s="112">
        <f>SUMIF('NHẬP HÀNG'!D:D,A631,'NHẬP HÀNG'!I:I)</f>
        <v>0</v>
      </c>
      <c r="G631" s="112">
        <f>SUMIF('NHẬP HÀNG'!D:D,A631,'NHẬP HÀNG'!J:J)</f>
        <v>0</v>
      </c>
      <c r="H631" s="112">
        <f>SUMIF('NHẬP HÀNG'!D:D,A631,'NHẬP HÀNG'!K:K)</f>
        <v>0</v>
      </c>
      <c r="I631" s="112">
        <f>SUMIF('NHẬP HÀNG'!D:D,A631,'NHẬP HÀNG'!M:M)</f>
        <v>0</v>
      </c>
      <c r="J631" s="112">
        <f>SUMIF('NHẬP HÀNG'!D:D,A631,'NHẬP HÀNG'!N:N)</f>
        <v>0</v>
      </c>
      <c r="K631" s="112">
        <f>SUMIF('NHẬP HÀNG'!D:D,A631,'NHẬP HÀNG'!L:L)</f>
        <v>0</v>
      </c>
      <c r="L631" s="112">
        <f>SUMIF('XUẤT HÀNG'!D:D,A631,'XUẤT HÀNG'!G:G)</f>
        <v>0</v>
      </c>
      <c r="M631" s="112">
        <f>SUMIF('XUẤT HÀNG'!D:D,A631,'XUẤT HÀNG'!H:H)</f>
        <v>0</v>
      </c>
      <c r="N631" s="109">
        <f t="shared" si="103"/>
        <v>0</v>
      </c>
      <c r="O631" s="121"/>
      <c r="P631" s="122"/>
      <c r="Q631" s="124">
        <f t="shared" si="104"/>
        <v>0</v>
      </c>
      <c r="R631" s="63"/>
      <c r="S631" s="101" t="str">
        <f t="shared" si="105"/>
        <v>NOT OK</v>
      </c>
    </row>
    <row r="632" spans="1:19" s="100" customFormat="1" ht="33.75" customHeight="1">
      <c r="A632" s="40" t="s">
        <v>4209</v>
      </c>
      <c r="B632" s="113" t="str">
        <f>IF($A632="","",VLOOKUP($A632,'MÃ HH'!$A$1:$C$1876,2,0))</f>
        <v>TÁO PINK GIRL 80 - 17KG</v>
      </c>
      <c r="C632" s="113" t="e">
        <f>IF($A632="","",VLOOKUP($A632,'MÃ HH'!$A$1:$C$215,3,0))</f>
        <v>#N/A</v>
      </c>
      <c r="D632" s="109">
        <f>VLOOKUP(A632,'[1]TỔNG HỢP'!$A:$N,14,0)</f>
        <v>-45</v>
      </c>
      <c r="E632" s="112">
        <f>SUMIF('NHẬP HÀNG'!$D:$D,A632,'NHẬP HÀNG'!$H:$H)</f>
        <v>0</v>
      </c>
      <c r="F632" s="112">
        <f>SUMIF('NHẬP HÀNG'!D:D,A632,'NHẬP HÀNG'!I:I)</f>
        <v>0</v>
      </c>
      <c r="G632" s="112">
        <f>SUMIF('NHẬP HÀNG'!D:D,A632,'NHẬP HÀNG'!J:J)</f>
        <v>0</v>
      </c>
      <c r="H632" s="112">
        <f>SUMIF('NHẬP HÀNG'!D:D,A632,'NHẬP HÀNG'!K:K)</f>
        <v>0</v>
      </c>
      <c r="I632" s="112">
        <f>SUMIF('NHẬP HÀNG'!D:D,A632,'NHẬP HÀNG'!M:M)</f>
        <v>0</v>
      </c>
      <c r="J632" s="112">
        <f>SUMIF('NHẬP HÀNG'!D:D,A632,'NHẬP HÀNG'!N:N)</f>
        <v>2</v>
      </c>
      <c r="K632" s="112">
        <f>SUMIF('NHẬP HÀNG'!D:D,A632,'NHẬP HÀNG'!L:L)</f>
        <v>0</v>
      </c>
      <c r="L632" s="112">
        <f>SUMIF('XUẤT HÀNG'!D:D,A632,'XUẤT HÀNG'!G:G)</f>
        <v>0</v>
      </c>
      <c r="M632" s="112">
        <f>SUMIF('XUẤT HÀNG'!D:D,A632,'XUẤT HÀNG'!H:H)</f>
        <v>0</v>
      </c>
      <c r="N632" s="109">
        <f t="shared" si="103"/>
        <v>-43</v>
      </c>
      <c r="O632" s="121">
        <f>12+32</f>
        <v>44</v>
      </c>
      <c r="P632" s="122"/>
      <c r="Q632" s="125">
        <f t="shared" si="104"/>
        <v>-87</v>
      </c>
      <c r="R632" s="126" t="s">
        <v>4858</v>
      </c>
      <c r="S632" s="101" t="str">
        <f t="shared" si="105"/>
        <v>OK</v>
      </c>
    </row>
    <row r="633" spans="1:19" s="100" customFormat="1" ht="33.75" customHeight="1">
      <c r="A633" s="40" t="s">
        <v>4211</v>
      </c>
      <c r="B633" s="113" t="str">
        <f>IF($A633="","",VLOOKUP($A633,'MÃ HH'!$A$1:$C$1876,2,0))</f>
        <v>TÁO PINK GIRL 90 - 17KG</v>
      </c>
      <c r="C633" s="113" t="e">
        <f>IF($A633="","",VLOOKUP($A633,'MÃ HH'!$A$1:$C$215,3,0))</f>
        <v>#N/A</v>
      </c>
      <c r="D633" s="109">
        <f>VLOOKUP(A633,'[1]TỔNG HỢP'!$A:$N,14,0)</f>
        <v>-36</v>
      </c>
      <c r="E633" s="112">
        <f>SUMIF('NHẬP HÀNG'!$D:$D,A633,'NHẬP HÀNG'!$H:$H)</f>
        <v>0</v>
      </c>
      <c r="F633" s="112">
        <f>SUMIF('NHẬP HÀNG'!D:D,A633,'NHẬP HÀNG'!I:I)</f>
        <v>0</v>
      </c>
      <c r="G633" s="112">
        <f>SUMIF('NHẬP HÀNG'!D:D,A633,'NHẬP HÀNG'!J:J)</f>
        <v>0</v>
      </c>
      <c r="H633" s="112">
        <f>SUMIF('NHẬP HÀNG'!D:D,A633,'NHẬP HÀNG'!K:K)</f>
        <v>0</v>
      </c>
      <c r="I633" s="112">
        <f>SUMIF('NHẬP HÀNG'!D:D,A633,'NHẬP HÀNG'!M:M)</f>
        <v>0</v>
      </c>
      <c r="J633" s="112">
        <f>SUMIF('NHẬP HÀNG'!D:D,A633,'NHẬP HÀNG'!N:N)</f>
        <v>0</v>
      </c>
      <c r="K633" s="112">
        <f>SUMIF('NHẬP HÀNG'!D:D,A633,'NHẬP HÀNG'!L:L)</f>
        <v>0</v>
      </c>
      <c r="L633" s="112">
        <f>SUMIF('XUẤT HÀNG'!D:D,A633,'XUẤT HÀNG'!G:G)</f>
        <v>0</v>
      </c>
      <c r="M633" s="112">
        <f>SUMIF('XUẤT HÀNG'!D:D,A633,'XUẤT HÀNG'!H:H)</f>
        <v>0</v>
      </c>
      <c r="N633" s="109">
        <f t="shared" si="103"/>
        <v>-36</v>
      </c>
      <c r="O633" s="121"/>
      <c r="P633" s="122"/>
      <c r="Q633" s="125">
        <f t="shared" si="104"/>
        <v>-36</v>
      </c>
      <c r="R633" s="126" t="s">
        <v>4859</v>
      </c>
      <c r="S633" s="101" t="str">
        <f t="shared" si="105"/>
        <v>OK</v>
      </c>
    </row>
    <row r="634" spans="1:19" s="100" customFormat="1" ht="33.75" customHeight="1">
      <c r="A634" s="40" t="s">
        <v>4213</v>
      </c>
      <c r="B634" s="113" t="str">
        <f>IF($A634="","",VLOOKUP($A634,'MÃ HH'!$A$1:$C$1876,2,0))</f>
        <v>TÁO PINK GIRL 100 - 17KG</v>
      </c>
      <c r="C634" s="113" t="e">
        <f>IF($A634="","",VLOOKUP($A634,'MÃ HH'!$A$1:$C$215,3,0))</f>
        <v>#N/A</v>
      </c>
      <c r="D634" s="109">
        <f>VLOOKUP(A634,'[1]TỔNG HỢP'!$A:$N,14,0)</f>
        <v>-167</v>
      </c>
      <c r="E634" s="112">
        <f>SUMIF('NHẬP HÀNG'!$D:$D,A634,'NHẬP HÀNG'!$H:$H)</f>
        <v>17</v>
      </c>
      <c r="F634" s="112">
        <f>SUMIF('NHẬP HÀNG'!D:D,A634,'NHẬP HÀNG'!I:I)</f>
        <v>0</v>
      </c>
      <c r="G634" s="112">
        <f>SUMIF('NHẬP HÀNG'!D:D,A634,'NHẬP HÀNG'!J:J)</f>
        <v>0</v>
      </c>
      <c r="H634" s="112">
        <f>SUMIF('NHẬP HÀNG'!D:D,A634,'NHẬP HÀNG'!K:K)</f>
        <v>0</v>
      </c>
      <c r="I634" s="112">
        <f>SUMIF('NHẬP HÀNG'!D:D,A634,'NHẬP HÀNG'!M:M)</f>
        <v>0</v>
      </c>
      <c r="J634" s="112">
        <f>SUMIF('NHẬP HÀNG'!D:D,A634,'NHẬP HÀNG'!N:N)</f>
        <v>1</v>
      </c>
      <c r="K634" s="112">
        <f>SUMIF('NHẬP HÀNG'!D:D,A634,'NHẬP HÀNG'!L:L)</f>
        <v>0</v>
      </c>
      <c r="L634" s="112">
        <f>SUMIF('XUẤT HÀNG'!D:D,A634,'XUẤT HÀNG'!G:G)</f>
        <v>17</v>
      </c>
      <c r="M634" s="112">
        <f>SUMIF('XUẤT HÀNG'!D:D,A634,'XUẤT HÀNG'!H:H)</f>
        <v>0</v>
      </c>
      <c r="N634" s="109">
        <f t="shared" si="103"/>
        <v>-166</v>
      </c>
      <c r="O634" s="121">
        <f>1+5</f>
        <v>6</v>
      </c>
      <c r="P634" s="122"/>
      <c r="Q634" s="125">
        <f t="shared" si="104"/>
        <v>-172</v>
      </c>
      <c r="R634" s="126" t="s">
        <v>4860</v>
      </c>
      <c r="S634" s="101" t="str">
        <f t="shared" si="105"/>
        <v>OK</v>
      </c>
    </row>
    <row r="635" spans="1:19" s="100" customFormat="1" ht="33.75" customHeight="1">
      <c r="A635" s="40" t="s">
        <v>4215</v>
      </c>
      <c r="B635" s="113" t="str">
        <f>IF($A635="","",VLOOKUP($A635,'MÃ HH'!$A$1:$C$1876,2,0))</f>
        <v>TÁO PINK GIRL 110 - 17KG</v>
      </c>
      <c r="C635" s="113" t="e">
        <f>IF($A635="","",VLOOKUP($A635,'MÃ HH'!$A$1:$C$215,3,0))</f>
        <v>#N/A</v>
      </c>
      <c r="D635" s="109">
        <f>VLOOKUP(A635,'[1]TỔNG HỢP'!$A:$N,14,0)</f>
        <v>59</v>
      </c>
      <c r="E635" s="112">
        <f>SUMIF('NHẬP HÀNG'!$D:$D,A635,'NHẬP HÀNG'!$H:$H)</f>
        <v>0</v>
      </c>
      <c r="F635" s="112">
        <f>SUMIF('NHẬP HÀNG'!D:D,A635,'NHẬP HÀNG'!I:I)</f>
        <v>0</v>
      </c>
      <c r="G635" s="112">
        <f>SUMIF('NHẬP HÀNG'!D:D,A635,'NHẬP HÀNG'!J:J)</f>
        <v>0</v>
      </c>
      <c r="H635" s="112">
        <f>SUMIF('NHẬP HÀNG'!D:D,A635,'NHẬP HÀNG'!K:K)</f>
        <v>0</v>
      </c>
      <c r="I635" s="112">
        <f>SUMIF('NHẬP HÀNG'!D:D,A635,'NHẬP HÀNG'!M:M)</f>
        <v>0</v>
      </c>
      <c r="J635" s="112">
        <f>SUMIF('NHẬP HÀNG'!D:D,A635,'NHẬP HÀNG'!N:N)</f>
        <v>0</v>
      </c>
      <c r="K635" s="112">
        <f>SUMIF('NHẬP HÀNG'!D:D,A635,'NHẬP HÀNG'!L:L)</f>
        <v>0</v>
      </c>
      <c r="L635" s="112">
        <f>SUMIF('XUẤT HÀNG'!D:D,A635,'XUẤT HÀNG'!G:G)</f>
        <v>0</v>
      </c>
      <c r="M635" s="112">
        <f>SUMIF('XUẤT HÀNG'!D:D,A635,'XUẤT HÀNG'!H:H)</f>
        <v>0</v>
      </c>
      <c r="N635" s="109">
        <f t="shared" si="103"/>
        <v>59</v>
      </c>
      <c r="O635" s="121"/>
      <c r="P635" s="122"/>
      <c r="Q635" s="125">
        <f t="shared" si="104"/>
        <v>59</v>
      </c>
      <c r="R635" s="126" t="s">
        <v>4861</v>
      </c>
      <c r="S635" s="101" t="str">
        <f t="shared" si="105"/>
        <v>OK</v>
      </c>
    </row>
    <row r="636" spans="1:19" s="100" customFormat="1" ht="33.75" customHeight="1">
      <c r="A636" s="40" t="s">
        <v>4217</v>
      </c>
      <c r="B636" s="113" t="str">
        <f>IF($A636="","",VLOOKUP($A636,'MÃ HH'!$A$1:$C$1876,2,0))</f>
        <v>TÁO PINK GIRL LẪN SIZE - 17KG</v>
      </c>
      <c r="C636" s="113" t="e">
        <f>IF($A636="","",VLOOKUP($A636,'MÃ HH'!$A$1:$C$215,3,0))</f>
        <v>#N/A</v>
      </c>
      <c r="D636" s="109">
        <f>VLOOKUP(A636,'[1]TỔNG HỢP'!$A:$N,14,0)</f>
        <v>238</v>
      </c>
      <c r="E636" s="112">
        <f>SUMIF('NHẬP HÀNG'!$D:$D,A636,'NHẬP HÀNG'!$H:$H)</f>
        <v>0</v>
      </c>
      <c r="F636" s="112">
        <f>SUMIF('NHẬP HÀNG'!D:D,A636,'NHẬP HÀNG'!I:I)</f>
        <v>0</v>
      </c>
      <c r="G636" s="112">
        <f>SUMIF('NHẬP HÀNG'!D:D,A636,'NHẬP HÀNG'!J:J)</f>
        <v>0</v>
      </c>
      <c r="H636" s="112">
        <f>SUMIF('NHẬP HÀNG'!D:D,A636,'NHẬP HÀNG'!K:K)</f>
        <v>0</v>
      </c>
      <c r="I636" s="112">
        <f>SUMIF('NHẬP HÀNG'!D:D,A636,'NHẬP HÀNG'!M:M)</f>
        <v>0</v>
      </c>
      <c r="J636" s="112">
        <f>SUMIF('NHẬP HÀNG'!D:D,A636,'NHẬP HÀNG'!N:N)</f>
        <v>0</v>
      </c>
      <c r="K636" s="112">
        <f>SUMIF('NHẬP HÀNG'!D:D,A636,'NHẬP HÀNG'!L:L)</f>
        <v>0</v>
      </c>
      <c r="L636" s="112">
        <f>SUMIF('XUẤT HÀNG'!D:D,A636,'XUẤT HÀNG'!G:G)</f>
        <v>0</v>
      </c>
      <c r="M636" s="112">
        <f>SUMIF('XUẤT HÀNG'!D:D,A636,'XUẤT HÀNG'!H:H)</f>
        <v>0</v>
      </c>
      <c r="N636" s="109">
        <f t="shared" si="103"/>
        <v>238</v>
      </c>
      <c r="O636" s="121"/>
      <c r="P636" s="122"/>
      <c r="Q636" s="125">
        <f t="shared" si="104"/>
        <v>238</v>
      </c>
      <c r="R636" s="126" t="s">
        <v>4862</v>
      </c>
      <c r="S636" s="101" t="str">
        <f t="shared" si="105"/>
        <v>OK</v>
      </c>
    </row>
    <row r="637" spans="1:19" s="100" customFormat="1" ht="33.75" hidden="1" customHeight="1">
      <c r="A637" s="40" t="s">
        <v>3892</v>
      </c>
      <c r="B637" s="113" t="str">
        <f>IF($A637="","",VLOOKUP($A637,'MÃ HH'!$A$1:$C$1876,2,0))</f>
        <v>TÁO PINK RYAN FRUIT 90- 18 KG</v>
      </c>
      <c r="C637" s="113" t="e">
        <f>IF($A637="","",VLOOKUP($A637,'MÃ HH'!$A$1:$C$215,3,0))</f>
        <v>#N/A</v>
      </c>
      <c r="D637" s="109">
        <f>VLOOKUP(A637,'[1]TỔNG HỢP'!$A:$N,14,0)</f>
        <v>0</v>
      </c>
      <c r="E637" s="112">
        <f>SUMIF('NHẬP HÀNG'!$D:$D,A637,'NHẬP HÀNG'!$H:$H)</f>
        <v>0</v>
      </c>
      <c r="F637" s="112">
        <f>SUMIF('NHẬP HÀNG'!D:D,A637,'NHẬP HÀNG'!I:I)</f>
        <v>0</v>
      </c>
      <c r="G637" s="112">
        <f>SUMIF('NHẬP HÀNG'!D:D,A637,'NHẬP HÀNG'!J:J)</f>
        <v>0</v>
      </c>
      <c r="H637" s="112">
        <f>SUMIF('NHẬP HÀNG'!D:D,A637,'NHẬP HÀNG'!K:K)</f>
        <v>0</v>
      </c>
      <c r="I637" s="112">
        <f>SUMIF('NHẬP HÀNG'!D:D,A637,'NHẬP HÀNG'!M:M)</f>
        <v>0</v>
      </c>
      <c r="J637" s="112">
        <f>SUMIF('NHẬP HÀNG'!D:D,A637,'NHẬP HÀNG'!N:N)</f>
        <v>0</v>
      </c>
      <c r="K637" s="112">
        <f>SUMIF('NHẬP HÀNG'!D:D,A637,'NHẬP HÀNG'!L:L)</f>
        <v>0</v>
      </c>
      <c r="L637" s="112">
        <f>SUMIF('XUẤT HÀNG'!D:D,A637,'XUẤT HÀNG'!G:G)</f>
        <v>0</v>
      </c>
      <c r="M637" s="112">
        <f>SUMIF('XUẤT HÀNG'!D:D,A637,'XUẤT HÀNG'!H:H)</f>
        <v>0</v>
      </c>
      <c r="N637" s="109">
        <f t="shared" si="103"/>
        <v>0</v>
      </c>
      <c r="O637" s="121"/>
      <c r="P637" s="122"/>
      <c r="Q637" s="124">
        <f t="shared" si="104"/>
        <v>0</v>
      </c>
      <c r="R637" s="63"/>
      <c r="S637" s="101" t="str">
        <f t="shared" si="105"/>
        <v>NOT OK</v>
      </c>
    </row>
    <row r="638" spans="1:19" s="100" customFormat="1" ht="33.75" hidden="1" customHeight="1">
      <c r="A638" s="54" t="s">
        <v>3912</v>
      </c>
      <c r="B638" s="113" t="str">
        <f>IF($A638="","",VLOOKUP($A638,'MÃ HH'!$A$1:$C$1876,2,0))</f>
        <v>TÁO PINK RYAN FRUIT 100- 18 KG</v>
      </c>
      <c r="C638" s="113" t="e">
        <f>IF($A638="","",VLOOKUP($A638,'MÃ HH'!$A$1:$C$215,3,0))</f>
        <v>#N/A</v>
      </c>
      <c r="D638" s="109">
        <f>VLOOKUP(A638,'[1]TỔNG HỢP'!$A:$N,14,0)</f>
        <v>0</v>
      </c>
      <c r="E638" s="112">
        <f>SUMIF('NHẬP HÀNG'!$D:$D,A638,'NHẬP HÀNG'!$H:$H)</f>
        <v>0</v>
      </c>
      <c r="F638" s="112">
        <f>SUMIF('NHẬP HÀNG'!D:D,A638,'NHẬP HÀNG'!I:I)</f>
        <v>0</v>
      </c>
      <c r="G638" s="112">
        <f>SUMIF('NHẬP HÀNG'!D:D,A638,'NHẬP HÀNG'!J:J)</f>
        <v>0</v>
      </c>
      <c r="H638" s="112">
        <f>SUMIF('NHẬP HÀNG'!D:D,A638,'NHẬP HÀNG'!K:K)</f>
        <v>0</v>
      </c>
      <c r="I638" s="112">
        <f>SUMIF('NHẬP HÀNG'!D:D,A638,'NHẬP HÀNG'!M:M)</f>
        <v>0</v>
      </c>
      <c r="J638" s="112">
        <f>SUMIF('NHẬP HÀNG'!D:D,A638,'NHẬP HÀNG'!N:N)</f>
        <v>0</v>
      </c>
      <c r="K638" s="112">
        <f>SUMIF('NHẬP HÀNG'!D:D,A638,'NHẬP HÀNG'!L:L)</f>
        <v>0</v>
      </c>
      <c r="L638" s="112">
        <f>SUMIF('XUẤT HÀNG'!D:D,A638,'XUẤT HÀNG'!G:G)</f>
        <v>0</v>
      </c>
      <c r="M638" s="112">
        <f>SUMIF('XUẤT HÀNG'!D:D,A638,'XUẤT HÀNG'!H:H)</f>
        <v>0</v>
      </c>
      <c r="N638" s="109">
        <f t="shared" si="103"/>
        <v>0</v>
      </c>
      <c r="O638" s="121"/>
      <c r="P638" s="122"/>
      <c r="Q638" s="124">
        <f t="shared" si="104"/>
        <v>0</v>
      </c>
      <c r="R638" s="63"/>
      <c r="S638" s="101" t="str">
        <f t="shared" si="105"/>
        <v>NOT OK</v>
      </c>
    </row>
    <row r="639" spans="1:19" s="100" customFormat="1" ht="33.75" hidden="1" customHeight="1">
      <c r="A639" s="40" t="s">
        <v>3922</v>
      </c>
      <c r="B639" s="113" t="str">
        <f>IF($A639="","",VLOOKUP($A639,'MÃ HH'!$A$1:$C$1876,2,0))</f>
        <v>TÁO PINK RYAN FRUIT 110- 18 KG</v>
      </c>
      <c r="C639" s="113" t="e">
        <f>IF($A639="","",VLOOKUP($A639,'MÃ HH'!$A$1:$C$215,3,0))</f>
        <v>#N/A</v>
      </c>
      <c r="D639" s="109">
        <f>VLOOKUP(A639,'[1]TỔNG HỢP'!$A:$N,14,0)</f>
        <v>0</v>
      </c>
      <c r="E639" s="112">
        <f>SUMIF('NHẬP HÀNG'!$D:$D,A639,'NHẬP HÀNG'!$H:$H)</f>
        <v>0</v>
      </c>
      <c r="F639" s="112">
        <f>SUMIF('NHẬP HÀNG'!D:D,A639,'NHẬP HÀNG'!I:I)</f>
        <v>0</v>
      </c>
      <c r="G639" s="112">
        <f>SUMIF('NHẬP HÀNG'!D:D,A639,'NHẬP HÀNG'!J:J)</f>
        <v>0</v>
      </c>
      <c r="H639" s="112">
        <f>SUMIF('NHẬP HÀNG'!D:D,A639,'NHẬP HÀNG'!K:K)</f>
        <v>0</v>
      </c>
      <c r="I639" s="112">
        <f>SUMIF('NHẬP HÀNG'!D:D,A639,'NHẬP HÀNG'!M:M)</f>
        <v>0</v>
      </c>
      <c r="J639" s="112">
        <f>SUMIF('NHẬP HÀNG'!D:D,A639,'NHẬP HÀNG'!N:N)</f>
        <v>0</v>
      </c>
      <c r="K639" s="112">
        <f>SUMIF('NHẬP HÀNG'!D:D,A639,'NHẬP HÀNG'!L:L)</f>
        <v>0</v>
      </c>
      <c r="L639" s="112">
        <f>SUMIF('XUẤT HÀNG'!D:D,A639,'XUẤT HÀNG'!G:G)</f>
        <v>0</v>
      </c>
      <c r="M639" s="112">
        <f>SUMIF('XUẤT HÀNG'!D:D,A639,'XUẤT HÀNG'!H:H)</f>
        <v>0</v>
      </c>
      <c r="N639" s="109">
        <f t="shared" si="103"/>
        <v>0</v>
      </c>
      <c r="O639" s="121"/>
      <c r="P639" s="122"/>
      <c r="Q639" s="124">
        <f t="shared" si="104"/>
        <v>0</v>
      </c>
      <c r="R639" s="63"/>
      <c r="S639" s="101" t="str">
        <f t="shared" si="105"/>
        <v>NOT OK</v>
      </c>
    </row>
    <row r="640" spans="1:19" s="100" customFormat="1" ht="33.75" hidden="1" customHeight="1">
      <c r="A640" s="54" t="s">
        <v>3948</v>
      </c>
      <c r="B640" s="113" t="str">
        <f>IF($A640="","",VLOOKUP($A640,'MÃ HH'!$A$1:$C$1876,2,0))</f>
        <v>TÁO PINK RYAN FRUIT 135- 18 KG</v>
      </c>
      <c r="C640" s="113" t="e">
        <f>IF($A640="","",VLOOKUP($A640,'MÃ HH'!$A$1:$C$215,3,0))</f>
        <v>#N/A</v>
      </c>
      <c r="D640" s="109">
        <f>VLOOKUP(A640,'[1]TỔNG HỢP'!$A:$N,14,0)</f>
        <v>0</v>
      </c>
      <c r="E640" s="112">
        <f>SUMIF('NHẬP HÀNG'!$D:$D,A640,'NHẬP HÀNG'!$H:$H)</f>
        <v>0</v>
      </c>
      <c r="F640" s="112">
        <f>SUMIF('NHẬP HÀNG'!D:D,A640,'NHẬP HÀNG'!I:I)</f>
        <v>0</v>
      </c>
      <c r="G640" s="112">
        <f>SUMIF('NHẬP HÀNG'!D:D,A640,'NHẬP HÀNG'!J:J)</f>
        <v>0</v>
      </c>
      <c r="H640" s="112">
        <f>SUMIF('NHẬP HÀNG'!D:D,A640,'NHẬP HÀNG'!K:K)</f>
        <v>0</v>
      </c>
      <c r="I640" s="112">
        <f>SUMIF('NHẬP HÀNG'!D:D,A640,'NHẬP HÀNG'!M:M)</f>
        <v>0</v>
      </c>
      <c r="J640" s="112">
        <f>SUMIF('NHẬP HÀNG'!D:D,A640,'NHẬP HÀNG'!N:N)</f>
        <v>0</v>
      </c>
      <c r="K640" s="112">
        <f>SUMIF('NHẬP HÀNG'!D:D,A640,'NHẬP HÀNG'!L:L)</f>
        <v>0</v>
      </c>
      <c r="L640" s="112">
        <f>SUMIF('XUẤT HÀNG'!D:D,A640,'XUẤT HÀNG'!G:G)</f>
        <v>0</v>
      </c>
      <c r="M640" s="112">
        <f>SUMIF('XUẤT HÀNG'!D:D,A640,'XUẤT HÀNG'!H:H)</f>
        <v>0</v>
      </c>
      <c r="N640" s="109">
        <f t="shared" si="103"/>
        <v>0</v>
      </c>
      <c r="O640" s="121"/>
      <c r="P640" s="122"/>
      <c r="Q640" s="128">
        <f t="shared" si="104"/>
        <v>0</v>
      </c>
      <c r="R640" s="129" t="s">
        <v>4863</v>
      </c>
      <c r="S640" s="101" t="str">
        <f t="shared" si="105"/>
        <v>NOT OK</v>
      </c>
    </row>
    <row r="641" spans="1:19" s="100" customFormat="1" ht="33.75" customHeight="1">
      <c r="A641" s="54" t="s">
        <v>3954</v>
      </c>
      <c r="B641" s="113" t="str">
        <f>IF($A641="","",VLOOKUP($A641,'MÃ HH'!$A$1:$C$1876,2,0))</f>
        <v>TÁO PINK RYAN FRUIT 120- 18 KG</v>
      </c>
      <c r="C641" s="113" t="e">
        <f>IF($A641="","",VLOOKUP($A641,'MÃ HH'!$A$1:$C$215,3,0))</f>
        <v>#N/A</v>
      </c>
      <c r="D641" s="109">
        <f>VLOOKUP(A641,'[1]TỔNG HỢP'!$A:$N,14,0)</f>
        <v>-2</v>
      </c>
      <c r="E641" s="112">
        <f>SUMIF('NHẬP HÀNG'!$D:$D,A641,'NHẬP HÀNG'!$H:$H)</f>
        <v>0</v>
      </c>
      <c r="F641" s="112">
        <f>SUMIF('NHẬP HÀNG'!D:D,A641,'NHẬP HÀNG'!I:I)</f>
        <v>0</v>
      </c>
      <c r="G641" s="112">
        <f>SUMIF('NHẬP HÀNG'!D:D,A641,'NHẬP HÀNG'!J:J)</f>
        <v>0</v>
      </c>
      <c r="H641" s="112">
        <f>SUMIF('NHẬP HÀNG'!D:D,A641,'NHẬP HÀNG'!K:K)</f>
        <v>0</v>
      </c>
      <c r="I641" s="112">
        <f>SUMIF('NHẬP HÀNG'!D:D,A641,'NHẬP HÀNG'!M:M)</f>
        <v>0</v>
      </c>
      <c r="J641" s="112">
        <f>SUMIF('NHẬP HÀNG'!D:D,A641,'NHẬP HÀNG'!N:N)</f>
        <v>0</v>
      </c>
      <c r="K641" s="112">
        <f>SUMIF('NHẬP HÀNG'!D:D,A641,'NHẬP HÀNG'!L:L)</f>
        <v>0</v>
      </c>
      <c r="L641" s="112">
        <f>SUMIF('XUẤT HÀNG'!D:D,A641,'XUẤT HÀNG'!G:G)</f>
        <v>0</v>
      </c>
      <c r="M641" s="112">
        <f>SUMIF('XUẤT HÀNG'!D:D,A641,'XUẤT HÀNG'!H:H)</f>
        <v>0</v>
      </c>
      <c r="N641" s="109">
        <f t="shared" si="103"/>
        <v>-2</v>
      </c>
      <c r="O641" s="121"/>
      <c r="P641" s="122"/>
      <c r="Q641" s="125">
        <f t="shared" si="104"/>
        <v>-2</v>
      </c>
      <c r="R641" s="126" t="s">
        <v>4864</v>
      </c>
      <c r="S641" s="101" t="str">
        <f t="shared" si="105"/>
        <v>OK</v>
      </c>
    </row>
    <row r="642" spans="1:19" s="100" customFormat="1" ht="33.75" hidden="1" customHeight="1">
      <c r="A642" s="54" t="s">
        <v>3966</v>
      </c>
      <c r="B642" s="113" t="str">
        <f>IF($A642="","",VLOOKUP($A642,'MÃ HH'!$A$1:$C$1876,2,0))</f>
        <v>TÁO PINK RYAN FRUIT LẪN SIZE- 18 KG</v>
      </c>
      <c r="C642" s="113" t="e">
        <f>IF($A642="","",VLOOKUP($A642,'MÃ HH'!$A$1:$C$215,3,0))</f>
        <v>#N/A</v>
      </c>
      <c r="D642" s="109">
        <f>VLOOKUP(A642,'[1]TỔNG HỢP'!$A:$N,14,0)</f>
        <v>0</v>
      </c>
      <c r="E642" s="112">
        <f>SUMIF('NHẬP HÀNG'!$D:$D,A642,'NHẬP HÀNG'!$H:$H)</f>
        <v>0</v>
      </c>
      <c r="F642" s="112">
        <f>SUMIF('NHẬP HÀNG'!D:D,A642,'NHẬP HÀNG'!I:I)</f>
        <v>0</v>
      </c>
      <c r="G642" s="112">
        <f>SUMIF('NHẬP HÀNG'!D:D,A642,'NHẬP HÀNG'!J:J)</f>
        <v>0</v>
      </c>
      <c r="H642" s="112">
        <f>SUMIF('NHẬP HÀNG'!D:D,A642,'NHẬP HÀNG'!K:K)</f>
        <v>0</v>
      </c>
      <c r="I642" s="112">
        <f>SUMIF('NHẬP HÀNG'!D:D,A642,'NHẬP HÀNG'!M:M)</f>
        <v>0</v>
      </c>
      <c r="J642" s="112">
        <f>SUMIF('NHẬP HÀNG'!D:D,A642,'NHẬP HÀNG'!N:N)</f>
        <v>0</v>
      </c>
      <c r="K642" s="112">
        <f>SUMIF('NHẬP HÀNG'!D:D,A642,'NHẬP HÀNG'!L:L)</f>
        <v>0</v>
      </c>
      <c r="L642" s="112">
        <f>SUMIF('XUẤT HÀNG'!D:D,A642,'XUẤT HÀNG'!G:G)</f>
        <v>0</v>
      </c>
      <c r="M642" s="112">
        <f>SUMIF('XUẤT HÀNG'!D:D,A642,'XUẤT HÀNG'!H:H)</f>
        <v>0</v>
      </c>
      <c r="N642" s="109">
        <f t="shared" si="103"/>
        <v>0</v>
      </c>
      <c r="O642" s="121"/>
      <c r="P642" s="122"/>
      <c r="Q642" s="124">
        <f t="shared" si="104"/>
        <v>0</v>
      </c>
      <c r="R642" s="63"/>
      <c r="S642" s="101" t="str">
        <f t="shared" si="105"/>
        <v>NOT OK</v>
      </c>
    </row>
    <row r="643" spans="1:19" s="100" customFormat="1" ht="33.75" customHeight="1">
      <c r="A643" s="40" t="s">
        <v>4572</v>
      </c>
      <c r="B643" s="113" t="str">
        <f>IF($A643="","",VLOOKUP($A643,'MÃ HH'!$A$1:$C$1876,2,0))</f>
        <v>TÁO PINK LADY GEE WHIZ 100- 20KG</v>
      </c>
      <c r="C643" s="113" t="e">
        <f>IF($A643="","",VLOOKUP($A643,'MÃ HH'!$A$1:$C$215,3,0))</f>
        <v>#N/A</v>
      </c>
      <c r="D643" s="109">
        <f>VLOOKUP(A643,'[1]TỔNG HỢP'!$A:$N,14,0)</f>
        <v>16</v>
      </c>
      <c r="E643" s="112">
        <f>SUMIF('NHẬP HÀNG'!$D:$D,A643,'NHẬP HÀNG'!$H:$H)</f>
        <v>0</v>
      </c>
      <c r="F643" s="112">
        <f>SUMIF('NHẬP HÀNG'!D:D,A643,'NHẬP HÀNG'!I:I)</f>
        <v>0</v>
      </c>
      <c r="G643" s="112">
        <f>SUMIF('NHẬP HÀNG'!D:D,A643,'NHẬP HÀNG'!J:J)</f>
        <v>0</v>
      </c>
      <c r="H643" s="112">
        <f>SUMIF('NHẬP HÀNG'!D:D,A643,'NHẬP HÀNG'!K:K)</f>
        <v>0</v>
      </c>
      <c r="I643" s="112">
        <f>SUMIF('NHẬP HÀNG'!D:D,A643,'NHẬP HÀNG'!M:M)</f>
        <v>0</v>
      </c>
      <c r="J643" s="112">
        <f>SUMIF('NHẬP HÀNG'!D:D,A643,'NHẬP HÀNG'!N:N)</f>
        <v>0</v>
      </c>
      <c r="K643" s="112">
        <f>SUMIF('NHẬP HÀNG'!D:D,A643,'NHẬP HÀNG'!L:L)</f>
        <v>0</v>
      </c>
      <c r="L643" s="112">
        <f>SUMIF('XUẤT HÀNG'!D:D,A643,'XUẤT HÀNG'!G:G)</f>
        <v>0</v>
      </c>
      <c r="M643" s="112">
        <f>SUMIF('XUẤT HÀNG'!D:D,A643,'XUẤT HÀNG'!H:H)</f>
        <v>0</v>
      </c>
      <c r="N643" s="109">
        <f t="shared" si="103"/>
        <v>16</v>
      </c>
      <c r="O643" s="121">
        <v>14</v>
      </c>
      <c r="P643" s="122"/>
      <c r="Q643" s="125">
        <f t="shared" si="104"/>
        <v>2</v>
      </c>
      <c r="R643" s="14" t="s">
        <v>4865</v>
      </c>
      <c r="S643" s="101" t="str">
        <f t="shared" si="105"/>
        <v>OK</v>
      </c>
    </row>
    <row r="644" spans="1:19" s="100" customFormat="1" ht="33.75" customHeight="1">
      <c r="A644" s="40" t="s">
        <v>4586</v>
      </c>
      <c r="B644" s="113" t="str">
        <f>IF($A644="","",VLOOKUP($A644,'MÃ HH'!$A$1:$C$1876,2,0))</f>
        <v>TÁO PINK LADY GEE WHIZ 113- 20KG</v>
      </c>
      <c r="C644" s="113" t="e">
        <f>IF($A644="","",VLOOKUP($A644,'MÃ HH'!$A$1:$C$215,3,0))</f>
        <v>#N/A</v>
      </c>
      <c r="D644" s="109">
        <f>VLOOKUP(A644,'[1]TỔNG HỢP'!$A:$N,14,0)</f>
        <v>-1</v>
      </c>
      <c r="E644" s="112">
        <f>SUMIF('NHẬP HÀNG'!$D:$D,A644,'NHẬP HÀNG'!$H:$H)</f>
        <v>0</v>
      </c>
      <c r="F644" s="112">
        <f>SUMIF('NHẬP HÀNG'!D:D,A644,'NHẬP HÀNG'!I:I)</f>
        <v>0</v>
      </c>
      <c r="G644" s="112">
        <f>SUMIF('NHẬP HÀNG'!D:D,A644,'NHẬP HÀNG'!J:J)</f>
        <v>0</v>
      </c>
      <c r="H644" s="112">
        <f>SUMIF('NHẬP HÀNG'!D:D,A644,'NHẬP HÀNG'!K:K)</f>
        <v>0</v>
      </c>
      <c r="I644" s="112">
        <f>SUMIF('NHẬP HÀNG'!D:D,A644,'NHẬP HÀNG'!M:M)</f>
        <v>0</v>
      </c>
      <c r="J644" s="112">
        <f>SUMIF('NHẬP HÀNG'!D:D,A644,'NHẬP HÀNG'!N:N)</f>
        <v>0</v>
      </c>
      <c r="K644" s="112">
        <f>SUMIF('NHẬP HÀNG'!D:D,A644,'NHẬP HÀNG'!L:L)</f>
        <v>0</v>
      </c>
      <c r="L644" s="112">
        <f>SUMIF('XUẤT HÀNG'!D:D,A644,'XUẤT HÀNG'!G:G)</f>
        <v>0</v>
      </c>
      <c r="M644" s="112">
        <f>SUMIF('XUẤT HÀNG'!D:D,A644,'XUẤT HÀNG'!H:H)</f>
        <v>0</v>
      </c>
      <c r="N644" s="109">
        <f t="shared" si="103"/>
        <v>-1</v>
      </c>
      <c r="O644" s="121"/>
      <c r="P644" s="122"/>
      <c r="Q644" s="125">
        <f t="shared" si="104"/>
        <v>-1</v>
      </c>
      <c r="R644" s="14"/>
      <c r="S644" s="101" t="str">
        <f t="shared" si="105"/>
        <v>OK</v>
      </c>
    </row>
    <row r="645" spans="1:19" s="100" customFormat="1" ht="33.75" hidden="1" customHeight="1">
      <c r="A645" s="149" t="s">
        <v>4696</v>
      </c>
      <c r="B645" s="113" t="str">
        <f>IF($A645="","",VLOOKUP($A645,'MÃ HH'!$A$1:$C$1876,2,0))</f>
        <v>TÁO PINK LADY GEE WHIZ 88- 20KG</v>
      </c>
      <c r="C645" s="113" t="e">
        <f>IF($A645="","",VLOOKUP($A645,'MÃ HH'!$A$1:$C$215,3,0))</f>
        <v>#N/A</v>
      </c>
      <c r="D645" s="109">
        <f>VLOOKUP(A645,'[1]TỔNG HỢP'!$A:$N,14,0)</f>
        <v>0</v>
      </c>
      <c r="E645" s="112">
        <f>SUMIF('NHẬP HÀNG'!$D:$D,A645,'NHẬP HÀNG'!$H:$H)</f>
        <v>0</v>
      </c>
      <c r="F645" s="112">
        <f>SUMIF('NHẬP HÀNG'!D:D,A645,'NHẬP HÀNG'!I:I)</f>
        <v>0</v>
      </c>
      <c r="G645" s="112">
        <f>SUMIF('NHẬP HÀNG'!D:D,A645,'NHẬP HÀNG'!J:J)</f>
        <v>0</v>
      </c>
      <c r="H645" s="112">
        <f>SUMIF('NHẬP HÀNG'!D:D,A645,'NHẬP HÀNG'!K:K)</f>
        <v>0</v>
      </c>
      <c r="I645" s="112">
        <f>SUMIF('NHẬP HÀNG'!D:D,A645,'NHẬP HÀNG'!M:M)</f>
        <v>0</v>
      </c>
      <c r="J645" s="112">
        <f>SUMIF('NHẬP HÀNG'!D:D,A645,'NHẬP HÀNG'!N:N)</f>
        <v>0</v>
      </c>
      <c r="K645" s="112">
        <f>SUMIF('NHẬP HÀNG'!D:D,A645,'NHẬP HÀNG'!L:L)</f>
        <v>0</v>
      </c>
      <c r="L645" s="112">
        <f>SUMIF('XUẤT HÀNG'!D:D,A645,'XUẤT HÀNG'!G:G)</f>
        <v>0</v>
      </c>
      <c r="M645" s="112">
        <f>SUMIF('XUẤT HÀNG'!D:D,A645,'XUẤT HÀNG'!H:H)</f>
        <v>0</v>
      </c>
      <c r="N645" s="109">
        <f t="shared" ref="N645" si="106">D645+E645+F645+G645+H645+I645++J645-L645-M645+K645</f>
        <v>0</v>
      </c>
      <c r="O645" s="121"/>
      <c r="P645" s="122"/>
      <c r="Q645" s="124">
        <f t="shared" ref="Q645" si="107">+N645-O645-P645</f>
        <v>0</v>
      </c>
      <c r="R645" s="60"/>
      <c r="S645" s="101" t="str">
        <f t="shared" si="105"/>
        <v>NOT OK</v>
      </c>
    </row>
    <row r="646" spans="1:19" s="100" customFormat="1" ht="33.75" customHeight="1">
      <c r="A646" s="40" t="s">
        <v>3850</v>
      </c>
      <c r="B646" s="113" t="str">
        <f>IF($A646="","",VLOOKUP($A646,'MÃ HH'!$A$1:$C$1876,2,0))</f>
        <v>TÁO CHUÔNG 10KG</v>
      </c>
      <c r="C646" s="113" t="e">
        <f>IF($A646="","",VLOOKUP($A646,'MÃ HH'!$A$1:$C$215,3,0))</f>
        <v>#N/A</v>
      </c>
      <c r="D646" s="109">
        <f>VLOOKUP(A646,'[1]TỔNG HỢP'!$A:$N,14,0)</f>
        <v>-1</v>
      </c>
      <c r="E646" s="112">
        <f>SUMIF('NHẬP HÀNG'!$D:$D,A646,'NHẬP HÀNG'!$H:$H)</f>
        <v>0</v>
      </c>
      <c r="F646" s="112">
        <f>SUMIF('NHẬP HÀNG'!D:D,A646,'NHẬP HÀNG'!I:I)</f>
        <v>0</v>
      </c>
      <c r="G646" s="112">
        <f>SUMIF('NHẬP HÀNG'!D:D,A646,'NHẬP HÀNG'!J:J)</f>
        <v>0</v>
      </c>
      <c r="H646" s="112">
        <f>SUMIF('NHẬP HÀNG'!D:D,A646,'NHẬP HÀNG'!K:K)</f>
        <v>0</v>
      </c>
      <c r="I646" s="112">
        <f>SUMIF('NHẬP HÀNG'!D:D,A646,'NHẬP HÀNG'!M:M)</f>
        <v>0</v>
      </c>
      <c r="J646" s="112">
        <f>SUMIF('NHẬP HÀNG'!D:D,A646,'NHẬP HÀNG'!N:N)</f>
        <v>0</v>
      </c>
      <c r="K646" s="112">
        <f>SUMIF('NHẬP HÀNG'!D:D,A646,'NHẬP HÀNG'!L:L)</f>
        <v>0</v>
      </c>
      <c r="L646" s="112">
        <f>SUMIF('XUẤT HÀNG'!D:D,A646,'XUẤT HÀNG'!G:G)</f>
        <v>0</v>
      </c>
      <c r="M646" s="112">
        <f>SUMIF('XUẤT HÀNG'!D:D,A646,'XUẤT HÀNG'!H:H)</f>
        <v>0</v>
      </c>
      <c r="N646" s="109">
        <f t="shared" si="103"/>
        <v>-1</v>
      </c>
      <c r="O646" s="121"/>
      <c r="P646" s="122"/>
      <c r="Q646" s="125">
        <f t="shared" si="104"/>
        <v>-1</v>
      </c>
      <c r="R646" s="126" t="s">
        <v>4866</v>
      </c>
      <c r="S646" s="101" t="str">
        <f t="shared" si="105"/>
        <v>OK</v>
      </c>
    </row>
    <row r="647" spans="1:19" s="100" customFormat="1" ht="33.75" customHeight="1">
      <c r="A647" s="40" t="s">
        <v>4634</v>
      </c>
      <c r="B647" s="113" t="str">
        <f>IF($A647="","",VLOOKUP($A647,'MÃ HH'!$A$1:$C$1876,2,0))</f>
        <v xml:space="preserve">TÁO SALE 20KG - THÙNG VÀNG </v>
      </c>
      <c r="C647" s="113" t="e">
        <f>IF($A647="","",VLOOKUP($A647,'MÃ HH'!$A$1:$C$215,3,0))</f>
        <v>#N/A</v>
      </c>
      <c r="D647" s="109">
        <f>VLOOKUP(A647,'[1]TỔNG HỢP'!$A:$N,14,0)</f>
        <v>-1</v>
      </c>
      <c r="E647" s="112">
        <f>SUMIF('NHẬP HÀNG'!$D:$D,A647,'NHẬP HÀNG'!$H:$H)</f>
        <v>0</v>
      </c>
      <c r="F647" s="112">
        <f>SUMIF('NHẬP HÀNG'!D:D,A647,'NHẬP HÀNG'!I:I)</f>
        <v>0</v>
      </c>
      <c r="G647" s="112">
        <f>SUMIF('NHẬP HÀNG'!D:D,A647,'NHẬP HÀNG'!J:J)</f>
        <v>0</v>
      </c>
      <c r="H647" s="112">
        <f>SUMIF('NHẬP HÀNG'!D:D,A647,'NHẬP HÀNG'!K:K)</f>
        <v>0</v>
      </c>
      <c r="I647" s="112">
        <f>SUMIF('NHẬP HÀNG'!D:D,A647,'NHẬP HÀNG'!M:M)</f>
        <v>0</v>
      </c>
      <c r="J647" s="112">
        <f>SUMIF('NHẬP HÀNG'!D:D,A647,'NHẬP HÀNG'!N:N)</f>
        <v>0</v>
      </c>
      <c r="K647" s="112">
        <f>SUMIF('NHẬP HÀNG'!D:D,A647,'NHẬP HÀNG'!L:L)</f>
        <v>0</v>
      </c>
      <c r="L647" s="112">
        <f>SUMIF('XUẤT HÀNG'!D:D,A647,'XUẤT HÀNG'!G:G)</f>
        <v>0</v>
      </c>
      <c r="M647" s="112">
        <f>SUMIF('XUẤT HÀNG'!D:D,A647,'XUẤT HÀNG'!H:H)</f>
        <v>0</v>
      </c>
      <c r="N647" s="109">
        <f t="shared" si="103"/>
        <v>-1</v>
      </c>
      <c r="O647" s="121"/>
      <c r="P647" s="122"/>
      <c r="Q647" s="125">
        <f t="shared" si="104"/>
        <v>-1</v>
      </c>
      <c r="R647" s="126" t="s">
        <v>4758</v>
      </c>
      <c r="S647" s="101" t="str">
        <f t="shared" si="105"/>
        <v>OK</v>
      </c>
    </row>
    <row r="648" spans="1:19" s="100" customFormat="1" ht="33.75" customHeight="1">
      <c r="A648" s="40" t="s">
        <v>4566</v>
      </c>
      <c r="B648" s="113" t="str">
        <f>IF($A648="","",VLOOKUP($A648,'MÃ HH'!$A$1:$C$1876,2,0))</f>
        <v>TÁO GÓC CHUÔNG 10KG LOẠI 1-10KG</v>
      </c>
      <c r="C648" s="113" t="e">
        <f>IF($A648="","",VLOOKUP($A648,'MÃ HH'!$A$1:$C$215,3,0))</f>
        <v>#N/A</v>
      </c>
      <c r="D648" s="109">
        <f>VLOOKUP(A648,'[1]TỔNG HỢP'!$A:$N,14,0)</f>
        <v>17</v>
      </c>
      <c r="E648" s="112">
        <f>SUMIF('NHẬP HÀNG'!$D:$D,A648,'NHẬP HÀNG'!$H:$H)</f>
        <v>0</v>
      </c>
      <c r="F648" s="112">
        <f>SUMIF('NHẬP HÀNG'!D:D,A648,'NHẬP HÀNG'!I:I)</f>
        <v>0</v>
      </c>
      <c r="G648" s="112">
        <f>SUMIF('NHẬP HÀNG'!D:D,A648,'NHẬP HÀNG'!J:J)</f>
        <v>0</v>
      </c>
      <c r="H648" s="112">
        <f>SUMIF('NHẬP HÀNG'!D:D,A648,'NHẬP HÀNG'!K:K)</f>
        <v>0</v>
      </c>
      <c r="I648" s="112">
        <f>SUMIF('NHẬP HÀNG'!D:D,A648,'NHẬP HÀNG'!M:M)</f>
        <v>0</v>
      </c>
      <c r="J648" s="112">
        <f>SUMIF('NHẬP HÀNG'!D:D,A648,'NHẬP HÀNG'!N:N)</f>
        <v>0</v>
      </c>
      <c r="K648" s="112">
        <f>SUMIF('NHẬP HÀNG'!D:D,A648,'NHẬP HÀNG'!L:L)</f>
        <v>0</v>
      </c>
      <c r="L648" s="112">
        <f>SUMIF('XUẤT HÀNG'!D:D,A648,'XUẤT HÀNG'!G:G)</f>
        <v>0</v>
      </c>
      <c r="M648" s="112">
        <f>SUMIF('XUẤT HÀNG'!D:D,A648,'XUẤT HÀNG'!H:H)</f>
        <v>0</v>
      </c>
      <c r="N648" s="109">
        <f t="shared" si="103"/>
        <v>17</v>
      </c>
      <c r="O648" s="121">
        <f>5+11</f>
        <v>16</v>
      </c>
      <c r="P648" s="122"/>
      <c r="Q648" s="125">
        <f t="shared" si="104"/>
        <v>1</v>
      </c>
      <c r="R648" s="126" t="s">
        <v>4867</v>
      </c>
      <c r="S648" s="101" t="str">
        <f t="shared" si="105"/>
        <v>OK</v>
      </c>
    </row>
    <row r="649" spans="1:19" s="100" customFormat="1" ht="33.75" hidden="1" customHeight="1">
      <c r="A649" s="54" t="s">
        <v>3836</v>
      </c>
      <c r="B649" s="113" t="str">
        <f>IF($A649="","",VLOOKUP($A649,'MÃ HH'!$A$1:$C$1876,2,0))</f>
        <v>TÁO 5 GÓC FLAVOR 88 - 20KG</v>
      </c>
      <c r="C649" s="113" t="e">
        <f>IF($A649="","",VLOOKUP($A649,'MÃ HH'!$A$1:$C$215,3,0))</f>
        <v>#N/A</v>
      </c>
      <c r="D649" s="109">
        <f>VLOOKUP(A649,'[1]TỔNG HỢP'!$A:$N,14,0)</f>
        <v>0</v>
      </c>
      <c r="E649" s="112">
        <f>SUMIF('NHẬP HÀNG'!$D:$D,A649,'NHẬP HÀNG'!$H:$H)</f>
        <v>0</v>
      </c>
      <c r="F649" s="112">
        <f>SUMIF('NHẬP HÀNG'!D:D,A649,'NHẬP HÀNG'!I:I)</f>
        <v>0</v>
      </c>
      <c r="G649" s="112">
        <f>SUMIF('NHẬP HÀNG'!D:D,A649,'NHẬP HÀNG'!J:J)</f>
        <v>0</v>
      </c>
      <c r="H649" s="112">
        <f>SUMIF('NHẬP HÀNG'!D:D,A649,'NHẬP HÀNG'!K:K)</f>
        <v>0</v>
      </c>
      <c r="I649" s="112">
        <f>SUMIF('NHẬP HÀNG'!D:D,A649,'NHẬP HÀNG'!M:M)</f>
        <v>0</v>
      </c>
      <c r="J649" s="112">
        <f>SUMIF('NHẬP HÀNG'!D:D,A649,'NHẬP HÀNG'!N:N)</f>
        <v>0</v>
      </c>
      <c r="K649" s="112">
        <f>SUMIF('NHẬP HÀNG'!D:D,A649,'NHẬP HÀNG'!L:L)</f>
        <v>0</v>
      </c>
      <c r="L649" s="112">
        <f>SUMIF('XUẤT HÀNG'!D:D,A649,'XUẤT HÀNG'!G:G)</f>
        <v>0</v>
      </c>
      <c r="M649" s="112">
        <f>SUMIF('XUẤT HÀNG'!D:D,A649,'XUẤT HÀNG'!H:H)</f>
        <v>0</v>
      </c>
      <c r="N649" s="109">
        <f t="shared" si="103"/>
        <v>0</v>
      </c>
      <c r="O649" s="121"/>
      <c r="P649" s="122"/>
      <c r="Q649" s="124">
        <f t="shared" si="104"/>
        <v>0</v>
      </c>
      <c r="R649" s="63"/>
      <c r="S649" s="101" t="str">
        <f t="shared" si="105"/>
        <v>NOT OK</v>
      </c>
    </row>
    <row r="650" spans="1:19" s="100" customFormat="1" ht="33.75" hidden="1" customHeight="1">
      <c r="A650" s="54" t="s">
        <v>3838</v>
      </c>
      <c r="B650" s="113" t="str">
        <f>IF($A650="","",VLOOKUP($A650,'MÃ HH'!$A$1:$C$1876,2,0))</f>
        <v>TÁO 5 GÓC FLAVOR 100 - 20KG</v>
      </c>
      <c r="C650" s="113" t="e">
        <f>IF($A650="","",VLOOKUP($A650,'MÃ HH'!$A$1:$C$215,3,0))</f>
        <v>#N/A</v>
      </c>
      <c r="D650" s="109">
        <f>VLOOKUP(A650,'[1]TỔNG HỢP'!$A:$N,14,0)</f>
        <v>0</v>
      </c>
      <c r="E650" s="112">
        <f>SUMIF('NHẬP HÀNG'!$D:$D,A650,'NHẬP HÀNG'!$H:$H)</f>
        <v>0</v>
      </c>
      <c r="F650" s="112">
        <f>SUMIF('NHẬP HÀNG'!D:D,A650,'NHẬP HÀNG'!I:I)</f>
        <v>0</v>
      </c>
      <c r="G650" s="112">
        <f>SUMIF('NHẬP HÀNG'!D:D,A650,'NHẬP HÀNG'!J:J)</f>
        <v>0</v>
      </c>
      <c r="H650" s="112">
        <f>SUMIF('NHẬP HÀNG'!D:D,A650,'NHẬP HÀNG'!K:K)</f>
        <v>0</v>
      </c>
      <c r="I650" s="112">
        <f>SUMIF('NHẬP HÀNG'!D:D,A650,'NHẬP HÀNG'!M:M)</f>
        <v>0</v>
      </c>
      <c r="J650" s="112">
        <f>SUMIF('NHẬP HÀNG'!D:D,A650,'NHẬP HÀNG'!N:N)</f>
        <v>0</v>
      </c>
      <c r="K650" s="112">
        <f>SUMIF('NHẬP HÀNG'!D:D,A650,'NHẬP HÀNG'!L:L)</f>
        <v>0</v>
      </c>
      <c r="L650" s="112">
        <f>SUMIF('XUẤT HÀNG'!D:D,A650,'XUẤT HÀNG'!G:G)</f>
        <v>0</v>
      </c>
      <c r="M650" s="112">
        <f>SUMIF('XUẤT HÀNG'!D:D,A650,'XUẤT HÀNG'!H:H)</f>
        <v>0</v>
      </c>
      <c r="N650" s="109">
        <f t="shared" si="103"/>
        <v>0</v>
      </c>
      <c r="O650" s="121"/>
      <c r="P650" s="122"/>
      <c r="Q650" s="124">
        <f t="shared" si="104"/>
        <v>0</v>
      </c>
      <c r="R650" s="63"/>
      <c r="S650" s="101" t="str">
        <f t="shared" si="105"/>
        <v>NOT OK</v>
      </c>
    </row>
    <row r="651" spans="1:19" s="100" customFormat="1" ht="33.75" customHeight="1">
      <c r="A651" s="54" t="s">
        <v>4466</v>
      </c>
      <c r="B651" s="113" t="str">
        <f>IF($A651="","",VLOOKUP($A651,'MÃ HH'!$A$1:$C$1876,2,0))</f>
        <v>TÁO 5 GÓC TELSTAR 100 -20KG</v>
      </c>
      <c r="C651" s="113"/>
      <c r="D651" s="109">
        <f>VLOOKUP(A651,'[1]TỔNG HỢP'!$A:$N,14,0)</f>
        <v>1</v>
      </c>
      <c r="E651" s="112">
        <f>SUMIF('NHẬP HÀNG'!$D:$D,A651,'NHẬP HÀNG'!$H:$H)</f>
        <v>0</v>
      </c>
      <c r="F651" s="112">
        <f>SUMIF('NHẬP HÀNG'!D:D,A651,'NHẬP HÀNG'!I:I)</f>
        <v>0</v>
      </c>
      <c r="G651" s="112">
        <f>SUMIF('NHẬP HÀNG'!D:D,A651,'NHẬP HÀNG'!J:J)</f>
        <v>0</v>
      </c>
      <c r="H651" s="112">
        <f>SUMIF('NHẬP HÀNG'!D:D,A651,'NHẬP HÀNG'!K:K)</f>
        <v>0</v>
      </c>
      <c r="I651" s="112">
        <f>SUMIF('NHẬP HÀNG'!D:D,A651,'NHẬP HÀNG'!M:M)</f>
        <v>0</v>
      </c>
      <c r="J651" s="112">
        <f>SUMIF('NHẬP HÀNG'!D:D,A651,'NHẬP HÀNG'!N:N)</f>
        <v>0</v>
      </c>
      <c r="K651" s="112">
        <f>SUMIF('NHẬP HÀNG'!D:D,A651,'NHẬP HÀNG'!L:L)</f>
        <v>0</v>
      </c>
      <c r="L651" s="112">
        <f>SUMIF('XUẤT HÀNG'!D:D,A651,'XUẤT HÀNG'!G:G)</f>
        <v>0</v>
      </c>
      <c r="M651" s="112">
        <f>SUMIF('XUẤT HÀNG'!D:D,A651,'XUẤT HÀNG'!H:H)</f>
        <v>0</v>
      </c>
      <c r="N651" s="109">
        <f t="shared" si="103"/>
        <v>1</v>
      </c>
      <c r="O651" s="121"/>
      <c r="P651" s="122"/>
      <c r="Q651" s="125">
        <f t="shared" si="104"/>
        <v>1</v>
      </c>
      <c r="R651" s="126" t="s">
        <v>4750</v>
      </c>
      <c r="S651" s="101" t="str">
        <f t="shared" si="105"/>
        <v>OK</v>
      </c>
    </row>
    <row r="652" spans="1:19" s="100" customFormat="1" ht="33.75" hidden="1" customHeight="1">
      <c r="A652" s="54" t="s">
        <v>3906</v>
      </c>
      <c r="B652" s="113" t="str">
        <f>IF($A652="","",VLOOKUP($A652,'MÃ HH'!$A$1:$C$1876,2,0))</f>
        <v xml:space="preserve">TÁO GÓC 5 APPLES 44 -10KG </v>
      </c>
      <c r="C652" s="113" t="e">
        <f>IF($A652="","",VLOOKUP($A652,'MÃ HH'!$A$1:$C$215,3,0))</f>
        <v>#N/A</v>
      </c>
      <c r="D652" s="109">
        <f>VLOOKUP(A652,'[1]TỔNG HỢP'!$A:$N,14,0)</f>
        <v>0</v>
      </c>
      <c r="E652" s="112">
        <f>SUMIF('NHẬP HÀNG'!$D:$D,A652,'NHẬP HÀNG'!$H:$H)</f>
        <v>0</v>
      </c>
      <c r="F652" s="112">
        <f>SUMIF('NHẬP HÀNG'!D:D,A652,'NHẬP HÀNG'!I:I)</f>
        <v>0</v>
      </c>
      <c r="G652" s="112">
        <f>SUMIF('NHẬP HÀNG'!D:D,A652,'NHẬP HÀNG'!J:J)</f>
        <v>0</v>
      </c>
      <c r="H652" s="112">
        <f>SUMIF('NHẬP HÀNG'!D:D,A652,'NHẬP HÀNG'!K:K)</f>
        <v>0</v>
      </c>
      <c r="I652" s="112">
        <f>SUMIF('NHẬP HÀNG'!D:D,A652,'NHẬP HÀNG'!M:M)</f>
        <v>0</v>
      </c>
      <c r="J652" s="112">
        <f>SUMIF('NHẬP HÀNG'!D:D,A652,'NHẬP HÀNG'!N:N)</f>
        <v>0</v>
      </c>
      <c r="K652" s="112">
        <f>SUMIF('NHẬP HÀNG'!D:D,A652,'NHẬP HÀNG'!L:L)</f>
        <v>0</v>
      </c>
      <c r="L652" s="112">
        <f>SUMIF('XUẤT HÀNG'!D:D,A652,'XUẤT HÀNG'!G:G)</f>
        <v>0</v>
      </c>
      <c r="M652" s="112">
        <f>SUMIF('XUẤT HÀNG'!D:D,A652,'XUẤT HÀNG'!H:H)</f>
        <v>0</v>
      </c>
      <c r="N652" s="109">
        <f t="shared" si="103"/>
        <v>0</v>
      </c>
      <c r="O652" s="121"/>
      <c r="P652" s="122"/>
      <c r="Q652" s="124">
        <f t="shared" si="104"/>
        <v>0</v>
      </c>
      <c r="R652" s="63"/>
      <c r="S652" s="101" t="str">
        <f t="shared" si="105"/>
        <v>NOT OK</v>
      </c>
    </row>
    <row r="653" spans="1:19" s="100" customFormat="1" ht="33.75" hidden="1" customHeight="1">
      <c r="A653" s="137" t="s">
        <v>4041</v>
      </c>
      <c r="B653" s="113" t="str">
        <f>IF($A653="","",VLOOKUP($A653,'MÃ HH'!$A$1:$C$1876,2,0))</f>
        <v>TÁO 5 GÓC STARR 88- 20KG</v>
      </c>
      <c r="C653" s="113" t="e">
        <f>IF($A653="","",VLOOKUP($A653,'MÃ HH'!$A$1:$C$215,3,0))</f>
        <v>#N/A</v>
      </c>
      <c r="D653" s="109">
        <f>VLOOKUP(A653,'[1]TỔNG HỢP'!$A:$N,14,0)</f>
        <v>0</v>
      </c>
      <c r="E653" s="112">
        <f>SUMIF('NHẬP HÀNG'!$D:$D,A653,'NHẬP HÀNG'!$H:$H)</f>
        <v>0</v>
      </c>
      <c r="F653" s="112">
        <f>SUMIF('NHẬP HÀNG'!D:D,A653,'NHẬP HÀNG'!I:I)</f>
        <v>0</v>
      </c>
      <c r="G653" s="112">
        <f>SUMIF('NHẬP HÀNG'!D:D,A653,'NHẬP HÀNG'!J:J)</f>
        <v>0</v>
      </c>
      <c r="H653" s="112">
        <f>SUMIF('NHẬP HÀNG'!D:D,A653,'NHẬP HÀNG'!K:K)</f>
        <v>0</v>
      </c>
      <c r="I653" s="112">
        <f>SUMIF('NHẬP HÀNG'!D:D,A653,'NHẬP HÀNG'!M:M)</f>
        <v>0</v>
      </c>
      <c r="J653" s="112">
        <f>SUMIF('NHẬP HÀNG'!D:D,A653,'NHẬP HÀNG'!N:N)</f>
        <v>0</v>
      </c>
      <c r="K653" s="112">
        <f>SUMIF('NHẬP HÀNG'!D:D,A653,'NHẬP HÀNG'!L:L)</f>
        <v>0</v>
      </c>
      <c r="L653" s="112">
        <f>SUMIF('XUẤT HÀNG'!D:D,A653,'XUẤT HÀNG'!G:G)</f>
        <v>0</v>
      </c>
      <c r="M653" s="112">
        <f>SUMIF('XUẤT HÀNG'!D:D,A653,'XUẤT HÀNG'!H:H)</f>
        <v>0</v>
      </c>
      <c r="N653" s="109">
        <f t="shared" si="103"/>
        <v>0</v>
      </c>
      <c r="O653" s="121"/>
      <c r="P653" s="122"/>
      <c r="Q653" s="124">
        <f t="shared" si="104"/>
        <v>0</v>
      </c>
      <c r="R653" s="63"/>
      <c r="S653" s="101" t="str">
        <f t="shared" si="105"/>
        <v>NOT OK</v>
      </c>
    </row>
    <row r="654" spans="1:19" s="100" customFormat="1" ht="33.75" hidden="1" customHeight="1">
      <c r="A654" s="54" t="s">
        <v>4139</v>
      </c>
      <c r="B654" s="113" t="str">
        <f>IF($A654="","",VLOOKUP($A654,'MÃ HH'!$A$1:$C$1876,2,0))</f>
        <v>TÁO 5 GÓC STARR 113 - 20KG</v>
      </c>
      <c r="C654" s="113" t="e">
        <f>IF($A654="","",VLOOKUP($A654,'MÃ HH'!$A$1:$C$215,3,0))</f>
        <v>#N/A</v>
      </c>
      <c r="D654" s="109">
        <f>VLOOKUP(A654,'[1]TỔNG HỢP'!$A:$N,14,0)</f>
        <v>0</v>
      </c>
      <c r="E654" s="112">
        <f>SUMIF('NHẬP HÀNG'!$D:$D,A654,'NHẬP HÀNG'!$H:$H)</f>
        <v>0</v>
      </c>
      <c r="F654" s="112">
        <f>SUMIF('NHẬP HÀNG'!D:D,A654,'NHẬP HÀNG'!I:I)</f>
        <v>0</v>
      </c>
      <c r="G654" s="112">
        <f>SUMIF('NHẬP HÀNG'!D:D,A654,'NHẬP HÀNG'!J:J)</f>
        <v>0</v>
      </c>
      <c r="H654" s="112">
        <f>SUMIF('NHẬP HÀNG'!D:D,A654,'NHẬP HÀNG'!K:K)</f>
        <v>0</v>
      </c>
      <c r="I654" s="112">
        <f>SUMIF('NHẬP HÀNG'!D:D,A654,'NHẬP HÀNG'!M:M)</f>
        <v>0</v>
      </c>
      <c r="J654" s="112">
        <f>SUMIF('NHẬP HÀNG'!D:D,A654,'NHẬP HÀNG'!N:N)</f>
        <v>0</v>
      </c>
      <c r="K654" s="112">
        <f>SUMIF('NHẬP HÀNG'!D:D,A654,'NHẬP HÀNG'!L:L)</f>
        <v>0</v>
      </c>
      <c r="L654" s="112">
        <f>SUMIF('XUẤT HÀNG'!D:D,A654,'XUẤT HÀNG'!G:G)</f>
        <v>0</v>
      </c>
      <c r="M654" s="112">
        <f>SUMIF('XUẤT HÀNG'!D:D,A654,'XUẤT HÀNG'!H:H)</f>
        <v>0</v>
      </c>
      <c r="N654" s="109">
        <f t="shared" si="103"/>
        <v>0</v>
      </c>
      <c r="O654" s="121"/>
      <c r="P654" s="122"/>
      <c r="Q654" s="124">
        <f t="shared" si="104"/>
        <v>0</v>
      </c>
      <c r="R654" s="63"/>
      <c r="S654" s="101" t="str">
        <f t="shared" si="105"/>
        <v>NOT OK</v>
      </c>
    </row>
    <row r="655" spans="1:19" s="100" customFormat="1" ht="33.75" hidden="1" customHeight="1">
      <c r="A655" s="56" t="s">
        <v>3639</v>
      </c>
      <c r="B655" s="113" t="str">
        <f>IF($A655="","",VLOOKUP($A655,'MÃ HH'!$A$1:$C$215,2,0))</f>
        <v>TÁO NZ SONYA 110 - 18KG</v>
      </c>
      <c r="C655" s="113" t="str">
        <f>IF($A655="","",VLOOKUP($A655,'MÃ HH'!$A$1:$C$215,3,0))</f>
        <v>Thùng</v>
      </c>
      <c r="D655" s="109">
        <f>VLOOKUP(A655,'[1]TỔNG HỢP'!$A:$N,14,0)</f>
        <v>0</v>
      </c>
      <c r="E655" s="112">
        <f>SUMIF('NHẬP HÀNG'!$D:$D,A655,'NHẬP HÀNG'!$H:$H)</f>
        <v>0</v>
      </c>
      <c r="F655" s="112">
        <f>SUMIF('NHẬP HÀNG'!D:D,A655,'NHẬP HÀNG'!I:I)</f>
        <v>0</v>
      </c>
      <c r="G655" s="112">
        <f>SUMIF('NHẬP HÀNG'!D:D,A655,'NHẬP HÀNG'!J:J)</f>
        <v>0</v>
      </c>
      <c r="H655" s="112">
        <f>SUMIF('NHẬP HÀNG'!D:D,A655,'NHẬP HÀNG'!K:K)</f>
        <v>0</v>
      </c>
      <c r="I655" s="112">
        <f>SUMIF('NHẬP HÀNG'!D:D,A655,'NHẬP HÀNG'!M:M)</f>
        <v>0</v>
      </c>
      <c r="J655" s="112">
        <f>SUMIF('NHẬP HÀNG'!D:D,A655,'NHẬP HÀNG'!N:N)</f>
        <v>0</v>
      </c>
      <c r="K655" s="112">
        <f>SUMIF('NHẬP HÀNG'!D:D,A655,'NHẬP HÀNG'!L:L)</f>
        <v>0</v>
      </c>
      <c r="L655" s="112">
        <f>SUMIF('XUẤT HÀNG'!D:D,A655,'XUẤT HÀNG'!G:G)</f>
        <v>0</v>
      </c>
      <c r="M655" s="112">
        <f>SUMIF('XUẤT HÀNG'!D:D,A655,'XUẤT HÀNG'!H:H)</f>
        <v>0</v>
      </c>
      <c r="N655" s="109">
        <f t="shared" si="103"/>
        <v>0</v>
      </c>
      <c r="O655" s="121"/>
      <c r="P655" s="122"/>
      <c r="Q655" s="124">
        <f t="shared" si="104"/>
        <v>0</v>
      </c>
      <c r="R655" s="63"/>
      <c r="S655" s="101" t="str">
        <f t="shared" si="105"/>
        <v>NOT OK</v>
      </c>
    </row>
    <row r="656" spans="1:19" s="100" customFormat="1" ht="35.1" hidden="1" customHeight="1">
      <c r="A656" s="56" t="s">
        <v>3641</v>
      </c>
      <c r="B656" s="113" t="str">
        <f>IF($A656="","",VLOOKUP($A656,'MÃ HH'!$A$1:$C$215,2,0))</f>
        <v>TÁO NZ  SONYA 120 - 18KG</v>
      </c>
      <c r="C656" s="113" t="str">
        <f>IF($A656="","",VLOOKUP($A656,'MÃ HH'!$A$1:$C$215,3,0))</f>
        <v>Thùng</v>
      </c>
      <c r="D656" s="109">
        <f>VLOOKUP(A656,'[1]TỔNG HỢP'!$A:$N,14,0)</f>
        <v>0</v>
      </c>
      <c r="E656" s="112">
        <f>SUMIF('NHẬP HÀNG'!$D:$D,A656,'NHẬP HÀNG'!$H:$H)</f>
        <v>0</v>
      </c>
      <c r="F656" s="112">
        <f>SUMIF('NHẬP HÀNG'!D:D,A656,'NHẬP HÀNG'!I:I)</f>
        <v>0</v>
      </c>
      <c r="G656" s="112">
        <f>SUMIF('NHẬP HÀNG'!D:D,A656,'NHẬP HÀNG'!J:J)</f>
        <v>0</v>
      </c>
      <c r="H656" s="112">
        <f>SUMIF('NHẬP HÀNG'!D:D,A656,'NHẬP HÀNG'!K:K)</f>
        <v>0</v>
      </c>
      <c r="I656" s="112">
        <f>SUMIF('NHẬP HÀNG'!D:D,A656,'NHẬP HÀNG'!M:M)</f>
        <v>0</v>
      </c>
      <c r="J656" s="112">
        <f>SUMIF('NHẬP HÀNG'!D:D,A656,'NHẬP HÀNG'!N:N)</f>
        <v>0</v>
      </c>
      <c r="K656" s="112">
        <f>SUMIF('NHẬP HÀNG'!D:D,A656,'NHẬP HÀNG'!L:L)</f>
        <v>0</v>
      </c>
      <c r="L656" s="112">
        <f>SUMIF('XUẤT HÀNG'!D:D,A656,'XUẤT HÀNG'!G:G)</f>
        <v>0</v>
      </c>
      <c r="M656" s="112">
        <f>SUMIF('XUẤT HÀNG'!D:D,A656,'XUẤT HÀNG'!H:H)</f>
        <v>0</v>
      </c>
      <c r="N656" s="109">
        <f t="shared" si="103"/>
        <v>0</v>
      </c>
      <c r="O656" s="121"/>
      <c r="P656" s="122"/>
      <c r="Q656" s="124">
        <f t="shared" si="104"/>
        <v>0</v>
      </c>
      <c r="R656" s="63"/>
      <c r="S656" s="101" t="str">
        <f t="shared" si="105"/>
        <v>NOT OK</v>
      </c>
    </row>
    <row r="657" spans="1:21" s="100" customFormat="1" ht="35.1" hidden="1" customHeight="1">
      <c r="A657" s="40" t="s">
        <v>3910</v>
      </c>
      <c r="B657" s="113" t="str">
        <f>IF($A657="","",VLOOKUP($A657,'MÃ HH'!$A$1:$C$2169,2,0))</f>
        <v xml:space="preserve">TÁO RUBY STAR 80-18KG </v>
      </c>
      <c r="C657" s="113" t="e">
        <f>IF($A657="","",VLOOKUP($A657,'MÃ HH'!$A$1:$C$215,3,0))</f>
        <v>#N/A</v>
      </c>
      <c r="D657" s="109">
        <f>VLOOKUP(A657,'[1]TỔNG HỢP'!$A:$N,14,0)</f>
        <v>0</v>
      </c>
      <c r="E657" s="112">
        <f>SUMIF('NHẬP HÀNG'!$D:$D,A657,'NHẬP HÀNG'!$H:$H)</f>
        <v>0</v>
      </c>
      <c r="F657" s="112">
        <f>SUMIF('NHẬP HÀNG'!D:D,A657,'NHẬP HÀNG'!I:I)</f>
        <v>0</v>
      </c>
      <c r="G657" s="112">
        <f>SUMIF('NHẬP HÀNG'!D:D,A657,'NHẬP HÀNG'!J:J)</f>
        <v>0</v>
      </c>
      <c r="H657" s="112">
        <f>SUMIF('NHẬP HÀNG'!D:D,A657,'NHẬP HÀNG'!K:K)</f>
        <v>0</v>
      </c>
      <c r="I657" s="112">
        <f>SUMIF('NHẬP HÀNG'!D:D,A657,'NHẬP HÀNG'!M:M)</f>
        <v>0</v>
      </c>
      <c r="J657" s="112">
        <f>SUMIF('NHẬP HÀNG'!D:D,A657,'NHẬP HÀNG'!N:N)</f>
        <v>0</v>
      </c>
      <c r="K657" s="112">
        <f>SUMIF('NHẬP HÀNG'!D:D,A657,'NHẬP HÀNG'!L:L)</f>
        <v>0</v>
      </c>
      <c r="L657" s="112">
        <f>SUMIF('XUẤT HÀNG'!D:D,A657,'XUẤT HÀNG'!G:G)</f>
        <v>0</v>
      </c>
      <c r="M657" s="112">
        <f>SUMIF('XUẤT HÀNG'!D:D,A657,'XUẤT HÀNG'!H:H)</f>
        <v>0</v>
      </c>
      <c r="N657" s="109">
        <f t="shared" si="103"/>
        <v>0</v>
      </c>
      <c r="O657" s="121"/>
      <c r="P657" s="122"/>
      <c r="Q657" s="124">
        <f t="shared" si="104"/>
        <v>0</v>
      </c>
      <c r="R657" s="63"/>
      <c r="S657" s="101" t="str">
        <f t="shared" si="105"/>
        <v>NOT OK</v>
      </c>
    </row>
    <row r="658" spans="1:21" s="100" customFormat="1" ht="35.1" hidden="1" customHeight="1">
      <c r="A658" s="40" t="s">
        <v>3884</v>
      </c>
      <c r="B658" s="113" t="str">
        <f>IF($A658="","",VLOOKUP($A658,'MÃ HH'!$A$1:$C$1879,2,0))</f>
        <v xml:space="preserve">TÁO RUBY STAR 90-18KG </v>
      </c>
      <c r="C658" s="113" t="e">
        <f>IF($A658="","",VLOOKUP($A658,'MÃ HH'!$A$1:$C$215,3,0))</f>
        <v>#N/A</v>
      </c>
      <c r="D658" s="109">
        <f>VLOOKUP(A658,'[1]TỔNG HỢP'!$A:$N,14,0)</f>
        <v>0</v>
      </c>
      <c r="E658" s="112">
        <f>SUMIF('NHẬP HÀNG'!$D:$D,A658,'NHẬP HÀNG'!$H:$H)</f>
        <v>0</v>
      </c>
      <c r="F658" s="112">
        <f>SUMIF('NHẬP HÀNG'!D:D,A658,'NHẬP HÀNG'!I:I)</f>
        <v>0</v>
      </c>
      <c r="G658" s="112">
        <f>SUMIF('NHẬP HÀNG'!D:D,A658,'NHẬP HÀNG'!J:J)</f>
        <v>0</v>
      </c>
      <c r="H658" s="112">
        <f>SUMIF('NHẬP HÀNG'!D:D,A658,'NHẬP HÀNG'!K:K)</f>
        <v>0</v>
      </c>
      <c r="I658" s="112">
        <f>SUMIF('NHẬP HÀNG'!D:D,A658,'NHẬP HÀNG'!M:M)</f>
        <v>0</v>
      </c>
      <c r="J658" s="112">
        <f>SUMIF('NHẬP HÀNG'!D:D,A658,'NHẬP HÀNG'!N:N)</f>
        <v>0</v>
      </c>
      <c r="K658" s="112">
        <f>SUMIF('NHẬP HÀNG'!D:D,A658,'NHẬP HÀNG'!L:L)</f>
        <v>0</v>
      </c>
      <c r="L658" s="112">
        <f>SUMIF('XUẤT HÀNG'!D:D,A658,'XUẤT HÀNG'!G:G)</f>
        <v>0</v>
      </c>
      <c r="M658" s="112">
        <f>SUMIF('XUẤT HÀNG'!D:D,A658,'XUẤT HÀNG'!H:H)</f>
        <v>0</v>
      </c>
      <c r="N658" s="109">
        <f t="shared" si="103"/>
        <v>0</v>
      </c>
      <c r="O658" s="121"/>
      <c r="P658" s="122"/>
      <c r="Q658" s="124">
        <f t="shared" si="104"/>
        <v>0</v>
      </c>
      <c r="R658" s="63"/>
      <c r="S658" s="101" t="str">
        <f t="shared" si="105"/>
        <v>NOT OK</v>
      </c>
    </row>
    <row r="659" spans="1:21" s="100" customFormat="1" ht="35.1" hidden="1" customHeight="1">
      <c r="A659" s="40" t="s">
        <v>3900</v>
      </c>
      <c r="B659" s="113" t="str">
        <f>IF($A659="","",VLOOKUP($A659,'MÃ HH'!$A$1:$C$1879,2,0))</f>
        <v xml:space="preserve">TÁO RUBY STAR 100-18KG </v>
      </c>
      <c r="C659" s="113" t="e">
        <f>IF($A659="","",VLOOKUP($A659,'MÃ HH'!$A$1:$C$215,3,0))</f>
        <v>#N/A</v>
      </c>
      <c r="D659" s="109">
        <f>VLOOKUP(A659,'[1]TỔNG HỢP'!$A:$N,14,0)</f>
        <v>0</v>
      </c>
      <c r="E659" s="112">
        <f>SUMIF('NHẬP HÀNG'!$D:$D,A659,'NHẬP HÀNG'!$H:$H)</f>
        <v>0</v>
      </c>
      <c r="F659" s="112">
        <f>SUMIF('NHẬP HÀNG'!D:D,A659,'NHẬP HÀNG'!I:I)</f>
        <v>0</v>
      </c>
      <c r="G659" s="112">
        <f>SUMIF('NHẬP HÀNG'!D:D,A659,'NHẬP HÀNG'!J:J)</f>
        <v>0</v>
      </c>
      <c r="H659" s="112">
        <f>SUMIF('NHẬP HÀNG'!D:D,A659,'NHẬP HÀNG'!K:K)</f>
        <v>0</v>
      </c>
      <c r="I659" s="112">
        <f>SUMIF('NHẬP HÀNG'!D:D,A659,'NHẬP HÀNG'!M:M)</f>
        <v>0</v>
      </c>
      <c r="J659" s="112">
        <f>SUMIF('NHẬP HÀNG'!D:D,A659,'NHẬP HÀNG'!N:N)</f>
        <v>0</v>
      </c>
      <c r="K659" s="112">
        <f>SUMIF('NHẬP HÀNG'!D:D,A659,'NHẬP HÀNG'!L:L)</f>
        <v>0</v>
      </c>
      <c r="L659" s="112">
        <f>SUMIF('XUẤT HÀNG'!D:D,A659,'XUẤT HÀNG'!G:G)</f>
        <v>0</v>
      </c>
      <c r="M659" s="112">
        <f>SUMIF('XUẤT HÀNG'!D:D,A659,'XUẤT HÀNG'!H:H)</f>
        <v>0</v>
      </c>
      <c r="N659" s="109">
        <f t="shared" si="103"/>
        <v>0</v>
      </c>
      <c r="O659" s="121"/>
      <c r="P659" s="122"/>
      <c r="Q659" s="124">
        <f t="shared" si="104"/>
        <v>0</v>
      </c>
      <c r="R659" s="63"/>
      <c r="S659" s="101" t="str">
        <f t="shared" si="105"/>
        <v>NOT OK</v>
      </c>
    </row>
    <row r="660" spans="1:21" s="100" customFormat="1" ht="35.1" hidden="1" customHeight="1">
      <c r="A660" s="40" t="s">
        <v>4013</v>
      </c>
      <c r="B660" s="113" t="str">
        <f>IF($A660="","",VLOOKUP($A660,'MÃ HH'!$A$1:$C$1879,2,0))</f>
        <v xml:space="preserve">TÁO RUBY STAR 110-18KG </v>
      </c>
      <c r="C660" s="113" t="e">
        <f>IF($A660="","",VLOOKUP($A660,'MÃ HH'!$A$1:$C$215,3,0))</f>
        <v>#N/A</v>
      </c>
      <c r="D660" s="109">
        <f>VLOOKUP(A660,'[1]TỔNG HỢP'!$A:$N,14,0)</f>
        <v>0</v>
      </c>
      <c r="E660" s="112">
        <f>SUMIF('NHẬP HÀNG'!$D:$D,A660,'NHẬP HÀNG'!$H:$H)</f>
        <v>0</v>
      </c>
      <c r="F660" s="112">
        <f>SUMIF('NHẬP HÀNG'!D:D,A660,'NHẬP HÀNG'!I:I)</f>
        <v>0</v>
      </c>
      <c r="G660" s="112">
        <f>SUMIF('NHẬP HÀNG'!D:D,A660,'NHẬP HÀNG'!J:J)</f>
        <v>0</v>
      </c>
      <c r="H660" s="112">
        <f>SUMIF('NHẬP HÀNG'!D:D,A660,'NHẬP HÀNG'!K:K)</f>
        <v>0</v>
      </c>
      <c r="I660" s="112">
        <f>SUMIF('NHẬP HÀNG'!D:D,A660,'NHẬP HÀNG'!M:M)</f>
        <v>0</v>
      </c>
      <c r="J660" s="112">
        <f>SUMIF('NHẬP HÀNG'!D:D,A660,'NHẬP HÀNG'!N:N)</f>
        <v>0</v>
      </c>
      <c r="K660" s="112">
        <f>SUMIF('NHẬP HÀNG'!D:D,A660,'NHẬP HÀNG'!L:L)</f>
        <v>0</v>
      </c>
      <c r="L660" s="112">
        <f>SUMIF('XUẤT HÀNG'!D:D,A660,'XUẤT HÀNG'!G:G)</f>
        <v>0</v>
      </c>
      <c r="M660" s="112">
        <f>SUMIF('XUẤT HÀNG'!D:D,A660,'XUẤT HÀNG'!H:H)</f>
        <v>0</v>
      </c>
      <c r="N660" s="109">
        <f t="shared" si="103"/>
        <v>0</v>
      </c>
      <c r="O660" s="121"/>
      <c r="P660" s="122"/>
      <c r="Q660" s="124">
        <f t="shared" si="104"/>
        <v>0</v>
      </c>
      <c r="R660" s="63"/>
      <c r="S660" s="101" t="str">
        <f t="shared" si="105"/>
        <v>NOT OK</v>
      </c>
    </row>
    <row r="661" spans="1:21" s="100" customFormat="1" ht="35.1" hidden="1" customHeight="1">
      <c r="A661" s="54" t="s">
        <v>4247</v>
      </c>
      <c r="B661" s="113" t="str">
        <f>IF($A661="","",VLOOKUP($A661,'MÃ HH'!$A$1:$C$1879,2,0))</f>
        <v>TÁO RUBY STAR LẪN SIZE -18KG</v>
      </c>
      <c r="C661" s="113" t="e">
        <f>IF($A661="","",VLOOKUP($A661,'MÃ HH'!$A$1:$C$215,3,0))</f>
        <v>#N/A</v>
      </c>
      <c r="D661" s="109">
        <f>VLOOKUP(A661,'[1]TỔNG HỢP'!$A:$N,14,0)</f>
        <v>0</v>
      </c>
      <c r="E661" s="112">
        <f>SUMIF('NHẬP HÀNG'!$D:$D,A661,'NHẬP HÀNG'!$H:$H)</f>
        <v>0</v>
      </c>
      <c r="F661" s="112">
        <f>SUMIF('NHẬP HÀNG'!D:D,A661,'NHẬP HÀNG'!I:I)</f>
        <v>0</v>
      </c>
      <c r="G661" s="112">
        <f>SUMIF('NHẬP HÀNG'!D:D,A661,'NHẬP HÀNG'!J:J)</f>
        <v>0</v>
      </c>
      <c r="H661" s="112">
        <f>SUMIF('NHẬP HÀNG'!D:D,A661,'NHẬP HÀNG'!K:K)</f>
        <v>0</v>
      </c>
      <c r="I661" s="112">
        <f>SUMIF('NHẬP HÀNG'!D:D,A661,'NHẬP HÀNG'!M:M)</f>
        <v>0</v>
      </c>
      <c r="J661" s="112">
        <f>SUMIF('NHẬP HÀNG'!D:D,A661,'NHẬP HÀNG'!N:N)</f>
        <v>0</v>
      </c>
      <c r="K661" s="112">
        <f>SUMIF('NHẬP HÀNG'!D:D,A661,'NHẬP HÀNG'!L:L)</f>
        <v>0</v>
      </c>
      <c r="L661" s="112">
        <f>SUMIF('XUẤT HÀNG'!D:D,A661,'XUẤT HÀNG'!G:G)</f>
        <v>0</v>
      </c>
      <c r="M661" s="112">
        <f>SUMIF('XUẤT HÀNG'!D:D,A661,'XUẤT HÀNG'!H:H)</f>
        <v>0</v>
      </c>
      <c r="N661" s="109">
        <f t="shared" si="103"/>
        <v>0</v>
      </c>
      <c r="O661" s="121"/>
      <c r="P661" s="122"/>
      <c r="Q661" s="124">
        <f t="shared" si="104"/>
        <v>0</v>
      </c>
      <c r="R661" s="63"/>
      <c r="S661" s="101" t="str">
        <f t="shared" si="105"/>
        <v>NOT OK</v>
      </c>
    </row>
    <row r="662" spans="1:21" s="100" customFormat="1" ht="35.1" hidden="1" customHeight="1">
      <c r="A662" s="54" t="s">
        <v>3932</v>
      </c>
      <c r="B662" s="113" t="str">
        <f>IF($A662="","",VLOOKUP($A662,'MÃ HH'!$A$1:$C$1879,2,0))</f>
        <v>VIỆT QUẤT BLUE ROYAL TUMBO</v>
      </c>
      <c r="C662" s="113" t="e">
        <f>IF($A662="","",VLOOKUP($A662,'MÃ HH'!$A$1:$C$215,3,0))</f>
        <v>#N/A</v>
      </c>
      <c r="D662" s="109">
        <f>VLOOKUP(A662,'[1]TỔNG HỢP'!$A:$N,14,0)</f>
        <v>0</v>
      </c>
      <c r="E662" s="112">
        <f>SUMIF('NHẬP HÀNG'!$D:$D,A662,'NHẬP HÀNG'!$H:$H)</f>
        <v>0</v>
      </c>
      <c r="F662" s="112">
        <f>SUMIF('NHẬP HÀNG'!D:D,A662,'NHẬP HÀNG'!I:I)</f>
        <v>0</v>
      </c>
      <c r="G662" s="112">
        <f>SUMIF('NHẬP HÀNG'!D:D,A662,'NHẬP HÀNG'!J:J)</f>
        <v>0</v>
      </c>
      <c r="H662" s="112">
        <f>SUMIF('NHẬP HÀNG'!D:D,A662,'NHẬP HÀNG'!K:K)</f>
        <v>0</v>
      </c>
      <c r="I662" s="112">
        <f>SUMIF('NHẬP HÀNG'!D:D,A662,'NHẬP HÀNG'!M:M)</f>
        <v>0</v>
      </c>
      <c r="J662" s="112">
        <f>SUMIF('NHẬP HÀNG'!D:D,A662,'NHẬP HÀNG'!N:N)</f>
        <v>0</v>
      </c>
      <c r="K662" s="112">
        <f>SUMIF('NHẬP HÀNG'!D:D,A662,'NHẬP HÀNG'!L:L)</f>
        <v>0</v>
      </c>
      <c r="L662" s="112">
        <f>SUMIF('XUẤT HÀNG'!D:D,A662,'XUẤT HÀNG'!G:G)</f>
        <v>0</v>
      </c>
      <c r="M662" s="112">
        <f>SUMIF('XUẤT HÀNG'!D:D,A662,'XUẤT HÀNG'!H:H)</f>
        <v>0</v>
      </c>
      <c r="N662" s="109">
        <f t="shared" si="103"/>
        <v>0</v>
      </c>
      <c r="O662" s="121"/>
      <c r="P662" s="122"/>
      <c r="Q662" s="124">
        <f t="shared" si="104"/>
        <v>0</v>
      </c>
      <c r="R662" s="63"/>
      <c r="S662" s="101" t="str">
        <f t="shared" si="105"/>
        <v>NOT OK</v>
      </c>
    </row>
    <row r="663" spans="1:21" s="100" customFormat="1" ht="35.1" hidden="1" customHeight="1">
      <c r="A663" s="54" t="s">
        <v>4149</v>
      </c>
      <c r="B663" s="113" t="str">
        <f>IF($A663="","",VLOOKUP($A663,'MÃ HH'!$A$1:$C$1879,2,0))</f>
        <v>TÁO RUBY 10 KG CHUÔNG</v>
      </c>
      <c r="C663" s="113" t="e">
        <f>IF($A663="","",VLOOKUP($A663,'MÃ HH'!$A$1:$C$215,3,0))</f>
        <v>#N/A</v>
      </c>
      <c r="D663" s="109">
        <f>VLOOKUP(A663,'[1]TỔNG HỢP'!$A:$N,14,0)</f>
        <v>0</v>
      </c>
      <c r="E663" s="112">
        <f>SUMIF('NHẬP HÀNG'!$D:$D,A663,'NHẬP HÀNG'!$H:$H)</f>
        <v>0</v>
      </c>
      <c r="F663" s="112">
        <f>SUMIF('NHẬP HÀNG'!D:D,A663,'NHẬP HÀNG'!I:I)</f>
        <v>0</v>
      </c>
      <c r="G663" s="112">
        <f>SUMIF('NHẬP HÀNG'!D:D,A663,'NHẬP HÀNG'!J:J)</f>
        <v>0</v>
      </c>
      <c r="H663" s="112">
        <f>SUMIF('NHẬP HÀNG'!D:D,A663,'NHẬP HÀNG'!K:K)</f>
        <v>0</v>
      </c>
      <c r="I663" s="112">
        <f>SUMIF('NHẬP HÀNG'!D:D,A663,'NHẬP HÀNG'!M:M)</f>
        <v>0</v>
      </c>
      <c r="J663" s="112">
        <f>SUMIF('NHẬP HÀNG'!D:D,A663,'NHẬP HÀNG'!N:N)</f>
        <v>0</v>
      </c>
      <c r="K663" s="112">
        <f>SUMIF('NHẬP HÀNG'!D:D,A663,'NHẬP HÀNG'!L:L)</f>
        <v>0</v>
      </c>
      <c r="L663" s="112">
        <f>SUMIF('XUẤT HÀNG'!D:D,A663,'XUẤT HÀNG'!G:G)</f>
        <v>0</v>
      </c>
      <c r="M663" s="112">
        <f>SUMIF('XUẤT HÀNG'!D:D,A663,'XUẤT HÀNG'!H:H)</f>
        <v>0</v>
      </c>
      <c r="N663" s="109">
        <f t="shared" si="103"/>
        <v>0</v>
      </c>
      <c r="O663" s="121"/>
      <c r="P663" s="122"/>
      <c r="Q663" s="124">
        <f t="shared" si="104"/>
        <v>0</v>
      </c>
      <c r="R663" s="63"/>
      <c r="S663" s="101" t="str">
        <f t="shared" si="105"/>
        <v>NOT OK</v>
      </c>
    </row>
    <row r="664" spans="1:21" s="100" customFormat="1" ht="35.1" customHeight="1">
      <c r="A664" s="40" t="s">
        <v>4710</v>
      </c>
      <c r="B664" s="113" t="str">
        <f>IF($A664="","",VLOOKUP($A664,'MÃ HH'!$A$1:$C$1879,2,0))</f>
        <v>TÁO 5 GÓC STARR RANCH 36 -10KG</v>
      </c>
      <c r="C664" s="113" t="e">
        <f>IF($A664="","",VLOOKUP($A664,'MÃ HH'!$A$1:$C$215,3,0))</f>
        <v>#N/A</v>
      </c>
      <c r="D664" s="109">
        <f>VLOOKUP(A664,'[1]TỔNG HỢP'!$A:$N,14,0)</f>
        <v>8</v>
      </c>
      <c r="E664" s="112">
        <f>SUMIF('NHẬP HÀNG'!$D:$D,A664,'NHẬP HÀNG'!$H:$H)</f>
        <v>0</v>
      </c>
      <c r="F664" s="112">
        <f>SUMIF('NHẬP HÀNG'!D:D,A664,'NHẬP HÀNG'!I:I)</f>
        <v>0</v>
      </c>
      <c r="G664" s="112">
        <f>SUMIF('NHẬP HÀNG'!D:D,A664,'NHẬP HÀNG'!J:J)</f>
        <v>0</v>
      </c>
      <c r="H664" s="112">
        <f>SUMIF('NHẬP HÀNG'!D:D,A664,'NHẬP HÀNG'!K:K)</f>
        <v>0</v>
      </c>
      <c r="I664" s="112">
        <f>SUMIF('NHẬP HÀNG'!D:D,A664,'NHẬP HÀNG'!M:M)</f>
        <v>0</v>
      </c>
      <c r="J664" s="112">
        <f>SUMIF('NHẬP HÀNG'!D:D,A664,'NHẬP HÀNG'!N:N)</f>
        <v>0</v>
      </c>
      <c r="K664" s="112">
        <f>SUMIF('NHẬP HÀNG'!D:D,A664,'NHẬP HÀNG'!L:L)</f>
        <v>0</v>
      </c>
      <c r="L664" s="112">
        <f>SUMIF('XUẤT HÀNG'!D:D,A664,'XUẤT HÀNG'!G:G)</f>
        <v>8</v>
      </c>
      <c r="M664" s="112">
        <f>SUMIF('XUẤT HÀNG'!D:D,A664,'XUẤT HÀNG'!H:H)</f>
        <v>0</v>
      </c>
      <c r="N664" s="109">
        <f t="shared" si="103"/>
        <v>0</v>
      </c>
      <c r="O664" s="121"/>
      <c r="P664" s="122"/>
      <c r="Q664" s="124">
        <f t="shared" si="104"/>
        <v>0</v>
      </c>
      <c r="R664" s="63"/>
      <c r="S664" s="101" t="str">
        <f t="shared" si="105"/>
        <v>OK</v>
      </c>
    </row>
    <row r="665" spans="1:21" s="100" customFormat="1" ht="35.1" hidden="1" customHeight="1">
      <c r="A665" s="40" t="s">
        <v>4009</v>
      </c>
      <c r="B665" s="113" t="str">
        <f>IF($A665="","",VLOOKUP($A665,'MÃ HH'!$A$1:$C$1879,2,0))</f>
        <v>TÁO 5 GÓC SUPER 100-20KG</v>
      </c>
      <c r="C665" s="113" t="e">
        <f>IF($A665="","",VLOOKUP($A665,'MÃ HH'!$A$1:$C$215,3,0))</f>
        <v>#N/A</v>
      </c>
      <c r="D665" s="109">
        <f>VLOOKUP(A665,'[1]TỔNG HỢP'!$A:$N,14,0)</f>
        <v>0</v>
      </c>
      <c r="E665" s="112">
        <f>SUMIF('NHẬP HÀNG'!$D:$D,A665,'NHẬP HÀNG'!$H:$H)</f>
        <v>0</v>
      </c>
      <c r="F665" s="112">
        <f>SUMIF('NHẬP HÀNG'!D:D,A665,'NHẬP HÀNG'!I:I)</f>
        <v>0</v>
      </c>
      <c r="G665" s="112">
        <f>SUMIF('NHẬP HÀNG'!D:D,A665,'NHẬP HÀNG'!J:J)</f>
        <v>0</v>
      </c>
      <c r="H665" s="112">
        <f>SUMIF('NHẬP HÀNG'!D:D,A665,'NHẬP HÀNG'!K:K)</f>
        <v>0</v>
      </c>
      <c r="I665" s="112">
        <f>SUMIF('NHẬP HÀNG'!D:D,A665,'NHẬP HÀNG'!M:M)</f>
        <v>0</v>
      </c>
      <c r="J665" s="112">
        <f>SUMIF('NHẬP HÀNG'!D:D,A665,'NHẬP HÀNG'!N:N)</f>
        <v>0</v>
      </c>
      <c r="K665" s="112">
        <f>SUMIF('NHẬP HÀNG'!D:D,A665,'NHẬP HÀNG'!L:L)</f>
        <v>0</v>
      </c>
      <c r="L665" s="112">
        <f>SUMIF('XUẤT HÀNG'!D:D,A665,'XUẤT HÀNG'!G:G)</f>
        <v>0</v>
      </c>
      <c r="M665" s="112">
        <f>SUMIF('XUẤT HÀNG'!D:D,A665,'XUẤT HÀNG'!H:H)</f>
        <v>0</v>
      </c>
      <c r="N665" s="109">
        <f t="shared" ref="N665:N702" si="108">D665+E665+F665+G665+H665+I665++J665-L665-M665+K665</f>
        <v>0</v>
      </c>
      <c r="O665" s="121"/>
      <c r="P665" s="122"/>
      <c r="Q665" s="124">
        <f t="shared" ref="Q665:Q702" si="109">+N665-O665-P665</f>
        <v>0</v>
      </c>
      <c r="R665" s="12" t="s">
        <v>4868</v>
      </c>
      <c r="S665" s="101" t="str">
        <f t="shared" ref="S665:S704" si="110">IF(ABS(D665)+ABS(E665)+ABS(F665)+ABS(J665)+ABS(L665)+ABS(O665)+ABS(P665)+ABS(M665)+ABS(N665)+ABS(Q665)=0,"NOT OK","OK")</f>
        <v>NOT OK</v>
      </c>
    </row>
    <row r="666" spans="1:21" s="100" customFormat="1" ht="35.1" hidden="1" customHeight="1">
      <c r="A666" s="40" t="s">
        <v>4331</v>
      </c>
      <c r="B666" s="113" t="str">
        <f>IF($A666="","",VLOOKUP($A666,'MÃ HH'!$A$1:$C$1879,2,0))</f>
        <v>TÁO 5 GÓC SUPER 125-20KG</v>
      </c>
      <c r="C666" s="113"/>
      <c r="D666" s="109">
        <f>VLOOKUP(A666,'[1]TỔNG HỢP'!$A:$N,14,0)</f>
        <v>0</v>
      </c>
      <c r="E666" s="112">
        <f>SUMIF('NHẬP HÀNG'!$D:$D,A666,'NHẬP HÀNG'!$H:$H)</f>
        <v>0</v>
      </c>
      <c r="F666" s="112">
        <f>SUMIF('NHẬP HÀNG'!D:D,A666,'NHẬP HÀNG'!I:I)</f>
        <v>0</v>
      </c>
      <c r="G666" s="112">
        <f>SUMIF('NHẬP HÀNG'!D:D,A666,'NHẬP HÀNG'!J:J)</f>
        <v>0</v>
      </c>
      <c r="H666" s="112">
        <f>SUMIF('NHẬP HÀNG'!D:D,A666,'NHẬP HÀNG'!K:K)</f>
        <v>0</v>
      </c>
      <c r="I666" s="112">
        <f>SUMIF('NHẬP HÀNG'!D:D,A666,'NHẬP HÀNG'!M:M)</f>
        <v>0</v>
      </c>
      <c r="J666" s="112">
        <f>SUMIF('NHẬP HÀNG'!D:D,A666,'NHẬP HÀNG'!N:N)</f>
        <v>0</v>
      </c>
      <c r="K666" s="112">
        <f>SUMIF('NHẬP HÀNG'!D:D,A666,'NHẬP HÀNG'!L:L)</f>
        <v>0</v>
      </c>
      <c r="L666" s="112">
        <f>SUMIF('XUẤT HÀNG'!D:D,A666,'XUẤT HÀNG'!G:G)</f>
        <v>0</v>
      </c>
      <c r="M666" s="112">
        <f>SUMIF('XUẤT HÀNG'!D:D,A666,'XUẤT HÀNG'!H:H)</f>
        <v>0</v>
      </c>
      <c r="N666" s="109">
        <f t="shared" si="108"/>
        <v>0</v>
      </c>
      <c r="O666" s="121"/>
      <c r="P666" s="122"/>
      <c r="Q666" s="124">
        <f t="shared" si="109"/>
        <v>0</v>
      </c>
      <c r="R666" s="12"/>
      <c r="S666" s="101" t="str">
        <f t="shared" si="110"/>
        <v>NOT OK</v>
      </c>
    </row>
    <row r="667" spans="1:21" s="100" customFormat="1" ht="35.1" hidden="1" customHeight="1">
      <c r="A667" s="40" t="s">
        <v>4333</v>
      </c>
      <c r="B667" s="113" t="str">
        <f>IF($A667="","",VLOOKUP($A667,'MÃ HH'!$A$1:$C$1879,2,0))</f>
        <v>TÁO 5 GÓC SUPER 138-20KG</v>
      </c>
      <c r="C667" s="113"/>
      <c r="D667" s="109">
        <f>VLOOKUP(A667,'[1]TỔNG HỢP'!$A:$N,14,0)</f>
        <v>0</v>
      </c>
      <c r="E667" s="112">
        <f>SUMIF('NHẬP HÀNG'!$D:$D,A667,'NHẬP HÀNG'!$H:$H)</f>
        <v>0</v>
      </c>
      <c r="F667" s="112">
        <f>SUMIF('NHẬP HÀNG'!D:D,A667,'NHẬP HÀNG'!I:I)</f>
        <v>0</v>
      </c>
      <c r="G667" s="112">
        <f>SUMIF('NHẬP HÀNG'!D:D,A667,'NHẬP HÀNG'!J:J)</f>
        <v>0</v>
      </c>
      <c r="H667" s="112">
        <f>SUMIF('NHẬP HÀNG'!D:D,A667,'NHẬP HÀNG'!K:K)</f>
        <v>0</v>
      </c>
      <c r="I667" s="112">
        <f>SUMIF('NHẬP HÀNG'!D:D,A667,'NHẬP HÀNG'!M:M)</f>
        <v>0</v>
      </c>
      <c r="J667" s="112">
        <f>SUMIF('NHẬP HÀNG'!D:D,A667,'NHẬP HÀNG'!N:N)</f>
        <v>0</v>
      </c>
      <c r="K667" s="112">
        <f>SUMIF('NHẬP HÀNG'!D:D,A667,'NHẬP HÀNG'!L:L)</f>
        <v>0</v>
      </c>
      <c r="L667" s="112">
        <f>SUMIF('XUẤT HÀNG'!D:D,A667,'XUẤT HÀNG'!G:G)</f>
        <v>0</v>
      </c>
      <c r="M667" s="112">
        <f>SUMIF('XUẤT HÀNG'!D:D,A667,'XUẤT HÀNG'!H:H)</f>
        <v>0</v>
      </c>
      <c r="N667" s="109">
        <f t="shared" si="108"/>
        <v>0</v>
      </c>
      <c r="O667" s="121"/>
      <c r="P667" s="122"/>
      <c r="Q667" s="124">
        <f t="shared" si="109"/>
        <v>0</v>
      </c>
      <c r="R667" s="11"/>
      <c r="S667" s="101" t="str">
        <f t="shared" si="110"/>
        <v>NOT OK</v>
      </c>
    </row>
    <row r="668" spans="1:21" s="100" customFormat="1" ht="35.1" hidden="1" customHeight="1">
      <c r="A668" s="40" t="s">
        <v>4011</v>
      </c>
      <c r="B668" s="113" t="str">
        <f>IF($A668="","",VLOOKUP($A668,'MÃ HH'!$A$1:$C$1879,2,0))</f>
        <v>TÁO 5 GÓC SUPER 113-20KG</v>
      </c>
      <c r="C668" s="113" t="e">
        <f>IF($A668="","",VLOOKUP($A668,'MÃ HH'!$A$1:$C$215,3,0))</f>
        <v>#N/A</v>
      </c>
      <c r="D668" s="109">
        <f>VLOOKUP(A668,'[1]TỔNG HỢP'!$A:$N,14,0)</f>
        <v>0</v>
      </c>
      <c r="E668" s="112">
        <f>SUMIF('NHẬP HÀNG'!$D:$D,A668,'NHẬP HÀNG'!$H:$H)</f>
        <v>0</v>
      </c>
      <c r="F668" s="112">
        <f>SUMIF('NHẬP HÀNG'!D:D,A668,'NHẬP HÀNG'!I:I)</f>
        <v>0</v>
      </c>
      <c r="G668" s="112">
        <f>SUMIF('NHẬP HÀNG'!D:D,A668,'NHẬP HÀNG'!J:J)</f>
        <v>0</v>
      </c>
      <c r="H668" s="112">
        <f>SUMIF('NHẬP HÀNG'!D:D,A668,'NHẬP HÀNG'!K:K)</f>
        <v>0</v>
      </c>
      <c r="I668" s="112">
        <f>SUMIF('NHẬP HÀNG'!D:D,A668,'NHẬP HÀNG'!M:M)</f>
        <v>0</v>
      </c>
      <c r="J668" s="112">
        <f>SUMIF('NHẬP HÀNG'!D:D,A668,'NHẬP HÀNG'!N:N)</f>
        <v>0</v>
      </c>
      <c r="K668" s="112">
        <f>SUMIF('NHẬP HÀNG'!D:D,A668,'NHẬP HÀNG'!L:L)</f>
        <v>0</v>
      </c>
      <c r="L668" s="112">
        <f>SUMIF('XUẤT HÀNG'!D:D,A668,'XUẤT HÀNG'!G:G)</f>
        <v>0</v>
      </c>
      <c r="M668" s="112">
        <f>SUMIF('XUẤT HÀNG'!D:D,A668,'XUẤT HÀNG'!H:H)</f>
        <v>0</v>
      </c>
      <c r="N668" s="109">
        <f t="shared" si="108"/>
        <v>0</v>
      </c>
      <c r="O668" s="121"/>
      <c r="P668" s="122"/>
      <c r="Q668" s="124">
        <f t="shared" si="109"/>
        <v>0</v>
      </c>
      <c r="R668" s="12"/>
      <c r="S668" s="101" t="str">
        <f t="shared" si="110"/>
        <v>NOT OK</v>
      </c>
    </row>
    <row r="669" spans="1:21" s="100" customFormat="1" ht="35.1" customHeight="1">
      <c r="A669" s="40" t="s">
        <v>4524</v>
      </c>
      <c r="B669" s="113" t="str">
        <f>IF($A669="","",VLOOKUP($A669,'MÃ HH'!$A$1:$C$1879,2,0))</f>
        <v>TÁO AMBROSIA PREMIUM THÙNG XANH 72- 20KG</v>
      </c>
      <c r="C669" s="113" t="e">
        <f>IF($A669="","",VLOOKUP($A669,'MÃ HH'!$A$1:$C$215,3,0))</f>
        <v>#N/A</v>
      </c>
      <c r="D669" s="109">
        <f>VLOOKUP(A669,'[1]TỔNG HỢP'!$A:$N,14,0)</f>
        <v>9</v>
      </c>
      <c r="E669" s="112">
        <f>SUMIF('NHẬP HÀNG'!$D:$D,A669,'NHẬP HÀNG'!$H:$H)</f>
        <v>0</v>
      </c>
      <c r="F669" s="112">
        <f>SUMIF('NHẬP HÀNG'!D:D,A669,'NHẬP HÀNG'!I:I)</f>
        <v>0</v>
      </c>
      <c r="G669" s="112">
        <f>SUMIF('NHẬP HÀNG'!D:D,A669,'NHẬP HÀNG'!J:J)</f>
        <v>0</v>
      </c>
      <c r="H669" s="112">
        <f>SUMIF('NHẬP HÀNG'!D:D,A669,'NHẬP HÀNG'!K:K)</f>
        <v>0</v>
      </c>
      <c r="I669" s="112">
        <f>SUMIF('NHẬP HÀNG'!D:D,A669,'NHẬP HÀNG'!M:M)</f>
        <v>0</v>
      </c>
      <c r="J669" s="112">
        <f>SUMIF('NHẬP HÀNG'!D:D,A669,'NHẬP HÀNG'!N:N)</f>
        <v>0</v>
      </c>
      <c r="K669" s="112">
        <f>SUMIF('NHẬP HÀNG'!D:D,A669,'NHẬP HÀNG'!L:L)</f>
        <v>0</v>
      </c>
      <c r="L669" s="112">
        <f>SUMIF('XUẤT HÀNG'!D:D,A669,'XUẤT HÀNG'!G:G)</f>
        <v>0</v>
      </c>
      <c r="M669" s="112">
        <f>SUMIF('XUẤT HÀNG'!D:D,A669,'XUẤT HÀNG'!H:H)</f>
        <v>0</v>
      </c>
      <c r="N669" s="109">
        <f t="shared" ref="N669:N671" si="111">D669+E669+F669+G669+H669+I669++J669-L669-M669+K669</f>
        <v>9</v>
      </c>
      <c r="O669" s="121"/>
      <c r="P669" s="122"/>
      <c r="Q669" s="125">
        <f t="shared" ref="Q669:Q671" si="112">+N669-O669-P669</f>
        <v>9</v>
      </c>
      <c r="R669" s="10" t="s">
        <v>4869</v>
      </c>
      <c r="S669" s="101" t="str">
        <f t="shared" ref="S669:S671" si="113">IF(ABS(D669)+ABS(E669)+ABS(F669)+ABS(J669)+ABS(L669)+ABS(O669)+ABS(P669)+ABS(M669)+ABS(N669)+ABS(Q669)=0,"NOT OK","OK")</f>
        <v>OK</v>
      </c>
    </row>
    <row r="670" spans="1:21" s="100" customFormat="1" ht="35.1" customHeight="1">
      <c r="A670" s="40" t="s">
        <v>4526</v>
      </c>
      <c r="B670" s="113" t="str">
        <f>IF($A670="","",VLOOKUP($A670,'MÃ HH'!$A$1:$C$1879,2,0))</f>
        <v>TÁO AMBROSIA THÙNG XANH 80 3A-20KG</v>
      </c>
      <c r="C670" s="113" t="e">
        <f>IF($A670="","",VLOOKUP($A670,'MÃ HH'!$A$1:$C$215,3,0))</f>
        <v>#N/A</v>
      </c>
      <c r="D670" s="109">
        <f>VLOOKUP(A670,'[1]TỔNG HỢP'!$A:$N,14,0)</f>
        <v>1</v>
      </c>
      <c r="E670" s="112">
        <f>SUMIF('NHẬP HÀNG'!$D:$D,A670,'NHẬP HÀNG'!$H:$H)</f>
        <v>0</v>
      </c>
      <c r="F670" s="112">
        <f>SUMIF('NHẬP HÀNG'!D:D,A670,'NHẬP HÀNG'!I:I)</f>
        <v>0</v>
      </c>
      <c r="G670" s="112">
        <f>SUMIF('NHẬP HÀNG'!D:D,A670,'NHẬP HÀNG'!J:J)</f>
        <v>0</v>
      </c>
      <c r="H670" s="112">
        <f>SUMIF('NHẬP HÀNG'!D:D,A670,'NHẬP HÀNG'!K:K)</f>
        <v>0</v>
      </c>
      <c r="I670" s="112">
        <f>SUMIF('NHẬP HÀNG'!D:D,A670,'NHẬP HÀNG'!M:M)</f>
        <v>0</v>
      </c>
      <c r="J670" s="112">
        <f>SUMIF('NHẬP HÀNG'!D:D,A670,'NHẬP HÀNG'!N:N)</f>
        <v>0</v>
      </c>
      <c r="K670" s="112">
        <f>SUMIF('NHẬP HÀNG'!D:D,A670,'NHẬP HÀNG'!L:L)</f>
        <v>0</v>
      </c>
      <c r="L670" s="112">
        <f>SUMIF('XUẤT HÀNG'!D:D,A670,'XUẤT HÀNG'!G:G)</f>
        <v>0</v>
      </c>
      <c r="M670" s="112">
        <f>SUMIF('XUẤT HÀNG'!D:D,A670,'XUẤT HÀNG'!H:H)</f>
        <v>0</v>
      </c>
      <c r="N670" s="109">
        <f t="shared" si="111"/>
        <v>1</v>
      </c>
      <c r="O670" s="121"/>
      <c r="P670" s="122"/>
      <c r="Q670" s="125">
        <f t="shared" si="112"/>
        <v>1</v>
      </c>
      <c r="R670" s="9"/>
      <c r="S670" s="101" t="str">
        <f t="shared" si="113"/>
        <v>OK</v>
      </c>
    </row>
    <row r="671" spans="1:21" s="100" customFormat="1" ht="35.1" customHeight="1">
      <c r="A671" s="40" t="s">
        <v>4528</v>
      </c>
      <c r="B671" s="113" t="str">
        <f>IF($A671="","",VLOOKUP($A671,'MÃ HH'!$A$1:$C$1879,2,0))</f>
        <v>TÁO AMBROSIA THÙNG XANH 100 3A-20KG</v>
      </c>
      <c r="C671" s="113" t="e">
        <f>IF($A671="","",VLOOKUP($A671,'MÃ HH'!$A$1:$C$215,3,0))</f>
        <v>#N/A</v>
      </c>
      <c r="D671" s="109">
        <f>VLOOKUP(A671,'[1]TỔNG HỢP'!$A:$N,14,0)</f>
        <v>4</v>
      </c>
      <c r="E671" s="112">
        <f>SUMIF('NHẬP HÀNG'!$D:$D,A671,'NHẬP HÀNG'!$H:$H)</f>
        <v>0</v>
      </c>
      <c r="F671" s="112">
        <f>SUMIF('NHẬP HÀNG'!D:D,A671,'NHẬP HÀNG'!I:I)</f>
        <v>0</v>
      </c>
      <c r="G671" s="112">
        <f>SUMIF('NHẬP HÀNG'!D:D,A671,'NHẬP HÀNG'!J:J)</f>
        <v>0</v>
      </c>
      <c r="H671" s="112">
        <f>SUMIF('NHẬP HÀNG'!D:D,A671,'NHẬP HÀNG'!K:K)</f>
        <v>0</v>
      </c>
      <c r="I671" s="112">
        <f>SUMIF('NHẬP HÀNG'!D:D,A671,'NHẬP HÀNG'!M:M)</f>
        <v>0</v>
      </c>
      <c r="J671" s="112">
        <f>SUMIF('NHẬP HÀNG'!D:D,A671,'NHẬP HÀNG'!N:N)</f>
        <v>0</v>
      </c>
      <c r="K671" s="112">
        <f>SUMIF('NHẬP HÀNG'!D:D,A671,'NHẬP HÀNG'!L:L)</f>
        <v>0</v>
      </c>
      <c r="L671" s="112">
        <f>SUMIF('XUẤT HÀNG'!D:D,A671,'XUẤT HÀNG'!G:G)</f>
        <v>0</v>
      </c>
      <c r="M671" s="112">
        <f>SUMIF('XUẤT HÀNG'!D:D,A671,'XUẤT HÀNG'!H:H)</f>
        <v>0</v>
      </c>
      <c r="N671" s="109">
        <f t="shared" si="111"/>
        <v>4</v>
      </c>
      <c r="O671" s="121">
        <v>7</v>
      </c>
      <c r="P671" s="122"/>
      <c r="Q671" s="125">
        <f t="shared" si="112"/>
        <v>-3</v>
      </c>
      <c r="R671" s="9"/>
      <c r="S671" s="101" t="str">
        <f t="shared" si="113"/>
        <v>OK</v>
      </c>
      <c r="U671" s="100" t="s">
        <v>4792</v>
      </c>
    </row>
    <row r="672" spans="1:21" s="100" customFormat="1" ht="33.6" customHeight="1">
      <c r="A672" s="40" t="s">
        <v>4518</v>
      </c>
      <c r="B672" s="113" t="str">
        <f>IF($A672="","",VLOOKUP($A672,'MÃ HH'!$A$1:$C$1879,2,0))</f>
        <v>TÁO AMBROSIA THÙNG XANH 72 3A -20KG</v>
      </c>
      <c r="C672" s="113" t="e">
        <f>IF($A672="","",VLOOKUP($A672,'MÃ HH'!$A$1:$C$215,3,0))</f>
        <v>#N/A</v>
      </c>
      <c r="D672" s="109">
        <f>VLOOKUP(A672,'[1]TỔNG HỢP'!$A:$N,14,0)</f>
        <v>-3</v>
      </c>
      <c r="E672" s="112">
        <f>SUMIF('NHẬP HÀNG'!$D:$D,A672,'NHẬP HÀNG'!$H:$H)</f>
        <v>0</v>
      </c>
      <c r="F672" s="112">
        <f>SUMIF('NHẬP HÀNG'!D:D,A672,'NHẬP HÀNG'!I:I)</f>
        <v>0</v>
      </c>
      <c r="G672" s="112">
        <f>SUMIF('NHẬP HÀNG'!D:D,A672,'NHẬP HÀNG'!J:J)</f>
        <v>0</v>
      </c>
      <c r="H672" s="112">
        <f>SUMIF('NHẬP HÀNG'!D:D,A672,'NHẬP HÀNG'!K:K)</f>
        <v>0</v>
      </c>
      <c r="I672" s="112">
        <f>SUMIF('NHẬP HÀNG'!D:D,A672,'NHẬP HÀNG'!M:M)</f>
        <v>0</v>
      </c>
      <c r="J672" s="112">
        <f>SUMIF('NHẬP HÀNG'!D:D,A672,'NHẬP HÀNG'!N:N)</f>
        <v>0</v>
      </c>
      <c r="K672" s="112">
        <f>SUMIF('NHẬP HÀNG'!D:D,A672,'NHẬP HÀNG'!L:L)</f>
        <v>0</v>
      </c>
      <c r="L672" s="112">
        <f>SUMIF('XUẤT HÀNG'!D:D,A672,'XUẤT HÀNG'!G:G)</f>
        <v>0</v>
      </c>
      <c r="M672" s="112">
        <f>SUMIF('XUẤT HÀNG'!D:D,A672,'XUẤT HÀNG'!H:H)</f>
        <v>0</v>
      </c>
      <c r="N672" s="109">
        <f t="shared" ref="N672:N674" si="114">D672+E672+F672+G672+H672+I672++J672-L672-M672+K672</f>
        <v>-3</v>
      </c>
      <c r="O672" s="121">
        <v>7</v>
      </c>
      <c r="P672" s="122"/>
      <c r="Q672" s="125">
        <f t="shared" ref="Q672:Q674" si="115">+N672-O672-P672</f>
        <v>-10</v>
      </c>
      <c r="R672" s="9"/>
      <c r="S672" s="101" t="str">
        <f t="shared" ref="S672:S674" si="116">IF(ABS(D672)+ABS(E672)+ABS(F672)+ABS(J672)+ABS(L672)+ABS(O672)+ABS(P672)+ABS(M672)+ABS(N672)+ABS(Q672)=0,"NOT OK","OK")</f>
        <v>OK</v>
      </c>
    </row>
    <row r="673" spans="1:19" s="100" customFormat="1" ht="35.1" customHeight="1">
      <c r="A673" s="40" t="s">
        <v>4520</v>
      </c>
      <c r="B673" s="113" t="str">
        <f>IF($A673="","",VLOOKUP($A673,'MÃ HH'!$A$1:$C$1879,2,0))</f>
        <v>TÁO AMBROSIA THÙNG XANH 88 3A-20KG</v>
      </c>
      <c r="C673" s="113" t="e">
        <f>IF($A673="","",VLOOKUP($A673,'MÃ HH'!$A$1:$C$215,3,0))</f>
        <v>#N/A</v>
      </c>
      <c r="D673" s="109">
        <f>VLOOKUP(A673,'[1]TỔNG HỢP'!$A:$N,14,0)</f>
        <v>3</v>
      </c>
      <c r="E673" s="112">
        <f>SUMIF('NHẬP HÀNG'!$D:$D,A673,'NHẬP HÀNG'!$H:$H)</f>
        <v>0</v>
      </c>
      <c r="F673" s="112">
        <f>SUMIF('NHẬP HÀNG'!D:D,A673,'NHẬP HÀNG'!I:I)</f>
        <v>0</v>
      </c>
      <c r="G673" s="112">
        <f>SUMIF('NHẬP HÀNG'!D:D,A673,'NHẬP HÀNG'!J:J)</f>
        <v>0</v>
      </c>
      <c r="H673" s="112">
        <f>SUMIF('NHẬP HÀNG'!D:D,A673,'NHẬP HÀNG'!K:K)</f>
        <v>0</v>
      </c>
      <c r="I673" s="112">
        <f>SUMIF('NHẬP HÀNG'!D:D,A673,'NHẬP HÀNG'!M:M)</f>
        <v>0</v>
      </c>
      <c r="J673" s="112">
        <f>SUMIF('NHẬP HÀNG'!D:D,A673,'NHẬP HÀNG'!N:N)</f>
        <v>0</v>
      </c>
      <c r="K673" s="112">
        <f>SUMIF('NHẬP HÀNG'!D:D,A673,'NHẬP HÀNG'!L:L)</f>
        <v>0</v>
      </c>
      <c r="L673" s="112">
        <f>SUMIF('XUẤT HÀNG'!D:D,A673,'XUẤT HÀNG'!G:G)</f>
        <v>0</v>
      </c>
      <c r="M673" s="112">
        <f>SUMIF('XUẤT HÀNG'!D:D,A673,'XUẤT HÀNG'!H:H)</f>
        <v>0</v>
      </c>
      <c r="N673" s="109">
        <f t="shared" si="114"/>
        <v>3</v>
      </c>
      <c r="O673" s="121"/>
      <c r="P673" s="122"/>
      <c r="Q673" s="125">
        <f t="shared" si="115"/>
        <v>3</v>
      </c>
      <c r="R673" s="8"/>
      <c r="S673" s="101" t="str">
        <f t="shared" si="116"/>
        <v>OK</v>
      </c>
    </row>
    <row r="674" spans="1:19" s="100" customFormat="1" ht="35.1" hidden="1" customHeight="1">
      <c r="A674" s="40" t="s">
        <v>4522</v>
      </c>
      <c r="B674" s="113" t="str">
        <f>IF($A674="","",VLOOKUP($A674,'MÃ HH'!$A$1:$C$1879,2,0))</f>
        <v>TÁO AMBROSIA PREMIUM THÙNG XANH 113-20KG</v>
      </c>
      <c r="C674" s="113" t="e">
        <f>IF($A674="","",VLOOKUP($A674,'MÃ HH'!$A$1:$C$215,3,0))</f>
        <v>#N/A</v>
      </c>
      <c r="D674" s="109">
        <f>VLOOKUP(A674,'[1]TỔNG HỢP'!$A:$N,14,0)</f>
        <v>0</v>
      </c>
      <c r="E674" s="112">
        <f>SUMIF('NHẬP HÀNG'!$D:$D,A674,'NHẬP HÀNG'!$H:$H)</f>
        <v>0</v>
      </c>
      <c r="F674" s="112">
        <f>SUMIF('NHẬP HÀNG'!D:D,A674,'NHẬP HÀNG'!I:I)</f>
        <v>0</v>
      </c>
      <c r="G674" s="112">
        <f>SUMIF('NHẬP HÀNG'!D:D,A674,'NHẬP HÀNG'!J:J)</f>
        <v>0</v>
      </c>
      <c r="H674" s="112">
        <f>SUMIF('NHẬP HÀNG'!D:D,A674,'NHẬP HÀNG'!K:K)</f>
        <v>0</v>
      </c>
      <c r="I674" s="112">
        <f>SUMIF('NHẬP HÀNG'!D:D,A674,'NHẬP HÀNG'!M:M)</f>
        <v>0</v>
      </c>
      <c r="J674" s="112">
        <f>SUMIF('NHẬP HÀNG'!D:D,A674,'NHẬP HÀNG'!N:N)</f>
        <v>0</v>
      </c>
      <c r="K674" s="112">
        <f>SUMIF('NHẬP HÀNG'!D:D,A674,'NHẬP HÀNG'!L:L)</f>
        <v>0</v>
      </c>
      <c r="L674" s="112">
        <f>SUMIF('XUẤT HÀNG'!D:D,A674,'XUẤT HÀNG'!G:G)</f>
        <v>0</v>
      </c>
      <c r="M674" s="112">
        <f>SUMIF('XUẤT HÀNG'!D:D,A674,'XUẤT HÀNG'!H:H)</f>
        <v>0</v>
      </c>
      <c r="N674" s="109">
        <f t="shared" si="114"/>
        <v>0</v>
      </c>
      <c r="O674" s="121"/>
      <c r="P674" s="122"/>
      <c r="Q674" s="124">
        <f t="shared" si="115"/>
        <v>0</v>
      </c>
      <c r="R674" s="63"/>
      <c r="S674" s="101" t="str">
        <f t="shared" si="116"/>
        <v>NOT OK</v>
      </c>
    </row>
    <row r="675" spans="1:19" s="100" customFormat="1" ht="35.1" hidden="1" customHeight="1">
      <c r="A675" s="40" t="s">
        <v>4155</v>
      </c>
      <c r="B675" s="113" t="str">
        <f>IF($A675="","",VLOOKUP($A675,'MÃ HH'!$A$1:$C$1879,2,0))</f>
        <v>TÁO AMBROSIA FAIRVIEW 32 3A</v>
      </c>
      <c r="C675" s="113"/>
      <c r="D675" s="109">
        <f>VLOOKUP(A675,'[1]TỔNG HỢP'!$A:$N,14,0)</f>
        <v>0</v>
      </c>
      <c r="E675" s="112">
        <f>SUMIF('NHẬP HÀNG'!$D:$D,A675,'NHẬP HÀNG'!$H:$H)</f>
        <v>0</v>
      </c>
      <c r="F675" s="112">
        <f>SUMIF('NHẬP HÀNG'!D:D,A675,'NHẬP HÀNG'!I:I)</f>
        <v>0</v>
      </c>
      <c r="G675" s="112">
        <f>SUMIF('NHẬP HÀNG'!D:D,A675,'NHẬP HÀNG'!J:J)</f>
        <v>0</v>
      </c>
      <c r="H675" s="112">
        <f>SUMIF('NHẬP HÀNG'!D:D,A675,'NHẬP HÀNG'!K:K)</f>
        <v>0</v>
      </c>
      <c r="I675" s="112">
        <f>SUMIF('NHẬP HÀNG'!D:D,A675,'NHẬP HÀNG'!M:M)</f>
        <v>0</v>
      </c>
      <c r="J675" s="112">
        <f>SUMIF('NHẬP HÀNG'!D:D,A675,'NHẬP HÀNG'!N:N)</f>
        <v>0</v>
      </c>
      <c r="K675" s="112">
        <f>SUMIF('NHẬP HÀNG'!D:D,A675,'NHẬP HÀNG'!L:L)</f>
        <v>0</v>
      </c>
      <c r="L675" s="112">
        <f>SUMIF('XUẤT HÀNG'!D:D,A675,'XUẤT HÀNG'!G:G)</f>
        <v>0</v>
      </c>
      <c r="M675" s="112">
        <f>SUMIF('XUẤT HÀNG'!D:D,A675,'XUẤT HÀNG'!H:H)</f>
        <v>0</v>
      </c>
      <c r="N675" s="109">
        <f t="shared" si="108"/>
        <v>0</v>
      </c>
      <c r="O675" s="121"/>
      <c r="P675" s="122"/>
      <c r="Q675" s="124">
        <f t="shared" si="109"/>
        <v>0</v>
      </c>
      <c r="R675" s="63"/>
      <c r="S675" s="101" t="str">
        <f t="shared" si="110"/>
        <v>NOT OK</v>
      </c>
    </row>
    <row r="676" spans="1:19" s="100" customFormat="1" ht="29.1" customHeight="1">
      <c r="A676" s="40" t="s">
        <v>4157</v>
      </c>
      <c r="B676" s="113" t="str">
        <f>IF($A676="","",VLOOKUP($A676,'MÃ HH'!$A$1:$C$1879,2,0))</f>
        <v>TÁO AMBROSIA FAIRVIEW 36 3A</v>
      </c>
      <c r="C676" s="113"/>
      <c r="D676" s="109">
        <f>VLOOKUP(A676,'[1]TỔNG HỢP'!$A:$N,14,0)</f>
        <v>1</v>
      </c>
      <c r="E676" s="112">
        <f>SUMIF('NHẬP HÀNG'!$D:$D,A676,'NHẬP HÀNG'!$H:$H)</f>
        <v>0</v>
      </c>
      <c r="F676" s="112">
        <f>SUMIF('NHẬP HÀNG'!D:D,A676,'NHẬP HÀNG'!I:I)</f>
        <v>0</v>
      </c>
      <c r="G676" s="112">
        <f>SUMIF('NHẬP HÀNG'!D:D,A676,'NHẬP HÀNG'!J:J)</f>
        <v>0</v>
      </c>
      <c r="H676" s="112">
        <f>SUMIF('NHẬP HÀNG'!D:D,A676,'NHẬP HÀNG'!K:K)</f>
        <v>0</v>
      </c>
      <c r="I676" s="112">
        <f>SUMIF('NHẬP HÀNG'!D:D,A676,'NHẬP HÀNG'!M:M)</f>
        <v>0</v>
      </c>
      <c r="J676" s="112">
        <f>SUMIF('NHẬP HÀNG'!D:D,A676,'NHẬP HÀNG'!N:N)</f>
        <v>0</v>
      </c>
      <c r="K676" s="112">
        <f>SUMIF('NHẬP HÀNG'!D:D,A676,'NHẬP HÀNG'!L:L)</f>
        <v>0</v>
      </c>
      <c r="L676" s="112">
        <f>SUMIF('XUẤT HÀNG'!D:D,A676,'XUẤT HÀNG'!G:G)</f>
        <v>0</v>
      </c>
      <c r="M676" s="112">
        <f>SUMIF('XUẤT HÀNG'!D:D,A676,'XUẤT HÀNG'!H:H)</f>
        <v>0</v>
      </c>
      <c r="N676" s="109">
        <f t="shared" si="108"/>
        <v>1</v>
      </c>
      <c r="O676" s="121">
        <v>1</v>
      </c>
      <c r="P676" s="122"/>
      <c r="Q676" s="124">
        <f t="shared" si="109"/>
        <v>0</v>
      </c>
      <c r="R676" s="63"/>
      <c r="S676" s="101" t="str">
        <f t="shared" si="110"/>
        <v>OK</v>
      </c>
    </row>
    <row r="677" spans="1:19" s="100" customFormat="1" ht="28.9" hidden="1" customHeight="1">
      <c r="A677" s="54" t="s">
        <v>4450</v>
      </c>
      <c r="B677" s="113" t="str">
        <f>IF($A677="","",VLOOKUP($A677,'MÃ HH'!$A$1:$C$1879,2,0))</f>
        <v>TÁO AMBROSIA FAIRVIEW 40 3A</v>
      </c>
      <c r="C677" s="113"/>
      <c r="D677" s="109">
        <f>VLOOKUP(A677,'[1]TỔNG HỢP'!$A:$N,14,0)</f>
        <v>0</v>
      </c>
      <c r="E677" s="112">
        <f>SUMIF('NHẬP HÀNG'!$D:$D,A677,'NHẬP HÀNG'!$H:$H)</f>
        <v>0</v>
      </c>
      <c r="F677" s="112">
        <f>SUMIF('NHẬP HÀNG'!D:D,A677,'NHẬP HÀNG'!I:I)</f>
        <v>0</v>
      </c>
      <c r="G677" s="112">
        <f>SUMIF('NHẬP HÀNG'!D:D,A677,'NHẬP HÀNG'!J:J)</f>
        <v>0</v>
      </c>
      <c r="H677" s="112">
        <f>SUMIF('NHẬP HÀNG'!D:D,A677,'NHẬP HÀNG'!K:K)</f>
        <v>0</v>
      </c>
      <c r="I677" s="112">
        <f>SUMIF('NHẬP HÀNG'!D:D,A677,'NHẬP HÀNG'!M:M)</f>
        <v>0</v>
      </c>
      <c r="J677" s="112">
        <f>SUMIF('NHẬP HÀNG'!D:D,A677,'NHẬP HÀNG'!N:N)</f>
        <v>0</v>
      </c>
      <c r="K677" s="112">
        <f>SUMIF('NHẬP HÀNG'!D:D,A677,'NHẬP HÀNG'!L:L)</f>
        <v>0</v>
      </c>
      <c r="L677" s="112">
        <f>SUMIF('XUẤT HÀNG'!D:D,A677,'XUẤT HÀNG'!G:G)</f>
        <v>0</v>
      </c>
      <c r="M677" s="112">
        <f>SUMIF('XUẤT HÀNG'!D:D,A677,'XUẤT HÀNG'!H:H)</f>
        <v>0</v>
      </c>
      <c r="N677" s="109">
        <f t="shared" si="108"/>
        <v>0</v>
      </c>
      <c r="O677" s="121"/>
      <c r="P677" s="122"/>
      <c r="Q677" s="124">
        <f t="shared" si="109"/>
        <v>0</v>
      </c>
      <c r="R677" s="63"/>
      <c r="S677" s="101" t="str">
        <f t="shared" si="110"/>
        <v>NOT OK</v>
      </c>
    </row>
    <row r="678" spans="1:19" s="100" customFormat="1" ht="35.1" hidden="1" customHeight="1">
      <c r="A678" s="40" t="s">
        <v>4159</v>
      </c>
      <c r="B678" s="113" t="str">
        <f>IF($A678="","",VLOOKUP($A678,'MÃ HH'!$A$1:$C$1879,2,0))</f>
        <v>TÁO AMBROSIA FAIRVIEW 72 2A</v>
      </c>
      <c r="C678" s="113"/>
      <c r="D678" s="109">
        <f>VLOOKUP(A678,'[1]TỔNG HỢP'!$A:$N,14,0)</f>
        <v>0</v>
      </c>
      <c r="E678" s="112">
        <f>SUMIF('NHẬP HÀNG'!$D:$D,A678,'NHẬP HÀNG'!$H:$H)</f>
        <v>0</v>
      </c>
      <c r="F678" s="112">
        <f>SUMIF('NHẬP HÀNG'!D:D,A678,'NHẬP HÀNG'!I:I)</f>
        <v>0</v>
      </c>
      <c r="G678" s="112">
        <f>SUMIF('NHẬP HÀNG'!D:D,A678,'NHẬP HÀNG'!J:J)</f>
        <v>0</v>
      </c>
      <c r="H678" s="112">
        <f>SUMIF('NHẬP HÀNG'!D:D,A678,'NHẬP HÀNG'!K:K)</f>
        <v>0</v>
      </c>
      <c r="I678" s="112">
        <f>SUMIF('NHẬP HÀNG'!D:D,A678,'NHẬP HÀNG'!M:M)</f>
        <v>0</v>
      </c>
      <c r="J678" s="112">
        <f>SUMIF('NHẬP HÀNG'!D:D,A678,'NHẬP HÀNG'!N:N)</f>
        <v>0</v>
      </c>
      <c r="K678" s="112">
        <f>SUMIF('NHẬP HÀNG'!D:D,A678,'NHẬP HÀNG'!L:L)</f>
        <v>0</v>
      </c>
      <c r="L678" s="112">
        <f>SUMIF('XUẤT HÀNG'!D:D,A678,'XUẤT HÀNG'!G:G)</f>
        <v>0</v>
      </c>
      <c r="M678" s="112">
        <f>SUMIF('XUẤT HÀNG'!D:D,A678,'XUẤT HÀNG'!H:H)</f>
        <v>0</v>
      </c>
      <c r="N678" s="109">
        <f t="shared" si="108"/>
        <v>0</v>
      </c>
      <c r="O678" s="121"/>
      <c r="P678" s="122"/>
      <c r="Q678" s="124">
        <f t="shared" si="109"/>
        <v>0</v>
      </c>
      <c r="R678" s="7" t="s">
        <v>4746</v>
      </c>
      <c r="S678" s="101" t="str">
        <f t="shared" si="110"/>
        <v>NOT OK</v>
      </c>
    </row>
    <row r="679" spans="1:19" s="100" customFormat="1" ht="35.1" hidden="1" customHeight="1">
      <c r="A679" s="40" t="s">
        <v>4161</v>
      </c>
      <c r="B679" s="113" t="str">
        <f>IF($A679="","",VLOOKUP($A679,'MÃ HH'!$A$1:$C$1879,2,0))</f>
        <v>TÁO AMBROSIA FAIRVIEW 80 2A</v>
      </c>
      <c r="C679" s="113"/>
      <c r="D679" s="109">
        <f>VLOOKUP(A679,'[1]TỔNG HỢP'!$A:$N,14,0)</f>
        <v>0</v>
      </c>
      <c r="E679" s="112">
        <f>SUMIF('NHẬP HÀNG'!$D:$D,A679,'NHẬP HÀNG'!$H:$H)</f>
        <v>0</v>
      </c>
      <c r="F679" s="112">
        <f>SUMIF('NHẬP HÀNG'!D:D,A679,'NHẬP HÀNG'!I:I)</f>
        <v>0</v>
      </c>
      <c r="G679" s="112">
        <f>SUMIF('NHẬP HÀNG'!D:D,A679,'NHẬP HÀNG'!J:J)</f>
        <v>0</v>
      </c>
      <c r="H679" s="112">
        <f>SUMIF('NHẬP HÀNG'!D:D,A679,'NHẬP HÀNG'!K:K)</f>
        <v>0</v>
      </c>
      <c r="I679" s="112">
        <f>SUMIF('NHẬP HÀNG'!D:D,A679,'NHẬP HÀNG'!M:M)</f>
        <v>0</v>
      </c>
      <c r="J679" s="112">
        <f>SUMIF('NHẬP HÀNG'!D:D,A679,'NHẬP HÀNG'!N:N)</f>
        <v>0</v>
      </c>
      <c r="K679" s="112">
        <f>SUMIF('NHẬP HÀNG'!D:D,A679,'NHẬP HÀNG'!L:L)</f>
        <v>0</v>
      </c>
      <c r="L679" s="112">
        <f>SUMIF('XUẤT HÀNG'!D:D,A679,'XUẤT HÀNG'!G:G)</f>
        <v>0</v>
      </c>
      <c r="M679" s="112">
        <f>SUMIF('XUẤT HÀNG'!D:D,A679,'XUẤT HÀNG'!H:H)</f>
        <v>0</v>
      </c>
      <c r="N679" s="109">
        <f t="shared" si="108"/>
        <v>0</v>
      </c>
      <c r="O679" s="121"/>
      <c r="P679" s="122"/>
      <c r="Q679" s="124">
        <f t="shared" si="109"/>
        <v>0</v>
      </c>
      <c r="R679" s="6"/>
      <c r="S679" s="101" t="str">
        <f t="shared" si="110"/>
        <v>NOT OK</v>
      </c>
    </row>
    <row r="680" spans="1:19" s="100" customFormat="1" ht="35.1" customHeight="1">
      <c r="A680" s="40" t="s">
        <v>4163</v>
      </c>
      <c r="B680" s="113" t="str">
        <f>IF($A680="","",VLOOKUP($A680,'MÃ HH'!$A$1:$C$1879,2,0))</f>
        <v>TÁO AMBROSIA FAIRVIEW 88 3A</v>
      </c>
      <c r="C680" s="113"/>
      <c r="D680" s="109">
        <f>VLOOKUP(A680,'[1]TỔNG HỢP'!$A:$N,14,0)</f>
        <v>7</v>
      </c>
      <c r="E680" s="112">
        <f>SUMIF('NHẬP HÀNG'!$D:$D,A680,'NHẬP HÀNG'!$H:$H)</f>
        <v>0</v>
      </c>
      <c r="F680" s="112">
        <f>SUMIF('NHẬP HÀNG'!D:D,A680,'NHẬP HÀNG'!I:I)</f>
        <v>0</v>
      </c>
      <c r="G680" s="112">
        <f>SUMIF('NHẬP HÀNG'!D:D,A680,'NHẬP HÀNG'!J:J)</f>
        <v>0</v>
      </c>
      <c r="H680" s="112">
        <f>SUMIF('NHẬP HÀNG'!D:D,A680,'NHẬP HÀNG'!K:K)</f>
        <v>0</v>
      </c>
      <c r="I680" s="112">
        <f>SUMIF('NHẬP HÀNG'!D:D,A680,'NHẬP HÀNG'!M:M)</f>
        <v>0</v>
      </c>
      <c r="J680" s="112">
        <f>SUMIF('NHẬP HÀNG'!D:D,A680,'NHẬP HÀNG'!N:N)</f>
        <v>0</v>
      </c>
      <c r="K680" s="112">
        <f>SUMIF('NHẬP HÀNG'!D:D,A680,'NHẬP HÀNG'!L:L)</f>
        <v>0</v>
      </c>
      <c r="L680" s="112">
        <f>SUMIF('XUẤT HÀNG'!D:D,A680,'XUẤT HÀNG'!G:G)</f>
        <v>0</v>
      </c>
      <c r="M680" s="112">
        <f>SUMIF('XUẤT HÀNG'!D:D,A680,'XUẤT HÀNG'!H:H)</f>
        <v>0</v>
      </c>
      <c r="N680" s="109">
        <f t="shared" si="108"/>
        <v>7</v>
      </c>
      <c r="O680" s="121">
        <v>7</v>
      </c>
      <c r="P680" s="122"/>
      <c r="Q680" s="124">
        <f t="shared" si="109"/>
        <v>0</v>
      </c>
      <c r="R680" s="5"/>
      <c r="S680" s="101" t="str">
        <f t="shared" si="110"/>
        <v>OK</v>
      </c>
    </row>
    <row r="681" spans="1:19" s="100" customFormat="1" ht="35.1" hidden="1" customHeight="1">
      <c r="A681" s="40" t="s">
        <v>4576</v>
      </c>
      <c r="B681" s="113" t="str">
        <f>IF($A681="","",VLOOKUP($A681,'MÃ HH'!$A$1:$C$1879,2,0))</f>
        <v>TÁO AMBROSIA FAIRVIEW LẪN SIZE</v>
      </c>
      <c r="C681" s="113"/>
      <c r="D681" s="109">
        <f>VLOOKUP(A681,'[1]TỔNG HỢP'!$A:$N,14,0)</f>
        <v>0</v>
      </c>
      <c r="E681" s="112">
        <f>SUMIF('NHẬP HÀNG'!$D:$D,A681,'NHẬP HÀNG'!$H:$H)</f>
        <v>0</v>
      </c>
      <c r="F681" s="112">
        <f>SUMIF('NHẬP HÀNG'!D:D,A681,'NHẬP HÀNG'!I:I)</f>
        <v>0</v>
      </c>
      <c r="G681" s="112">
        <f>SUMIF('NHẬP HÀNG'!D:D,A681,'NHẬP HÀNG'!J:J)</f>
        <v>0</v>
      </c>
      <c r="H681" s="112">
        <f>SUMIF('NHẬP HÀNG'!D:D,A681,'NHẬP HÀNG'!K:K)</f>
        <v>0</v>
      </c>
      <c r="I681" s="112">
        <f>SUMIF('NHẬP HÀNG'!D:D,A681,'NHẬP HÀNG'!M:M)</f>
        <v>0</v>
      </c>
      <c r="J681" s="112">
        <f>SUMIF('NHẬP HÀNG'!D:D,A681,'NHẬP HÀNG'!N:N)</f>
        <v>0</v>
      </c>
      <c r="K681" s="112">
        <f>SUMIF('NHẬP HÀNG'!D:D,A681,'NHẬP HÀNG'!L:L)</f>
        <v>0</v>
      </c>
      <c r="L681" s="112">
        <f>SUMIF('XUẤT HÀNG'!D:D,A681,'XUẤT HÀNG'!G:G)</f>
        <v>0</v>
      </c>
      <c r="M681" s="112">
        <f>SUMIF('XUẤT HÀNG'!D:D,A681,'XUẤT HÀNG'!H:H)</f>
        <v>0</v>
      </c>
      <c r="N681" s="109">
        <f t="shared" si="108"/>
        <v>0</v>
      </c>
      <c r="O681" s="121"/>
      <c r="P681" s="122"/>
      <c r="Q681" s="128">
        <f t="shared" si="109"/>
        <v>0</v>
      </c>
      <c r="R681" s="143"/>
      <c r="S681" s="101" t="str">
        <f t="shared" si="110"/>
        <v>NOT OK</v>
      </c>
    </row>
    <row r="682" spans="1:19" s="100" customFormat="1" ht="35.1" customHeight="1">
      <c r="A682" s="40" t="s">
        <v>4273</v>
      </c>
      <c r="B682" s="113" t="str">
        <f>IF($A682="","",VLOOKUP($A682,'MÃ HH'!$A$1:$C$1879,2,0))</f>
        <v>TÁO AMBROSIA ÔNG ĐỊA 72 - 18KG</v>
      </c>
      <c r="C682" s="113"/>
      <c r="D682" s="109">
        <f>VLOOKUP(A682,'[1]TỔNG HỢP'!$A:$N,14,0)</f>
        <v>6</v>
      </c>
      <c r="E682" s="112">
        <f>SUMIF('NHẬP HÀNG'!$D:$D,A682,'NHẬP HÀNG'!$H:$H)</f>
        <v>0</v>
      </c>
      <c r="F682" s="112">
        <f>SUMIF('NHẬP HÀNG'!D:D,A682,'NHẬP HÀNG'!I:I)</f>
        <v>0</v>
      </c>
      <c r="G682" s="112">
        <f>SUMIF('NHẬP HÀNG'!D:D,A682,'NHẬP HÀNG'!J:J)</f>
        <v>0</v>
      </c>
      <c r="H682" s="112">
        <f>SUMIF('NHẬP HÀNG'!D:D,A682,'NHẬP HÀNG'!K:K)</f>
        <v>0</v>
      </c>
      <c r="I682" s="112">
        <f>SUMIF('NHẬP HÀNG'!D:D,A682,'NHẬP HÀNG'!M:M)</f>
        <v>0</v>
      </c>
      <c r="J682" s="112">
        <f>SUMIF('NHẬP HÀNG'!D:D,A682,'NHẬP HÀNG'!N:N)</f>
        <v>0</v>
      </c>
      <c r="K682" s="112">
        <f>SUMIF('NHẬP HÀNG'!D:D,A682,'NHẬP HÀNG'!L:L)</f>
        <v>0</v>
      </c>
      <c r="L682" s="112">
        <f>SUMIF('XUẤT HÀNG'!D:D,A682,'XUẤT HÀNG'!G:G)</f>
        <v>0</v>
      </c>
      <c r="M682" s="112">
        <f>SUMIF('XUẤT HÀNG'!D:D,A682,'XUẤT HÀNG'!H:H)</f>
        <v>0</v>
      </c>
      <c r="N682" s="109">
        <f t="shared" si="108"/>
        <v>6</v>
      </c>
      <c r="O682" s="121">
        <v>5</v>
      </c>
      <c r="P682" s="122"/>
      <c r="Q682" s="125">
        <f t="shared" si="109"/>
        <v>1</v>
      </c>
      <c r="R682" s="14" t="s">
        <v>4870</v>
      </c>
      <c r="S682" s="101" t="str">
        <f t="shared" si="110"/>
        <v>OK</v>
      </c>
    </row>
    <row r="683" spans="1:19" s="100" customFormat="1" ht="35.1" hidden="1" customHeight="1">
      <c r="A683" s="40" t="s">
        <v>4275</v>
      </c>
      <c r="B683" s="113" t="str">
        <f>IF($A683="","",VLOOKUP($A683,'MÃ HH'!$A$1:$C$1879,2,0))</f>
        <v>TÁO AMBROSIA ÔNG ĐỊA 80 - 18KG</v>
      </c>
      <c r="C683" s="113"/>
      <c r="D683" s="109">
        <f>VLOOKUP(A683,'[1]TỔNG HỢP'!$A:$N,14,0)</f>
        <v>0</v>
      </c>
      <c r="E683" s="112">
        <f>SUMIF('NHẬP HÀNG'!$D:$D,A683,'NHẬP HÀNG'!$H:$H)</f>
        <v>0</v>
      </c>
      <c r="F683" s="112">
        <f>SUMIF('NHẬP HÀNG'!D:D,A683,'NHẬP HÀNG'!I:I)</f>
        <v>0</v>
      </c>
      <c r="G683" s="112">
        <f>SUMIF('NHẬP HÀNG'!D:D,A683,'NHẬP HÀNG'!J:J)</f>
        <v>0</v>
      </c>
      <c r="H683" s="112">
        <f>SUMIF('NHẬP HÀNG'!D:D,A683,'NHẬP HÀNG'!K:K)</f>
        <v>0</v>
      </c>
      <c r="I683" s="112">
        <f>SUMIF('NHẬP HÀNG'!D:D,A683,'NHẬP HÀNG'!M:M)</f>
        <v>0</v>
      </c>
      <c r="J683" s="112">
        <f>SUMIF('NHẬP HÀNG'!D:D,A683,'NHẬP HÀNG'!N:N)</f>
        <v>0</v>
      </c>
      <c r="K683" s="112">
        <f>SUMIF('NHẬP HÀNG'!D:D,A683,'NHẬP HÀNG'!L:L)</f>
        <v>0</v>
      </c>
      <c r="L683" s="112">
        <f>SUMIF('XUẤT HÀNG'!D:D,A683,'XUẤT HÀNG'!G:G)</f>
        <v>0</v>
      </c>
      <c r="M683" s="112">
        <f>SUMIF('XUẤT HÀNG'!D:D,A683,'XUẤT HÀNG'!H:H)</f>
        <v>0</v>
      </c>
      <c r="N683" s="109">
        <f t="shared" si="108"/>
        <v>0</v>
      </c>
      <c r="O683" s="121"/>
      <c r="P683" s="122"/>
      <c r="Q683" s="125">
        <f t="shared" si="109"/>
        <v>0</v>
      </c>
      <c r="R683" s="13"/>
      <c r="S683" s="101" t="str">
        <f t="shared" si="110"/>
        <v>NOT OK</v>
      </c>
    </row>
    <row r="684" spans="1:19" s="100" customFormat="1" ht="35.1" customHeight="1">
      <c r="A684" s="40" t="s">
        <v>4277</v>
      </c>
      <c r="B684" s="113" t="str">
        <f>IF($A684="","",VLOOKUP($A684,'MÃ HH'!$A$1:$C$1879,2,0))</f>
        <v>TÁO AMBROSIA ÔNG ĐỊA 88 - 18KG</v>
      </c>
      <c r="C684" s="113"/>
      <c r="D684" s="109">
        <f>VLOOKUP(A684,'[1]TỔNG HỢP'!$A:$N,14,0)</f>
        <v>1</v>
      </c>
      <c r="E684" s="112">
        <f>SUMIF('NHẬP HÀNG'!$D:$D,A684,'NHẬP HÀNG'!$H:$H)</f>
        <v>0</v>
      </c>
      <c r="F684" s="112">
        <f>SUMIF('NHẬP HÀNG'!D:D,A684,'NHẬP HÀNG'!I:I)</f>
        <v>0</v>
      </c>
      <c r="G684" s="112">
        <f>SUMIF('NHẬP HÀNG'!D:D,A684,'NHẬP HÀNG'!J:J)</f>
        <v>0</v>
      </c>
      <c r="H684" s="112">
        <f>SUMIF('NHẬP HÀNG'!D:D,A684,'NHẬP HÀNG'!K:K)</f>
        <v>0</v>
      </c>
      <c r="I684" s="112">
        <f>SUMIF('NHẬP HÀNG'!D:D,A684,'NHẬP HÀNG'!M:M)</f>
        <v>0</v>
      </c>
      <c r="J684" s="112">
        <f>SUMIF('NHẬP HÀNG'!D:D,A684,'NHẬP HÀNG'!N:N)</f>
        <v>0</v>
      </c>
      <c r="K684" s="112">
        <f>SUMIF('NHẬP HÀNG'!D:D,A684,'NHẬP HÀNG'!L:L)</f>
        <v>0</v>
      </c>
      <c r="L684" s="112">
        <f>SUMIF('XUẤT HÀNG'!D:D,A684,'XUẤT HÀNG'!G:G)</f>
        <v>0</v>
      </c>
      <c r="M684" s="112">
        <f>SUMIF('XUẤT HÀNG'!D:D,A684,'XUẤT HÀNG'!H:H)</f>
        <v>0</v>
      </c>
      <c r="N684" s="109">
        <f t="shared" si="108"/>
        <v>1</v>
      </c>
      <c r="O684" s="121">
        <v>2</v>
      </c>
      <c r="P684" s="122"/>
      <c r="Q684" s="125">
        <f t="shared" si="109"/>
        <v>-1</v>
      </c>
      <c r="R684" s="14"/>
      <c r="S684" s="101" t="str">
        <f t="shared" si="110"/>
        <v>OK</v>
      </c>
    </row>
    <row r="685" spans="1:19" s="100" customFormat="1" ht="35.1" hidden="1" customHeight="1">
      <c r="A685" s="40" t="s">
        <v>4229</v>
      </c>
      <c r="B685" s="113" t="str">
        <f>IF($A685="","",VLOOKUP($A685,'MÃ HH'!$A$1:$C$1879,2,0))</f>
        <v>TÁO XÁ NP YOYA 70 - 18KG</v>
      </c>
      <c r="C685" s="113"/>
      <c r="D685" s="109">
        <f>VLOOKUP(A685,'[1]TỔNG HỢP'!$A:$N,14,0)</f>
        <v>0</v>
      </c>
      <c r="E685" s="112">
        <f>SUMIF('NHẬP HÀNG'!$D:$D,A685,'NHẬP HÀNG'!$H:$H)</f>
        <v>0</v>
      </c>
      <c r="F685" s="112">
        <f>SUMIF('NHẬP HÀNG'!D:D,A685,'NHẬP HÀNG'!I:I)</f>
        <v>0</v>
      </c>
      <c r="G685" s="112">
        <f>SUMIF('NHẬP HÀNG'!D:D,A685,'NHẬP HÀNG'!J:J)</f>
        <v>0</v>
      </c>
      <c r="H685" s="112">
        <f>SUMIF('NHẬP HÀNG'!D:D,A685,'NHẬP HÀNG'!K:K)</f>
        <v>0</v>
      </c>
      <c r="I685" s="112">
        <f>SUMIF('NHẬP HÀNG'!D:D,A685,'NHẬP HÀNG'!M:M)</f>
        <v>0</v>
      </c>
      <c r="J685" s="112">
        <f>SUMIF('NHẬP HÀNG'!D:D,A685,'NHẬP HÀNG'!N:N)</f>
        <v>0</v>
      </c>
      <c r="K685" s="112">
        <f>SUMIF('NHẬP HÀNG'!D:D,A685,'NHẬP HÀNG'!L:L)</f>
        <v>0</v>
      </c>
      <c r="L685" s="112">
        <f>SUMIF('XUẤT HÀNG'!D:D,A685,'XUẤT HÀNG'!G:G)</f>
        <v>0</v>
      </c>
      <c r="M685" s="112">
        <f>SUMIF('XUẤT HÀNG'!D:D,A685,'XUẤT HÀNG'!H:H)</f>
        <v>0</v>
      </c>
      <c r="N685" s="109">
        <f t="shared" si="108"/>
        <v>0</v>
      </c>
      <c r="O685" s="121"/>
      <c r="P685" s="122"/>
      <c r="Q685" s="124">
        <f t="shared" si="109"/>
        <v>0</v>
      </c>
      <c r="R685" s="63"/>
      <c r="S685" s="101" t="str">
        <f t="shared" si="110"/>
        <v>NOT OK</v>
      </c>
    </row>
    <row r="686" spans="1:19" s="100" customFormat="1" ht="35.1" customHeight="1">
      <c r="A686" s="40" t="s">
        <v>4203</v>
      </c>
      <c r="B686" s="113" t="str">
        <f>IF($A686="","",VLOOKUP($A686,'MÃ HH'!$A$1:$C$1879,2,0))</f>
        <v>TÁO XÁ NP YOYA 80 - 18KG</v>
      </c>
      <c r="C686" s="113"/>
      <c r="D686" s="109">
        <f>VLOOKUP(A686,'[1]TỔNG HỢP'!$A:$N,14,0)</f>
        <v>10</v>
      </c>
      <c r="E686" s="112">
        <f>SUMIF('NHẬP HÀNG'!$D:$D,A686,'NHẬP HÀNG'!$H:$H)</f>
        <v>0</v>
      </c>
      <c r="F686" s="112">
        <f>SUMIF('NHẬP HÀNG'!D:D,A686,'NHẬP HÀNG'!I:I)</f>
        <v>0</v>
      </c>
      <c r="G686" s="112">
        <f>SUMIF('NHẬP HÀNG'!D:D,A686,'NHẬP HÀNG'!J:J)</f>
        <v>0</v>
      </c>
      <c r="H686" s="112">
        <f>SUMIF('NHẬP HÀNG'!D:D,A686,'NHẬP HÀNG'!K:K)</f>
        <v>0</v>
      </c>
      <c r="I686" s="112">
        <f>SUMIF('NHẬP HÀNG'!D:D,A686,'NHẬP HÀNG'!M:M)</f>
        <v>0</v>
      </c>
      <c r="J686" s="112">
        <f>SUMIF('NHẬP HÀNG'!D:D,A686,'NHẬP HÀNG'!N:N)</f>
        <v>0</v>
      </c>
      <c r="K686" s="112">
        <f>SUMIF('NHẬP HÀNG'!D:D,A686,'NHẬP HÀNG'!L:L)</f>
        <v>0</v>
      </c>
      <c r="L686" s="112">
        <f>SUMIF('XUẤT HÀNG'!D:D,A686,'XUẤT HÀNG'!G:G)</f>
        <v>0</v>
      </c>
      <c r="M686" s="112">
        <f>SUMIF('XUẤT HÀNG'!D:D,A686,'XUẤT HÀNG'!H:H)</f>
        <v>0</v>
      </c>
      <c r="N686" s="109">
        <f t="shared" si="108"/>
        <v>10</v>
      </c>
      <c r="O686" s="121">
        <v>1</v>
      </c>
      <c r="P686" s="122"/>
      <c r="Q686" s="125">
        <f t="shared" si="109"/>
        <v>9</v>
      </c>
      <c r="R686" s="14" t="s">
        <v>4871</v>
      </c>
      <c r="S686" s="101" t="str">
        <f t="shared" si="110"/>
        <v>OK</v>
      </c>
    </row>
    <row r="687" spans="1:19" s="100" customFormat="1" ht="35.1" customHeight="1">
      <c r="A687" s="40" t="s">
        <v>4131</v>
      </c>
      <c r="B687" s="113" t="str">
        <f>IF($A687="","",VLOOKUP($A687,'MÃ HH'!$A$1:$C$1879,2,0))</f>
        <v>TÁO XÁ NP YOYA 90 - 18KG</v>
      </c>
      <c r="C687" s="113"/>
      <c r="D687" s="109">
        <f>VLOOKUP(A687,'[1]TỔNG HỢP'!$A:$N,14,0)</f>
        <v>-35</v>
      </c>
      <c r="E687" s="112">
        <f>SUMIF('NHẬP HÀNG'!$D:$D,A687,'NHẬP HÀNG'!$H:$H)</f>
        <v>0</v>
      </c>
      <c r="F687" s="112">
        <f>SUMIF('NHẬP HÀNG'!D:D,A687,'NHẬP HÀNG'!I:I)</f>
        <v>0</v>
      </c>
      <c r="G687" s="112">
        <f>SUMIF('NHẬP HÀNG'!D:D,A687,'NHẬP HÀNG'!J:J)</f>
        <v>0</v>
      </c>
      <c r="H687" s="112">
        <f>SUMIF('NHẬP HÀNG'!D:D,A687,'NHẬP HÀNG'!K:K)</f>
        <v>0</v>
      </c>
      <c r="I687" s="112">
        <f>SUMIF('NHẬP HÀNG'!D:D,A687,'NHẬP HÀNG'!M:M)</f>
        <v>0</v>
      </c>
      <c r="J687" s="112">
        <f>SUMIF('NHẬP HÀNG'!D:D,A687,'NHẬP HÀNG'!N:N)</f>
        <v>0</v>
      </c>
      <c r="K687" s="112">
        <f>SUMIF('NHẬP HÀNG'!D:D,A687,'NHẬP HÀNG'!L:L)</f>
        <v>0</v>
      </c>
      <c r="L687" s="112">
        <f>SUMIF('XUẤT HÀNG'!D:D,A687,'XUẤT HÀNG'!G:G)</f>
        <v>6</v>
      </c>
      <c r="M687" s="112">
        <f>SUMIF('XUẤT HÀNG'!D:D,A687,'XUẤT HÀNG'!H:H)</f>
        <v>0</v>
      </c>
      <c r="N687" s="109">
        <f t="shared" si="108"/>
        <v>-41</v>
      </c>
      <c r="O687" s="121"/>
      <c r="P687" s="122"/>
      <c r="Q687" s="125">
        <f t="shared" si="109"/>
        <v>-41</v>
      </c>
      <c r="R687" s="14"/>
      <c r="S687" s="101" t="str">
        <f t="shared" si="110"/>
        <v>OK</v>
      </c>
    </row>
    <row r="688" spans="1:19" s="100" customFormat="1" ht="35.1" customHeight="1">
      <c r="A688" s="40" t="s">
        <v>4101</v>
      </c>
      <c r="B688" s="113" t="str">
        <f>IF($A688="","",VLOOKUP($A688,'MÃ HH'!$A$1:$C$1879,2,0))</f>
        <v>TÁO XÁ NP YOYA 100 - 18KG</v>
      </c>
      <c r="C688" s="113"/>
      <c r="D688" s="109">
        <f>VLOOKUP(A688,'[1]TỔNG HỢP'!$A:$N,14,0)</f>
        <v>-5</v>
      </c>
      <c r="E688" s="112">
        <f>SUMIF('NHẬP HÀNG'!$D:$D,A688,'NHẬP HÀNG'!$H:$H)</f>
        <v>83</v>
      </c>
      <c r="F688" s="112">
        <f>SUMIF('NHẬP HÀNG'!D:D,A688,'NHẬP HÀNG'!I:I)</f>
        <v>0</v>
      </c>
      <c r="G688" s="112">
        <f>SUMIF('NHẬP HÀNG'!D:D,A688,'NHẬP HÀNG'!J:J)</f>
        <v>0</v>
      </c>
      <c r="H688" s="112">
        <f>SUMIF('NHẬP HÀNG'!D:D,A688,'NHẬP HÀNG'!K:K)</f>
        <v>0</v>
      </c>
      <c r="I688" s="112">
        <f>SUMIF('NHẬP HÀNG'!D:D,A688,'NHẬP HÀNG'!M:M)</f>
        <v>0</v>
      </c>
      <c r="J688" s="112">
        <f>SUMIF('NHẬP HÀNG'!D:D,A688,'NHẬP HÀNG'!N:N)</f>
        <v>0</v>
      </c>
      <c r="K688" s="112">
        <f>SUMIF('NHẬP HÀNG'!D:D,A688,'NHẬP HÀNG'!L:L)</f>
        <v>0</v>
      </c>
      <c r="L688" s="112">
        <f>SUMIF('XUẤT HÀNG'!D:D,A688,'XUẤT HÀNG'!G:G)</f>
        <v>60</v>
      </c>
      <c r="M688" s="112">
        <f>SUMIF('XUẤT HÀNG'!D:D,A688,'XUẤT HÀNG'!H:H)</f>
        <v>0</v>
      </c>
      <c r="N688" s="109">
        <f t="shared" si="108"/>
        <v>18</v>
      </c>
      <c r="O688" s="121">
        <v>24</v>
      </c>
      <c r="P688" s="122"/>
      <c r="Q688" s="125">
        <f t="shared" si="109"/>
        <v>-6</v>
      </c>
      <c r="R688" s="14"/>
      <c r="S688" s="101" t="str">
        <f t="shared" si="110"/>
        <v>OK</v>
      </c>
    </row>
    <row r="689" spans="1:19" s="100" customFormat="1" ht="35.1" customHeight="1">
      <c r="A689" s="40" t="s">
        <v>4103</v>
      </c>
      <c r="B689" s="113" t="str">
        <f>IF($A689="","",VLOOKUP($A689,'MÃ HH'!$A$1:$C$1879,2,0))</f>
        <v>TÁO XÁ NP YOYA 110 - 18KG</v>
      </c>
      <c r="C689" s="113" t="e">
        <f>IF($A689="","",VLOOKUP($A689,'MÃ HH'!$A$1:$C$215,3,0))</f>
        <v>#N/A</v>
      </c>
      <c r="D689" s="109">
        <f>VLOOKUP(A689,'[1]TỔNG HỢP'!$A:$N,14,0)</f>
        <v>18</v>
      </c>
      <c r="E689" s="112">
        <f>SUMIF('NHẬP HÀNG'!$D:$D,A689,'NHẬP HÀNG'!$H:$H)</f>
        <v>66</v>
      </c>
      <c r="F689" s="112">
        <f>SUMIF('NHẬP HÀNG'!D:D,A689,'NHẬP HÀNG'!I:I)</f>
        <v>0</v>
      </c>
      <c r="G689" s="112">
        <f>SUMIF('NHẬP HÀNG'!D:D,A689,'NHẬP HÀNG'!J:J)</f>
        <v>0</v>
      </c>
      <c r="H689" s="112">
        <f>SUMIF('NHẬP HÀNG'!D:D,A689,'NHẬP HÀNG'!K:K)</f>
        <v>0</v>
      </c>
      <c r="I689" s="112">
        <f>SUMIF('NHẬP HÀNG'!D:D,A689,'NHẬP HÀNG'!M:M)</f>
        <v>0</v>
      </c>
      <c r="J689" s="112">
        <f>SUMIF('NHẬP HÀNG'!D:D,A689,'NHẬP HÀNG'!N:N)</f>
        <v>0</v>
      </c>
      <c r="K689" s="112">
        <f>SUMIF('NHẬP HÀNG'!D:D,A689,'NHẬP HÀNG'!L:L)</f>
        <v>0</v>
      </c>
      <c r="L689" s="112">
        <f>SUMIF('XUẤT HÀNG'!D:D,A689,'XUẤT HÀNG'!G:G)</f>
        <v>84</v>
      </c>
      <c r="M689" s="112">
        <f>SUMIF('XUẤT HÀNG'!D:D,A689,'XUẤT HÀNG'!H:H)</f>
        <v>0</v>
      </c>
      <c r="N689" s="109">
        <f t="shared" si="108"/>
        <v>0</v>
      </c>
      <c r="O689" s="121"/>
      <c r="P689" s="122"/>
      <c r="Q689" s="125">
        <f t="shared" si="109"/>
        <v>0</v>
      </c>
      <c r="R689" s="13"/>
      <c r="S689" s="101" t="str">
        <f t="shared" si="110"/>
        <v>OK</v>
      </c>
    </row>
    <row r="690" spans="1:19" s="100" customFormat="1" ht="35.1" customHeight="1">
      <c r="A690" s="40" t="s">
        <v>4105</v>
      </c>
      <c r="B690" s="113" t="str">
        <f>IF($A690="","",VLOOKUP($A690,'MÃ HH'!$A$1:$C$1879,2,0))</f>
        <v>TÁO XÁ NP YOYA 120 - 18KG</v>
      </c>
      <c r="C690" s="113" t="e">
        <f>IF($A690="","",VLOOKUP($A690,'MÃ HH'!$A$1:$C$215,3,0))</f>
        <v>#N/A</v>
      </c>
      <c r="D690" s="109">
        <f>VLOOKUP(A690,'[1]TỔNG HỢP'!$A:$N,14,0)</f>
        <v>-13</v>
      </c>
      <c r="E690" s="112">
        <f>SUMIF('NHẬP HÀNG'!$D:$D,A690,'NHẬP HÀNG'!$H:$H)</f>
        <v>0</v>
      </c>
      <c r="F690" s="112">
        <f>SUMIF('NHẬP HÀNG'!D:D,A690,'NHẬP HÀNG'!I:I)</f>
        <v>0</v>
      </c>
      <c r="G690" s="112">
        <f>SUMIF('NHẬP HÀNG'!D:D,A690,'NHẬP HÀNG'!J:J)</f>
        <v>0</v>
      </c>
      <c r="H690" s="112">
        <f>SUMIF('NHẬP HÀNG'!D:D,A690,'NHẬP HÀNG'!K:K)</f>
        <v>0</v>
      </c>
      <c r="I690" s="112">
        <f>SUMIF('NHẬP HÀNG'!D:D,A690,'NHẬP HÀNG'!M:M)</f>
        <v>0</v>
      </c>
      <c r="J690" s="112">
        <f>SUMIF('NHẬP HÀNG'!D:D,A690,'NHẬP HÀNG'!N:N)</f>
        <v>0</v>
      </c>
      <c r="K690" s="112">
        <f>SUMIF('NHẬP HÀNG'!D:D,A690,'NHẬP HÀNG'!L:L)</f>
        <v>0</v>
      </c>
      <c r="L690" s="112">
        <f>SUMIF('XUẤT HÀNG'!D:D,A690,'XUẤT HÀNG'!G:G)</f>
        <v>0</v>
      </c>
      <c r="M690" s="112">
        <f>SUMIF('XUẤT HÀNG'!D:D,A690,'XUẤT HÀNG'!H:H)</f>
        <v>0</v>
      </c>
      <c r="N690" s="109">
        <f t="shared" si="108"/>
        <v>-13</v>
      </c>
      <c r="O690" s="121"/>
      <c r="P690" s="122"/>
      <c r="Q690" s="125">
        <f t="shared" si="109"/>
        <v>-13</v>
      </c>
      <c r="R690" s="14"/>
      <c r="S690" s="101" t="str">
        <f t="shared" si="110"/>
        <v>OK</v>
      </c>
    </row>
    <row r="691" spans="1:19" s="100" customFormat="1" ht="35.1" customHeight="1">
      <c r="A691" s="40" t="s">
        <v>4107</v>
      </c>
      <c r="B691" s="113" t="str">
        <f>IF($A691="","",VLOOKUP($A691,'MÃ HH'!$A$1:$C$1879,2,0))</f>
        <v>TÁO XÁ NP YOYA 135- 18KG</v>
      </c>
      <c r="C691" s="113" t="e">
        <f>IF($A691="","",VLOOKUP($A691,'MÃ HH'!$A$1:$C$215,3,0))</f>
        <v>#N/A</v>
      </c>
      <c r="D691" s="109">
        <f>VLOOKUP(A691,'[1]TỔNG HỢP'!$A:$N,14,0)</f>
        <v>-24</v>
      </c>
      <c r="E691" s="112">
        <f>SUMIF('NHẬP HÀNG'!$D:$D,A691,'NHẬP HÀNG'!$H:$H)</f>
        <v>0</v>
      </c>
      <c r="F691" s="112">
        <f>SUMIF('NHẬP HÀNG'!D:D,A691,'NHẬP HÀNG'!I:I)</f>
        <v>0</v>
      </c>
      <c r="G691" s="112">
        <f>SUMIF('NHẬP HÀNG'!D:D,A691,'NHẬP HÀNG'!J:J)</f>
        <v>0</v>
      </c>
      <c r="H691" s="112">
        <f>SUMIF('NHẬP HÀNG'!D:D,A691,'NHẬP HÀNG'!K:K)</f>
        <v>0</v>
      </c>
      <c r="I691" s="112">
        <f>SUMIF('NHẬP HÀNG'!D:D,A691,'NHẬP HÀNG'!M:M)</f>
        <v>0</v>
      </c>
      <c r="J691" s="112">
        <f>SUMIF('NHẬP HÀNG'!D:D,A691,'NHẬP HÀNG'!N:N)</f>
        <v>0</v>
      </c>
      <c r="K691" s="112">
        <f>SUMIF('NHẬP HÀNG'!D:D,A691,'NHẬP HÀNG'!L:L)</f>
        <v>0</v>
      </c>
      <c r="L691" s="112">
        <f>SUMIF('XUẤT HÀNG'!D:D,A691,'XUẤT HÀNG'!G:G)</f>
        <v>0</v>
      </c>
      <c r="M691" s="112">
        <f>SUMIF('XUẤT HÀNG'!D:D,A691,'XUẤT HÀNG'!H:H)</f>
        <v>0</v>
      </c>
      <c r="N691" s="109">
        <f t="shared" si="108"/>
        <v>-24</v>
      </c>
      <c r="O691" s="121"/>
      <c r="P691" s="122"/>
      <c r="Q691" s="125">
        <f t="shared" si="109"/>
        <v>-24</v>
      </c>
      <c r="R691" s="14"/>
      <c r="S691" s="101" t="str">
        <f t="shared" si="110"/>
        <v>OK</v>
      </c>
    </row>
    <row r="692" spans="1:19" s="100" customFormat="1" ht="35.1" customHeight="1">
      <c r="A692" s="40" t="s">
        <v>4540</v>
      </c>
      <c r="B692" s="113" t="str">
        <f>IF($A692="","",VLOOKUP($A692,'MÃ HH'!$A$1:$C$1879,2,0))</f>
        <v>TÁO XÁ NP YOYA 150- 18KG</v>
      </c>
      <c r="C692" s="113"/>
      <c r="D692" s="109">
        <f>VLOOKUP(A692,'[1]TỔNG HỢP'!$A:$N,14,0)</f>
        <v>-3</v>
      </c>
      <c r="E692" s="112">
        <f>SUMIF('NHẬP HÀNG'!$D:$D,A692,'NHẬP HÀNG'!$H:$H)</f>
        <v>0</v>
      </c>
      <c r="F692" s="112">
        <f>SUMIF('NHẬP HÀNG'!D:D,A692,'NHẬP HÀNG'!I:I)</f>
        <v>0</v>
      </c>
      <c r="G692" s="112">
        <f>SUMIF('NHẬP HÀNG'!D:D,A692,'NHẬP HÀNG'!J:J)</f>
        <v>0</v>
      </c>
      <c r="H692" s="112">
        <f>SUMIF('NHẬP HÀNG'!D:D,A692,'NHẬP HÀNG'!K:K)</f>
        <v>0</v>
      </c>
      <c r="I692" s="112">
        <f>SUMIF('NHẬP HÀNG'!D:D,A692,'NHẬP HÀNG'!M:M)</f>
        <v>0</v>
      </c>
      <c r="J692" s="112">
        <f>SUMIF('NHẬP HÀNG'!D:D,A692,'NHẬP HÀNG'!N:N)</f>
        <v>0</v>
      </c>
      <c r="K692" s="112">
        <f>SUMIF('NHẬP HÀNG'!D:D,A692,'NHẬP HÀNG'!L:L)</f>
        <v>0</v>
      </c>
      <c r="L692" s="112">
        <f>SUMIF('XUẤT HÀNG'!D:D,A692,'XUẤT HÀNG'!G:G)</f>
        <v>0</v>
      </c>
      <c r="M692" s="112">
        <f>SUMIF('XUẤT HÀNG'!D:D,A692,'XUẤT HÀNG'!H:H)</f>
        <v>0</v>
      </c>
      <c r="N692" s="109">
        <f t="shared" si="108"/>
        <v>-3</v>
      </c>
      <c r="O692" s="121"/>
      <c r="P692" s="122"/>
      <c r="Q692" s="125">
        <f t="shared" si="109"/>
        <v>-3</v>
      </c>
      <c r="R692" s="14"/>
      <c r="S692" s="101" t="str">
        <f t="shared" si="110"/>
        <v>OK</v>
      </c>
    </row>
    <row r="693" spans="1:19" s="100" customFormat="1" ht="35.1" customHeight="1">
      <c r="A693" s="40" t="s">
        <v>4109</v>
      </c>
      <c r="B693" s="113" t="str">
        <f>IF($A693="","",VLOOKUP($A693,'MÃ HH'!$A$1:$C$1879,2,0))</f>
        <v>TÁO XÁ NP YOYA LẪN SIZE - 18KG</v>
      </c>
      <c r="C693" s="113" t="e">
        <f>IF($A693="","",VLOOKUP($A693,'MÃ HH'!$A$1:$C$215,3,0))</f>
        <v>#N/A</v>
      </c>
      <c r="D693" s="109">
        <f>VLOOKUP(A693,'[1]TỔNG HỢP'!$A:$N,14,0)</f>
        <v>78</v>
      </c>
      <c r="E693" s="112">
        <f>SUMIF('NHẬP HÀNG'!$D:$D,A693,'NHẬP HÀNG'!$H:$H)</f>
        <v>0</v>
      </c>
      <c r="F693" s="112">
        <f>SUMIF('NHẬP HÀNG'!D:D,A693,'NHẬP HÀNG'!I:I)</f>
        <v>0</v>
      </c>
      <c r="G693" s="112">
        <f>SUMIF('NHẬP HÀNG'!D:D,A693,'NHẬP HÀNG'!J:J)</f>
        <v>0</v>
      </c>
      <c r="H693" s="112">
        <f>SUMIF('NHẬP HÀNG'!D:D,A693,'NHẬP HÀNG'!K:K)</f>
        <v>0</v>
      </c>
      <c r="I693" s="112">
        <f>SUMIF('NHẬP HÀNG'!D:D,A693,'NHẬP HÀNG'!M:M)</f>
        <v>0</v>
      </c>
      <c r="J693" s="112">
        <f>SUMIF('NHẬP HÀNG'!D:D,A693,'NHẬP HÀNG'!N:N)</f>
        <v>0</v>
      </c>
      <c r="K693" s="112">
        <f>SUMIF('NHẬP HÀNG'!D:D,A693,'NHẬP HÀNG'!L:L)</f>
        <v>0</v>
      </c>
      <c r="L693" s="112">
        <f>SUMIF('XUẤT HÀNG'!D:D,A693,'XUẤT HÀNG'!G:G)</f>
        <v>0</v>
      </c>
      <c r="M693" s="112">
        <f>SUMIF('XUẤT HÀNG'!D:D,A693,'XUẤT HÀNG'!H:H)</f>
        <v>0</v>
      </c>
      <c r="N693" s="109">
        <f t="shared" si="108"/>
        <v>78</v>
      </c>
      <c r="O693" s="121"/>
      <c r="P693" s="122"/>
      <c r="Q693" s="125">
        <f t="shared" si="109"/>
        <v>78</v>
      </c>
      <c r="R693" s="14"/>
      <c r="S693" s="101" t="str">
        <f t="shared" si="110"/>
        <v>OK</v>
      </c>
    </row>
    <row r="694" spans="1:19" s="100" customFormat="1" ht="35.1" hidden="1" customHeight="1">
      <c r="A694" s="40" t="s">
        <v>4195</v>
      </c>
      <c r="B694" s="113" t="str">
        <f>IF($A694="","",VLOOKUP($A694,'MÃ HH'!$A$1:$C$1879,2,0))</f>
        <v>TÁO XÁ NP JOYA AARSENT 90 - 18KG</v>
      </c>
      <c r="C694" s="113" t="e">
        <f>IF($A694="","",VLOOKUP($A694,'MÃ HH'!$A$1:$C$215,3,0))</f>
        <v>#N/A</v>
      </c>
      <c r="D694" s="109">
        <f>VLOOKUP(A694,'[1]TỔNG HỢP'!$A:$N,14,0)</f>
        <v>0</v>
      </c>
      <c r="E694" s="112">
        <f>SUMIF('NHẬP HÀNG'!$D:$D,A694,'NHẬP HÀNG'!$H:$H)</f>
        <v>0</v>
      </c>
      <c r="F694" s="112">
        <f>SUMIF('NHẬP HÀNG'!D:D,A694,'NHẬP HÀNG'!I:I)</f>
        <v>0</v>
      </c>
      <c r="G694" s="112">
        <f>SUMIF('NHẬP HÀNG'!D:D,A694,'NHẬP HÀNG'!J:J)</f>
        <v>0</v>
      </c>
      <c r="H694" s="112">
        <f>SUMIF('NHẬP HÀNG'!D:D,A694,'NHẬP HÀNG'!K:K)</f>
        <v>0</v>
      </c>
      <c r="I694" s="112">
        <f>SUMIF('NHẬP HÀNG'!D:D,A694,'NHẬP HÀNG'!M:M)</f>
        <v>0</v>
      </c>
      <c r="J694" s="112">
        <f>SUMIF('NHẬP HÀNG'!D:D,A694,'NHẬP HÀNG'!N:N)</f>
        <v>0</v>
      </c>
      <c r="K694" s="112">
        <f>SUMIF('NHẬP HÀNG'!D:D,A694,'NHẬP HÀNG'!L:L)</f>
        <v>0</v>
      </c>
      <c r="L694" s="112">
        <f>SUMIF('XUẤT HÀNG'!D:D,A694,'XUẤT HÀNG'!G:G)</f>
        <v>0</v>
      </c>
      <c r="M694" s="112">
        <f>SUMIF('XUẤT HÀNG'!D:D,A694,'XUẤT HÀNG'!H:H)</f>
        <v>0</v>
      </c>
      <c r="N694" s="109">
        <f t="shared" si="108"/>
        <v>0</v>
      </c>
      <c r="O694" s="121"/>
      <c r="P694" s="122"/>
      <c r="Q694" s="124">
        <f t="shared" si="109"/>
        <v>0</v>
      </c>
      <c r="R694" s="63"/>
      <c r="S694" s="101" t="str">
        <f t="shared" si="110"/>
        <v>NOT OK</v>
      </c>
    </row>
    <row r="695" spans="1:19" s="100" customFormat="1" ht="35.1" hidden="1" customHeight="1">
      <c r="A695" s="54" t="s">
        <v>4267</v>
      </c>
      <c r="B695" s="113" t="str">
        <f>IF($A695="","",VLOOKUP($A695,'MÃ HH'!$A$1:$C$1879,2,0))</f>
        <v>TÁO XÁ NP JOYA AARSENT 100 - 18KG</v>
      </c>
      <c r="C695" s="113" t="e">
        <f>IF($A695="","",VLOOKUP($A695,'MÃ HH'!$A$1:$C$215,3,0))</f>
        <v>#N/A</v>
      </c>
      <c r="D695" s="109">
        <f>VLOOKUP(A695,'[1]TỔNG HỢP'!$A:$N,14,0)</f>
        <v>0</v>
      </c>
      <c r="E695" s="112">
        <f>SUMIF('NHẬP HÀNG'!$D:$D,A695,'NHẬP HÀNG'!$H:$H)</f>
        <v>0</v>
      </c>
      <c r="F695" s="112">
        <f>SUMIF('NHẬP HÀNG'!D:D,A695,'NHẬP HÀNG'!I:I)</f>
        <v>0</v>
      </c>
      <c r="G695" s="112">
        <f>SUMIF('NHẬP HÀNG'!D:D,A695,'NHẬP HÀNG'!J:J)</f>
        <v>0</v>
      </c>
      <c r="H695" s="112">
        <f>SUMIF('NHẬP HÀNG'!D:D,A695,'NHẬP HÀNG'!K:K)</f>
        <v>0</v>
      </c>
      <c r="I695" s="112">
        <f>SUMIF('NHẬP HÀNG'!D:D,A695,'NHẬP HÀNG'!M:M)</f>
        <v>0</v>
      </c>
      <c r="J695" s="112">
        <f>SUMIF('NHẬP HÀNG'!D:D,A695,'NHẬP HÀNG'!N:N)</f>
        <v>0</v>
      </c>
      <c r="K695" s="112">
        <f>SUMIF('NHẬP HÀNG'!D:D,A695,'NHẬP HÀNG'!L:L)</f>
        <v>0</v>
      </c>
      <c r="L695" s="112">
        <f>SUMIF('XUẤT HÀNG'!D:D,A695,'XUẤT HÀNG'!G:G)</f>
        <v>0</v>
      </c>
      <c r="M695" s="112">
        <f>SUMIF('XUẤT HÀNG'!D:D,A695,'XUẤT HÀNG'!H:H)</f>
        <v>0</v>
      </c>
      <c r="N695" s="109">
        <f t="shared" si="108"/>
        <v>0</v>
      </c>
      <c r="O695" s="121"/>
      <c r="P695" s="122"/>
      <c r="Q695" s="124">
        <f t="shared" si="109"/>
        <v>0</v>
      </c>
      <c r="R695" s="63"/>
      <c r="S695" s="101" t="str">
        <f t="shared" si="110"/>
        <v>NOT OK</v>
      </c>
    </row>
    <row r="696" spans="1:19" s="100" customFormat="1" ht="35.1" hidden="1" customHeight="1">
      <c r="A696" s="54" t="s">
        <v>4388</v>
      </c>
      <c r="B696" s="113" t="str">
        <f>IF($A696="","",VLOOKUP($A696,'MÃ HH'!$A$1:$C$1879,2,0))</f>
        <v>TÁO XÁ NP JOYA AARSENT 120 - 18KG</v>
      </c>
      <c r="C696" s="113" t="e">
        <f>IF($A696="","",VLOOKUP($A696,'MÃ HH'!$A$1:$C$215,3,0))</f>
        <v>#N/A</v>
      </c>
      <c r="D696" s="109">
        <f>VLOOKUP(A696,'[1]TỔNG HỢP'!$A:$N,14,0)</f>
        <v>0</v>
      </c>
      <c r="E696" s="112">
        <f>SUMIF('NHẬP HÀNG'!$D:$D,A696,'NHẬP HÀNG'!$H:$H)</f>
        <v>0</v>
      </c>
      <c r="F696" s="112">
        <f>SUMIF('NHẬP HÀNG'!D:D,A696,'NHẬP HÀNG'!I:I)</f>
        <v>0</v>
      </c>
      <c r="G696" s="112">
        <f>SUMIF('NHẬP HÀNG'!D:D,A696,'NHẬP HÀNG'!J:J)</f>
        <v>0</v>
      </c>
      <c r="H696" s="112">
        <f>SUMIF('NHẬP HÀNG'!D:D,A696,'NHẬP HÀNG'!K:K)</f>
        <v>0</v>
      </c>
      <c r="I696" s="112">
        <f>SUMIF('NHẬP HÀNG'!D:D,A696,'NHẬP HÀNG'!M:M)</f>
        <v>0</v>
      </c>
      <c r="J696" s="112">
        <f>SUMIF('NHẬP HÀNG'!D:D,A696,'NHẬP HÀNG'!N:N)</f>
        <v>0</v>
      </c>
      <c r="K696" s="112">
        <f>SUMIF('NHẬP HÀNG'!D:D,A696,'NHẬP HÀNG'!L:L)</f>
        <v>0</v>
      </c>
      <c r="L696" s="112">
        <f>SUMIF('XUẤT HÀNG'!D:D,A696,'XUẤT HÀNG'!G:G)</f>
        <v>0</v>
      </c>
      <c r="M696" s="112">
        <f>SUMIF('XUẤT HÀNG'!D:D,A696,'XUẤT HÀNG'!H:H)</f>
        <v>0</v>
      </c>
      <c r="N696" s="109">
        <f t="shared" si="108"/>
        <v>0</v>
      </c>
      <c r="O696" s="121"/>
      <c r="P696" s="122"/>
      <c r="Q696" s="124">
        <f t="shared" si="109"/>
        <v>0</v>
      </c>
      <c r="R696" s="63"/>
      <c r="S696" s="101" t="str">
        <f t="shared" si="110"/>
        <v>NOT OK</v>
      </c>
    </row>
    <row r="697" spans="1:19" s="100" customFormat="1" ht="35.1" hidden="1" customHeight="1">
      <c r="A697" s="54" t="s">
        <v>4201</v>
      </c>
      <c r="B697" s="113" t="str">
        <f>IF($A697="","",VLOOKUP($A697,'MÃ HH'!$A$1:$C$1879,2,0))</f>
        <v>TÁO XÁ NP JOYA AARSENT 110 - 18KG</v>
      </c>
      <c r="C697" s="113" t="e">
        <f>IF($A697="","",VLOOKUP($A697,'MÃ HH'!$A$1:$C$215,3,0))</f>
        <v>#N/A</v>
      </c>
      <c r="D697" s="109">
        <f>VLOOKUP(A697,'[1]TỔNG HỢP'!$A:$N,14,0)</f>
        <v>0</v>
      </c>
      <c r="E697" s="112">
        <f>SUMIF('NHẬP HÀNG'!$D:$D,A697,'NHẬP HÀNG'!$H:$H)</f>
        <v>0</v>
      </c>
      <c r="F697" s="112">
        <f>SUMIF('NHẬP HÀNG'!D:D,A697,'NHẬP HÀNG'!I:I)</f>
        <v>0</v>
      </c>
      <c r="G697" s="112">
        <f>SUMIF('NHẬP HÀNG'!D:D,A697,'NHẬP HÀNG'!J:J)</f>
        <v>0</v>
      </c>
      <c r="H697" s="112">
        <f>SUMIF('NHẬP HÀNG'!D:D,A697,'NHẬP HÀNG'!K:K)</f>
        <v>0</v>
      </c>
      <c r="I697" s="112">
        <f>SUMIF('NHẬP HÀNG'!D:D,A697,'NHẬP HÀNG'!M:M)</f>
        <v>0</v>
      </c>
      <c r="J697" s="112">
        <f>SUMIF('NHẬP HÀNG'!D:D,A697,'NHẬP HÀNG'!N:N)</f>
        <v>0</v>
      </c>
      <c r="K697" s="112">
        <f>SUMIF('NHẬP HÀNG'!D:D,A697,'NHẬP HÀNG'!L:L)</f>
        <v>0</v>
      </c>
      <c r="L697" s="112">
        <f>SUMIF('XUẤT HÀNG'!D:D,A697,'XUẤT HÀNG'!G:G)</f>
        <v>0</v>
      </c>
      <c r="M697" s="112">
        <f>SUMIF('XUẤT HÀNG'!D:D,A697,'XUẤT HÀNG'!H:H)</f>
        <v>0</v>
      </c>
      <c r="N697" s="109">
        <f t="shared" si="108"/>
        <v>0</v>
      </c>
      <c r="O697" s="121"/>
      <c r="P697" s="122"/>
      <c r="Q697" s="124">
        <f t="shared" si="109"/>
        <v>0</v>
      </c>
      <c r="R697" s="63"/>
      <c r="S697" s="101" t="str">
        <f t="shared" si="110"/>
        <v>NOT OK</v>
      </c>
    </row>
    <row r="698" spans="1:19" s="100" customFormat="1" ht="35.1" hidden="1" customHeight="1">
      <c r="A698" s="40" t="s">
        <v>4366</v>
      </c>
      <c r="B698" s="113" t="str">
        <f>IF($A698="","",VLOOKUP($A698,'MÃ HH'!$A$1:$C$1879,2,0))</f>
        <v>TÁO VÀNG NHẬT THÙNG XANH 8 -3KG</v>
      </c>
      <c r="C698" s="113" t="e">
        <f>IF($A698="","",VLOOKUP($A698,'MÃ HH'!$A$1:$C$215,3,0))</f>
        <v>#N/A</v>
      </c>
      <c r="D698" s="109">
        <f>VLOOKUP(A698,'[1]TỔNG HỢP'!$A:$N,14,0)</f>
        <v>0</v>
      </c>
      <c r="E698" s="112">
        <f>SUMIF('NHẬP HÀNG'!$D:$D,A698,'NHẬP HÀNG'!$H:$H)</f>
        <v>0</v>
      </c>
      <c r="F698" s="112">
        <f>SUMIF('NHẬP HÀNG'!D:D,A698,'NHẬP HÀNG'!I:I)</f>
        <v>0</v>
      </c>
      <c r="G698" s="112">
        <f>SUMIF('NHẬP HÀNG'!D:D,A698,'NHẬP HÀNG'!J:J)</f>
        <v>0</v>
      </c>
      <c r="H698" s="112">
        <f>SUMIF('NHẬP HÀNG'!D:D,A698,'NHẬP HÀNG'!K:K)</f>
        <v>0</v>
      </c>
      <c r="I698" s="112">
        <f>SUMIF('NHẬP HÀNG'!D:D,A698,'NHẬP HÀNG'!M:M)</f>
        <v>0</v>
      </c>
      <c r="J698" s="112">
        <f>SUMIF('NHẬP HÀNG'!D:D,A698,'NHẬP HÀNG'!N:N)</f>
        <v>0</v>
      </c>
      <c r="K698" s="112">
        <f>SUMIF('NHẬP HÀNG'!D:D,A698,'NHẬP HÀNG'!L:L)</f>
        <v>0</v>
      </c>
      <c r="L698" s="112">
        <f>SUMIF('XUẤT HÀNG'!D:D,A698,'XUẤT HÀNG'!G:G)</f>
        <v>0</v>
      </c>
      <c r="M698" s="112">
        <f>SUMIF('XUẤT HÀNG'!D:D,A698,'XUẤT HÀNG'!H:H)</f>
        <v>0</v>
      </c>
      <c r="N698" s="109">
        <f t="shared" si="108"/>
        <v>0</v>
      </c>
      <c r="O698" s="121"/>
      <c r="P698" s="122"/>
      <c r="Q698" s="124">
        <f t="shared" si="109"/>
        <v>0</v>
      </c>
      <c r="R698" s="63"/>
      <c r="S698" s="101" t="str">
        <f t="shared" si="110"/>
        <v>NOT OK</v>
      </c>
    </row>
    <row r="699" spans="1:19" s="100" customFormat="1" ht="35.1" hidden="1" customHeight="1">
      <c r="A699" s="40" t="s">
        <v>4368</v>
      </c>
      <c r="B699" s="113" t="str">
        <f>IF($A699="","",VLOOKUP($A699,'MÃ HH'!$A$1:$C$1879,2,0))</f>
        <v>TÁO VÀNG NHẬT THÙNG HỒNG 8 -3KG</v>
      </c>
      <c r="C699" s="113" t="e">
        <f>IF($A699="","",VLOOKUP($A699,'MÃ HH'!$A$1:$C$215,3,0))</f>
        <v>#N/A</v>
      </c>
      <c r="D699" s="109">
        <f>VLOOKUP(A699,'[1]TỔNG HỢP'!$A:$N,14,0)</f>
        <v>0</v>
      </c>
      <c r="E699" s="112">
        <f>SUMIF('NHẬP HÀNG'!$D:$D,A699,'NHẬP HÀNG'!$H:$H)</f>
        <v>0</v>
      </c>
      <c r="F699" s="112">
        <f>SUMIF('NHẬP HÀNG'!D:D,A699,'NHẬP HÀNG'!I:I)</f>
        <v>0</v>
      </c>
      <c r="G699" s="112">
        <f>SUMIF('NHẬP HÀNG'!D:D,A699,'NHẬP HÀNG'!J:J)</f>
        <v>0</v>
      </c>
      <c r="H699" s="112">
        <f>SUMIF('NHẬP HÀNG'!D:D,A699,'NHẬP HÀNG'!K:K)</f>
        <v>0</v>
      </c>
      <c r="I699" s="112">
        <f>SUMIF('NHẬP HÀNG'!D:D,A699,'NHẬP HÀNG'!M:M)</f>
        <v>0</v>
      </c>
      <c r="J699" s="112">
        <f>SUMIF('NHẬP HÀNG'!D:D,A699,'NHẬP HÀNG'!N:N)</f>
        <v>0</v>
      </c>
      <c r="K699" s="112">
        <f>SUMIF('NHẬP HÀNG'!D:D,A699,'NHẬP HÀNG'!L:L)</f>
        <v>0</v>
      </c>
      <c r="L699" s="112">
        <f>SUMIF('XUẤT HÀNG'!D:D,A699,'XUẤT HÀNG'!G:G)</f>
        <v>0</v>
      </c>
      <c r="M699" s="112">
        <f>SUMIF('XUẤT HÀNG'!D:D,A699,'XUẤT HÀNG'!H:H)</f>
        <v>0</v>
      </c>
      <c r="N699" s="109">
        <f t="shared" si="108"/>
        <v>0</v>
      </c>
      <c r="O699" s="121"/>
      <c r="P699" s="122"/>
      <c r="Q699" s="124">
        <f t="shared" si="109"/>
        <v>0</v>
      </c>
      <c r="R699" s="63"/>
      <c r="S699" s="101" t="str">
        <f t="shared" si="110"/>
        <v>NOT OK</v>
      </c>
    </row>
    <row r="700" spans="1:19" s="100" customFormat="1" ht="35.1" hidden="1" customHeight="1">
      <c r="A700" s="40" t="s">
        <v>4376</v>
      </c>
      <c r="B700" s="113" t="str">
        <f>IF($A700="","",VLOOKUP($A700,'MÃ HH'!$A$1:$C$1879,2,0))</f>
        <v>TÁO VÀNG NHẬT THÙNG HỒNG 10-3KG</v>
      </c>
      <c r="C700" s="113" t="e">
        <f>IF($A700="","",VLOOKUP($A700,'MÃ HH'!$A$1:$C$215,3,0))</f>
        <v>#N/A</v>
      </c>
      <c r="D700" s="109">
        <f>VLOOKUP(A700,'[1]TỔNG HỢP'!$A:$N,14,0)</f>
        <v>0</v>
      </c>
      <c r="E700" s="112">
        <f>SUMIF('NHẬP HÀNG'!$D:$D,A700,'NHẬP HÀNG'!$H:$H)</f>
        <v>0</v>
      </c>
      <c r="F700" s="112">
        <f>SUMIF('NHẬP HÀNG'!D:D,A700,'NHẬP HÀNG'!I:I)</f>
        <v>0</v>
      </c>
      <c r="G700" s="112">
        <f>SUMIF('NHẬP HÀNG'!D:D,A700,'NHẬP HÀNG'!J:J)</f>
        <v>0</v>
      </c>
      <c r="H700" s="112">
        <f>SUMIF('NHẬP HÀNG'!D:D,A700,'NHẬP HÀNG'!K:K)</f>
        <v>0</v>
      </c>
      <c r="I700" s="112">
        <f>SUMIF('NHẬP HÀNG'!D:D,A700,'NHẬP HÀNG'!M:M)</f>
        <v>0</v>
      </c>
      <c r="J700" s="112">
        <f>SUMIF('NHẬP HÀNG'!D:D,A700,'NHẬP HÀNG'!N:N)</f>
        <v>0</v>
      </c>
      <c r="K700" s="112">
        <f>SUMIF('NHẬP HÀNG'!D:D,A700,'NHẬP HÀNG'!L:L)</f>
        <v>0</v>
      </c>
      <c r="L700" s="112">
        <f>SUMIF('XUẤT HÀNG'!D:D,A700,'XUẤT HÀNG'!G:G)</f>
        <v>0</v>
      </c>
      <c r="M700" s="112">
        <f>SUMIF('XUẤT HÀNG'!D:D,A700,'XUẤT HÀNG'!H:H)</f>
        <v>0</v>
      </c>
      <c r="N700" s="109">
        <f t="shared" si="108"/>
        <v>0</v>
      </c>
      <c r="O700" s="121"/>
      <c r="P700" s="122"/>
      <c r="Q700" s="124">
        <f t="shared" si="109"/>
        <v>0</v>
      </c>
      <c r="R700" s="63"/>
      <c r="S700" s="101" t="str">
        <f t="shared" si="110"/>
        <v>NOT OK</v>
      </c>
    </row>
    <row r="701" spans="1:19" s="100" customFormat="1" ht="35.1" customHeight="1">
      <c r="A701" s="40" t="s">
        <v>4416</v>
      </c>
      <c r="B701" s="113" t="str">
        <f>IF($A701="","",VLOOKUP($A701,'MÃ HH'!$A$1:$C$1879,2,0))</f>
        <v>TÁO VÀNG NHẬT THÙNG XANH 10- 3KG</v>
      </c>
      <c r="C701" s="113" t="e">
        <f>IF($A701="","",VLOOKUP($A701,'MÃ HH'!$A$1:$C$215,3,0))</f>
        <v>#N/A</v>
      </c>
      <c r="D701" s="109">
        <f>VLOOKUP(A701,'[1]TỔNG HỢP'!$A:$N,14,0)</f>
        <v>1</v>
      </c>
      <c r="E701" s="112">
        <f>SUMIF('NHẬP HÀNG'!$D:$D,A701,'NHẬP HÀNG'!$H:$H)</f>
        <v>0</v>
      </c>
      <c r="F701" s="112">
        <f>SUMIF('NHẬP HÀNG'!D:D,A701,'NHẬP HÀNG'!I:I)</f>
        <v>0</v>
      </c>
      <c r="G701" s="112">
        <f>SUMIF('NHẬP HÀNG'!D:D,A701,'NHẬP HÀNG'!J:J)</f>
        <v>0</v>
      </c>
      <c r="H701" s="112">
        <f>SUMIF('NHẬP HÀNG'!D:D,A701,'NHẬP HÀNG'!K:K)</f>
        <v>0</v>
      </c>
      <c r="I701" s="112">
        <f>SUMIF('NHẬP HÀNG'!D:D,A701,'NHẬP HÀNG'!M:M)</f>
        <v>0</v>
      </c>
      <c r="J701" s="112">
        <f>SUMIF('NHẬP HÀNG'!D:D,A701,'NHẬP HÀNG'!N:N)</f>
        <v>0</v>
      </c>
      <c r="K701" s="112">
        <f>SUMIF('NHẬP HÀNG'!D:D,A701,'NHẬP HÀNG'!L:L)</f>
        <v>0</v>
      </c>
      <c r="L701" s="112">
        <f>SUMIF('XUẤT HÀNG'!D:D,A701,'XUẤT HÀNG'!G:G)</f>
        <v>0</v>
      </c>
      <c r="M701" s="112">
        <f>SUMIF('XUẤT HÀNG'!D:D,A701,'XUẤT HÀNG'!H:H)</f>
        <v>0</v>
      </c>
      <c r="N701" s="109">
        <f t="shared" si="108"/>
        <v>1</v>
      </c>
      <c r="O701" s="121">
        <v>1</v>
      </c>
      <c r="P701" s="122"/>
      <c r="Q701" s="124">
        <f t="shared" si="109"/>
        <v>0</v>
      </c>
      <c r="R701" s="63" t="s">
        <v>4872</v>
      </c>
      <c r="S701" s="101" t="str">
        <f t="shared" si="110"/>
        <v>OK</v>
      </c>
    </row>
    <row r="702" spans="1:19" s="100" customFormat="1" ht="35.1" hidden="1" customHeight="1">
      <c r="A702" s="115" t="s">
        <v>3726</v>
      </c>
      <c r="B702" s="113" t="str">
        <f>IF($A702="","",VLOOKUP($A702,'MÃ HH'!$A$1:$C$234,2,0))</f>
        <v xml:space="preserve">VẢI KHÔ </v>
      </c>
      <c r="C702" s="113" t="e">
        <f>IF($A702="","",VLOOKUP($A702,'MÃ HH'!$A$1:$C$215,3,0))</f>
        <v>#N/A</v>
      </c>
      <c r="D702" s="109">
        <f>VLOOKUP(A702,'[1]TỔNG HỢP'!$A:$N,14,0)</f>
        <v>0</v>
      </c>
      <c r="E702" s="112">
        <f>SUMIF('NHẬP HÀNG'!$D:$D,A702,'NHẬP HÀNG'!$H:$H)</f>
        <v>0</v>
      </c>
      <c r="F702" s="112">
        <f>SUMIF('NHẬP HÀNG'!D:D,A702,'NHẬP HÀNG'!I:I)</f>
        <v>0</v>
      </c>
      <c r="G702" s="112">
        <f>SUMIF('NHẬP HÀNG'!D:D,A702,'NHẬP HÀNG'!J:J)</f>
        <v>0</v>
      </c>
      <c r="H702" s="112">
        <f>SUMIF('NHẬP HÀNG'!D:D,A702,'NHẬP HÀNG'!K:K)</f>
        <v>0</v>
      </c>
      <c r="I702" s="112">
        <f>SUMIF('NHẬP HÀNG'!D:D,A702,'NHẬP HÀNG'!M:M)</f>
        <v>0</v>
      </c>
      <c r="J702" s="112">
        <f>SUMIF('NHẬP HÀNG'!D:D,A702,'NHẬP HÀNG'!N:N)</f>
        <v>0</v>
      </c>
      <c r="K702" s="112">
        <f>SUMIF('NHẬP HÀNG'!D:D,A702,'NHẬP HÀNG'!L:L)</f>
        <v>0</v>
      </c>
      <c r="L702" s="112">
        <f>SUMIF('XUẤT HÀNG'!D:D,A702,'XUẤT HÀNG'!G:G)</f>
        <v>0</v>
      </c>
      <c r="M702" s="112">
        <f>SUMIF('XUẤT HÀNG'!D:D,A702,'XUẤT HÀNG'!H:H)</f>
        <v>0</v>
      </c>
      <c r="N702" s="109">
        <f t="shared" si="108"/>
        <v>0</v>
      </c>
      <c r="O702" s="121"/>
      <c r="P702" s="122"/>
      <c r="Q702" s="124">
        <f t="shared" si="109"/>
        <v>0</v>
      </c>
      <c r="R702" s="63"/>
      <c r="S702" s="101" t="str">
        <f t="shared" si="110"/>
        <v>NOT OK</v>
      </c>
    </row>
    <row r="703" spans="1:19" ht="32.25" hidden="1" customHeight="1">
      <c r="A703" s="130"/>
      <c r="B703" s="111" t="str">
        <f>IF($A703="","",VLOOKUP($A703,'MÃ HH'!$A$1:$C$234,2,0))</f>
        <v/>
      </c>
      <c r="C703" s="111" t="str">
        <f>IF($A703="","",VLOOKUP($A703,'MÃ HH'!$A$1:$C$215,3,0))</f>
        <v/>
      </c>
      <c r="D703" s="109"/>
      <c r="E703" s="112">
        <f>SUMIF('NHẬP HÀNG'!$D:$D,A703,'NHẬP HÀNG'!$H:$H)</f>
        <v>0</v>
      </c>
      <c r="F703" s="112">
        <f>SUMIF('NHẬP HÀNG'!D:D,A703,'NHẬP HÀNG'!I:I)</f>
        <v>0</v>
      </c>
      <c r="G703" s="112">
        <f>SUMIF('NHẬP HÀNG'!D:D,A703,'NHẬP HÀNG'!J:J)</f>
        <v>0</v>
      </c>
      <c r="H703" s="112">
        <f>SUMIF('NHẬP HÀNG'!D:D,A703,'NHẬP HÀNG'!K:K)</f>
        <v>0</v>
      </c>
      <c r="I703" s="112">
        <f>SUMIF('NHẬP HÀNG'!D:D,A703,'NHẬP HÀNG'!M:M)</f>
        <v>0</v>
      </c>
      <c r="J703" s="112">
        <f>SUMIF('NHẬP HÀNG'!D:D,A703,'NHẬP HÀNG'!N:N)</f>
        <v>0</v>
      </c>
      <c r="K703" s="112">
        <f>SUMIF('NHẬP HÀNG'!D:D,A703,'NHẬP HÀNG'!L:L)</f>
        <v>0</v>
      </c>
      <c r="L703" s="112">
        <f>SUMIF('XUẤT HÀNG'!D:D,A703,'XUẤT HÀNG'!G:G)</f>
        <v>0</v>
      </c>
      <c r="M703" s="112">
        <f>SUMIF('XUẤT HÀNG'!D:D,A703,'XUẤT HÀNG'!H:H)</f>
        <v>0</v>
      </c>
      <c r="N703" s="109"/>
      <c r="O703" s="121"/>
      <c r="Q703" s="124"/>
      <c r="R703" s="63"/>
      <c r="S703" s="101" t="str">
        <f t="shared" si="110"/>
        <v>NOT OK</v>
      </c>
    </row>
    <row r="704" spans="1:19" ht="35.25" customHeight="1">
      <c r="A704" s="150"/>
      <c r="B704" s="150" t="str">
        <f>IF($A704="","",VLOOKUP($A704,'MÃ HH'!$A$1:$C$1876,2,0))</f>
        <v/>
      </c>
      <c r="C704" s="151" t="e">
        <f>IF(#REF!="","",VLOOKUP(#REF!,'MÃ HH'!$A$1:$C$215,3,0))</f>
        <v>#REF!</v>
      </c>
      <c r="D704" s="152">
        <f t="shared" ref="D704:R704" si="117">SUM(D3:D702)</f>
        <v>1084</v>
      </c>
      <c r="E704" s="152">
        <f t="shared" si="117"/>
        <v>3564</v>
      </c>
      <c r="F704" s="152">
        <f t="shared" si="117"/>
        <v>294</v>
      </c>
      <c r="G704" s="152">
        <f t="shared" si="117"/>
        <v>0</v>
      </c>
      <c r="H704" s="152">
        <f t="shared" si="117"/>
        <v>0</v>
      </c>
      <c r="I704" s="152">
        <f t="shared" si="117"/>
        <v>0</v>
      </c>
      <c r="J704" s="152">
        <f t="shared" si="117"/>
        <v>123</v>
      </c>
      <c r="K704" s="152">
        <f t="shared" si="117"/>
        <v>0</v>
      </c>
      <c r="L704" s="152">
        <f t="shared" si="117"/>
        <v>3764</v>
      </c>
      <c r="M704" s="152">
        <f t="shared" si="117"/>
        <v>21</v>
      </c>
      <c r="N704" s="152">
        <f t="shared" si="117"/>
        <v>1280</v>
      </c>
      <c r="O704" s="152">
        <f t="shared" si="117"/>
        <v>1245</v>
      </c>
      <c r="P704" s="152">
        <f t="shared" si="117"/>
        <v>0</v>
      </c>
      <c r="Q704" s="152">
        <f t="shared" si="117"/>
        <v>35</v>
      </c>
      <c r="R704" s="152">
        <f t="shared" si="117"/>
        <v>0</v>
      </c>
      <c r="S704" s="101" t="str">
        <f t="shared" si="110"/>
        <v>OK</v>
      </c>
    </row>
    <row r="705" spans="2:17" ht="35.25" hidden="1" customHeight="1">
      <c r="E705" s="153"/>
      <c r="F705" s="153"/>
      <c r="G705" s="153"/>
      <c r="H705" s="153"/>
      <c r="I705" s="153"/>
      <c r="J705" s="153"/>
      <c r="K705" s="153"/>
      <c r="L705" s="158"/>
      <c r="M705" s="103"/>
      <c r="O705" s="155"/>
      <c r="Q705" s="164"/>
    </row>
    <row r="706" spans="2:17" ht="35.25" hidden="1" customHeight="1">
      <c r="D706" s="154"/>
      <c r="L706" s="158"/>
      <c r="M706" s="159"/>
      <c r="N706" s="155"/>
      <c r="O706" s="155"/>
      <c r="Q706" s="165"/>
    </row>
    <row r="707" spans="2:17" ht="35.25" customHeight="1">
      <c r="D707" s="155"/>
      <c r="F707" s="156"/>
      <c r="G707" s="156"/>
      <c r="H707" s="156"/>
      <c r="I707" s="160"/>
      <c r="N707" s="155"/>
      <c r="O707" s="155"/>
      <c r="Q707" s="164"/>
    </row>
    <row r="708" spans="2:17" ht="35.25" customHeight="1">
      <c r="E708" s="157"/>
      <c r="F708" s="157"/>
      <c r="G708" s="157"/>
      <c r="H708" s="157"/>
      <c r="I708" s="157"/>
      <c r="J708" s="157"/>
      <c r="K708" s="157"/>
      <c r="L708" s="157"/>
      <c r="N708" s="155"/>
      <c r="O708" s="155"/>
      <c r="Q708" s="164"/>
    </row>
    <row r="709" spans="2:17" ht="35.25" customHeight="1">
      <c r="B709" s="102" t="s">
        <v>4792</v>
      </c>
      <c r="J709" s="157"/>
      <c r="K709" s="157"/>
    </row>
    <row r="710" spans="2:17" ht="35.25" customHeight="1">
      <c r="M710" s="161"/>
      <c r="N710" s="162"/>
      <c r="O710" s="155"/>
    </row>
    <row r="714" spans="2:17" ht="35.25" customHeight="1">
      <c r="N714" s="163"/>
      <c r="O714" s="155"/>
    </row>
    <row r="715" spans="2:17" ht="35.25" customHeight="1">
      <c r="O715" s="155"/>
    </row>
    <row r="723" spans="4:9" ht="35.25" customHeight="1">
      <c r="D723" s="104" t="s">
        <v>4849</v>
      </c>
    </row>
    <row r="729" spans="4:9" ht="35.25" customHeight="1">
      <c r="I729" s="98" t="s">
        <v>4873</v>
      </c>
    </row>
  </sheetData>
  <autoFilter ref="A2:Y706" xr:uid="{00000000-0009-0000-0000-000002000000}">
    <filterColumn colId="18">
      <filters>
        <filter val="OK"/>
      </filters>
    </filterColumn>
  </autoFilter>
  <mergeCells count="52">
    <mergeCell ref="R6:R12"/>
    <mergeCell ref="R15:R16"/>
    <mergeCell ref="R20:R21"/>
    <mergeCell ref="R28:R29"/>
    <mergeCell ref="R100:R105"/>
    <mergeCell ref="R113:R114"/>
    <mergeCell ref="R115:R119"/>
    <mergeCell ref="R120:R127"/>
    <mergeCell ref="R129:R138"/>
    <mergeCell ref="R139:R143"/>
    <mergeCell ref="R161:R165"/>
    <mergeCell ref="R188:R189"/>
    <mergeCell ref="R192:R193"/>
    <mergeCell ref="R206:R207"/>
    <mergeCell ref="R216:R217"/>
    <mergeCell ref="R219:R220"/>
    <mergeCell ref="R222:R223"/>
    <mergeCell ref="R226:R227"/>
    <mergeCell ref="R259:R260"/>
    <mergeCell ref="R262:R266"/>
    <mergeCell ref="R297:R299"/>
    <mergeCell ref="R341:R342"/>
    <mergeCell ref="R350:R353"/>
    <mergeCell ref="R355:R360"/>
    <mergeCell ref="R395:R398"/>
    <mergeCell ref="R399:R400"/>
    <mergeCell ref="R420:R421"/>
    <mergeCell ref="R424:R426"/>
    <mergeCell ref="R429:R431"/>
    <mergeCell ref="R432:R435"/>
    <mergeCell ref="R437:R439"/>
    <mergeCell ref="R443:R446"/>
    <mergeCell ref="R453:R454"/>
    <mergeCell ref="R463:R464"/>
    <mergeCell ref="R499:R500"/>
    <mergeCell ref="R507:R508"/>
    <mergeCell ref="R522:R524"/>
    <mergeCell ref="R527:R533"/>
    <mergeCell ref="R536:R542"/>
    <mergeCell ref="R545:R549"/>
    <mergeCell ref="R554:R557"/>
    <mergeCell ref="R558:R559"/>
    <mergeCell ref="R560:R564"/>
    <mergeCell ref="R574:R578"/>
    <mergeCell ref="R580:R581"/>
    <mergeCell ref="R682:R684"/>
    <mergeCell ref="R686:R693"/>
    <mergeCell ref="R615:R616"/>
    <mergeCell ref="R643:R644"/>
    <mergeCell ref="R665:R668"/>
    <mergeCell ref="R669:R673"/>
    <mergeCell ref="R678:R680"/>
  </mergeCells>
  <conditionalFormatting sqref="A4">
    <cfRule type="duplicateValues" dxfId="110" priority="65"/>
    <cfRule type="duplicateValues" dxfId="109" priority="66"/>
  </conditionalFormatting>
  <conditionalFormatting sqref="A17">
    <cfRule type="duplicateValues" dxfId="108" priority="9"/>
    <cfRule type="duplicateValues" dxfId="107" priority="10"/>
  </conditionalFormatting>
  <conditionalFormatting sqref="A18">
    <cfRule type="duplicateValues" dxfId="106" priority="7"/>
    <cfRule type="duplicateValues" dxfId="105" priority="8"/>
  </conditionalFormatting>
  <conditionalFormatting sqref="A91">
    <cfRule type="duplicateValues" dxfId="104" priority="47"/>
    <cfRule type="duplicateValues" dxfId="103" priority="48"/>
    <cfRule type="duplicateValues" dxfId="102" priority="49"/>
    <cfRule type="duplicateValues" dxfId="101" priority="50"/>
  </conditionalFormatting>
  <conditionalFormatting sqref="A121">
    <cfRule type="duplicateValues" dxfId="100" priority="11"/>
    <cfRule type="duplicateValues" dxfId="99" priority="12"/>
  </conditionalFormatting>
  <conditionalFormatting sqref="A124">
    <cfRule type="duplicateValues" dxfId="98" priority="15"/>
    <cfRule type="duplicateValues" dxfId="97" priority="16"/>
  </conditionalFormatting>
  <conditionalFormatting sqref="A125">
    <cfRule type="duplicateValues" dxfId="96" priority="13"/>
    <cfRule type="duplicateValues" dxfId="95" priority="14"/>
  </conditionalFormatting>
  <conditionalFormatting sqref="A126">
    <cfRule type="duplicateValues" dxfId="94" priority="19"/>
    <cfRule type="duplicateValues" dxfId="93" priority="20"/>
  </conditionalFormatting>
  <conditionalFormatting sqref="A208">
    <cfRule type="duplicateValues" dxfId="92" priority="35"/>
    <cfRule type="duplicateValues" dxfId="91" priority="36"/>
  </conditionalFormatting>
  <conditionalFormatting sqref="A209">
    <cfRule type="duplicateValues" dxfId="90" priority="73"/>
    <cfRule type="duplicateValues" dxfId="89" priority="74"/>
  </conditionalFormatting>
  <conditionalFormatting sqref="A214">
    <cfRule type="duplicateValues" dxfId="88" priority="105"/>
    <cfRule type="duplicateValues" dxfId="87" priority="106"/>
  </conditionalFormatting>
  <conditionalFormatting sqref="A235">
    <cfRule type="duplicateValues" dxfId="86" priority="63"/>
    <cfRule type="duplicateValues" dxfId="85" priority="64"/>
  </conditionalFormatting>
  <conditionalFormatting sqref="A238">
    <cfRule type="duplicateValues" dxfId="84" priority="99"/>
    <cfRule type="duplicateValues" dxfId="83" priority="100"/>
  </conditionalFormatting>
  <conditionalFormatting sqref="A304">
    <cfRule type="duplicateValues" dxfId="82" priority="119"/>
    <cfRule type="duplicateValues" dxfId="81" priority="120"/>
  </conditionalFormatting>
  <conditionalFormatting sqref="A329">
    <cfRule type="duplicateValues" dxfId="80" priority="37"/>
    <cfRule type="duplicateValues" dxfId="79" priority="38"/>
  </conditionalFormatting>
  <conditionalFormatting sqref="A331">
    <cfRule type="duplicateValues" dxfId="78" priority="83"/>
    <cfRule type="duplicateValues" dxfId="77" priority="84"/>
  </conditionalFormatting>
  <conditionalFormatting sqref="A363">
    <cfRule type="duplicateValues" dxfId="76" priority="85"/>
    <cfRule type="duplicateValues" dxfId="75" priority="86"/>
  </conditionalFormatting>
  <conditionalFormatting sqref="A373">
    <cfRule type="duplicateValues" dxfId="74" priority="89"/>
    <cfRule type="duplicateValues" dxfId="73" priority="90"/>
    <cfRule type="duplicateValues" dxfId="72" priority="91"/>
    <cfRule type="duplicateValues" dxfId="71" priority="92"/>
  </conditionalFormatting>
  <conditionalFormatting sqref="A405">
    <cfRule type="duplicateValues" dxfId="70" priority="21"/>
    <cfRule type="duplicateValues" dxfId="69" priority="22"/>
  </conditionalFormatting>
  <conditionalFormatting sqref="A407">
    <cfRule type="duplicateValues" dxfId="68" priority="97"/>
    <cfRule type="duplicateValues" dxfId="67" priority="98"/>
  </conditionalFormatting>
  <conditionalFormatting sqref="A428">
    <cfRule type="duplicateValues" dxfId="66" priority="61"/>
    <cfRule type="duplicateValues" dxfId="65" priority="62"/>
  </conditionalFormatting>
  <conditionalFormatting sqref="A505">
    <cfRule type="duplicateValues" dxfId="64" priority="69"/>
    <cfRule type="duplicateValues" dxfId="63" priority="70"/>
  </conditionalFormatting>
  <conditionalFormatting sqref="A591">
    <cfRule type="duplicateValues" dxfId="62" priority="57"/>
    <cfRule type="duplicateValues" dxfId="61" priority="58"/>
  </conditionalFormatting>
  <conditionalFormatting sqref="A647">
    <cfRule type="duplicateValues" dxfId="60" priority="5"/>
    <cfRule type="duplicateValues" dxfId="59" priority="6"/>
  </conditionalFormatting>
  <conditionalFormatting sqref="A703">
    <cfRule type="duplicateValues" dxfId="58" priority="199"/>
    <cfRule type="duplicateValues" dxfId="57" priority="200"/>
  </conditionalFormatting>
  <conditionalFormatting sqref="A31:A32">
    <cfRule type="duplicateValues" dxfId="56" priority="51"/>
    <cfRule type="duplicateValues" dxfId="55" priority="52"/>
  </conditionalFormatting>
  <conditionalFormatting sqref="A36:A38">
    <cfRule type="duplicateValues" dxfId="54" priority="67"/>
    <cfRule type="duplicateValues" dxfId="53" priority="68"/>
  </conditionalFormatting>
  <conditionalFormatting sqref="A164:A165">
    <cfRule type="duplicateValues" dxfId="52" priority="115"/>
    <cfRule type="duplicateValues" dxfId="51" priority="116"/>
  </conditionalFormatting>
  <conditionalFormatting sqref="A216:A217">
    <cfRule type="duplicateValues" dxfId="50" priority="3"/>
    <cfRule type="duplicateValues" dxfId="49" priority="4"/>
  </conditionalFormatting>
  <conditionalFormatting sqref="A314:A317">
    <cfRule type="duplicateValues" dxfId="48" priority="117"/>
    <cfRule type="duplicateValues" dxfId="47" priority="118"/>
  </conditionalFormatting>
  <conditionalFormatting sqref="A372:A373">
    <cfRule type="duplicateValues" dxfId="46" priority="95"/>
    <cfRule type="duplicateValues" dxfId="45" priority="96"/>
  </conditionalFormatting>
  <conditionalFormatting sqref="A480:A482">
    <cfRule type="duplicateValues" dxfId="44" priority="87"/>
    <cfRule type="duplicateValues" dxfId="43" priority="88"/>
  </conditionalFormatting>
  <conditionalFormatting sqref="A483:A484">
    <cfRule type="duplicateValues" dxfId="42" priority="93"/>
    <cfRule type="duplicateValues" dxfId="41" priority="94"/>
  </conditionalFormatting>
  <conditionalFormatting sqref="A588:A590">
    <cfRule type="duplicateValues" dxfId="40" priority="109"/>
    <cfRule type="duplicateValues" dxfId="39" priority="110"/>
  </conditionalFormatting>
  <conditionalFormatting sqref="A598:A599">
    <cfRule type="duplicateValues" dxfId="38" priority="103"/>
    <cfRule type="duplicateValues" dxfId="37" priority="104"/>
  </conditionalFormatting>
  <conditionalFormatting sqref="A30 A33">
    <cfRule type="duplicateValues" dxfId="36" priority="53"/>
    <cfRule type="duplicateValues" dxfId="35" priority="54"/>
  </conditionalFormatting>
  <conditionalFormatting sqref="A55 A57:A59">
    <cfRule type="duplicateValues" dxfId="34" priority="71"/>
    <cfRule type="duplicateValues" dxfId="33" priority="72"/>
  </conditionalFormatting>
  <conditionalFormatting sqref="A120 A122:A123">
    <cfRule type="duplicateValues" dxfId="32" priority="17"/>
    <cfRule type="duplicateValues" dxfId="31" priority="18"/>
  </conditionalFormatting>
  <conditionalFormatting sqref="A143 A145:A147 A153:A154 A158:A159 A161:A162">
    <cfRule type="duplicateValues" dxfId="30" priority="123"/>
    <cfRule type="duplicateValues" dxfId="29" priority="124"/>
  </conditionalFormatting>
  <conditionalFormatting sqref="A244:A248 A250">
    <cfRule type="duplicateValues" dxfId="28" priority="121"/>
    <cfRule type="duplicateValues" dxfId="27" priority="122"/>
  </conditionalFormatting>
  <conditionalFormatting sqref="A258 A261">
    <cfRule type="duplicateValues" dxfId="26" priority="77"/>
    <cfRule type="duplicateValues" dxfId="25" priority="78"/>
  </conditionalFormatting>
  <conditionalFormatting sqref="A319:A320 A328 A330">
    <cfRule type="duplicateValues" dxfId="24" priority="81"/>
    <cfRule type="duplicateValues" dxfId="23" priority="82"/>
  </conditionalFormatting>
  <conditionalFormatting sqref="A364 A366">
    <cfRule type="duplicateValues" dxfId="22" priority="101"/>
    <cfRule type="duplicateValues" dxfId="21" priority="102"/>
  </conditionalFormatting>
  <conditionalFormatting sqref="A404 A407">
    <cfRule type="duplicateValues" dxfId="20" priority="125"/>
    <cfRule type="duplicateValues" dxfId="19" priority="126"/>
  </conditionalFormatting>
  <conditionalFormatting sqref="A520 A565:A566">
    <cfRule type="duplicateValues" dxfId="18" priority="113"/>
    <cfRule type="duplicateValues" dxfId="17" priority="114"/>
  </conditionalFormatting>
  <conditionalFormatting sqref="A592:A595 A598:A599">
    <cfRule type="duplicateValues" dxfId="16" priority="111"/>
    <cfRule type="duplicateValues" dxfId="15" priority="112"/>
  </conditionalFormatting>
  <conditionalFormatting sqref="A624 A627">
    <cfRule type="duplicateValues" dxfId="14" priority="107"/>
    <cfRule type="duplicateValues" dxfId="13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</sheetPr>
  <dimension ref="A1:R1531"/>
  <sheetViews>
    <sheetView zoomScale="70" zoomScaleNormal="70" workbookViewId="0">
      <pane xSplit="2" ySplit="2" topLeftCell="C44" activePane="bottomRight" state="frozen"/>
      <selection pane="topRight"/>
      <selection pane="bottomLeft"/>
      <selection pane="bottomRight" activeCell="R45" sqref="R45"/>
    </sheetView>
  </sheetViews>
  <sheetFormatPr defaultColWidth="10.85546875" defaultRowHeight="15.75" customHeight="1"/>
  <cols>
    <col min="1" max="1" width="22.28515625" style="67" customWidth="1"/>
    <col min="2" max="2" width="33.140625" style="68" customWidth="1"/>
    <col min="3" max="3" width="18.7109375" style="69" customWidth="1"/>
    <col min="4" max="4" width="22" style="70" customWidth="1"/>
    <col min="5" max="5" width="65.5703125" style="68" customWidth="1"/>
    <col min="6" max="6" width="10.85546875" style="68" customWidth="1"/>
    <col min="7" max="7" width="11.85546875" style="68" customWidth="1"/>
    <col min="8" max="8" width="10.85546875" style="68" customWidth="1"/>
    <col min="9" max="9" width="10.85546875" style="71" customWidth="1"/>
    <col min="10" max="10" width="10.85546875" style="68" customWidth="1"/>
    <col min="11" max="11" width="12" style="68" customWidth="1"/>
    <col min="12" max="12" width="9.140625" style="68" customWidth="1"/>
    <col min="13" max="13" width="13.5703125" style="68" customWidth="1"/>
    <col min="14" max="14" width="16.7109375" style="68" customWidth="1"/>
    <col min="15" max="15" width="16.140625" style="72" hidden="1" customWidth="1"/>
    <col min="16" max="16" width="20.28515625" style="68" hidden="1" customWidth="1"/>
    <col min="17" max="17" width="10.85546875" style="73" hidden="1" customWidth="1"/>
    <col min="18" max="18" width="34.5703125" style="67" customWidth="1"/>
    <col min="19" max="16384" width="10.85546875" style="68"/>
  </cols>
  <sheetData>
    <row r="1" spans="1:18" ht="34.5" customHeight="1">
      <c r="A1" s="220" t="s">
        <v>4874</v>
      </c>
      <c r="B1" s="220"/>
      <c r="C1" s="221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2"/>
      <c r="R1" s="87"/>
    </row>
    <row r="2" spans="1:18" s="64" customFormat="1" ht="58.5">
      <c r="A2" s="74" t="s">
        <v>4875</v>
      </c>
      <c r="B2" s="74" t="s">
        <v>1</v>
      </c>
      <c r="C2" s="75" t="s">
        <v>4876</v>
      </c>
      <c r="D2" s="76" t="s">
        <v>4877</v>
      </c>
      <c r="E2" s="76" t="s">
        <v>3296</v>
      </c>
      <c r="F2" s="76" t="s">
        <v>4878</v>
      </c>
      <c r="G2" s="77" t="s">
        <v>4879</v>
      </c>
      <c r="H2" s="77" t="s">
        <v>4734</v>
      </c>
      <c r="I2" s="82" t="s">
        <v>4880</v>
      </c>
      <c r="J2" s="77" t="s">
        <v>2245</v>
      </c>
      <c r="K2" s="77" t="s">
        <v>4737</v>
      </c>
      <c r="L2" s="77" t="s">
        <v>4740</v>
      </c>
      <c r="M2" s="77" t="s">
        <v>4738</v>
      </c>
      <c r="N2" s="77" t="s">
        <v>4881</v>
      </c>
      <c r="O2" s="83" t="s">
        <v>4882</v>
      </c>
      <c r="P2" s="77" t="s">
        <v>4883</v>
      </c>
      <c r="Q2" s="77" t="s">
        <v>4884</v>
      </c>
      <c r="R2" s="88" t="s">
        <v>4885</v>
      </c>
    </row>
    <row r="3" spans="1:18" s="65" customFormat="1" ht="19.5" hidden="1">
      <c r="A3" s="78"/>
      <c r="B3" s="44" t="str">
        <f>IF($A3="","",VLOOKUP($A3,'MÃ KH'!$A$2:$D$1048573,2,0))</f>
        <v/>
      </c>
      <c r="C3" s="79" t="s">
        <v>4886</v>
      </c>
      <c r="D3" s="40"/>
      <c r="E3" s="44" t="str">
        <f>IF($D3="","",VLOOKUP($D3,'MÃ HH'!$A$2:$C$1873,2,0))</f>
        <v/>
      </c>
      <c r="F3" s="80"/>
      <c r="G3" s="81"/>
      <c r="H3" s="81"/>
      <c r="I3" s="84"/>
      <c r="J3" s="81"/>
      <c r="K3" s="81"/>
      <c r="L3" s="81"/>
      <c r="M3" s="81"/>
      <c r="N3" s="45"/>
      <c r="O3" s="85"/>
      <c r="P3" s="86"/>
      <c r="Q3" s="89"/>
      <c r="R3" s="40"/>
    </row>
    <row r="4" spans="1:18" s="65" customFormat="1" ht="21" hidden="1">
      <c r="A4" s="78" t="s">
        <v>1723</v>
      </c>
      <c r="B4" s="44" t="str">
        <f>IF($A4="","",VLOOKUP($A4,'MÃ KH'!$A$2:$D$1048573,2,0))</f>
        <v>KHO 3</v>
      </c>
      <c r="C4" s="79" t="s">
        <v>4886</v>
      </c>
      <c r="D4" s="43" t="s">
        <v>3882</v>
      </c>
      <c r="E4" s="44" t="str">
        <f>IF($D4="","",VLOOKUP($D4,'MÃ HH'!$A$2:$C$1873,2,0))</f>
        <v>NHO KHÔ LON RAISIN MỸ</v>
      </c>
      <c r="F4" s="80"/>
      <c r="G4" s="81"/>
      <c r="H4" s="81"/>
      <c r="I4" s="84"/>
      <c r="J4" s="81"/>
      <c r="K4" s="81"/>
      <c r="L4" s="81"/>
      <c r="M4" s="81"/>
      <c r="N4" s="45">
        <v>5</v>
      </c>
      <c r="O4" s="85"/>
      <c r="P4" s="86"/>
      <c r="Q4" s="89"/>
      <c r="R4" s="40" t="s">
        <v>4887</v>
      </c>
    </row>
    <row r="5" spans="1:18" s="65" customFormat="1" ht="19.5">
      <c r="A5" s="78" t="s">
        <v>1723</v>
      </c>
      <c r="B5" s="44" t="str">
        <f>IF($A5="","",VLOOKUP($A5,'MÃ KH'!$A$2:$D$1048573,2,0))</f>
        <v>KHO 3</v>
      </c>
      <c r="C5" s="79" t="s">
        <v>4886</v>
      </c>
      <c r="D5" s="40" t="s">
        <v>3940</v>
      </c>
      <c r="E5" s="44" t="str">
        <f>IF($D5="","",VLOOKUP($D5,'MÃ HH'!$A$2:$C$1873,2,0))</f>
        <v xml:space="preserve">CAM KIẾNG THÙNG XANH 40 - 14KG </v>
      </c>
      <c r="F5" s="80"/>
      <c r="G5" s="81"/>
      <c r="H5" s="81"/>
      <c r="I5" s="84"/>
      <c r="J5" s="81"/>
      <c r="K5" s="81"/>
      <c r="L5" s="81"/>
      <c r="M5" s="81"/>
      <c r="N5" s="45">
        <v>5</v>
      </c>
      <c r="O5" s="85"/>
      <c r="P5" s="86"/>
      <c r="Q5" s="89"/>
      <c r="R5" s="40" t="s">
        <v>300</v>
      </c>
    </row>
    <row r="6" spans="1:18" s="65" customFormat="1" ht="19.5" hidden="1">
      <c r="A6" s="78"/>
      <c r="B6" s="44" t="str">
        <f>IF($A6="","",VLOOKUP($A6,'MÃ KH'!$A$2:$D$1048573,2,0))</f>
        <v/>
      </c>
      <c r="C6" s="79" t="s">
        <v>4886</v>
      </c>
      <c r="D6" s="40"/>
      <c r="E6" s="44" t="str">
        <f>IF($D6="","",VLOOKUP($D6,'MÃ HH'!$A$2:$C$1873,2,0))</f>
        <v/>
      </c>
      <c r="F6" s="80"/>
      <c r="G6" s="81"/>
      <c r="H6" s="81"/>
      <c r="I6" s="84"/>
      <c r="J6" s="81"/>
      <c r="K6" s="81"/>
      <c r="L6" s="81"/>
      <c r="M6" s="81"/>
      <c r="N6" s="45"/>
      <c r="O6" s="85"/>
      <c r="P6" s="86"/>
      <c r="Q6" s="89"/>
      <c r="R6" s="40"/>
    </row>
    <row r="7" spans="1:18" s="65" customFormat="1" ht="19.5" hidden="1">
      <c r="A7" s="78"/>
      <c r="B7" s="44" t="str">
        <f>IF($A7="","",VLOOKUP($A7,'MÃ KH'!$A$2:$D$1048573,2,0))</f>
        <v/>
      </c>
      <c r="C7" s="79" t="s">
        <v>4886</v>
      </c>
      <c r="D7" s="40"/>
      <c r="E7" s="44" t="str">
        <f>IF($D7="","",VLOOKUP($D7,'MÃ HH'!$A$2:$C$1873,2,0))</f>
        <v/>
      </c>
      <c r="F7" s="80"/>
      <c r="G7" s="81"/>
      <c r="H7" s="81"/>
      <c r="I7" s="84"/>
      <c r="J7" s="81"/>
      <c r="K7" s="81"/>
      <c r="L7" s="81"/>
      <c r="M7" s="81"/>
      <c r="N7" s="45"/>
      <c r="O7" s="85"/>
      <c r="P7" s="86"/>
      <c r="Q7" s="89"/>
      <c r="R7" s="40"/>
    </row>
    <row r="8" spans="1:18" s="65" customFormat="1" ht="19.5" hidden="1">
      <c r="A8" s="78"/>
      <c r="B8" s="44" t="str">
        <f>IF($A8="","",VLOOKUP($A8,'MÃ KH'!$A$2:$D$1048573,2,0))</f>
        <v/>
      </c>
      <c r="C8" s="79" t="s">
        <v>4886</v>
      </c>
      <c r="D8" s="40"/>
      <c r="E8" s="44" t="str">
        <f>IF($D8="","",VLOOKUP($D8,'MÃ HH'!$A$2:$C$1873,2,0))</f>
        <v/>
      </c>
      <c r="F8" s="80"/>
      <c r="G8" s="81"/>
      <c r="H8" s="81"/>
      <c r="I8" s="84"/>
      <c r="J8" s="81"/>
      <c r="K8" s="81"/>
      <c r="L8" s="81"/>
      <c r="M8" s="81"/>
      <c r="N8" s="45"/>
      <c r="O8" s="85"/>
      <c r="P8" s="86"/>
      <c r="Q8" s="89"/>
      <c r="R8" s="40"/>
    </row>
    <row r="9" spans="1:18" s="65" customFormat="1" ht="19.5" hidden="1">
      <c r="A9" s="78"/>
      <c r="B9" s="44" t="str">
        <f>IF($A9="","",VLOOKUP($A9,'MÃ KH'!$A$2:$D$1048573,2,0))</f>
        <v/>
      </c>
      <c r="C9" s="79" t="s">
        <v>4886</v>
      </c>
      <c r="D9" s="40"/>
      <c r="E9" s="44" t="str">
        <f>IF($D9="","",VLOOKUP($D9,'MÃ HH'!$A$2:$C$1873,2,0))</f>
        <v/>
      </c>
      <c r="F9" s="80"/>
      <c r="G9" s="81"/>
      <c r="H9" s="81"/>
      <c r="I9" s="84"/>
      <c r="J9" s="81"/>
      <c r="K9" s="81"/>
      <c r="L9" s="81"/>
      <c r="M9" s="81"/>
      <c r="N9" s="45"/>
      <c r="O9" s="85"/>
      <c r="P9" s="86"/>
      <c r="Q9" s="89"/>
      <c r="R9" s="40"/>
    </row>
    <row r="10" spans="1:18" s="65" customFormat="1" ht="19.5" hidden="1">
      <c r="A10" s="78"/>
      <c r="B10" s="44" t="str">
        <f>IF($A10="","",VLOOKUP($A10,'MÃ KH'!$A$2:$D$1048573,2,0))</f>
        <v/>
      </c>
      <c r="C10" s="79" t="s">
        <v>4886</v>
      </c>
      <c r="D10" s="40"/>
      <c r="E10" s="44" t="str">
        <f>IF($D10="","",VLOOKUP($D10,'MÃ HH'!$A$2:$C$1873,2,0))</f>
        <v/>
      </c>
      <c r="F10" s="80"/>
      <c r="G10" s="81"/>
      <c r="H10" s="81"/>
      <c r="I10" s="84"/>
      <c r="J10" s="81"/>
      <c r="K10" s="81"/>
      <c r="L10" s="81"/>
      <c r="M10" s="81"/>
      <c r="N10" s="45"/>
      <c r="O10" s="85"/>
      <c r="P10" s="86"/>
      <c r="Q10" s="89"/>
      <c r="R10" s="40"/>
    </row>
    <row r="11" spans="1:18" s="65" customFormat="1" ht="19.5" hidden="1">
      <c r="A11" s="78"/>
      <c r="B11" s="44" t="str">
        <f>IF($A11="","",VLOOKUP($A11,'MÃ KH'!$A$2:$D$1048573,2,0))</f>
        <v/>
      </c>
      <c r="C11" s="79" t="s">
        <v>4886</v>
      </c>
      <c r="D11" s="40"/>
      <c r="E11" s="44" t="str">
        <f>IF($D11="","",VLOOKUP($D11,'MÃ HH'!$A$2:$C$1873,2,0))</f>
        <v/>
      </c>
      <c r="F11" s="80"/>
      <c r="G11" s="81"/>
      <c r="H11" s="81"/>
      <c r="I11" s="84"/>
      <c r="J11" s="81"/>
      <c r="K11" s="81"/>
      <c r="L11" s="81"/>
      <c r="M11" s="81"/>
      <c r="N11" s="45"/>
      <c r="O11" s="85"/>
      <c r="P11" s="86"/>
      <c r="Q11" s="89"/>
      <c r="R11" s="40"/>
    </row>
    <row r="12" spans="1:18" s="65" customFormat="1" ht="19.5" hidden="1">
      <c r="A12" s="78"/>
      <c r="B12" s="44" t="str">
        <f>IF($A12="","",VLOOKUP($A12,'MÃ KH'!$A$2:$D$1048573,2,0))</f>
        <v/>
      </c>
      <c r="C12" s="79" t="s">
        <v>4886</v>
      </c>
      <c r="D12" s="40"/>
      <c r="E12" s="44" t="str">
        <f>IF($D12="","",VLOOKUP($D12,'MÃ HH'!$A$2:$C$1873,2,0))</f>
        <v/>
      </c>
      <c r="F12" s="80"/>
      <c r="G12" s="81"/>
      <c r="H12" s="81"/>
      <c r="I12" s="84"/>
      <c r="J12" s="81"/>
      <c r="K12" s="81"/>
      <c r="L12" s="81"/>
      <c r="M12" s="81"/>
      <c r="N12" s="45"/>
      <c r="O12" s="85"/>
      <c r="P12" s="86"/>
      <c r="Q12" s="89"/>
      <c r="R12" s="40"/>
    </row>
    <row r="13" spans="1:18" s="65" customFormat="1" ht="19.5" hidden="1">
      <c r="A13" s="78"/>
      <c r="B13" s="44" t="str">
        <f>IF($A13="","",VLOOKUP($A13,'MÃ KH'!$A$2:$D$1048573,2,0))</f>
        <v/>
      </c>
      <c r="C13" s="79" t="s">
        <v>4886</v>
      </c>
      <c r="D13" s="40"/>
      <c r="E13" s="44" t="str">
        <f>IF($D13="","",VLOOKUP($D13,'MÃ HH'!$A$2:$C$1873,2,0))</f>
        <v/>
      </c>
      <c r="F13" s="80"/>
      <c r="G13" s="81"/>
      <c r="H13" s="81"/>
      <c r="I13" s="84"/>
      <c r="J13" s="81"/>
      <c r="K13" s="81"/>
      <c r="L13" s="81"/>
      <c r="M13" s="81"/>
      <c r="N13" s="45"/>
      <c r="O13" s="85"/>
      <c r="P13" s="86"/>
      <c r="Q13" s="89"/>
      <c r="R13" s="40"/>
    </row>
    <row r="14" spans="1:18" s="65" customFormat="1" ht="19.5" hidden="1">
      <c r="A14" s="78"/>
      <c r="B14" s="44" t="str">
        <f>IF($A14="","",VLOOKUP($A14,'MÃ KH'!$A$2:$D$1048573,2,0))</f>
        <v/>
      </c>
      <c r="C14" s="79" t="s">
        <v>4886</v>
      </c>
      <c r="D14" s="40"/>
      <c r="E14" s="44" t="str">
        <f>IF($D14="","",VLOOKUP($D14,'MÃ HH'!$A$2:$C$1873,2,0))</f>
        <v/>
      </c>
      <c r="F14" s="80"/>
      <c r="G14" s="81"/>
      <c r="H14" s="81"/>
      <c r="I14" s="84"/>
      <c r="J14" s="81"/>
      <c r="K14" s="81"/>
      <c r="L14" s="81"/>
      <c r="M14" s="81"/>
      <c r="N14" s="45"/>
      <c r="O14" s="85"/>
      <c r="P14" s="86"/>
      <c r="Q14" s="89"/>
      <c r="R14" s="40"/>
    </row>
    <row r="15" spans="1:18" s="65" customFormat="1" ht="19.5" hidden="1">
      <c r="A15" s="78" t="s">
        <v>2003</v>
      </c>
      <c r="B15" s="44" t="str">
        <f>IF($A15="","",VLOOKUP($A15,'MÃ KH'!$A$2:$D$1048573,2,0))</f>
        <v>MAI KA</v>
      </c>
      <c r="C15" s="79" t="s">
        <v>4886</v>
      </c>
      <c r="D15" s="40" t="s">
        <v>4688</v>
      </c>
      <c r="E15" s="44" t="str">
        <f>IF($D15="","",VLOOKUP($D15,'MÃ HH'!$A$2:$C$1873,2,0))</f>
        <v>NHO ĐEN NP FRUIT 2U XL - 4.5KG</v>
      </c>
      <c r="F15" s="80"/>
      <c r="G15" s="81"/>
      <c r="H15" s="81"/>
      <c r="I15" s="84"/>
      <c r="J15" s="81"/>
      <c r="K15" s="81"/>
      <c r="L15" s="81"/>
      <c r="M15" s="81"/>
      <c r="N15" s="45">
        <v>1</v>
      </c>
      <c r="O15" s="85"/>
      <c r="P15" s="86"/>
      <c r="Q15" s="89"/>
      <c r="R15" s="40"/>
    </row>
    <row r="16" spans="1:18" s="65" customFormat="1" ht="19.5" hidden="1">
      <c r="A16" s="78" t="s">
        <v>2129</v>
      </c>
      <c r="B16" s="44" t="str">
        <f>IF($A16="","",VLOOKUP($A16,'MÃ KH'!$A$2:$D$1048573,2,0))</f>
        <v>NGA TRÀ VINH</v>
      </c>
      <c r="C16" s="79" t="s">
        <v>4886</v>
      </c>
      <c r="D16" s="40" t="s">
        <v>4213</v>
      </c>
      <c r="E16" s="44" t="str">
        <f>IF($D16="","",VLOOKUP($D16,'MÃ HH'!$A$2:$C$1873,2,0))</f>
        <v>TÁO PINK GIRL 100 - 17KG</v>
      </c>
      <c r="F16" s="80"/>
      <c r="G16" s="81"/>
      <c r="H16" s="81"/>
      <c r="I16" s="84"/>
      <c r="J16" s="81"/>
      <c r="K16" s="81"/>
      <c r="L16" s="81"/>
      <c r="M16" s="81"/>
      <c r="N16" s="45">
        <v>1</v>
      </c>
      <c r="O16" s="85"/>
      <c r="P16" s="86"/>
      <c r="Q16" s="89"/>
      <c r="R16" s="40"/>
    </row>
    <row r="17" spans="1:18" s="65" customFormat="1" ht="19.5" hidden="1">
      <c r="A17" s="78" t="s">
        <v>1954</v>
      </c>
      <c r="B17" s="44" t="str">
        <f>IF($A17="","",VLOOKUP($A17,'MÃ KH'!$A$2:$D$1048573,2,0))</f>
        <v>LONG TRÀ VINH</v>
      </c>
      <c r="C17" s="79" t="s">
        <v>4886</v>
      </c>
      <c r="D17" s="40" t="s">
        <v>4692</v>
      </c>
      <c r="E17" s="44" t="str">
        <f>IF($D17="","",VLOOKUP($D17,'MÃ HH'!$A$2:$C$1873,2,0))</f>
        <v>NHO ĐỎ RỖ V 1J -8.6 KG</v>
      </c>
      <c r="F17" s="80"/>
      <c r="G17" s="81"/>
      <c r="H17" s="81"/>
      <c r="I17" s="84"/>
      <c r="J17" s="81"/>
      <c r="K17" s="81"/>
      <c r="L17" s="81"/>
      <c r="M17" s="81"/>
      <c r="N17" s="45">
        <v>5</v>
      </c>
      <c r="O17" s="85"/>
      <c r="P17" s="86"/>
      <c r="Q17" s="89"/>
      <c r="R17" s="40"/>
    </row>
    <row r="18" spans="1:18" s="65" customFormat="1" ht="19.5" hidden="1">
      <c r="A18" s="78" t="s">
        <v>2308</v>
      </c>
      <c r="B18" s="44" t="str">
        <f>IF($A18="","",VLOOKUP($A18,'MÃ KH'!$A$2:$D$1048573,2,0))</f>
        <v>OANH ĐÀ LAT</v>
      </c>
      <c r="C18" s="79" t="s">
        <v>4886</v>
      </c>
      <c r="D18" s="40" t="s">
        <v>4688</v>
      </c>
      <c r="E18" s="44" t="str">
        <f>IF($D18="","",VLOOKUP($D18,'MÃ HH'!$A$2:$C$1873,2,0))</f>
        <v>NHO ĐEN NP FRUIT 2U XL - 4.5KG</v>
      </c>
      <c r="F18" s="80"/>
      <c r="G18" s="81"/>
      <c r="H18" s="81"/>
      <c r="I18" s="84"/>
      <c r="J18" s="81"/>
      <c r="K18" s="81"/>
      <c r="L18" s="81"/>
      <c r="M18" s="81"/>
      <c r="N18" s="45">
        <v>33</v>
      </c>
      <c r="O18" s="85"/>
      <c r="P18" s="86"/>
      <c r="Q18" s="89"/>
      <c r="R18" s="40"/>
    </row>
    <row r="19" spans="1:18" s="65" customFormat="1" ht="21" hidden="1">
      <c r="A19" s="78" t="s">
        <v>1358</v>
      </c>
      <c r="B19" s="44" t="str">
        <f>IF($A19="","",VLOOKUP($A19,'MÃ KH'!$A$2:$D$1048573,2,0))</f>
        <v>HÒA ĐÀ LẠT</v>
      </c>
      <c r="C19" s="79" t="s">
        <v>4886</v>
      </c>
      <c r="D19" s="43" t="s">
        <v>4658</v>
      </c>
      <c r="E19" s="44" t="str">
        <f>IF($D19="","",VLOOKUP($D19,'MÃ HH'!$A$2:$C$1873,2,0))</f>
        <v>NHO XANH THE GRAPE XL - 4.5KG</v>
      </c>
      <c r="F19" s="80"/>
      <c r="G19" s="81"/>
      <c r="H19" s="81"/>
      <c r="I19" s="84"/>
      <c r="J19" s="81"/>
      <c r="K19" s="81"/>
      <c r="L19" s="81"/>
      <c r="M19" s="81"/>
      <c r="N19" s="45">
        <v>1</v>
      </c>
      <c r="O19" s="85"/>
      <c r="P19" s="86"/>
      <c r="Q19" s="89"/>
      <c r="R19" s="40"/>
    </row>
    <row r="20" spans="1:18" s="65" customFormat="1" ht="19.5" hidden="1">
      <c r="A20" s="78" t="s">
        <v>451</v>
      </c>
      <c r="B20" s="44" t="str">
        <f>IF($A20="","",VLOOKUP($A20,'MÃ KH'!$A$2:$D$1048573,2,0))</f>
        <v>CHỊ HỒNG SÓC TRĂNG</v>
      </c>
      <c r="C20" s="79" t="s">
        <v>4886</v>
      </c>
      <c r="D20" s="40" t="s">
        <v>3944</v>
      </c>
      <c r="E20" s="44" t="str">
        <f>IF($D20="","",VLOOKUP($D20,'MÃ HH'!$A$2:$C$1873,2,0))</f>
        <v xml:space="preserve">CAM KIẾNG THÙNG XANH 56 - 14KG </v>
      </c>
      <c r="F20" s="80"/>
      <c r="G20" s="81"/>
      <c r="H20" s="81"/>
      <c r="I20" s="84"/>
      <c r="J20" s="81"/>
      <c r="K20" s="81"/>
      <c r="L20" s="81"/>
      <c r="M20" s="81"/>
      <c r="N20" s="45">
        <v>3</v>
      </c>
      <c r="O20" s="85"/>
      <c r="P20" s="86"/>
      <c r="Q20" s="89"/>
      <c r="R20" s="40"/>
    </row>
    <row r="21" spans="1:18" s="65" customFormat="1" ht="19.5" hidden="1">
      <c r="A21" s="78" t="s">
        <v>451</v>
      </c>
      <c r="B21" s="44" t="str">
        <f>IF($A21="","",VLOOKUP($A21,'MÃ KH'!$A$2:$D$1048573,2,0))</f>
        <v>CHỊ HỒNG SÓC TRĂNG</v>
      </c>
      <c r="C21" s="79" t="s">
        <v>4886</v>
      </c>
      <c r="D21" s="40" t="s">
        <v>4692</v>
      </c>
      <c r="E21" s="44" t="str">
        <f>IF($D21="","",VLOOKUP($D21,'MÃ HH'!$A$2:$C$1873,2,0))</f>
        <v>NHO ĐỎ RỖ V 1J -8.6 KG</v>
      </c>
      <c r="F21" s="80"/>
      <c r="G21" s="81"/>
      <c r="H21" s="81"/>
      <c r="I21" s="84"/>
      <c r="J21" s="81"/>
      <c r="K21" s="81"/>
      <c r="L21" s="81"/>
      <c r="M21" s="81"/>
      <c r="N21" s="45">
        <v>3</v>
      </c>
      <c r="O21" s="85"/>
      <c r="P21" s="86"/>
      <c r="Q21" s="89"/>
      <c r="R21" s="40"/>
    </row>
    <row r="22" spans="1:18" s="65" customFormat="1" ht="19.5" hidden="1">
      <c r="A22" s="78" t="s">
        <v>451</v>
      </c>
      <c r="B22" s="44" t="str">
        <f>IF($A22="","",VLOOKUP($A22,'MÃ KH'!$A$2:$D$1048573,2,0))</f>
        <v>CHỊ HỒNG SÓC TRĂNG</v>
      </c>
      <c r="C22" s="79" t="s">
        <v>4886</v>
      </c>
      <c r="D22" s="40" t="s">
        <v>4654</v>
      </c>
      <c r="E22" s="44" t="str">
        <f>IF($D22="","",VLOOKUP($D22,'MÃ HH'!$A$2:$C$1873,2,0))</f>
        <v>CAM AI CẬP MAFA 40 -15KG</v>
      </c>
      <c r="F22" s="80"/>
      <c r="G22" s="81"/>
      <c r="H22" s="81"/>
      <c r="I22" s="84"/>
      <c r="J22" s="81"/>
      <c r="K22" s="81"/>
      <c r="L22" s="81"/>
      <c r="M22" s="81"/>
      <c r="N22" s="45">
        <v>1</v>
      </c>
      <c r="O22" s="85"/>
      <c r="P22" s="86"/>
      <c r="Q22" s="89"/>
      <c r="R22" s="40"/>
    </row>
    <row r="23" spans="1:18" s="65" customFormat="1" ht="19.5" hidden="1">
      <c r="A23" s="78" t="s">
        <v>451</v>
      </c>
      <c r="B23" s="44" t="str">
        <f>IF($A23="","",VLOOKUP($A23,'MÃ KH'!$A$2:$D$1048573,2,0))</f>
        <v>CHỊ HỒNG SÓC TRĂNG</v>
      </c>
      <c r="C23" s="79" t="s">
        <v>4886</v>
      </c>
      <c r="D23" s="40" t="s">
        <v>4688</v>
      </c>
      <c r="E23" s="44" t="str">
        <f>IF($D23="","",VLOOKUP($D23,'MÃ HH'!$A$2:$C$1873,2,0))</f>
        <v>NHO ĐEN NP FRUIT 2U XL - 4.5KG</v>
      </c>
      <c r="F23" s="80"/>
      <c r="G23" s="81"/>
      <c r="H23" s="81"/>
      <c r="I23" s="84"/>
      <c r="J23" s="81"/>
      <c r="K23" s="81"/>
      <c r="L23" s="81"/>
      <c r="M23" s="81"/>
      <c r="N23" s="45">
        <v>4</v>
      </c>
      <c r="O23" s="85"/>
      <c r="P23" s="86"/>
      <c r="Q23" s="89"/>
      <c r="R23" s="40"/>
    </row>
    <row r="24" spans="1:18" s="65" customFormat="1" ht="19.5" hidden="1">
      <c r="A24" s="78" t="s">
        <v>1431</v>
      </c>
      <c r="B24" s="44" t="str">
        <f>IF($A24="","",VLOOKUP($A24,'MÃ KH'!$A$2:$D$1048573,2,0))</f>
        <v>HỒNG CM</v>
      </c>
      <c r="C24" s="79" t="s">
        <v>4886</v>
      </c>
      <c r="D24" s="40" t="s">
        <v>4688</v>
      </c>
      <c r="E24" s="44" t="str">
        <f>IF($D24="","",VLOOKUP($D24,'MÃ HH'!$A$2:$C$1873,2,0))</f>
        <v>NHO ĐEN NP FRUIT 2U XL - 4.5KG</v>
      </c>
      <c r="F24" s="80"/>
      <c r="G24" s="81"/>
      <c r="H24" s="81"/>
      <c r="I24" s="84"/>
      <c r="J24" s="81"/>
      <c r="K24" s="81"/>
      <c r="L24" s="81"/>
      <c r="M24" s="81"/>
      <c r="N24" s="45">
        <v>2</v>
      </c>
      <c r="O24" s="85"/>
      <c r="P24" s="86"/>
      <c r="Q24" s="89"/>
      <c r="R24" s="40"/>
    </row>
    <row r="25" spans="1:18" s="65" customFormat="1" ht="19.5" hidden="1">
      <c r="A25" s="78" t="s">
        <v>1019</v>
      </c>
      <c r="B25" s="44" t="str">
        <f>IF($A25="","",VLOOKUP($A25,'MÃ KH'!$A$2:$D$1048573,2,0))</f>
        <v>DIỆP CẦN THƠ</v>
      </c>
      <c r="C25" s="79" t="s">
        <v>4886</v>
      </c>
      <c r="D25" s="40" t="s">
        <v>4688</v>
      </c>
      <c r="E25" s="44" t="str">
        <f>IF($D25="","",VLOOKUP($D25,'MÃ HH'!$A$2:$C$1873,2,0))</f>
        <v>NHO ĐEN NP FRUIT 2U XL - 4.5KG</v>
      </c>
      <c r="F25" s="80"/>
      <c r="G25" s="81"/>
      <c r="H25" s="81"/>
      <c r="I25" s="84"/>
      <c r="J25" s="81"/>
      <c r="K25" s="81"/>
      <c r="L25" s="81"/>
      <c r="M25" s="81"/>
      <c r="N25" s="45">
        <v>6</v>
      </c>
      <c r="O25" s="85"/>
      <c r="P25" s="86"/>
      <c r="Q25" s="89"/>
      <c r="R25" s="40"/>
    </row>
    <row r="26" spans="1:18" s="65" customFormat="1" ht="19.5" hidden="1">
      <c r="A26" s="78" t="s">
        <v>2997</v>
      </c>
      <c r="B26" s="44" t="str">
        <f>IF($A26="","",VLOOKUP($A26,'MÃ KH'!$A$2:$D$1048573,2,0))</f>
        <v>TRANG TÂY NINH</v>
      </c>
      <c r="C26" s="79" t="s">
        <v>4886</v>
      </c>
      <c r="D26" s="40" t="s">
        <v>4688</v>
      </c>
      <c r="E26" s="44" t="str">
        <f>IF($D26="","",VLOOKUP($D26,'MÃ HH'!$A$2:$C$1873,2,0))</f>
        <v>NHO ĐEN NP FRUIT 2U XL - 4.5KG</v>
      </c>
      <c r="F26" s="80"/>
      <c r="G26" s="81"/>
      <c r="H26" s="81"/>
      <c r="I26" s="84"/>
      <c r="J26" s="81"/>
      <c r="K26" s="81"/>
      <c r="L26" s="81"/>
      <c r="M26" s="81"/>
      <c r="N26" s="45">
        <v>1</v>
      </c>
      <c r="O26" s="85"/>
      <c r="P26" s="86"/>
      <c r="Q26" s="89"/>
      <c r="R26" s="40"/>
    </row>
    <row r="27" spans="1:18" s="65" customFormat="1" ht="19.5" hidden="1">
      <c r="A27" s="78" t="s">
        <v>2997</v>
      </c>
      <c r="B27" s="44" t="str">
        <f>IF($A27="","",VLOOKUP($A27,'MÃ KH'!$A$2:$D$1048573,2,0))</f>
        <v>TRANG TÂY NINH</v>
      </c>
      <c r="C27" s="79" t="s">
        <v>4886</v>
      </c>
      <c r="D27" s="40" t="s">
        <v>4692</v>
      </c>
      <c r="E27" s="44" t="str">
        <f>IF($D27="","",VLOOKUP($D27,'MÃ HH'!$A$2:$C$1873,2,0))</f>
        <v>NHO ĐỎ RỖ V 1J -8.6 KG</v>
      </c>
      <c r="F27" s="80"/>
      <c r="G27" s="81"/>
      <c r="H27" s="81"/>
      <c r="I27" s="84"/>
      <c r="J27" s="81"/>
      <c r="K27" s="81"/>
      <c r="L27" s="81"/>
      <c r="M27" s="81"/>
      <c r="N27" s="45">
        <v>1</v>
      </c>
      <c r="O27" s="85"/>
      <c r="P27" s="86"/>
      <c r="Q27" s="89"/>
      <c r="R27" s="40"/>
    </row>
    <row r="28" spans="1:18" s="65" customFormat="1" ht="21" hidden="1">
      <c r="A28" s="78" t="s">
        <v>2997</v>
      </c>
      <c r="B28" s="44" t="str">
        <f>IF($A28="","",VLOOKUP($A28,'MÃ KH'!$A$2:$D$1048573,2,0))</f>
        <v>TRANG TÂY NINH</v>
      </c>
      <c r="C28" s="79" t="s">
        <v>4886</v>
      </c>
      <c r="D28" s="43" t="s">
        <v>3518</v>
      </c>
      <c r="E28" s="44" t="str">
        <f>IF($D28="","",VLOOKUP($D28,'MÃ HH'!$A$2:$C$1873,2,0))</f>
        <v xml:space="preserve">TÁO GALA KHỈ 125-20KG </v>
      </c>
      <c r="F28" s="80"/>
      <c r="G28" s="81"/>
      <c r="H28" s="81"/>
      <c r="I28" s="84"/>
      <c r="J28" s="81"/>
      <c r="K28" s="81"/>
      <c r="L28" s="81"/>
      <c r="M28" s="81"/>
      <c r="N28" s="45">
        <v>1</v>
      </c>
      <c r="O28" s="85"/>
      <c r="P28" s="86"/>
      <c r="Q28" s="89"/>
      <c r="R28" s="40"/>
    </row>
    <row r="29" spans="1:18" s="65" customFormat="1" ht="19.5" hidden="1">
      <c r="A29" s="78" t="s">
        <v>1380</v>
      </c>
      <c r="B29" s="44" t="str">
        <f>IF($A29="","",VLOOKUP($A29,'MÃ KH'!$A$2:$D$1048573,2,0))</f>
        <v>HÒA THẠNH TRỊ</v>
      </c>
      <c r="C29" s="79" t="s">
        <v>4886</v>
      </c>
      <c r="D29" s="40" t="s">
        <v>4209</v>
      </c>
      <c r="E29" s="44" t="str">
        <f>IF($D29="","",VLOOKUP($D29,'MÃ HH'!$A$2:$C$1873,2,0))</f>
        <v>TÁO PINK GIRL 80 - 17KG</v>
      </c>
      <c r="F29" s="80"/>
      <c r="G29" s="81"/>
      <c r="H29" s="81"/>
      <c r="I29" s="84"/>
      <c r="J29" s="81"/>
      <c r="K29" s="81"/>
      <c r="L29" s="81"/>
      <c r="M29" s="81"/>
      <c r="N29" s="45">
        <v>2</v>
      </c>
      <c r="O29" s="85"/>
      <c r="P29" s="86"/>
      <c r="Q29" s="89"/>
      <c r="R29" s="40"/>
    </row>
    <row r="30" spans="1:18" s="65" customFormat="1" ht="19.5" hidden="1">
      <c r="A30" s="78" t="s">
        <v>546</v>
      </c>
      <c r="B30" s="44" t="str">
        <f>IF($A30="","",VLOOKUP($A30,'MÃ KH'!$A$2:$D$1048573,2,0))</f>
        <v>CHỊ NHÂN HÀM TÂN</v>
      </c>
      <c r="C30" s="79" t="s">
        <v>4886</v>
      </c>
      <c r="D30" s="40" t="s">
        <v>4688</v>
      </c>
      <c r="E30" s="44" t="str">
        <f>IF($D30="","",VLOOKUP($D30,'MÃ HH'!$A$2:$C$1873,2,0))</f>
        <v>NHO ĐEN NP FRUIT 2U XL - 4.5KG</v>
      </c>
      <c r="F30" s="80"/>
      <c r="G30" s="81"/>
      <c r="H30" s="81"/>
      <c r="I30" s="84"/>
      <c r="J30" s="81"/>
      <c r="K30" s="81"/>
      <c r="L30" s="81"/>
      <c r="M30" s="81"/>
      <c r="N30" s="45">
        <v>2</v>
      </c>
      <c r="O30" s="85"/>
      <c r="P30" s="86"/>
      <c r="Q30" s="89"/>
      <c r="R30" s="40"/>
    </row>
    <row r="31" spans="1:18" s="65" customFormat="1" ht="21" hidden="1">
      <c r="A31" s="78" t="s">
        <v>357</v>
      </c>
      <c r="B31" s="44" t="str">
        <f>IF($A31="","",VLOOKUP($A31,'MÃ KH'!$A$2:$D$1048573,2,0))</f>
        <v>CHÂU SA ĐÉC</v>
      </c>
      <c r="C31" s="79" t="s">
        <v>4886</v>
      </c>
      <c r="D31" s="43" t="s">
        <v>3494</v>
      </c>
      <c r="E31" s="44" t="str">
        <f>IF($D31="","",VLOOKUP($D31,'MÃ HH'!$A$2:$C$1873,2,0))</f>
        <v>TÁO FUIJ WOW NƠ 28 - 10KG</v>
      </c>
      <c r="F31" s="80"/>
      <c r="G31" s="81"/>
      <c r="H31" s="81"/>
      <c r="I31" s="84"/>
      <c r="J31" s="81"/>
      <c r="K31" s="81"/>
      <c r="L31" s="81"/>
      <c r="M31" s="81"/>
      <c r="N31" s="45">
        <v>3</v>
      </c>
      <c r="O31" s="85"/>
      <c r="P31" s="86"/>
      <c r="Q31" s="89"/>
      <c r="R31" s="40"/>
    </row>
    <row r="32" spans="1:18" s="65" customFormat="1" ht="19.5" hidden="1">
      <c r="A32" s="78" t="s">
        <v>1019</v>
      </c>
      <c r="B32" s="44" t="str">
        <f>IF($A32="","",VLOOKUP($A32,'MÃ KH'!$A$2:$D$1048573,2,0))</f>
        <v>DIỆP CẦN THƠ</v>
      </c>
      <c r="C32" s="79" t="s">
        <v>4886</v>
      </c>
      <c r="D32" s="40" t="s">
        <v>4692</v>
      </c>
      <c r="E32" s="44" t="str">
        <f>IF($D32="","",VLOOKUP($D32,'MÃ HH'!$A$2:$C$1873,2,0))</f>
        <v>NHO ĐỎ RỖ V 1J -8.6 KG</v>
      </c>
      <c r="F32" s="80"/>
      <c r="G32" s="81"/>
      <c r="H32" s="81"/>
      <c r="I32" s="84"/>
      <c r="J32" s="81"/>
      <c r="K32" s="81"/>
      <c r="L32" s="81"/>
      <c r="M32" s="81"/>
      <c r="N32" s="45">
        <v>42</v>
      </c>
      <c r="O32" s="85"/>
      <c r="P32" s="86"/>
      <c r="Q32" s="89"/>
      <c r="R32" s="40"/>
    </row>
    <row r="33" spans="1:18" s="65" customFormat="1" ht="19.5" hidden="1">
      <c r="A33" s="78" t="s">
        <v>988</v>
      </c>
      <c r="B33" s="44" t="str">
        <f>IF($A33="","",VLOOKUP($A33,'MÃ KH'!$A$2:$D$1048573,2,0))</f>
        <v>DÌ BÉ BIÊN HÒA</v>
      </c>
      <c r="C33" s="79" t="s">
        <v>4886</v>
      </c>
      <c r="D33" s="40" t="s">
        <v>4656</v>
      </c>
      <c r="E33" s="44" t="str">
        <f>IF($D33="","",VLOOKUP($D33,'MÃ HH'!$A$2:$C$1873,2,0))</f>
        <v>CAM AI CẬP MAFA 48 -15KG</v>
      </c>
      <c r="F33" s="80"/>
      <c r="G33" s="81"/>
      <c r="H33" s="81"/>
      <c r="I33" s="84"/>
      <c r="J33" s="81"/>
      <c r="K33" s="81"/>
      <c r="L33" s="81"/>
      <c r="M33" s="81"/>
      <c r="N33" s="45">
        <v>1</v>
      </c>
      <c r="O33" s="85"/>
      <c r="P33" s="86"/>
      <c r="Q33" s="89"/>
      <c r="R33" s="40"/>
    </row>
    <row r="34" spans="1:18" s="65" customFormat="1" ht="19.5" hidden="1">
      <c r="A34" s="78"/>
      <c r="B34" s="44" t="str">
        <f>IF($A34="","",VLOOKUP($A34,'MÃ KH'!$A$2:$D$1048573,2,0))</f>
        <v/>
      </c>
      <c r="C34" s="79" t="s">
        <v>4886</v>
      </c>
      <c r="D34" s="40"/>
      <c r="E34" s="44" t="str">
        <f>IF($D34="","",VLOOKUP($D34,'MÃ HH'!$A$2:$C$1873,2,0))</f>
        <v/>
      </c>
      <c r="F34" s="80"/>
      <c r="G34" s="81"/>
      <c r="H34" s="81"/>
      <c r="I34" s="84"/>
      <c r="J34" s="81"/>
      <c r="K34" s="81"/>
      <c r="L34" s="81"/>
      <c r="M34" s="81"/>
      <c r="N34" s="45"/>
      <c r="O34" s="85"/>
      <c r="P34" s="86"/>
      <c r="Q34" s="89"/>
      <c r="R34" s="40"/>
    </row>
    <row r="35" spans="1:18" s="65" customFormat="1" ht="19.5" hidden="1">
      <c r="A35" s="78"/>
      <c r="B35" s="44" t="str">
        <f>IF($A35="","",VLOOKUP($A35,'MÃ KH'!$A$2:$D$1048573,2,0))</f>
        <v/>
      </c>
      <c r="C35" s="79" t="s">
        <v>4886</v>
      </c>
      <c r="D35" s="40"/>
      <c r="E35" s="44" t="str">
        <f>IF($D35="","",VLOOKUP($D35,'MÃ HH'!$A$2:$C$1873,2,0))</f>
        <v/>
      </c>
      <c r="F35" s="80"/>
      <c r="G35" s="81"/>
      <c r="H35" s="81"/>
      <c r="I35" s="84"/>
      <c r="J35" s="81"/>
      <c r="K35" s="81"/>
      <c r="L35" s="81"/>
      <c r="M35" s="81"/>
      <c r="N35" s="45"/>
      <c r="O35" s="85"/>
      <c r="P35" s="86"/>
      <c r="Q35" s="89"/>
      <c r="R35" s="40"/>
    </row>
    <row r="36" spans="1:18" s="65" customFormat="1" ht="19.5" hidden="1">
      <c r="A36" s="78"/>
      <c r="B36" s="44" t="str">
        <f>IF($A36="","",VLOOKUP($A36,'MÃ KH'!$A$2:$D$1048573,2,0))</f>
        <v/>
      </c>
      <c r="C36" s="79" t="s">
        <v>4886</v>
      </c>
      <c r="D36" s="40"/>
      <c r="E36" s="44" t="str">
        <f>IF($D36="","",VLOOKUP($D36,'MÃ HH'!$A$2:$C$1873,2,0))</f>
        <v/>
      </c>
      <c r="F36" s="80"/>
      <c r="G36" s="81"/>
      <c r="H36" s="81"/>
      <c r="I36" s="84"/>
      <c r="J36" s="81"/>
      <c r="K36" s="81"/>
      <c r="L36" s="81"/>
      <c r="M36" s="81"/>
      <c r="N36" s="45"/>
      <c r="O36" s="85"/>
      <c r="P36" s="86"/>
      <c r="Q36" s="89"/>
      <c r="R36" s="40"/>
    </row>
    <row r="37" spans="1:18" s="65" customFormat="1" ht="19.5" hidden="1">
      <c r="A37" s="78"/>
      <c r="B37" s="44" t="str">
        <f>IF($A37="","",VLOOKUP($A37,'MÃ KH'!$A$2:$D$1048573,2,0))</f>
        <v/>
      </c>
      <c r="C37" s="79" t="s">
        <v>4886</v>
      </c>
      <c r="D37" s="40"/>
      <c r="E37" s="44" t="str">
        <f>IF($D37="","",VLOOKUP($D37,'MÃ HH'!$A$2:$C$1873,2,0))</f>
        <v/>
      </c>
      <c r="F37" s="80"/>
      <c r="G37" s="81"/>
      <c r="H37" s="81"/>
      <c r="I37" s="84"/>
      <c r="J37" s="81"/>
      <c r="K37" s="81"/>
      <c r="L37" s="81"/>
      <c r="M37" s="81"/>
      <c r="N37" s="45"/>
      <c r="O37" s="85"/>
      <c r="P37" s="86"/>
      <c r="Q37" s="89"/>
      <c r="R37" s="40"/>
    </row>
    <row r="38" spans="1:18" s="65" customFormat="1" ht="19.5" hidden="1">
      <c r="A38" s="78"/>
      <c r="B38" s="44" t="str">
        <f>IF($A38="","",VLOOKUP($A38,'MÃ KH'!$A$2:$D$1048573,2,0))</f>
        <v/>
      </c>
      <c r="C38" s="79" t="s">
        <v>4886</v>
      </c>
      <c r="D38" s="40"/>
      <c r="E38" s="44" t="str">
        <f>IF($D38="","",VLOOKUP($D38,'MÃ HH'!$A$2:$C$1873,2,0))</f>
        <v/>
      </c>
      <c r="F38" s="80"/>
      <c r="G38" s="81"/>
      <c r="H38" s="81"/>
      <c r="I38" s="84"/>
      <c r="J38" s="81"/>
      <c r="K38" s="81"/>
      <c r="L38" s="81"/>
      <c r="M38" s="81"/>
      <c r="N38" s="45"/>
      <c r="O38" s="85"/>
      <c r="P38" s="86"/>
      <c r="Q38" s="89"/>
      <c r="R38" s="40"/>
    </row>
    <row r="39" spans="1:18" s="65" customFormat="1" ht="19.5" hidden="1">
      <c r="A39" s="78"/>
      <c r="B39" s="44" t="str">
        <f>IF($A39="","",VLOOKUP($A39,'MÃ KH'!$A$2:$D$1048573,2,0))</f>
        <v/>
      </c>
      <c r="C39" s="79" t="s">
        <v>4886</v>
      </c>
      <c r="D39" s="40"/>
      <c r="E39" s="44" t="str">
        <f>IF($D39="","",VLOOKUP($D39,'MÃ HH'!$A$2:$C$1873,2,0))</f>
        <v/>
      </c>
      <c r="F39" s="80"/>
      <c r="G39" s="81"/>
      <c r="H39" s="81"/>
      <c r="I39" s="84"/>
      <c r="J39" s="81"/>
      <c r="K39" s="81"/>
      <c r="L39" s="81"/>
      <c r="M39" s="81"/>
      <c r="N39" s="45"/>
      <c r="O39" s="85"/>
      <c r="P39" s="86"/>
      <c r="Q39" s="89"/>
      <c r="R39" s="40"/>
    </row>
    <row r="40" spans="1:18" s="65" customFormat="1" ht="19.5" hidden="1">
      <c r="A40" s="78" t="s">
        <v>1751</v>
      </c>
      <c r="B40" s="44" t="str">
        <f>IF($A40="","",VLOOKUP($A40,'MÃ KH'!$A$2:$D$1048573,2,0))</f>
        <v>KHO VINH KHÁNH</v>
      </c>
      <c r="C40" s="79" t="s">
        <v>4886</v>
      </c>
      <c r="D40" s="40" t="s">
        <v>4704</v>
      </c>
      <c r="E40" s="44" t="str">
        <f>IF($D40="","",VLOOKUP($D40,'MÃ HH'!$A$2:$C$1873,2,0))</f>
        <v>CHERRY CHILE 2JD - 2KG</v>
      </c>
      <c r="F40" s="80"/>
      <c r="G40" s="81"/>
      <c r="H40" s="81">
        <f>105*3</f>
        <v>315</v>
      </c>
      <c r="I40" s="84"/>
      <c r="J40" s="81"/>
      <c r="K40" s="81"/>
      <c r="L40" s="81"/>
      <c r="M40" s="81"/>
      <c r="N40" s="45"/>
      <c r="O40" s="85"/>
      <c r="P40" s="86"/>
      <c r="Q40" s="89"/>
      <c r="R40" s="40"/>
    </row>
    <row r="41" spans="1:18" s="65" customFormat="1" ht="19.5" hidden="1">
      <c r="A41" s="78" t="s">
        <v>1751</v>
      </c>
      <c r="B41" s="44" t="str">
        <f>IF($A41="","",VLOOKUP($A41,'MÃ KH'!$A$2:$D$1048573,2,0))</f>
        <v>KHO VINH KHÁNH</v>
      </c>
      <c r="C41" s="79" t="s">
        <v>4886</v>
      </c>
      <c r="D41" s="40" t="s">
        <v>3942</v>
      </c>
      <c r="E41" s="44" t="str">
        <f>IF($D41="","",VLOOKUP($D41,'MÃ HH'!$A$2:$C$1873,2,0))</f>
        <v xml:space="preserve">CAM KIẾNG THÙNG XANH 48 - 14KG </v>
      </c>
      <c r="F41" s="80"/>
      <c r="G41" s="81"/>
      <c r="H41" s="81">
        <v>38</v>
      </c>
      <c r="I41" s="84"/>
      <c r="J41" s="81"/>
      <c r="K41" s="81"/>
      <c r="L41" s="81"/>
      <c r="M41" s="81"/>
      <c r="N41" s="45"/>
      <c r="O41" s="85"/>
      <c r="P41" s="86"/>
      <c r="Q41" s="89"/>
      <c r="R41" s="40"/>
    </row>
    <row r="42" spans="1:18" s="65" customFormat="1" ht="19.5" hidden="1">
      <c r="A42" s="78" t="s">
        <v>1751</v>
      </c>
      <c r="B42" s="44" t="str">
        <f>IF($A42="","",VLOOKUP($A42,'MÃ KH'!$A$2:$D$1048573,2,0))</f>
        <v>KHO VINH KHÁNH</v>
      </c>
      <c r="C42" s="79" t="s">
        <v>4886</v>
      </c>
      <c r="D42" s="40" t="s">
        <v>3944</v>
      </c>
      <c r="E42" s="44" t="str">
        <f>IF($D42="","",VLOOKUP($D42,'MÃ HH'!$A$2:$C$1873,2,0))</f>
        <v xml:space="preserve">CAM KIẾNG THÙNG XANH 56 - 14KG </v>
      </c>
      <c r="F42" s="80"/>
      <c r="G42" s="81"/>
      <c r="H42" s="81">
        <v>48</v>
      </c>
      <c r="I42" s="84"/>
      <c r="J42" s="81"/>
      <c r="K42" s="81"/>
      <c r="L42" s="81"/>
      <c r="M42" s="81"/>
      <c r="N42" s="45"/>
      <c r="O42" s="85"/>
      <c r="P42" s="86"/>
      <c r="Q42" s="89"/>
      <c r="R42" s="40"/>
    </row>
    <row r="43" spans="1:18" s="65" customFormat="1" ht="19.5" hidden="1">
      <c r="A43" s="78" t="s">
        <v>1751</v>
      </c>
      <c r="B43" s="44" t="str">
        <f>IF($A43="","",VLOOKUP($A43,'MÃ KH'!$A$2:$D$1048573,2,0))</f>
        <v>KHO VINH KHÁNH</v>
      </c>
      <c r="C43" s="79" t="s">
        <v>4886</v>
      </c>
      <c r="D43" s="40" t="s">
        <v>4592</v>
      </c>
      <c r="E43" s="44" t="str">
        <f>IF($D43="","",VLOOKUP($D43,'MÃ HH'!$A$2:$C$1873,2,0))</f>
        <v>CHERY CHILE 2JD -5KG</v>
      </c>
      <c r="F43" s="80"/>
      <c r="G43" s="81"/>
      <c r="H43" s="81">
        <v>61</v>
      </c>
      <c r="I43" s="84"/>
      <c r="J43" s="81"/>
      <c r="K43" s="81"/>
      <c r="L43" s="81"/>
      <c r="M43" s="81"/>
      <c r="N43" s="45"/>
      <c r="O43" s="85"/>
      <c r="P43" s="86"/>
      <c r="Q43" s="89"/>
      <c r="R43" s="40"/>
    </row>
    <row r="44" spans="1:18" s="65" customFormat="1" ht="19.5" hidden="1">
      <c r="A44" s="78" t="s">
        <v>1751</v>
      </c>
      <c r="B44" s="44" t="str">
        <f>IF($A44="","",VLOOKUP($A44,'MÃ KH'!$A$2:$D$1048573,2,0))</f>
        <v>KHO VINH KHÁNH</v>
      </c>
      <c r="C44" s="79" t="s">
        <v>4886</v>
      </c>
      <c r="D44" s="40" t="s">
        <v>3298</v>
      </c>
      <c r="E44" s="44" t="str">
        <f>IF($D44="","",VLOOKUP($D44,'MÃ HH'!$A$2:$C$1873,2,0))</f>
        <v>CAM AI CẬP SUNFRESH 42- 15KG</v>
      </c>
      <c r="F44" s="80"/>
      <c r="G44" s="81"/>
      <c r="H44" s="81">
        <v>25</v>
      </c>
      <c r="I44" s="84"/>
      <c r="J44" s="81"/>
      <c r="K44" s="81"/>
      <c r="L44" s="81"/>
      <c r="M44" s="81"/>
      <c r="N44" s="45"/>
      <c r="O44" s="85"/>
      <c r="P44" s="86"/>
      <c r="Q44" s="89"/>
      <c r="R44" s="40"/>
    </row>
    <row r="45" spans="1:18" s="65" customFormat="1" ht="19.5" hidden="1">
      <c r="A45" s="78" t="s">
        <v>1751</v>
      </c>
      <c r="B45" s="44" t="str">
        <f>IF($A45="","",VLOOKUP($A45,'MÃ KH'!$A$2:$D$1048573,2,0))</f>
        <v>KHO VINH KHÁNH</v>
      </c>
      <c r="C45" s="79" t="s">
        <v>4886</v>
      </c>
      <c r="D45" s="40" t="s">
        <v>3301</v>
      </c>
      <c r="E45" s="44" t="str">
        <f>IF($D45="","",VLOOKUP($D45,'MÃ HH'!$A$2:$C$1873,2,0))</f>
        <v>CAM AI CẬP SUNFRESH 48- 15KG</v>
      </c>
      <c r="F45" s="80"/>
      <c r="G45" s="81"/>
      <c r="H45" s="81">
        <v>80</v>
      </c>
      <c r="I45" s="84"/>
      <c r="J45" s="81"/>
      <c r="K45" s="81"/>
      <c r="L45" s="81"/>
      <c r="M45" s="81"/>
      <c r="N45" s="45"/>
      <c r="O45" s="85"/>
      <c r="P45" s="86"/>
      <c r="Q45" s="89"/>
      <c r="R45" s="40"/>
    </row>
    <row r="46" spans="1:18" s="65" customFormat="1" ht="19.5" hidden="1">
      <c r="A46" s="78" t="s">
        <v>1751</v>
      </c>
      <c r="B46" s="44" t="str">
        <f>IF($A46="","",VLOOKUP($A46,'MÃ KH'!$A$2:$D$1048573,2,0))</f>
        <v>KHO VINH KHÁNH</v>
      </c>
      <c r="C46" s="79" t="s">
        <v>4886</v>
      </c>
      <c r="D46" s="40" t="s">
        <v>3336</v>
      </c>
      <c r="E46" s="44" t="str">
        <f>IF($D46="","",VLOOKUP($D46,'MÃ HH'!$A$2:$C$1873,2,0))</f>
        <v>LÊ HÀN QUỐC 26- 15KG</v>
      </c>
      <c r="F46" s="80"/>
      <c r="G46" s="81"/>
      <c r="H46" s="81">
        <v>20</v>
      </c>
      <c r="I46" s="84"/>
      <c r="J46" s="81"/>
      <c r="K46" s="81"/>
      <c r="L46" s="81"/>
      <c r="M46" s="81"/>
      <c r="N46" s="45"/>
      <c r="O46" s="85"/>
      <c r="P46" s="86"/>
      <c r="Q46" s="89"/>
      <c r="R46" s="40"/>
    </row>
    <row r="47" spans="1:18" s="65" customFormat="1" ht="19.5" hidden="1">
      <c r="A47" s="78" t="s">
        <v>1751</v>
      </c>
      <c r="B47" s="44" t="str">
        <f>IF($A47="","",VLOOKUP($A47,'MÃ KH'!$A$2:$D$1048573,2,0))</f>
        <v>KHO VINH KHÁNH</v>
      </c>
      <c r="C47" s="79" t="s">
        <v>4886</v>
      </c>
      <c r="D47" s="40" t="s">
        <v>3354</v>
      </c>
      <c r="E47" s="44" t="str">
        <f>IF($D47="","",VLOOKUP($D47,'MÃ HH'!$A$2:$C$1873,2,0))</f>
        <v>LÊ SỮA 28  - 15KG</v>
      </c>
      <c r="F47" s="80"/>
      <c r="G47" s="81"/>
      <c r="H47" s="81">
        <v>5</v>
      </c>
      <c r="I47" s="84"/>
      <c r="J47" s="81"/>
      <c r="K47" s="81"/>
      <c r="L47" s="81"/>
      <c r="M47" s="81"/>
      <c r="N47" s="45"/>
      <c r="O47" s="85"/>
      <c r="P47" s="86"/>
      <c r="Q47" s="89"/>
      <c r="R47" s="40"/>
    </row>
    <row r="48" spans="1:18" s="65" customFormat="1" ht="19.5" hidden="1">
      <c r="A48" s="78" t="s">
        <v>1751</v>
      </c>
      <c r="B48" s="44" t="str">
        <f>IF($A48="","",VLOOKUP($A48,'MÃ KH'!$A$2:$D$1048573,2,0))</f>
        <v>KHO VINH KHÁNH</v>
      </c>
      <c r="C48" s="79" t="s">
        <v>4886</v>
      </c>
      <c r="D48" s="40" t="s">
        <v>4688</v>
      </c>
      <c r="E48" s="44" t="str">
        <f>IF($D48="","",VLOOKUP($D48,'MÃ HH'!$A$2:$C$1873,2,0))</f>
        <v>NHO ĐEN NP FRUIT 2U XL - 4.5KG</v>
      </c>
      <c r="F48" s="80"/>
      <c r="G48" s="81"/>
      <c r="H48" s="81">
        <v>17</v>
      </c>
      <c r="I48" s="84"/>
      <c r="J48" s="81"/>
      <c r="K48" s="81"/>
      <c r="L48" s="81"/>
      <c r="M48" s="81"/>
      <c r="N48" s="45"/>
      <c r="O48" s="85"/>
      <c r="P48" s="86"/>
      <c r="Q48" s="89"/>
      <c r="R48" s="40"/>
    </row>
    <row r="49" spans="1:18" s="65" customFormat="1" ht="19.5" hidden="1">
      <c r="A49" s="78" t="s">
        <v>1751</v>
      </c>
      <c r="B49" s="44" t="str">
        <f>IF($A49="","",VLOOKUP($A49,'MÃ KH'!$A$2:$D$1048573,2,0))</f>
        <v>KHO VINH KHÁNH</v>
      </c>
      <c r="C49" s="79" t="s">
        <v>4886</v>
      </c>
      <c r="D49" s="40" t="s">
        <v>4724</v>
      </c>
      <c r="E49" s="44" t="str">
        <f>IF($D49="","",VLOOKUP($D49,'MÃ HH'!$A$2:$C$1873,2,0))</f>
        <v>NHO ĐEN NP FRUIT 4U XL - 4.5 KG</v>
      </c>
      <c r="F49" s="80"/>
      <c r="G49" s="81"/>
      <c r="H49" s="81">
        <v>62</v>
      </c>
      <c r="I49" s="84"/>
      <c r="J49" s="81"/>
      <c r="K49" s="81"/>
      <c r="L49" s="81"/>
      <c r="M49" s="81"/>
      <c r="N49" s="45"/>
      <c r="O49" s="85"/>
      <c r="P49" s="86"/>
      <c r="Q49" s="89"/>
      <c r="R49" s="40"/>
    </row>
    <row r="50" spans="1:18" s="65" customFormat="1" ht="19.5" hidden="1">
      <c r="A50" s="78" t="s">
        <v>1751</v>
      </c>
      <c r="B50" s="44" t="str">
        <f>IF($A50="","",VLOOKUP($A50,'MÃ KH'!$A$2:$D$1048573,2,0))</f>
        <v>KHO VINH KHÁNH</v>
      </c>
      <c r="C50" s="79" t="s">
        <v>4886</v>
      </c>
      <c r="D50" s="40" t="s">
        <v>4726</v>
      </c>
      <c r="E50" s="44" t="str">
        <f>IF($D50="","",VLOOKUP($D50,'MÃ HH'!$A$2:$C$1873,2,0))</f>
        <v>NHO ĐEN NP TWEESPRUIT XL - 4.5KG</v>
      </c>
      <c r="F50" s="80"/>
      <c r="G50" s="81"/>
      <c r="H50" s="81">
        <v>1630</v>
      </c>
      <c r="I50" s="84"/>
      <c r="J50" s="81"/>
      <c r="K50" s="81"/>
      <c r="L50" s="81"/>
      <c r="M50" s="81"/>
      <c r="N50" s="45"/>
      <c r="O50" s="85"/>
      <c r="P50" s="86"/>
      <c r="Q50" s="89"/>
      <c r="R50" s="40"/>
    </row>
    <row r="51" spans="1:18" s="65" customFormat="1" ht="19.5" hidden="1">
      <c r="A51" s="78" t="s">
        <v>1751</v>
      </c>
      <c r="B51" s="44" t="str">
        <f>IF($A51="","",VLOOKUP($A51,'MÃ KH'!$A$2:$D$1048573,2,0))</f>
        <v>KHO VINH KHÁNH</v>
      </c>
      <c r="C51" s="79" t="s">
        <v>4886</v>
      </c>
      <c r="D51" s="40" t="s">
        <v>4692</v>
      </c>
      <c r="E51" s="44" t="str">
        <f>IF($D51="","",VLOOKUP($D51,'MÃ HH'!$A$2:$C$1873,2,0))</f>
        <v>NHO ĐỎ RỖ V 1J -8.6 KG</v>
      </c>
      <c r="F51" s="80"/>
      <c r="G51" s="81"/>
      <c r="H51" s="81">
        <v>14</v>
      </c>
      <c r="I51" s="84"/>
      <c r="J51" s="81"/>
      <c r="K51" s="81"/>
      <c r="L51" s="81"/>
      <c r="M51" s="81"/>
      <c r="N51" s="45"/>
      <c r="O51" s="85"/>
      <c r="P51" s="86"/>
      <c r="Q51" s="89"/>
      <c r="R51" s="40"/>
    </row>
    <row r="52" spans="1:18" s="65" customFormat="1" ht="19.5" hidden="1">
      <c r="A52" s="78" t="s">
        <v>1751</v>
      </c>
      <c r="B52" s="44" t="str">
        <f>IF($A52="","",VLOOKUP($A52,'MÃ KH'!$A$2:$D$1048573,2,0))</f>
        <v>KHO VINH KHÁNH</v>
      </c>
      <c r="C52" s="79" t="s">
        <v>4886</v>
      </c>
      <c r="D52" s="40" t="s">
        <v>4728</v>
      </c>
      <c r="E52" s="44" t="str">
        <f>IF($D52="","",VLOOKUP($D52,'MÃ HH'!$A$2:$C$1873,2,0))</f>
        <v>NHO XANH NP CRISP MODDERDRIFT XXL - 4.5KG</v>
      </c>
      <c r="F52" s="80"/>
      <c r="G52" s="81"/>
      <c r="H52" s="81">
        <v>171</v>
      </c>
      <c r="I52" s="84"/>
      <c r="J52" s="81"/>
      <c r="K52" s="81"/>
      <c r="L52" s="81"/>
      <c r="M52" s="81"/>
      <c r="N52" s="45"/>
      <c r="O52" s="85"/>
      <c r="P52" s="86"/>
      <c r="Q52" s="89"/>
      <c r="R52" s="40"/>
    </row>
    <row r="53" spans="1:18" s="65" customFormat="1" ht="19.5" hidden="1">
      <c r="A53" s="78" t="s">
        <v>1751</v>
      </c>
      <c r="B53" s="44" t="str">
        <f>IF($A53="","",VLOOKUP($A53,'MÃ KH'!$A$2:$D$1048573,2,0))</f>
        <v>KHO VINH KHÁNH</v>
      </c>
      <c r="C53" s="79" t="s">
        <v>4886</v>
      </c>
      <c r="D53" s="40" t="s">
        <v>4620</v>
      </c>
      <c r="E53" s="44" t="str">
        <f>IF($D53="","",VLOOKUP($D53,'MÃ HH'!$A$2:$C$1873,2,0))</f>
        <v>NHO XANH NP SWEET GLOBE CORE XL - 4.5KG</v>
      </c>
      <c r="F53" s="80"/>
      <c r="G53" s="81"/>
      <c r="H53" s="81">
        <v>360</v>
      </c>
      <c r="I53" s="84"/>
      <c r="J53" s="81"/>
      <c r="K53" s="81"/>
      <c r="L53" s="81"/>
      <c r="M53" s="81"/>
      <c r="N53" s="45"/>
      <c r="O53" s="85"/>
      <c r="P53" s="86"/>
      <c r="Q53" s="89"/>
      <c r="R53" s="40"/>
    </row>
    <row r="54" spans="1:18" s="65" customFormat="1" ht="19.5" hidden="1">
      <c r="A54" s="78" t="s">
        <v>1751</v>
      </c>
      <c r="B54" s="44" t="str">
        <f>IF($A54="","",VLOOKUP($A54,'MÃ KH'!$A$2:$D$1048573,2,0))</f>
        <v>KHO VINH KHÁNH</v>
      </c>
      <c r="C54" s="79" t="s">
        <v>4886</v>
      </c>
      <c r="D54" s="40" t="s">
        <v>4622</v>
      </c>
      <c r="E54" s="44" t="str">
        <f>IF($D54="","",VLOOKUP($D54,'MÃ HH'!$A$2:$C$1873,2,0))</f>
        <v>NHO XANH NP SWEET GLOBE CORE XXL - 4.5KG</v>
      </c>
      <c r="F54" s="80"/>
      <c r="G54" s="81"/>
      <c r="H54" s="81">
        <v>14</v>
      </c>
      <c r="I54" s="84"/>
      <c r="J54" s="81"/>
      <c r="K54" s="81"/>
      <c r="L54" s="81"/>
      <c r="M54" s="81"/>
      <c r="N54" s="45"/>
      <c r="O54" s="85"/>
      <c r="P54" s="86"/>
      <c r="Q54" s="89"/>
      <c r="R54" s="40"/>
    </row>
    <row r="55" spans="1:18" s="65" customFormat="1" ht="19.5" hidden="1">
      <c r="A55" s="78" t="s">
        <v>1751</v>
      </c>
      <c r="B55" s="44" t="str">
        <f>IF($A55="","",VLOOKUP($A55,'MÃ KH'!$A$2:$D$1048573,2,0))</f>
        <v>KHO VINH KHÁNH</v>
      </c>
      <c r="C55" s="79" t="s">
        <v>4886</v>
      </c>
      <c r="D55" s="40" t="s">
        <v>4255</v>
      </c>
      <c r="E55" s="44" t="str">
        <f>IF($D55="","",VLOOKUP($D55,'MÃ HH'!$A$2:$C$1873,2,0))</f>
        <v>TÁO ENVY MỸ 28 HG -9KG</v>
      </c>
      <c r="F55" s="80"/>
      <c r="G55" s="81"/>
      <c r="H55" s="81">
        <v>10</v>
      </c>
      <c r="I55" s="84"/>
      <c r="J55" s="81"/>
      <c r="K55" s="81"/>
      <c r="L55" s="81"/>
      <c r="M55" s="81"/>
      <c r="N55" s="45"/>
      <c r="O55" s="85"/>
      <c r="P55" s="86"/>
      <c r="Q55" s="89"/>
      <c r="R55" s="40"/>
    </row>
    <row r="56" spans="1:18" s="65" customFormat="1" ht="19.5" hidden="1">
      <c r="A56" s="78" t="s">
        <v>1751</v>
      </c>
      <c r="B56" s="44" t="str">
        <f>IF($A56="","",VLOOKUP($A56,'MÃ KH'!$A$2:$D$1048573,2,0))</f>
        <v>KHO VINH KHÁNH</v>
      </c>
      <c r="C56" s="79" t="s">
        <v>4886</v>
      </c>
      <c r="D56" s="40" t="s">
        <v>3498</v>
      </c>
      <c r="E56" s="44" t="str">
        <f>IF($D56="","",VLOOKUP($D56,'MÃ HH'!$A$2:$C$1873,2,0))</f>
        <v>TÁO FUIJ WOW NƠ 36 - 10KG</v>
      </c>
      <c r="F56" s="80"/>
      <c r="G56" s="81"/>
      <c r="H56" s="81">
        <v>42</v>
      </c>
      <c r="I56" s="84"/>
      <c r="J56" s="81"/>
      <c r="K56" s="81"/>
      <c r="L56" s="81"/>
      <c r="M56" s="81"/>
      <c r="N56" s="45"/>
      <c r="O56" s="85"/>
      <c r="P56" s="86"/>
      <c r="Q56" s="89"/>
      <c r="R56" s="40"/>
    </row>
    <row r="57" spans="1:18" s="65" customFormat="1" ht="19.5" hidden="1">
      <c r="A57" s="78" t="s">
        <v>1751</v>
      </c>
      <c r="B57" s="44" t="str">
        <f>IF($A57="","",VLOOKUP($A57,'MÃ KH'!$A$2:$D$1048573,2,0))</f>
        <v>KHO VINH KHÁNH</v>
      </c>
      <c r="C57" s="79" t="s">
        <v>4886</v>
      </c>
      <c r="D57" s="40" t="s">
        <v>4341</v>
      </c>
      <c r="E57" s="44" t="str">
        <f>IF($D57="","",VLOOKUP($D57,'MÃ HH'!$A$2:$C$1873,2,0))</f>
        <v>TÁO GALA MỸ STAR RANCH 113-20KG</v>
      </c>
      <c r="F57" s="80"/>
      <c r="G57" s="81"/>
      <c r="H57" s="81">
        <v>60</v>
      </c>
      <c r="I57" s="84"/>
      <c r="J57" s="81"/>
      <c r="K57" s="81"/>
      <c r="L57" s="81"/>
      <c r="M57" s="81"/>
      <c r="N57" s="45"/>
      <c r="O57" s="85"/>
      <c r="P57" s="86"/>
      <c r="Q57" s="89"/>
      <c r="R57" s="40"/>
    </row>
    <row r="58" spans="1:18" s="65" customFormat="1" ht="19.5" hidden="1">
      <c r="A58" s="78" t="s">
        <v>1751</v>
      </c>
      <c r="B58" s="44" t="str">
        <f>IF($A58="","",VLOOKUP($A58,'MÃ KH'!$A$2:$D$1048573,2,0))</f>
        <v>KHO VINH KHÁNH</v>
      </c>
      <c r="C58" s="79" t="s">
        <v>4886</v>
      </c>
      <c r="D58" s="40" t="s">
        <v>4560</v>
      </c>
      <c r="E58" s="44" t="str">
        <f>IF($D58="","",VLOOKUP($D58,'MÃ HH'!$A$2:$C$1873,2,0))</f>
        <v>TÁO XANH MỸ GEE WHIZ 100-20KG</v>
      </c>
      <c r="F58" s="80"/>
      <c r="G58" s="81"/>
      <c r="H58" s="81">
        <v>99</v>
      </c>
      <c r="I58" s="84"/>
      <c r="J58" s="81"/>
      <c r="K58" s="81"/>
      <c r="L58" s="81"/>
      <c r="M58" s="81"/>
      <c r="N58" s="45"/>
      <c r="O58" s="85"/>
      <c r="P58" s="86"/>
      <c r="Q58" s="89"/>
      <c r="R58" s="40"/>
    </row>
    <row r="59" spans="1:18" s="65" customFormat="1" ht="19.5" hidden="1">
      <c r="A59" s="78" t="s">
        <v>1751</v>
      </c>
      <c r="B59" s="44" t="str">
        <f>IF($A59="","",VLOOKUP($A59,'MÃ KH'!$A$2:$D$1048573,2,0))</f>
        <v>KHO VINH KHÁNH</v>
      </c>
      <c r="C59" s="79" t="s">
        <v>4886</v>
      </c>
      <c r="D59" s="40" t="s">
        <v>4694</v>
      </c>
      <c r="E59" s="44" t="str">
        <f>IF($D59="","",VLOOKUP($D59,'MÃ HH'!$A$2:$C$1873,2,0))</f>
        <v>TÁO 5 GÓC TOP RED 113 -18KG</v>
      </c>
      <c r="F59" s="80"/>
      <c r="G59" s="81"/>
      <c r="H59" s="81">
        <v>39</v>
      </c>
      <c r="I59" s="84"/>
      <c r="J59" s="81"/>
      <c r="K59" s="81"/>
      <c r="L59" s="81"/>
      <c r="M59" s="81"/>
      <c r="N59" s="45"/>
      <c r="O59" s="85"/>
      <c r="P59" s="86"/>
      <c r="Q59" s="89"/>
      <c r="R59" s="40"/>
    </row>
    <row r="60" spans="1:18" s="65" customFormat="1" ht="30" hidden="1" customHeight="1">
      <c r="A60" s="78" t="s">
        <v>1751</v>
      </c>
      <c r="B60" s="44" t="str">
        <f>IF($A60="","",VLOOKUP($A60,'MÃ KH'!$A$2:$D$1048573,2,0))</f>
        <v>KHO VINH KHÁNH</v>
      </c>
      <c r="C60" s="79" t="s">
        <v>4886</v>
      </c>
      <c r="D60" s="40" t="s">
        <v>4722</v>
      </c>
      <c r="E60" s="44" t="str">
        <f>IF($D60="","",VLOOKUP($D60,'MÃ HH'!$A$2:$C$1873,2,0))</f>
        <v>TÁO 5 GÓC TIGER 100 - 18KG</v>
      </c>
      <c r="F60" s="80"/>
      <c r="G60" s="81"/>
      <c r="H60" s="81">
        <v>15</v>
      </c>
      <c r="I60" s="84"/>
      <c r="J60" s="81"/>
      <c r="K60" s="81"/>
      <c r="L60" s="81"/>
      <c r="M60" s="81"/>
      <c r="N60" s="45"/>
      <c r="O60" s="85"/>
      <c r="P60" s="86"/>
      <c r="Q60" s="89"/>
      <c r="R60" s="40"/>
    </row>
    <row r="61" spans="1:18" s="65" customFormat="1" ht="30" hidden="1" customHeight="1">
      <c r="A61" s="78" t="s">
        <v>1751</v>
      </c>
      <c r="B61" s="44" t="str">
        <f>IF($A61="","",VLOOKUP($A61,'MÃ KH'!$A$2:$D$1048573,2,0))</f>
        <v>KHO VINH KHÁNH</v>
      </c>
      <c r="C61" s="79" t="s">
        <v>4886</v>
      </c>
      <c r="D61" s="40" t="s">
        <v>4303</v>
      </c>
      <c r="E61" s="44" t="str">
        <f>IF($D61="","",VLOOKUP($D61,'MÃ HH'!$A$2:$C$1873,2,0))</f>
        <v>TÁO NHẬT THÙNG HỒNG - 5 KG</v>
      </c>
      <c r="F61" s="80"/>
      <c r="G61" s="81"/>
      <c r="H61" s="81">
        <v>38</v>
      </c>
      <c r="I61" s="84"/>
      <c r="J61" s="81"/>
      <c r="K61" s="81"/>
      <c r="L61" s="81"/>
      <c r="M61" s="81"/>
      <c r="N61" s="45"/>
      <c r="O61" s="85"/>
      <c r="P61" s="86"/>
      <c r="Q61" s="89"/>
      <c r="R61" s="40"/>
    </row>
    <row r="62" spans="1:18" s="65" customFormat="1" ht="30" hidden="1" customHeight="1">
      <c r="A62" s="78" t="s">
        <v>1751</v>
      </c>
      <c r="B62" s="44" t="str">
        <f>IF($A62="","",VLOOKUP($A62,'MÃ KH'!$A$2:$D$1048573,2,0))</f>
        <v>KHO VINH KHÁNH</v>
      </c>
      <c r="C62" s="79" t="s">
        <v>4886</v>
      </c>
      <c r="D62" s="40" t="s">
        <v>4151</v>
      </c>
      <c r="E62" s="44" t="str">
        <f>IF($D62="","",VLOOKUP($D62,'MÃ HH'!$A$2:$C$1873,2,0))</f>
        <v xml:space="preserve">TÁO XÁ NP CRIPS RED CORE 90- 18KG </v>
      </c>
      <c r="F62" s="80"/>
      <c r="G62" s="81"/>
      <c r="H62" s="81">
        <v>35</v>
      </c>
      <c r="I62" s="84"/>
      <c r="J62" s="81"/>
      <c r="K62" s="81"/>
      <c r="L62" s="81"/>
      <c r="M62" s="81"/>
      <c r="N62" s="45"/>
      <c r="O62" s="85"/>
      <c r="P62" s="86"/>
      <c r="Q62" s="89"/>
      <c r="R62" s="40"/>
    </row>
    <row r="63" spans="1:18" s="65" customFormat="1" ht="30" hidden="1" customHeight="1">
      <c r="A63" s="78" t="s">
        <v>1751</v>
      </c>
      <c r="B63" s="44" t="str">
        <f>IF($A63="","",VLOOKUP($A63,'MÃ KH'!$A$2:$D$1048573,2,0))</f>
        <v>KHO VINH KHÁNH</v>
      </c>
      <c r="C63" s="79" t="s">
        <v>4886</v>
      </c>
      <c r="D63" s="56" t="s">
        <v>3588</v>
      </c>
      <c r="E63" s="44" t="str">
        <f>IF($D63="","",VLOOKUP($D63,'MÃ HH'!$A$2:$C$1873,2,0))</f>
        <v>TÁO TÚI FUJI CORE 3 KG - 18KG</v>
      </c>
      <c r="F63" s="80"/>
      <c r="G63" s="81"/>
      <c r="H63" s="81">
        <v>56</v>
      </c>
      <c r="I63" s="84"/>
      <c r="J63" s="81"/>
      <c r="K63" s="81"/>
      <c r="L63" s="81"/>
      <c r="M63" s="81"/>
      <c r="N63" s="45"/>
      <c r="O63" s="85"/>
      <c r="P63" s="86"/>
      <c r="Q63" s="89"/>
      <c r="R63" s="40"/>
    </row>
    <row r="64" spans="1:18" s="65" customFormat="1" ht="30" hidden="1" customHeight="1">
      <c r="A64" s="78" t="s">
        <v>1751</v>
      </c>
      <c r="B64" s="44" t="str">
        <f>IF($A64="","",VLOOKUP($A64,'MÃ KH'!$A$2:$D$1048573,2,0))</f>
        <v>KHO VINH KHÁNH</v>
      </c>
      <c r="C64" s="79" t="s">
        <v>4886</v>
      </c>
      <c r="D64" s="40" t="s">
        <v>4213</v>
      </c>
      <c r="E64" s="44" t="str">
        <f>IF($D64="","",VLOOKUP($D64,'MÃ HH'!$A$2:$C$1873,2,0))</f>
        <v>TÁO PINK GIRL 100 - 17KG</v>
      </c>
      <c r="F64" s="80"/>
      <c r="G64" s="81"/>
      <c r="H64" s="81">
        <v>17</v>
      </c>
      <c r="I64" s="84"/>
      <c r="J64" s="81"/>
      <c r="K64" s="81"/>
      <c r="L64" s="81"/>
      <c r="M64" s="81"/>
      <c r="N64" s="45"/>
      <c r="O64" s="85"/>
      <c r="P64" s="86"/>
      <c r="Q64" s="89"/>
      <c r="R64" s="40"/>
    </row>
    <row r="65" spans="1:18" s="65" customFormat="1" ht="30" hidden="1" customHeight="1">
      <c r="A65" s="78" t="s">
        <v>1751</v>
      </c>
      <c r="B65" s="44" t="str">
        <f>IF($A65="","",VLOOKUP($A65,'MÃ KH'!$A$2:$D$1048573,2,0))</f>
        <v>KHO VINH KHÁNH</v>
      </c>
      <c r="C65" s="79" t="s">
        <v>4886</v>
      </c>
      <c r="D65" s="40" t="s">
        <v>4101</v>
      </c>
      <c r="E65" s="44" t="str">
        <f>IF($D65="","",VLOOKUP($D65,'MÃ HH'!$A$2:$C$1873,2,0))</f>
        <v>TÁO XÁ NP YOYA 100 - 18KG</v>
      </c>
      <c r="F65" s="80"/>
      <c r="G65" s="81"/>
      <c r="H65" s="81">
        <v>83</v>
      </c>
      <c r="I65" s="84"/>
      <c r="J65" s="81"/>
      <c r="K65" s="81"/>
      <c r="L65" s="81"/>
      <c r="M65" s="81"/>
      <c r="N65" s="45"/>
      <c r="O65" s="85"/>
      <c r="P65" s="86"/>
      <c r="Q65" s="89"/>
      <c r="R65" s="40"/>
    </row>
    <row r="66" spans="1:18" s="65" customFormat="1" ht="30" hidden="1" customHeight="1">
      <c r="A66" s="78" t="s">
        <v>1751</v>
      </c>
      <c r="B66" s="44" t="str">
        <f>IF($A66="","",VLOOKUP($A66,'MÃ KH'!$A$2:$D$1048573,2,0))</f>
        <v>KHO VINH KHÁNH</v>
      </c>
      <c r="C66" s="79" t="s">
        <v>4886</v>
      </c>
      <c r="D66" s="40" t="s">
        <v>4103</v>
      </c>
      <c r="E66" s="44" t="str">
        <f>IF($D66="","",VLOOKUP($D66,'MÃ HH'!$A$2:$C$1873,2,0))</f>
        <v>TÁO XÁ NP YOYA 110 - 18KG</v>
      </c>
      <c r="F66" s="80"/>
      <c r="G66" s="81"/>
      <c r="H66" s="81">
        <v>66</v>
      </c>
      <c r="I66" s="84"/>
      <c r="J66" s="81"/>
      <c r="K66" s="81"/>
      <c r="L66" s="81"/>
      <c r="M66" s="81"/>
      <c r="N66" s="45"/>
      <c r="O66" s="85"/>
      <c r="P66" s="86"/>
      <c r="Q66" s="89"/>
      <c r="R66" s="40"/>
    </row>
    <row r="67" spans="1:18" s="65" customFormat="1" ht="30" hidden="1" customHeight="1">
      <c r="A67" s="78" t="s">
        <v>1751</v>
      </c>
      <c r="B67" s="44" t="str">
        <f>IF($A67="","",VLOOKUP($A67,'MÃ KH'!$A$2:$D$1048573,2,0))</f>
        <v>KHO VINH KHÁNH</v>
      </c>
      <c r="C67" s="79" t="s">
        <v>4886</v>
      </c>
      <c r="D67" s="40" t="s">
        <v>4718</v>
      </c>
      <c r="E67" s="44" t="str">
        <f>IF($D67="","",VLOOKUP($D67,'MÃ HH'!$A$2:$C$1873,2,0))</f>
        <v>NHO ĐỎ VERFRUIT 1J - 8.2KG</v>
      </c>
      <c r="F67" s="80"/>
      <c r="G67" s="81"/>
      <c r="H67" s="81">
        <v>144</v>
      </c>
      <c r="I67" s="84"/>
      <c r="J67" s="81"/>
      <c r="K67" s="81"/>
      <c r="L67" s="81"/>
      <c r="M67" s="81"/>
      <c r="N67" s="45"/>
      <c r="O67" s="85"/>
      <c r="P67" s="86"/>
      <c r="Q67" s="89"/>
      <c r="R67" s="40"/>
    </row>
    <row r="68" spans="1:18" s="65" customFormat="1" ht="30" hidden="1" customHeight="1">
      <c r="A68" s="78"/>
      <c r="B68" s="44" t="str">
        <f>IF($A68="","",VLOOKUP($A68,'MÃ KH'!$A$2:$D$1048573,2,0))</f>
        <v/>
      </c>
      <c r="C68" s="79" t="s">
        <v>4886</v>
      </c>
      <c r="D68" s="40"/>
      <c r="E68" s="44" t="str">
        <f>IF($D68="","",VLOOKUP($D68,'MÃ HH'!$A$2:$C$1873,2,0))</f>
        <v/>
      </c>
      <c r="F68" s="80"/>
      <c r="G68" s="81"/>
      <c r="H68" s="81"/>
      <c r="I68" s="84"/>
      <c r="J68" s="81"/>
      <c r="K68" s="81"/>
      <c r="L68" s="81"/>
      <c r="M68" s="81"/>
      <c r="N68" s="45"/>
      <c r="O68" s="85"/>
      <c r="P68" s="86"/>
      <c r="Q68" s="89"/>
      <c r="R68" s="40"/>
    </row>
    <row r="69" spans="1:18" s="65" customFormat="1" ht="30" hidden="1" customHeight="1">
      <c r="A69" s="78"/>
      <c r="B69" s="44" t="str">
        <f>IF($A69="","",VLOOKUP($A69,'MÃ KH'!$A$2:$D$1048573,2,0))</f>
        <v/>
      </c>
      <c r="C69" s="79" t="s">
        <v>4886</v>
      </c>
      <c r="D69" s="40"/>
      <c r="E69" s="44" t="str">
        <f>IF($D69="","",VLOOKUP($D69,'MÃ HH'!$A$2:$C$1873,2,0))</f>
        <v/>
      </c>
      <c r="F69" s="80"/>
      <c r="G69" s="81"/>
      <c r="H69" s="81"/>
      <c r="I69" s="84"/>
      <c r="J69" s="81"/>
      <c r="K69" s="81"/>
      <c r="L69" s="81"/>
      <c r="M69" s="81"/>
      <c r="N69" s="45"/>
      <c r="O69" s="85"/>
      <c r="P69" s="86"/>
      <c r="Q69" s="89"/>
      <c r="R69" s="40"/>
    </row>
    <row r="70" spans="1:18" s="65" customFormat="1" ht="30" hidden="1" customHeight="1">
      <c r="A70" s="78"/>
      <c r="B70" s="44" t="str">
        <f>IF($A70="","",VLOOKUP($A70,'MÃ KH'!$A$2:$D$1048573,2,0))</f>
        <v/>
      </c>
      <c r="C70" s="79" t="s">
        <v>4886</v>
      </c>
      <c r="D70" s="40"/>
      <c r="E70" s="44" t="str">
        <f>IF($D70="","",VLOOKUP($D70,'MÃ HH'!$A$2:$C$1873,2,0))</f>
        <v/>
      </c>
      <c r="F70" s="80"/>
      <c r="G70" s="81"/>
      <c r="H70" s="81"/>
      <c r="I70" s="84"/>
      <c r="J70" s="81"/>
      <c r="K70" s="81"/>
      <c r="L70" s="81"/>
      <c r="M70" s="81"/>
      <c r="N70" s="45"/>
      <c r="O70" s="85"/>
      <c r="P70" s="86"/>
      <c r="Q70" s="89"/>
      <c r="R70" s="40"/>
    </row>
    <row r="71" spans="1:18" s="65" customFormat="1" ht="30" hidden="1" customHeight="1">
      <c r="A71" s="78"/>
      <c r="B71" s="44" t="str">
        <f>IF($A71="","",VLOOKUP($A71,'MÃ KH'!$A$2:$D$1048573,2,0))</f>
        <v/>
      </c>
      <c r="C71" s="79" t="s">
        <v>4886</v>
      </c>
      <c r="D71" s="40"/>
      <c r="E71" s="44" t="str">
        <f>IF($D71="","",VLOOKUP($D71,'MÃ HH'!$A$2:$C$1873,2,0))</f>
        <v/>
      </c>
      <c r="F71" s="80"/>
      <c r="G71" s="81"/>
      <c r="H71" s="81"/>
      <c r="I71" s="84"/>
      <c r="J71" s="81"/>
      <c r="K71" s="81"/>
      <c r="L71" s="81"/>
      <c r="M71" s="81"/>
      <c r="N71" s="45"/>
      <c r="O71" s="85"/>
      <c r="P71" s="86"/>
      <c r="Q71" s="89"/>
      <c r="R71" s="40"/>
    </row>
    <row r="72" spans="1:18" s="65" customFormat="1" ht="30" hidden="1" customHeight="1">
      <c r="A72" s="78"/>
      <c r="B72" s="44" t="str">
        <f>IF($A72="","",VLOOKUP($A72,'MÃ KH'!$A$2:$D$1048573,2,0))</f>
        <v/>
      </c>
      <c r="C72" s="79" t="s">
        <v>4886</v>
      </c>
      <c r="D72" s="40"/>
      <c r="E72" s="44" t="str">
        <f>IF($D72="","",VLOOKUP($D72,'MÃ HH'!$A$2:$C$1873,2,0))</f>
        <v/>
      </c>
      <c r="F72" s="80"/>
      <c r="G72" s="81"/>
      <c r="H72" s="81"/>
      <c r="I72" s="84"/>
      <c r="J72" s="81"/>
      <c r="K72" s="81"/>
      <c r="L72" s="81"/>
      <c r="M72" s="81"/>
      <c r="N72" s="45"/>
      <c r="O72" s="85"/>
      <c r="P72" s="86"/>
      <c r="Q72" s="89"/>
      <c r="R72" s="40"/>
    </row>
    <row r="73" spans="1:18" s="65" customFormat="1" ht="30" hidden="1" customHeight="1">
      <c r="A73" s="78" t="s">
        <v>1747</v>
      </c>
      <c r="B73" s="44" t="str">
        <f>IF($A73="","",VLOOKUP($A73,'MÃ KH'!$A$2:$D$1048573,2,0))</f>
        <v>KHO NGÔ CHÍ QUỐC</v>
      </c>
      <c r="C73" s="79" t="s">
        <v>4886</v>
      </c>
      <c r="D73" s="40" t="s">
        <v>4285</v>
      </c>
      <c r="E73" s="44" t="str">
        <f>IF($D73="","",VLOOKUP($D73,'MÃ HH'!$A$2:$C$1873,2,0))</f>
        <v>TÁO XÁ NP CRIPS RED BOARD 100- 18KG</v>
      </c>
      <c r="F73" s="80"/>
      <c r="G73" s="81"/>
      <c r="H73" s="81"/>
      <c r="I73" s="84">
        <v>56</v>
      </c>
      <c r="J73" s="81"/>
      <c r="K73" s="81"/>
      <c r="L73" s="81"/>
      <c r="M73" s="81"/>
      <c r="N73" s="45"/>
      <c r="O73" s="85"/>
      <c r="P73" s="86"/>
      <c r="Q73" s="89"/>
      <c r="R73" s="90" t="s">
        <v>1724</v>
      </c>
    </row>
    <row r="74" spans="1:18" s="65" customFormat="1" ht="30" hidden="1" customHeight="1">
      <c r="A74" s="78" t="s">
        <v>1747</v>
      </c>
      <c r="B74" s="44" t="str">
        <f>IF($A74="","",VLOOKUP($A74,'MÃ KH'!$A$2:$D$1048573,2,0))</f>
        <v>KHO NGÔ CHÍ QUỐC</v>
      </c>
      <c r="C74" s="79" t="s">
        <v>4886</v>
      </c>
      <c r="D74" s="40" t="s">
        <v>3944</v>
      </c>
      <c r="E74" s="44" t="str">
        <f>IF($D74="","",VLOOKUP($D74,'MÃ HH'!$A$2:$C$1873,2,0))</f>
        <v xml:space="preserve">CAM KIẾNG THÙNG XANH 56 - 14KG </v>
      </c>
      <c r="F74" s="80"/>
      <c r="G74" s="81"/>
      <c r="H74" s="81"/>
      <c r="I74" s="84">
        <v>100</v>
      </c>
      <c r="J74" s="81"/>
      <c r="K74" s="81"/>
      <c r="L74" s="81"/>
      <c r="M74" s="81"/>
      <c r="N74" s="45"/>
      <c r="O74" s="85"/>
      <c r="P74" s="86"/>
      <c r="Q74" s="89"/>
      <c r="R74" s="90"/>
    </row>
    <row r="75" spans="1:18" s="65" customFormat="1" ht="30" hidden="1" customHeight="1">
      <c r="A75" s="78" t="s">
        <v>1747</v>
      </c>
      <c r="B75" s="44" t="str">
        <f>IF($A75="","",VLOOKUP($A75,'MÃ KH'!$A$2:$D$1048573,2,0))</f>
        <v>KHO NGÔ CHÍ QUỐC</v>
      </c>
      <c r="C75" s="79" t="s">
        <v>4886</v>
      </c>
      <c r="D75" s="40" t="s">
        <v>3944</v>
      </c>
      <c r="E75" s="44" t="str">
        <f>IF($D75="","",VLOOKUP($D75,'MÃ HH'!$A$2:$C$1873,2,0))</f>
        <v xml:space="preserve">CAM KIẾNG THÙNG XANH 56 - 14KG </v>
      </c>
      <c r="F75" s="80"/>
      <c r="G75" s="81"/>
      <c r="H75" s="81"/>
      <c r="I75" s="84">
        <v>62</v>
      </c>
      <c r="J75" s="81"/>
      <c r="K75" s="81"/>
      <c r="L75" s="81"/>
      <c r="M75" s="81"/>
      <c r="N75" s="45"/>
      <c r="O75" s="85"/>
      <c r="P75" s="86"/>
      <c r="Q75" s="89"/>
      <c r="R75" s="90"/>
    </row>
    <row r="76" spans="1:18" s="65" customFormat="1" ht="30" hidden="1" customHeight="1">
      <c r="A76" s="78" t="s">
        <v>1747</v>
      </c>
      <c r="B76" s="44" t="str">
        <f>IF($A76="","",VLOOKUP($A76,'MÃ KH'!$A$2:$D$1048573,2,0))</f>
        <v>KHO NGÔ CHÍ QUỐC</v>
      </c>
      <c r="C76" s="79" t="s">
        <v>4886</v>
      </c>
      <c r="D76" s="40" t="s">
        <v>4542</v>
      </c>
      <c r="E76" s="44" t="str">
        <f>IF($D76="","",VLOOKUP($D76,'MÃ HH'!$A$2:$C$1873,2,0))</f>
        <v>TÁO XÁ NP CRIPS RED BOARD 120- 18KG</v>
      </c>
      <c r="F76" s="80"/>
      <c r="G76" s="81"/>
      <c r="H76" s="81"/>
      <c r="I76" s="84">
        <v>20</v>
      </c>
      <c r="J76" s="81"/>
      <c r="K76" s="81"/>
      <c r="L76" s="81"/>
      <c r="M76" s="81"/>
      <c r="N76" s="45"/>
      <c r="O76" s="85"/>
      <c r="P76" s="86"/>
      <c r="Q76" s="89"/>
      <c r="R76" s="90" t="s">
        <v>1724</v>
      </c>
    </row>
    <row r="77" spans="1:18" s="65" customFormat="1" ht="30" hidden="1" customHeight="1">
      <c r="A77" s="78" t="s">
        <v>1747</v>
      </c>
      <c r="B77" s="44" t="str">
        <f>IF($A77="","",VLOOKUP($A77,'MÃ KH'!$A$2:$D$1048573,2,0))</f>
        <v>KHO NGÔ CHÍ QUỐC</v>
      </c>
      <c r="C77" s="79" t="s">
        <v>4886</v>
      </c>
      <c r="D77" s="40" t="s">
        <v>4542</v>
      </c>
      <c r="E77" s="44" t="str">
        <f>IF($D77="","",VLOOKUP($D77,'MÃ HH'!$A$2:$C$1873,2,0))</f>
        <v>TÁO XÁ NP CRIPS RED BOARD 120- 18KG</v>
      </c>
      <c r="F77" s="80"/>
      <c r="G77" s="81"/>
      <c r="H77" s="81"/>
      <c r="I77" s="84">
        <v>56</v>
      </c>
      <c r="J77" s="81"/>
      <c r="K77" s="81"/>
      <c r="L77" s="81"/>
      <c r="M77" s="81"/>
      <c r="N77" s="45"/>
      <c r="O77" s="85"/>
      <c r="P77" s="86"/>
      <c r="Q77" s="89"/>
      <c r="R77" s="90"/>
    </row>
    <row r="78" spans="1:18" s="65" customFormat="1" ht="30" hidden="1" customHeight="1">
      <c r="A78" s="78"/>
      <c r="B78" s="44" t="str">
        <f>IF($A78="","",VLOOKUP($A78,'MÃ KH'!$A$2:$D$1048573,2,0))</f>
        <v/>
      </c>
      <c r="C78" s="79" t="s">
        <v>4886</v>
      </c>
      <c r="D78" s="40"/>
      <c r="E78" s="44" t="str">
        <f>IF($D78="","",VLOOKUP($D78,'MÃ HH'!$A$2:$C$1873,2,0))</f>
        <v/>
      </c>
      <c r="F78" s="80"/>
      <c r="G78" s="81"/>
      <c r="H78" s="81"/>
      <c r="I78" s="84"/>
      <c r="J78" s="81"/>
      <c r="K78" s="81"/>
      <c r="L78" s="81"/>
      <c r="M78" s="81"/>
      <c r="N78" s="45"/>
      <c r="O78" s="85"/>
      <c r="P78" s="86"/>
      <c r="Q78" s="89"/>
      <c r="R78" s="40"/>
    </row>
    <row r="79" spans="1:18" s="65" customFormat="1" ht="30" hidden="1" customHeight="1">
      <c r="A79" s="78"/>
      <c r="B79" s="44" t="str">
        <f>IF($A79="","",VLOOKUP($A79,'MÃ KH'!$A$2:$D$1048573,2,0))</f>
        <v/>
      </c>
      <c r="C79" s="79" t="s">
        <v>4886</v>
      </c>
      <c r="D79" s="40"/>
      <c r="E79" s="44" t="str">
        <f>IF($D79="","",VLOOKUP($D79,'MÃ HH'!$A$2:$C$1873,2,0))</f>
        <v/>
      </c>
      <c r="F79" s="80"/>
      <c r="G79" s="81"/>
      <c r="H79" s="81"/>
      <c r="I79" s="84"/>
      <c r="J79" s="81"/>
      <c r="K79" s="81"/>
      <c r="L79" s="81"/>
      <c r="M79" s="81"/>
      <c r="N79" s="45"/>
      <c r="O79" s="85"/>
      <c r="P79" s="86"/>
      <c r="Q79" s="89"/>
      <c r="R79" s="40"/>
    </row>
    <row r="80" spans="1:18" s="65" customFormat="1" ht="30" hidden="1" customHeight="1">
      <c r="A80" s="78"/>
      <c r="B80" s="44" t="str">
        <f>IF($A80="","",VLOOKUP($A80,'MÃ KH'!$A$2:$D$1048573,2,0))</f>
        <v/>
      </c>
      <c r="C80" s="79" t="s">
        <v>4886</v>
      </c>
      <c r="D80" s="40"/>
      <c r="E80" s="44" t="str">
        <f>IF($D80="","",VLOOKUP($D80,'MÃ HH'!$A$2:$C$1873,2,0))</f>
        <v/>
      </c>
      <c r="F80" s="80"/>
      <c r="G80" s="81"/>
      <c r="H80" s="81"/>
      <c r="I80" s="84"/>
      <c r="J80" s="81"/>
      <c r="K80" s="81"/>
      <c r="L80" s="81"/>
      <c r="M80" s="81"/>
      <c r="N80" s="45"/>
      <c r="O80" s="85"/>
      <c r="P80" s="86"/>
      <c r="Q80" s="89"/>
      <c r="R80" s="40"/>
    </row>
    <row r="81" spans="1:18" s="65" customFormat="1" ht="30" hidden="1" customHeight="1">
      <c r="A81" s="78"/>
      <c r="B81" s="44" t="str">
        <f>IF($A81="","",VLOOKUP($A81,'MÃ KH'!$A$2:$D$1048573,2,0))</f>
        <v/>
      </c>
      <c r="C81" s="79" t="s">
        <v>4886</v>
      </c>
      <c r="D81" s="40"/>
      <c r="E81" s="44" t="str">
        <f>IF($D81="","",VLOOKUP($D81,'MÃ HH'!$A$2:$C$1873,2,0))</f>
        <v/>
      </c>
      <c r="F81" s="80"/>
      <c r="G81" s="81"/>
      <c r="H81" s="81"/>
      <c r="I81" s="84"/>
      <c r="J81" s="81"/>
      <c r="K81" s="81"/>
      <c r="L81" s="81"/>
      <c r="M81" s="81"/>
      <c r="N81" s="45"/>
      <c r="O81" s="85"/>
      <c r="P81" s="86"/>
      <c r="Q81" s="89"/>
      <c r="R81" s="40"/>
    </row>
    <row r="82" spans="1:18" s="65" customFormat="1" ht="30" hidden="1" customHeight="1">
      <c r="A82" s="78"/>
      <c r="B82" s="44" t="str">
        <f>IF($A82="","",VLOOKUP($A82,'MÃ KH'!$A$2:$D$1048573,2,0))</f>
        <v/>
      </c>
      <c r="C82" s="79" t="s">
        <v>4886</v>
      </c>
      <c r="D82" s="40"/>
      <c r="E82" s="44" t="str">
        <f>IF($D82="","",VLOOKUP($D82,'MÃ HH'!$A$2:$C$1873,2,0))</f>
        <v/>
      </c>
      <c r="F82" s="80"/>
      <c r="G82" s="81"/>
      <c r="H82" s="81"/>
      <c r="I82" s="84"/>
      <c r="J82" s="81"/>
      <c r="K82" s="81"/>
      <c r="L82" s="81"/>
      <c r="M82" s="81"/>
      <c r="N82" s="45"/>
      <c r="O82" s="85"/>
      <c r="P82" s="86"/>
      <c r="Q82" s="89"/>
      <c r="R82" s="40"/>
    </row>
    <row r="83" spans="1:18" s="65" customFormat="1" ht="30" hidden="1" customHeight="1">
      <c r="A83" s="78"/>
      <c r="B83" s="44" t="str">
        <f>IF($A83="","",VLOOKUP($A83,'MÃ KH'!$A$2:$D$1048573,2,0))</f>
        <v/>
      </c>
      <c r="C83" s="79" t="s">
        <v>4886</v>
      </c>
      <c r="D83" s="40"/>
      <c r="E83" s="44" t="str">
        <f>IF($D83="","",VLOOKUP($D83,'MÃ HH'!$A$2:$C$1873,2,0))</f>
        <v/>
      </c>
      <c r="F83" s="80"/>
      <c r="G83" s="81"/>
      <c r="H83" s="81"/>
      <c r="I83" s="84"/>
      <c r="J83" s="81"/>
      <c r="K83" s="81"/>
      <c r="L83" s="81"/>
      <c r="M83" s="81"/>
      <c r="N83" s="45"/>
      <c r="O83" s="85"/>
      <c r="P83" s="86"/>
      <c r="Q83" s="89"/>
      <c r="R83" s="40"/>
    </row>
    <row r="84" spans="1:18" s="65" customFormat="1" ht="30" hidden="1" customHeight="1">
      <c r="A84" s="78"/>
      <c r="B84" s="44" t="str">
        <f>IF($A84="","",VLOOKUP($A84,'MÃ KH'!$A$2:$D$1048573,2,0))</f>
        <v/>
      </c>
      <c r="C84" s="79" t="s">
        <v>4886</v>
      </c>
      <c r="D84" s="40"/>
      <c r="E84" s="44" t="str">
        <f>IF($D84="","",VLOOKUP($D84,'MÃ HH'!$A$2:$C$1873,2,0))</f>
        <v/>
      </c>
      <c r="F84" s="80"/>
      <c r="G84" s="81"/>
      <c r="H84" s="81"/>
      <c r="I84" s="84"/>
      <c r="J84" s="81"/>
      <c r="K84" s="81"/>
      <c r="L84" s="81"/>
      <c r="M84" s="81"/>
      <c r="N84" s="45"/>
      <c r="O84" s="85"/>
      <c r="P84" s="86"/>
      <c r="Q84" s="89"/>
      <c r="R84" s="40"/>
    </row>
    <row r="85" spans="1:18" s="65" customFormat="1" ht="30" hidden="1" customHeight="1">
      <c r="A85" s="78"/>
      <c r="B85" s="44" t="str">
        <f>IF($A85="","",VLOOKUP($A85,'MÃ KH'!$A$2:$D$1048573,2,0))</f>
        <v/>
      </c>
      <c r="C85" s="79" t="s">
        <v>4886</v>
      </c>
      <c r="D85" s="40"/>
      <c r="E85" s="44" t="str">
        <f>IF($D85="","",VLOOKUP($D85,'MÃ HH'!$A$2:$C$1873,2,0))</f>
        <v/>
      </c>
      <c r="F85" s="80"/>
      <c r="G85" s="81"/>
      <c r="H85" s="81"/>
      <c r="I85" s="84"/>
      <c r="J85" s="81"/>
      <c r="K85" s="81"/>
      <c r="L85" s="81"/>
      <c r="M85" s="81"/>
      <c r="N85" s="45"/>
      <c r="O85" s="85"/>
      <c r="P85" s="86"/>
      <c r="Q85" s="89"/>
      <c r="R85" s="40"/>
    </row>
    <row r="86" spans="1:18" s="65" customFormat="1" ht="30" hidden="1" customHeight="1">
      <c r="A86" s="78"/>
      <c r="B86" s="44" t="str">
        <f>IF($A86="","",VLOOKUP($A86,'MÃ KH'!$A$2:$D$1048573,2,0))</f>
        <v/>
      </c>
      <c r="C86" s="79" t="s">
        <v>4886</v>
      </c>
      <c r="D86" s="40"/>
      <c r="E86" s="44" t="str">
        <f>IF($D86="","",VLOOKUP($D86,'MÃ HH'!$A$2:$C$1873,2,0))</f>
        <v/>
      </c>
      <c r="F86" s="80"/>
      <c r="G86" s="81"/>
      <c r="H86" s="81"/>
      <c r="I86" s="84"/>
      <c r="J86" s="81"/>
      <c r="K86" s="81"/>
      <c r="L86" s="81"/>
      <c r="M86" s="81"/>
      <c r="N86" s="45"/>
      <c r="O86" s="85"/>
      <c r="P86" s="86"/>
      <c r="Q86" s="89"/>
      <c r="R86" s="40"/>
    </row>
    <row r="87" spans="1:18" s="65" customFormat="1" ht="30" hidden="1" customHeight="1">
      <c r="A87" s="78"/>
      <c r="B87" s="44" t="str">
        <f>IF($A87="","",VLOOKUP($A87,'MÃ KH'!$A$2:$D$1048573,2,0))</f>
        <v/>
      </c>
      <c r="C87" s="79" t="s">
        <v>4886</v>
      </c>
      <c r="D87" s="40"/>
      <c r="E87" s="44" t="str">
        <f>IF($D87="","",VLOOKUP($D87,'MÃ HH'!$A$2:$C$1873,2,0))</f>
        <v/>
      </c>
      <c r="F87" s="80"/>
      <c r="G87" s="81"/>
      <c r="H87" s="81"/>
      <c r="I87" s="84"/>
      <c r="J87" s="81"/>
      <c r="K87" s="81"/>
      <c r="L87" s="81"/>
      <c r="M87" s="81"/>
      <c r="N87" s="45"/>
      <c r="O87" s="85"/>
      <c r="P87" s="86"/>
      <c r="Q87" s="89"/>
      <c r="R87" s="40"/>
    </row>
    <row r="88" spans="1:18" s="65" customFormat="1" ht="30" hidden="1" customHeight="1">
      <c r="A88" s="78"/>
      <c r="B88" s="44" t="str">
        <f>IF($A88="","",VLOOKUP($A88,'MÃ KH'!$A$2:$D$1048573,2,0))</f>
        <v/>
      </c>
      <c r="C88" s="79" t="s">
        <v>4886</v>
      </c>
      <c r="D88" s="40"/>
      <c r="E88" s="44" t="str">
        <f>IF($D88="","",VLOOKUP($D88,'MÃ HH'!$A$2:$C$1873,2,0))</f>
        <v/>
      </c>
      <c r="F88" s="80"/>
      <c r="G88" s="81"/>
      <c r="H88" s="81"/>
      <c r="I88" s="84"/>
      <c r="J88" s="81"/>
      <c r="K88" s="81"/>
      <c r="L88" s="81"/>
      <c r="M88" s="81"/>
      <c r="N88" s="45"/>
      <c r="O88" s="85"/>
      <c r="P88" s="86"/>
      <c r="Q88" s="89"/>
      <c r="R88" s="40"/>
    </row>
    <row r="89" spans="1:18" s="65" customFormat="1" ht="30" hidden="1" customHeight="1">
      <c r="A89" s="78"/>
      <c r="B89" s="44" t="str">
        <f>IF($A89="","",VLOOKUP($A89,'MÃ KH'!$A$2:$D$1048573,2,0))</f>
        <v/>
      </c>
      <c r="C89" s="79" t="s">
        <v>4886</v>
      </c>
      <c r="D89" s="40"/>
      <c r="E89" s="44" t="str">
        <f>IF($D89="","",VLOOKUP($D89,'MÃ HH'!$A$2:$C$1873,2,0))</f>
        <v/>
      </c>
      <c r="F89" s="80"/>
      <c r="G89" s="81"/>
      <c r="H89" s="81"/>
      <c r="I89" s="84"/>
      <c r="J89" s="81"/>
      <c r="K89" s="81"/>
      <c r="L89" s="81"/>
      <c r="M89" s="81"/>
      <c r="N89" s="45"/>
      <c r="O89" s="85"/>
      <c r="P89" s="86"/>
      <c r="Q89" s="89"/>
      <c r="R89" s="40"/>
    </row>
    <row r="90" spans="1:18" s="65" customFormat="1" ht="30" hidden="1" customHeight="1">
      <c r="A90" s="78"/>
      <c r="B90" s="44" t="str">
        <f>IF($A90="","",VLOOKUP($A90,'MÃ KH'!$A$2:$D$1048573,2,0))</f>
        <v/>
      </c>
      <c r="C90" s="79" t="s">
        <v>4886</v>
      </c>
      <c r="D90" s="40"/>
      <c r="E90" s="44" t="str">
        <f>IF($D90="","",VLOOKUP($D90,'MÃ HH'!$A$2:$C$1873,2,0))</f>
        <v/>
      </c>
      <c r="F90" s="80"/>
      <c r="G90" s="81"/>
      <c r="H90" s="81"/>
      <c r="I90" s="84"/>
      <c r="J90" s="81"/>
      <c r="K90" s="81"/>
      <c r="L90" s="81"/>
      <c r="M90" s="81"/>
      <c r="N90" s="45"/>
      <c r="O90" s="85"/>
      <c r="P90" s="86"/>
      <c r="Q90" s="89"/>
      <c r="R90" s="40"/>
    </row>
    <row r="91" spans="1:18" s="65" customFormat="1" ht="30" hidden="1" customHeight="1">
      <c r="A91" s="78"/>
      <c r="B91" s="44" t="str">
        <f>IF($A91="","",VLOOKUP($A91,'MÃ KH'!$A$2:$D$1048573,2,0))</f>
        <v/>
      </c>
      <c r="C91" s="79" t="s">
        <v>4886</v>
      </c>
      <c r="D91" s="40"/>
      <c r="E91" s="44" t="str">
        <f>IF($D91="","",VLOOKUP($D91,'MÃ HH'!$A$2:$C$1873,2,0))</f>
        <v/>
      </c>
      <c r="F91" s="80"/>
      <c r="G91" s="81"/>
      <c r="H91" s="81"/>
      <c r="I91" s="84"/>
      <c r="J91" s="81"/>
      <c r="K91" s="81"/>
      <c r="L91" s="81"/>
      <c r="M91" s="81"/>
      <c r="N91" s="45"/>
      <c r="O91" s="85"/>
      <c r="P91" s="86"/>
      <c r="Q91" s="89"/>
      <c r="R91" s="40"/>
    </row>
    <row r="92" spans="1:18" s="65" customFormat="1" ht="30" hidden="1" customHeight="1">
      <c r="A92" s="78"/>
      <c r="B92" s="44" t="str">
        <f>IF($A92="","",VLOOKUP($A92,'MÃ KH'!$A$2:$D$1048573,2,0))</f>
        <v/>
      </c>
      <c r="C92" s="79" t="s">
        <v>4886</v>
      </c>
      <c r="D92" s="40"/>
      <c r="E92" s="44" t="str">
        <f>IF($D92="","",VLOOKUP($D92,'MÃ HH'!$A$2:$C$1873,2,0))</f>
        <v/>
      </c>
      <c r="F92" s="80"/>
      <c r="G92" s="81"/>
      <c r="H92" s="81"/>
      <c r="I92" s="84"/>
      <c r="J92" s="81"/>
      <c r="K92" s="81"/>
      <c r="L92" s="81"/>
      <c r="M92" s="81"/>
      <c r="N92" s="45"/>
      <c r="O92" s="85"/>
      <c r="P92" s="86"/>
      <c r="Q92" s="89"/>
      <c r="R92" s="40"/>
    </row>
    <row r="93" spans="1:18" s="65" customFormat="1" ht="30" hidden="1" customHeight="1">
      <c r="A93" s="78"/>
      <c r="B93" s="44" t="str">
        <f>IF($A93="","",VLOOKUP($A93,'MÃ KH'!$A$2:$D$1048573,2,0))</f>
        <v/>
      </c>
      <c r="C93" s="79" t="s">
        <v>4886</v>
      </c>
      <c r="D93" s="40"/>
      <c r="E93" s="44" t="str">
        <f>IF($D93="","",VLOOKUP($D93,'MÃ HH'!$A$2:$C$1873,2,0))</f>
        <v/>
      </c>
      <c r="F93" s="80"/>
      <c r="G93" s="81"/>
      <c r="H93" s="81"/>
      <c r="I93" s="84"/>
      <c r="J93" s="81"/>
      <c r="K93" s="81"/>
      <c r="L93" s="81"/>
      <c r="M93" s="81"/>
      <c r="N93" s="45"/>
      <c r="O93" s="85"/>
      <c r="P93" s="86"/>
      <c r="Q93" s="89"/>
      <c r="R93" s="40"/>
    </row>
    <row r="94" spans="1:18" s="65" customFormat="1" ht="30" hidden="1" customHeight="1">
      <c r="A94" s="78"/>
      <c r="B94" s="44" t="str">
        <f>IF($A94="","",VLOOKUP($A94,'MÃ KH'!$A$2:$D$1048573,2,0))</f>
        <v/>
      </c>
      <c r="C94" s="79" t="s">
        <v>4886</v>
      </c>
      <c r="D94" s="40"/>
      <c r="E94" s="44" t="str">
        <f>IF($D94="","",VLOOKUP($D94,'MÃ HH'!$A$2:$C$1873,2,0))</f>
        <v/>
      </c>
      <c r="F94" s="80"/>
      <c r="G94" s="81"/>
      <c r="H94" s="81"/>
      <c r="I94" s="84"/>
      <c r="J94" s="81"/>
      <c r="K94" s="81"/>
      <c r="L94" s="81"/>
      <c r="M94" s="81"/>
      <c r="N94" s="45"/>
      <c r="O94" s="85"/>
      <c r="P94" s="86"/>
      <c r="Q94" s="89"/>
      <c r="R94" s="40"/>
    </row>
    <row r="95" spans="1:18" s="65" customFormat="1" ht="30" hidden="1" customHeight="1">
      <c r="A95" s="78"/>
      <c r="B95" s="44" t="str">
        <f>IF($A95="","",VLOOKUP($A95,'MÃ KH'!$A$2:$D$1048573,2,0))</f>
        <v/>
      </c>
      <c r="C95" s="79" t="s">
        <v>4886</v>
      </c>
      <c r="D95" s="40"/>
      <c r="E95" s="44" t="str">
        <f>IF($D95="","",VLOOKUP($D95,'MÃ HH'!$A$2:$C$1873,2,0))</f>
        <v/>
      </c>
      <c r="F95" s="80"/>
      <c r="G95" s="81"/>
      <c r="H95" s="81"/>
      <c r="I95" s="84"/>
      <c r="J95" s="81"/>
      <c r="K95" s="81"/>
      <c r="L95" s="81"/>
      <c r="M95" s="81"/>
      <c r="N95" s="45"/>
      <c r="O95" s="85"/>
      <c r="P95" s="86"/>
      <c r="Q95" s="89"/>
      <c r="R95" s="40"/>
    </row>
    <row r="96" spans="1:18" s="65" customFormat="1" ht="30" hidden="1" customHeight="1">
      <c r="A96" s="78"/>
      <c r="B96" s="44" t="str">
        <f>IF($A96="","",VLOOKUP($A96,'MÃ KH'!$A$2:$D$1048573,2,0))</f>
        <v/>
      </c>
      <c r="C96" s="79" t="s">
        <v>4886</v>
      </c>
      <c r="D96" s="40"/>
      <c r="E96" s="44" t="str">
        <f>IF($D96="","",VLOOKUP($D96,'MÃ HH'!$A$2:$C$1873,2,0))</f>
        <v/>
      </c>
      <c r="F96" s="80"/>
      <c r="G96" s="81"/>
      <c r="H96" s="81"/>
      <c r="I96" s="84"/>
      <c r="J96" s="81"/>
      <c r="K96" s="81"/>
      <c r="L96" s="81"/>
      <c r="M96" s="81"/>
      <c r="N96" s="45"/>
      <c r="O96" s="85"/>
      <c r="P96" s="86"/>
      <c r="Q96" s="89"/>
      <c r="R96" s="40"/>
    </row>
    <row r="97" spans="1:18" s="65" customFormat="1" ht="30" hidden="1" customHeight="1">
      <c r="A97" s="78"/>
      <c r="B97" s="44" t="str">
        <f>IF($A97="","",VLOOKUP($A97,'MÃ KH'!$A$2:$D$1048573,2,0))</f>
        <v/>
      </c>
      <c r="C97" s="79" t="s">
        <v>4886</v>
      </c>
      <c r="D97" s="40"/>
      <c r="E97" s="44" t="str">
        <f>IF($D97="","",VLOOKUP($D97,'MÃ HH'!$A$2:$C$1873,2,0))</f>
        <v/>
      </c>
      <c r="F97" s="80"/>
      <c r="G97" s="81"/>
      <c r="H97" s="81"/>
      <c r="I97" s="84"/>
      <c r="J97" s="81"/>
      <c r="K97" s="81"/>
      <c r="L97" s="81"/>
      <c r="M97" s="81"/>
      <c r="N97" s="45"/>
      <c r="O97" s="85"/>
      <c r="P97" s="86"/>
      <c r="Q97" s="89"/>
      <c r="R97" s="40"/>
    </row>
    <row r="98" spans="1:18" s="65" customFormat="1" ht="30" hidden="1" customHeight="1">
      <c r="A98" s="78"/>
      <c r="B98" s="44" t="str">
        <f>IF($A98="","",VLOOKUP($A98,'MÃ KH'!$A$2:$D$1048573,2,0))</f>
        <v/>
      </c>
      <c r="C98" s="79" t="s">
        <v>4886</v>
      </c>
      <c r="D98" s="40"/>
      <c r="E98" s="44" t="str">
        <f>IF($D98="","",VLOOKUP($D98,'MÃ HH'!$A$2:$C$1873,2,0))</f>
        <v/>
      </c>
      <c r="F98" s="80"/>
      <c r="G98" s="81"/>
      <c r="H98" s="81"/>
      <c r="I98" s="84"/>
      <c r="J98" s="81"/>
      <c r="K98" s="81"/>
      <c r="L98" s="81"/>
      <c r="M98" s="81"/>
      <c r="N98" s="45"/>
      <c r="O98" s="85"/>
      <c r="P98" s="86"/>
      <c r="Q98" s="89"/>
      <c r="R98" s="40"/>
    </row>
    <row r="99" spans="1:18" s="65" customFormat="1" ht="30" hidden="1" customHeight="1">
      <c r="A99" s="78"/>
      <c r="B99" s="44" t="str">
        <f>IF($A99="","",VLOOKUP($A99,'MÃ KH'!$A$2:$D$1048573,2,0))</f>
        <v/>
      </c>
      <c r="C99" s="79" t="s">
        <v>4886</v>
      </c>
      <c r="D99" s="40"/>
      <c r="E99" s="44" t="str">
        <f>IF($D99="","",VLOOKUP($D99,'MÃ HH'!$A$2:$C$1873,2,0))</f>
        <v/>
      </c>
      <c r="F99" s="80"/>
      <c r="G99" s="81"/>
      <c r="H99" s="81"/>
      <c r="I99" s="84"/>
      <c r="J99" s="81"/>
      <c r="K99" s="81"/>
      <c r="L99" s="81"/>
      <c r="M99" s="81"/>
      <c r="N99" s="45"/>
      <c r="O99" s="85"/>
      <c r="P99" s="86"/>
      <c r="Q99" s="89"/>
      <c r="R99" s="40"/>
    </row>
    <row r="100" spans="1:18" s="65" customFormat="1" ht="30" hidden="1" customHeight="1">
      <c r="A100" s="78"/>
      <c r="B100" s="44" t="str">
        <f>IF($A100="","",VLOOKUP($A100,'MÃ KH'!$A$2:$D$1048573,2,0))</f>
        <v/>
      </c>
      <c r="C100" s="79" t="s">
        <v>4886</v>
      </c>
      <c r="D100" s="40"/>
      <c r="E100" s="44" t="str">
        <f>IF($D100="","",VLOOKUP($D100,'MÃ HH'!$A$2:$C$1873,2,0))</f>
        <v/>
      </c>
      <c r="F100" s="80"/>
      <c r="G100" s="81"/>
      <c r="H100" s="81"/>
      <c r="I100" s="84"/>
      <c r="J100" s="81"/>
      <c r="K100" s="81"/>
      <c r="L100" s="81"/>
      <c r="M100" s="81"/>
      <c r="N100" s="45"/>
      <c r="O100" s="85"/>
      <c r="P100" s="86"/>
      <c r="Q100" s="89"/>
      <c r="R100" s="40"/>
    </row>
    <row r="101" spans="1:18" s="65" customFormat="1" ht="30" hidden="1" customHeight="1">
      <c r="A101" s="78"/>
      <c r="B101" s="44" t="str">
        <f>IF($A101="","",VLOOKUP($A101,'MÃ KH'!$A$2:$D$1048573,2,0))</f>
        <v/>
      </c>
      <c r="C101" s="79" t="s">
        <v>4886</v>
      </c>
      <c r="D101" s="40"/>
      <c r="E101" s="44" t="str">
        <f>IF($D101="","",VLOOKUP($D101,'MÃ HH'!$A$2:$C$1873,2,0))</f>
        <v/>
      </c>
      <c r="F101" s="80"/>
      <c r="G101" s="81"/>
      <c r="H101" s="81"/>
      <c r="I101" s="84"/>
      <c r="J101" s="81"/>
      <c r="K101" s="81"/>
      <c r="L101" s="81"/>
      <c r="M101" s="81"/>
      <c r="N101" s="45"/>
      <c r="O101" s="85"/>
      <c r="P101" s="86"/>
      <c r="Q101" s="89"/>
      <c r="R101" s="40"/>
    </row>
    <row r="102" spans="1:18" s="65" customFormat="1" ht="30" hidden="1" customHeight="1">
      <c r="A102" s="78"/>
      <c r="B102" s="44" t="str">
        <f>IF($A102="","",VLOOKUP($A102,'MÃ KH'!$A$2:$D$1048573,2,0))</f>
        <v/>
      </c>
      <c r="C102" s="79" t="s">
        <v>4886</v>
      </c>
      <c r="D102" s="40"/>
      <c r="E102" s="44" t="str">
        <f>IF($D102="","",VLOOKUP($D102,'MÃ HH'!$A$2:$C$1873,2,0))</f>
        <v/>
      </c>
      <c r="F102" s="80"/>
      <c r="G102" s="81"/>
      <c r="H102" s="81"/>
      <c r="I102" s="84"/>
      <c r="J102" s="81"/>
      <c r="K102" s="81"/>
      <c r="L102" s="81"/>
      <c r="M102" s="81"/>
      <c r="N102" s="45"/>
      <c r="O102" s="85"/>
      <c r="P102" s="86"/>
      <c r="Q102" s="89"/>
      <c r="R102" s="40"/>
    </row>
    <row r="103" spans="1:18" s="65" customFormat="1" ht="30" hidden="1" customHeight="1">
      <c r="A103" s="78"/>
      <c r="B103" s="44" t="str">
        <f>IF($A103="","",VLOOKUP($A103,'MÃ KH'!$A$2:$D$1048573,2,0))</f>
        <v/>
      </c>
      <c r="C103" s="79" t="s">
        <v>4886</v>
      </c>
      <c r="D103" s="40"/>
      <c r="E103" s="44" t="str">
        <f>IF($D103="","",VLOOKUP($D103,'MÃ HH'!$A$2:$C$1873,2,0))</f>
        <v/>
      </c>
      <c r="F103" s="80"/>
      <c r="G103" s="81"/>
      <c r="H103" s="81"/>
      <c r="I103" s="84"/>
      <c r="J103" s="81"/>
      <c r="K103" s="81"/>
      <c r="L103" s="81"/>
      <c r="M103" s="81"/>
      <c r="N103" s="45"/>
      <c r="O103" s="85"/>
      <c r="P103" s="86"/>
      <c r="Q103" s="89"/>
      <c r="R103" s="40"/>
    </row>
    <row r="104" spans="1:18" s="65" customFormat="1" ht="30" hidden="1" customHeight="1">
      <c r="A104" s="78"/>
      <c r="B104" s="44" t="str">
        <f>IF($A104="","",VLOOKUP($A104,'MÃ KH'!$A$2:$D$1048573,2,0))</f>
        <v/>
      </c>
      <c r="C104" s="79" t="s">
        <v>4886</v>
      </c>
      <c r="D104" s="40"/>
      <c r="E104" s="44" t="str">
        <f>IF($D104="","",VLOOKUP($D104,'MÃ HH'!$A$2:$C$1873,2,0))</f>
        <v/>
      </c>
      <c r="F104" s="80"/>
      <c r="G104" s="81"/>
      <c r="H104" s="81"/>
      <c r="I104" s="84"/>
      <c r="J104" s="81"/>
      <c r="K104" s="81"/>
      <c r="L104" s="81"/>
      <c r="M104" s="81"/>
      <c r="N104" s="45"/>
      <c r="O104" s="85"/>
      <c r="P104" s="86"/>
      <c r="Q104" s="89"/>
      <c r="R104" s="40"/>
    </row>
    <row r="105" spans="1:18" s="65" customFormat="1" ht="30" hidden="1" customHeight="1">
      <c r="A105" s="78"/>
      <c r="B105" s="44" t="str">
        <f>IF($A105="","",VLOOKUP($A105,'MÃ KH'!$A$2:$D$1048573,2,0))</f>
        <v/>
      </c>
      <c r="C105" s="79" t="s">
        <v>4886</v>
      </c>
      <c r="D105" s="40"/>
      <c r="E105" s="44" t="str">
        <f>IF($D105="","",VLOOKUP($D105,'MÃ HH'!$A$2:$C$1873,2,0))</f>
        <v/>
      </c>
      <c r="F105" s="80"/>
      <c r="G105" s="81"/>
      <c r="H105" s="81"/>
      <c r="I105" s="84"/>
      <c r="J105" s="81"/>
      <c r="K105" s="81"/>
      <c r="L105" s="81"/>
      <c r="M105" s="81"/>
      <c r="N105" s="45"/>
      <c r="O105" s="85"/>
      <c r="P105" s="86"/>
      <c r="Q105" s="89"/>
      <c r="R105" s="40"/>
    </row>
    <row r="106" spans="1:18" s="65" customFormat="1" ht="30" hidden="1" customHeight="1">
      <c r="A106" s="78"/>
      <c r="B106" s="44" t="str">
        <f>IF($A106="","",VLOOKUP($A106,'MÃ KH'!$A$2:$D$1048573,2,0))</f>
        <v/>
      </c>
      <c r="C106" s="79" t="s">
        <v>4886</v>
      </c>
      <c r="D106" s="40"/>
      <c r="E106" s="44" t="str">
        <f>IF($D106="","",VLOOKUP($D106,'MÃ HH'!$A$2:$C$1873,2,0))</f>
        <v/>
      </c>
      <c r="F106" s="80"/>
      <c r="G106" s="81"/>
      <c r="H106" s="81"/>
      <c r="I106" s="84"/>
      <c r="J106" s="81"/>
      <c r="K106" s="81"/>
      <c r="L106" s="81"/>
      <c r="M106" s="81"/>
      <c r="N106" s="45"/>
      <c r="O106" s="85"/>
      <c r="P106" s="86"/>
      <c r="Q106" s="89"/>
      <c r="R106" s="40"/>
    </row>
    <row r="107" spans="1:18" s="65" customFormat="1" ht="30" hidden="1" customHeight="1">
      <c r="A107" s="78"/>
      <c r="B107" s="44" t="str">
        <f>IF($A107="","",VLOOKUP($A107,'MÃ KH'!$A$2:$D$1048573,2,0))</f>
        <v/>
      </c>
      <c r="C107" s="79" t="s">
        <v>4886</v>
      </c>
      <c r="D107" s="40"/>
      <c r="E107" s="44" t="str">
        <f>IF($D107="","",VLOOKUP($D107,'MÃ HH'!$A$2:$C$1873,2,0))</f>
        <v/>
      </c>
      <c r="F107" s="80"/>
      <c r="G107" s="81"/>
      <c r="H107" s="81"/>
      <c r="I107" s="84"/>
      <c r="J107" s="81"/>
      <c r="K107" s="81"/>
      <c r="L107" s="81"/>
      <c r="M107" s="81"/>
      <c r="N107" s="45"/>
      <c r="O107" s="85"/>
      <c r="P107" s="86"/>
      <c r="Q107" s="89"/>
      <c r="R107" s="40"/>
    </row>
    <row r="108" spans="1:18" s="65" customFormat="1" ht="30" hidden="1" customHeight="1">
      <c r="A108" s="78"/>
      <c r="B108" s="44" t="str">
        <f>IF($A108="","",VLOOKUP($A108,'MÃ KH'!$A$2:$D$1048573,2,0))</f>
        <v/>
      </c>
      <c r="C108" s="79" t="s">
        <v>4886</v>
      </c>
      <c r="D108" s="40"/>
      <c r="E108" s="44" t="str">
        <f>IF($D108="","",VLOOKUP($D108,'MÃ HH'!$A$2:$C$1873,2,0))</f>
        <v/>
      </c>
      <c r="F108" s="80"/>
      <c r="G108" s="81"/>
      <c r="H108" s="81"/>
      <c r="I108" s="84"/>
      <c r="J108" s="81"/>
      <c r="K108" s="81"/>
      <c r="L108" s="81"/>
      <c r="M108" s="81"/>
      <c r="N108" s="45"/>
      <c r="O108" s="85"/>
      <c r="P108" s="86"/>
      <c r="Q108" s="89"/>
      <c r="R108" s="40"/>
    </row>
    <row r="109" spans="1:18" s="65" customFormat="1" ht="30" hidden="1" customHeight="1">
      <c r="A109" s="78"/>
      <c r="B109" s="44" t="str">
        <f>IF($A109="","",VLOOKUP($A109,'MÃ KH'!$A$2:$D$1048573,2,0))</f>
        <v/>
      </c>
      <c r="C109" s="79" t="s">
        <v>4886</v>
      </c>
      <c r="D109" s="40"/>
      <c r="E109" s="44" t="str">
        <f>IF($D109="","",VLOOKUP($D109,'MÃ HH'!$A$2:$C$1873,2,0))</f>
        <v/>
      </c>
      <c r="F109" s="80"/>
      <c r="G109" s="81"/>
      <c r="H109" s="81"/>
      <c r="I109" s="84"/>
      <c r="J109" s="81"/>
      <c r="K109" s="81"/>
      <c r="L109" s="81"/>
      <c r="M109" s="81"/>
      <c r="N109" s="45"/>
      <c r="O109" s="85"/>
      <c r="P109" s="86"/>
      <c r="Q109" s="89"/>
      <c r="R109" s="40"/>
    </row>
    <row r="110" spans="1:18" s="65" customFormat="1" ht="30" hidden="1" customHeight="1">
      <c r="A110" s="78"/>
      <c r="B110" s="44" t="str">
        <f>IF($A110="","",VLOOKUP($A110,'MÃ KH'!$A$2:$D$1048573,2,0))</f>
        <v/>
      </c>
      <c r="C110" s="79" t="s">
        <v>4886</v>
      </c>
      <c r="D110" s="40"/>
      <c r="E110" s="44" t="str">
        <f>IF($D110="","",VLOOKUP($D110,'MÃ HH'!$A$2:$C$1873,2,0))</f>
        <v/>
      </c>
      <c r="F110" s="80"/>
      <c r="G110" s="81"/>
      <c r="H110" s="81"/>
      <c r="I110" s="84"/>
      <c r="J110" s="81"/>
      <c r="K110" s="81"/>
      <c r="L110" s="81"/>
      <c r="M110" s="81"/>
      <c r="N110" s="45"/>
      <c r="O110" s="85"/>
      <c r="P110" s="86"/>
      <c r="Q110" s="89"/>
      <c r="R110" s="40"/>
    </row>
    <row r="111" spans="1:18" s="65" customFormat="1" ht="30" hidden="1" customHeight="1">
      <c r="A111" s="78"/>
      <c r="B111" s="44" t="str">
        <f>IF($A111="","",VLOOKUP($A111,'MÃ KH'!$A$2:$D$1048573,2,0))</f>
        <v/>
      </c>
      <c r="C111" s="79" t="s">
        <v>4886</v>
      </c>
      <c r="D111" s="40"/>
      <c r="E111" s="44" t="str">
        <f>IF($D111="","",VLOOKUP($D111,'MÃ HH'!$A$2:$C$1873,2,0))</f>
        <v/>
      </c>
      <c r="F111" s="80"/>
      <c r="G111" s="81"/>
      <c r="H111" s="81"/>
      <c r="I111" s="84"/>
      <c r="J111" s="81"/>
      <c r="K111" s="81"/>
      <c r="L111" s="81"/>
      <c r="M111" s="81"/>
      <c r="N111" s="45"/>
      <c r="O111" s="85"/>
      <c r="P111" s="86"/>
      <c r="Q111" s="89"/>
      <c r="R111" s="40"/>
    </row>
    <row r="112" spans="1:18" s="65" customFormat="1" ht="30" hidden="1" customHeight="1">
      <c r="A112" s="78"/>
      <c r="B112" s="44" t="str">
        <f>IF($A112="","",VLOOKUP($A112,'MÃ KH'!$A$2:$D$1048573,2,0))</f>
        <v/>
      </c>
      <c r="C112" s="79" t="s">
        <v>4886</v>
      </c>
      <c r="D112" s="40"/>
      <c r="E112" s="44" t="str">
        <f>IF($D112="","",VLOOKUP($D112,'MÃ HH'!$A$2:$C$1873,2,0))</f>
        <v/>
      </c>
      <c r="F112" s="80"/>
      <c r="G112" s="81"/>
      <c r="H112" s="81"/>
      <c r="I112" s="84"/>
      <c r="J112" s="81"/>
      <c r="K112" s="81"/>
      <c r="L112" s="81"/>
      <c r="M112" s="81"/>
      <c r="N112" s="45"/>
      <c r="O112" s="85"/>
      <c r="P112" s="86"/>
      <c r="Q112" s="89"/>
      <c r="R112" s="40"/>
    </row>
    <row r="113" spans="1:18" s="65" customFormat="1" ht="30" hidden="1" customHeight="1">
      <c r="A113" s="78"/>
      <c r="B113" s="44" t="str">
        <f>IF($A113="","",VLOOKUP($A113,'MÃ KH'!$A$2:$D$1048573,2,0))</f>
        <v/>
      </c>
      <c r="C113" s="79" t="s">
        <v>4886</v>
      </c>
      <c r="D113" s="40"/>
      <c r="E113" s="44" t="str">
        <f>IF($D113="","",VLOOKUP($D113,'MÃ HH'!$A$2:$C$1873,2,0))</f>
        <v/>
      </c>
      <c r="F113" s="80"/>
      <c r="G113" s="81"/>
      <c r="H113" s="81"/>
      <c r="I113" s="84"/>
      <c r="J113" s="81"/>
      <c r="K113" s="81"/>
      <c r="L113" s="81"/>
      <c r="M113" s="81"/>
      <c r="N113" s="45"/>
      <c r="O113" s="85"/>
      <c r="P113" s="86"/>
      <c r="Q113" s="89"/>
      <c r="R113" s="40"/>
    </row>
    <row r="114" spans="1:18" s="65" customFormat="1" ht="30" hidden="1" customHeight="1">
      <c r="A114" s="78"/>
      <c r="B114" s="44" t="str">
        <f>IF($A114="","",VLOOKUP($A114,'MÃ KH'!$A$2:$D$1048573,2,0))</f>
        <v/>
      </c>
      <c r="C114" s="79" t="s">
        <v>4886</v>
      </c>
      <c r="D114" s="40"/>
      <c r="E114" s="44" t="str">
        <f>IF($D114="","",VLOOKUP($D114,'MÃ HH'!$A$2:$C$1873,2,0))</f>
        <v/>
      </c>
      <c r="F114" s="80"/>
      <c r="G114" s="81"/>
      <c r="H114" s="81"/>
      <c r="I114" s="84"/>
      <c r="J114" s="81"/>
      <c r="K114" s="81"/>
      <c r="L114" s="81"/>
      <c r="M114" s="81"/>
      <c r="N114" s="45"/>
      <c r="O114" s="85"/>
      <c r="P114" s="86"/>
      <c r="Q114" s="89"/>
      <c r="R114" s="40"/>
    </row>
    <row r="115" spans="1:18" s="65" customFormat="1" ht="30" hidden="1" customHeight="1">
      <c r="A115" s="78"/>
      <c r="B115" s="44" t="str">
        <f>IF($A115="","",VLOOKUP($A115,'MÃ KH'!$A$2:$D$1048573,2,0))</f>
        <v/>
      </c>
      <c r="C115" s="79" t="s">
        <v>4886</v>
      </c>
      <c r="D115" s="40"/>
      <c r="E115" s="44" t="str">
        <f>IF($D115="","",VLOOKUP($D115,'MÃ HH'!$A$2:$C$1873,2,0))</f>
        <v/>
      </c>
      <c r="F115" s="80"/>
      <c r="G115" s="81"/>
      <c r="H115" s="81"/>
      <c r="I115" s="84"/>
      <c r="J115" s="81"/>
      <c r="K115" s="81"/>
      <c r="L115" s="81"/>
      <c r="M115" s="81"/>
      <c r="N115" s="45"/>
      <c r="O115" s="85"/>
      <c r="P115" s="86"/>
      <c r="Q115" s="89"/>
      <c r="R115" s="40"/>
    </row>
    <row r="116" spans="1:18" s="65" customFormat="1" ht="30" hidden="1" customHeight="1">
      <c r="A116" s="78"/>
      <c r="B116" s="44" t="str">
        <f>IF($A116="","",VLOOKUP($A116,'MÃ KH'!$A$2:$D$1048573,2,0))</f>
        <v/>
      </c>
      <c r="C116" s="79" t="s">
        <v>4886</v>
      </c>
      <c r="D116" s="40"/>
      <c r="E116" s="44" t="str">
        <f>IF($D116="","",VLOOKUP($D116,'MÃ HH'!$A$2:$C$1873,2,0))</f>
        <v/>
      </c>
      <c r="F116" s="80"/>
      <c r="G116" s="81"/>
      <c r="H116" s="81"/>
      <c r="I116" s="84"/>
      <c r="J116" s="81"/>
      <c r="K116" s="81"/>
      <c r="L116" s="81"/>
      <c r="M116" s="81"/>
      <c r="N116" s="45"/>
      <c r="O116" s="85"/>
      <c r="P116" s="86"/>
      <c r="Q116" s="89"/>
      <c r="R116" s="40"/>
    </row>
    <row r="117" spans="1:18" s="65" customFormat="1" ht="30" hidden="1" customHeight="1">
      <c r="A117" s="78"/>
      <c r="B117" s="44" t="str">
        <f>IF($A117="","",VLOOKUP($A117,'MÃ KH'!$A$2:$D$1048573,2,0))</f>
        <v/>
      </c>
      <c r="C117" s="79" t="s">
        <v>4886</v>
      </c>
      <c r="D117" s="40"/>
      <c r="E117" s="44" t="str">
        <f>IF($D117="","",VLOOKUP($D117,'MÃ HH'!$A$2:$C$1873,2,0))</f>
        <v/>
      </c>
      <c r="F117" s="80"/>
      <c r="G117" s="81"/>
      <c r="H117" s="81"/>
      <c r="I117" s="84"/>
      <c r="J117" s="81"/>
      <c r="K117" s="81"/>
      <c r="L117" s="81"/>
      <c r="M117" s="81"/>
      <c r="N117" s="45"/>
      <c r="O117" s="85"/>
      <c r="P117" s="86"/>
      <c r="Q117" s="89"/>
      <c r="R117" s="40"/>
    </row>
    <row r="118" spans="1:18" s="65" customFormat="1" ht="30" hidden="1" customHeight="1">
      <c r="A118" s="78"/>
      <c r="B118" s="44" t="str">
        <f>IF($A118="","",VLOOKUP($A118,'MÃ KH'!$A$2:$D$1048573,2,0))</f>
        <v/>
      </c>
      <c r="C118" s="79" t="s">
        <v>4886</v>
      </c>
      <c r="D118" s="40"/>
      <c r="E118" s="44" t="str">
        <f>IF($D118="","",VLOOKUP($D118,'MÃ HH'!$A$2:$C$1873,2,0))</f>
        <v/>
      </c>
      <c r="F118" s="80"/>
      <c r="G118" s="81"/>
      <c r="H118" s="81"/>
      <c r="I118" s="84"/>
      <c r="J118" s="81"/>
      <c r="K118" s="81"/>
      <c r="L118" s="81"/>
      <c r="M118" s="81"/>
      <c r="N118" s="45"/>
      <c r="O118" s="85"/>
      <c r="P118" s="86"/>
      <c r="Q118" s="89"/>
      <c r="R118" s="40"/>
    </row>
    <row r="119" spans="1:18" s="65" customFormat="1" ht="30" hidden="1" customHeight="1">
      <c r="A119" s="78"/>
      <c r="B119" s="44" t="str">
        <f>IF($A119="","",VLOOKUP($A119,'MÃ KH'!$A$2:$D$1048573,2,0))</f>
        <v/>
      </c>
      <c r="C119" s="79" t="s">
        <v>4886</v>
      </c>
      <c r="D119" s="40"/>
      <c r="E119" s="44" t="str">
        <f>IF($D119="","",VLOOKUP($D119,'MÃ HH'!$A$2:$C$1873,2,0))</f>
        <v/>
      </c>
      <c r="F119" s="80"/>
      <c r="G119" s="81"/>
      <c r="H119" s="81"/>
      <c r="I119" s="84"/>
      <c r="J119" s="81"/>
      <c r="K119" s="81"/>
      <c r="L119" s="81"/>
      <c r="M119" s="81"/>
      <c r="N119" s="45"/>
      <c r="O119" s="85"/>
      <c r="P119" s="86"/>
      <c r="Q119" s="89"/>
      <c r="R119" s="40"/>
    </row>
    <row r="120" spans="1:18" s="65" customFormat="1" ht="30" hidden="1" customHeight="1">
      <c r="A120" s="78"/>
      <c r="B120" s="44" t="str">
        <f>IF($A120="","",VLOOKUP($A120,'MÃ KH'!$A$2:$D$1048573,2,0))</f>
        <v/>
      </c>
      <c r="C120" s="79" t="s">
        <v>4886</v>
      </c>
      <c r="D120" s="40"/>
      <c r="E120" s="44" t="str">
        <f>IF($D120="","",VLOOKUP($D120,'MÃ HH'!$A$2:$C$1873,2,0))</f>
        <v/>
      </c>
      <c r="F120" s="80"/>
      <c r="G120" s="81"/>
      <c r="H120" s="81"/>
      <c r="I120" s="84"/>
      <c r="J120" s="81"/>
      <c r="K120" s="81"/>
      <c r="L120" s="81"/>
      <c r="M120" s="81"/>
      <c r="N120" s="45"/>
      <c r="O120" s="85"/>
      <c r="P120" s="86"/>
      <c r="Q120" s="89"/>
      <c r="R120" s="40"/>
    </row>
    <row r="121" spans="1:18" s="65" customFormat="1" ht="30" hidden="1" customHeight="1">
      <c r="A121" s="78"/>
      <c r="B121" s="44" t="str">
        <f>IF($A121="","",VLOOKUP($A121,'MÃ KH'!$A$2:$D$1048573,2,0))</f>
        <v/>
      </c>
      <c r="C121" s="79" t="s">
        <v>4886</v>
      </c>
      <c r="D121" s="40"/>
      <c r="E121" s="44" t="str">
        <f>IF($D121="","",VLOOKUP($D121,'MÃ HH'!$A$2:$C$1873,2,0))</f>
        <v/>
      </c>
      <c r="F121" s="80"/>
      <c r="G121" s="81"/>
      <c r="H121" s="81"/>
      <c r="I121" s="84"/>
      <c r="J121" s="81"/>
      <c r="K121" s="81"/>
      <c r="L121" s="81"/>
      <c r="M121" s="81"/>
      <c r="N121" s="45"/>
      <c r="O121" s="85"/>
      <c r="P121" s="86"/>
      <c r="Q121" s="89"/>
      <c r="R121" s="40"/>
    </row>
    <row r="122" spans="1:18" s="65" customFormat="1" ht="30" hidden="1" customHeight="1">
      <c r="A122" s="78"/>
      <c r="B122" s="44" t="str">
        <f>IF($A122="","",VLOOKUP($A122,'MÃ KH'!$A$2:$D$1048573,2,0))</f>
        <v/>
      </c>
      <c r="C122" s="79" t="s">
        <v>4886</v>
      </c>
      <c r="D122" s="40"/>
      <c r="E122" s="44" t="str">
        <f>IF($D122="","",VLOOKUP($D122,'MÃ HH'!$A$2:$C$1873,2,0))</f>
        <v/>
      </c>
      <c r="F122" s="80"/>
      <c r="G122" s="81"/>
      <c r="H122" s="81"/>
      <c r="I122" s="84"/>
      <c r="J122" s="81"/>
      <c r="K122" s="81"/>
      <c r="L122" s="81"/>
      <c r="M122" s="81"/>
      <c r="N122" s="45"/>
      <c r="O122" s="85"/>
      <c r="P122" s="86"/>
      <c r="Q122" s="89"/>
      <c r="R122" s="40"/>
    </row>
    <row r="123" spans="1:18" s="65" customFormat="1" ht="30" hidden="1" customHeight="1">
      <c r="A123" s="78"/>
      <c r="B123" s="44" t="str">
        <f>IF($A123="","",VLOOKUP($A123,'MÃ KH'!$A$2:$D$1048573,2,0))</f>
        <v/>
      </c>
      <c r="C123" s="79" t="s">
        <v>4886</v>
      </c>
      <c r="D123" s="40"/>
      <c r="E123" s="44" t="str">
        <f>IF($D123="","",VLOOKUP($D123,'MÃ HH'!$A$2:$C$1873,2,0))</f>
        <v/>
      </c>
      <c r="F123" s="80"/>
      <c r="G123" s="81"/>
      <c r="H123" s="81"/>
      <c r="I123" s="84"/>
      <c r="J123" s="81"/>
      <c r="K123" s="81"/>
      <c r="L123" s="81"/>
      <c r="M123" s="81"/>
      <c r="N123" s="45"/>
      <c r="O123" s="85"/>
      <c r="P123" s="86"/>
      <c r="Q123" s="89"/>
      <c r="R123" s="40"/>
    </row>
    <row r="124" spans="1:18" s="65" customFormat="1" ht="30" hidden="1" customHeight="1">
      <c r="A124" s="78"/>
      <c r="B124" s="44" t="str">
        <f>IF($A124="","",VLOOKUP($A124,'MÃ KH'!$A$2:$D$1048573,2,0))</f>
        <v/>
      </c>
      <c r="C124" s="79" t="s">
        <v>4886</v>
      </c>
      <c r="D124" s="40"/>
      <c r="E124" s="44" t="str">
        <f>IF($D124="","",VLOOKUP($D124,'MÃ HH'!$A$2:$C$1873,2,0))</f>
        <v/>
      </c>
      <c r="F124" s="80"/>
      <c r="G124" s="81"/>
      <c r="H124" s="81"/>
      <c r="I124" s="84"/>
      <c r="J124" s="81"/>
      <c r="K124" s="81"/>
      <c r="L124" s="81"/>
      <c r="M124" s="81"/>
      <c r="N124" s="45"/>
      <c r="O124" s="85"/>
      <c r="P124" s="86"/>
      <c r="Q124" s="89"/>
      <c r="R124" s="40"/>
    </row>
    <row r="125" spans="1:18" s="65" customFormat="1" ht="30" hidden="1" customHeight="1">
      <c r="A125" s="78"/>
      <c r="B125" s="44" t="str">
        <f>IF($A125="","",VLOOKUP($A125,'MÃ KH'!$A$2:$D$1048573,2,0))</f>
        <v/>
      </c>
      <c r="C125" s="79" t="s">
        <v>4886</v>
      </c>
      <c r="D125" s="40"/>
      <c r="E125" s="44" t="str">
        <f>IF($D125="","",VLOOKUP($D125,'MÃ HH'!$A$2:$C$1873,2,0))</f>
        <v/>
      </c>
      <c r="F125" s="80"/>
      <c r="G125" s="81"/>
      <c r="H125" s="81"/>
      <c r="I125" s="84"/>
      <c r="J125" s="81"/>
      <c r="K125" s="81"/>
      <c r="L125" s="81"/>
      <c r="M125" s="81"/>
      <c r="N125" s="45"/>
      <c r="O125" s="85"/>
      <c r="P125" s="86"/>
      <c r="Q125" s="89"/>
      <c r="R125" s="40"/>
    </row>
    <row r="126" spans="1:18" s="65" customFormat="1" ht="30" hidden="1" customHeight="1">
      <c r="A126" s="78"/>
      <c r="B126" s="44" t="str">
        <f>IF($A126="","",VLOOKUP($A126,'MÃ KH'!$A$2:$D$1048573,2,0))</f>
        <v/>
      </c>
      <c r="C126" s="79" t="s">
        <v>4886</v>
      </c>
      <c r="D126" s="40"/>
      <c r="E126" s="44" t="str">
        <f>IF($D126="","",VLOOKUP($D126,'MÃ HH'!$A$2:$C$1873,2,0))</f>
        <v/>
      </c>
      <c r="F126" s="80"/>
      <c r="G126" s="81"/>
      <c r="H126" s="81"/>
      <c r="I126" s="84"/>
      <c r="J126" s="81"/>
      <c r="K126" s="81"/>
      <c r="L126" s="81"/>
      <c r="M126" s="81"/>
      <c r="N126" s="45"/>
      <c r="O126" s="85"/>
      <c r="P126" s="86"/>
      <c r="Q126" s="89"/>
      <c r="R126" s="40"/>
    </row>
    <row r="127" spans="1:18" s="65" customFormat="1" ht="30" hidden="1" customHeight="1">
      <c r="A127" s="78"/>
      <c r="B127" s="44" t="str">
        <f>IF($A127="","",VLOOKUP($A127,'MÃ KH'!$A$2:$D$1048573,2,0))</f>
        <v/>
      </c>
      <c r="C127" s="79" t="s">
        <v>4886</v>
      </c>
      <c r="D127" s="40"/>
      <c r="E127" s="44" t="str">
        <f>IF($D127="","",VLOOKUP($D127,'MÃ HH'!$A$2:$C$1873,2,0))</f>
        <v/>
      </c>
      <c r="F127" s="80"/>
      <c r="G127" s="81"/>
      <c r="H127" s="81"/>
      <c r="I127" s="84"/>
      <c r="J127" s="81"/>
      <c r="K127" s="81"/>
      <c r="L127" s="81"/>
      <c r="M127" s="81"/>
      <c r="N127" s="45"/>
      <c r="O127" s="85"/>
      <c r="P127" s="86"/>
      <c r="Q127" s="89"/>
      <c r="R127" s="40"/>
    </row>
    <row r="128" spans="1:18" s="65" customFormat="1" ht="30" hidden="1" customHeight="1">
      <c r="A128" s="78"/>
      <c r="B128" s="44" t="str">
        <f>IF($A128="","",VLOOKUP($A128,'MÃ KH'!$A$2:$D$1048573,2,0))</f>
        <v/>
      </c>
      <c r="C128" s="79" t="s">
        <v>4886</v>
      </c>
      <c r="D128" s="40"/>
      <c r="E128" s="44" t="str">
        <f>IF($D128="","",VLOOKUP($D128,'MÃ HH'!$A$2:$C$1873,2,0))</f>
        <v/>
      </c>
      <c r="F128" s="80"/>
      <c r="G128" s="81"/>
      <c r="H128" s="81"/>
      <c r="I128" s="84"/>
      <c r="J128" s="81"/>
      <c r="K128" s="81"/>
      <c r="L128" s="81"/>
      <c r="M128" s="81"/>
      <c r="N128" s="45"/>
      <c r="O128" s="85"/>
      <c r="P128" s="86"/>
      <c r="Q128" s="89"/>
      <c r="R128" s="40"/>
    </row>
    <row r="129" spans="1:18" s="65" customFormat="1" ht="30" hidden="1" customHeight="1">
      <c r="A129" s="78"/>
      <c r="B129" s="44" t="str">
        <f>IF($A129="","",VLOOKUP($A129,'MÃ KH'!$A$2:$D$1048573,2,0))</f>
        <v/>
      </c>
      <c r="C129" s="79" t="s">
        <v>4886</v>
      </c>
      <c r="D129" s="40"/>
      <c r="E129" s="44" t="str">
        <f>IF($D129="","",VLOOKUP($D129,'MÃ HH'!$A$2:$C$1873,2,0))</f>
        <v/>
      </c>
      <c r="F129" s="80"/>
      <c r="G129" s="81"/>
      <c r="H129" s="81"/>
      <c r="I129" s="84"/>
      <c r="J129" s="81"/>
      <c r="K129" s="81"/>
      <c r="L129" s="81"/>
      <c r="M129" s="81"/>
      <c r="N129" s="45"/>
      <c r="O129" s="85"/>
      <c r="P129" s="86"/>
      <c r="Q129" s="89"/>
      <c r="R129" s="40"/>
    </row>
    <row r="130" spans="1:18" s="65" customFormat="1" ht="30" hidden="1" customHeight="1">
      <c r="A130" s="78"/>
      <c r="B130" s="44" t="str">
        <f>IF($A130="","",VLOOKUP($A130,'MÃ KH'!$A$2:$D$1048573,2,0))</f>
        <v/>
      </c>
      <c r="C130" s="79" t="s">
        <v>4886</v>
      </c>
      <c r="D130" s="40"/>
      <c r="E130" s="44" t="str">
        <f>IF($D130="","",VLOOKUP($D130,'MÃ HH'!$A$2:$C$1873,2,0))</f>
        <v/>
      </c>
      <c r="F130" s="80"/>
      <c r="G130" s="81"/>
      <c r="H130" s="81"/>
      <c r="I130" s="84"/>
      <c r="J130" s="81"/>
      <c r="K130" s="81"/>
      <c r="L130" s="81"/>
      <c r="M130" s="81"/>
      <c r="N130" s="45"/>
      <c r="O130" s="85"/>
      <c r="P130" s="86"/>
      <c r="Q130" s="89"/>
      <c r="R130" s="40"/>
    </row>
    <row r="131" spans="1:18" s="65" customFormat="1" ht="30" hidden="1" customHeight="1">
      <c r="A131" s="78"/>
      <c r="B131" s="44" t="str">
        <f>IF($A131="","",VLOOKUP($A131,'MÃ KH'!$A$2:$D$1048573,2,0))</f>
        <v/>
      </c>
      <c r="C131" s="79" t="s">
        <v>4886</v>
      </c>
      <c r="D131" s="40"/>
      <c r="E131" s="44" t="str">
        <f>IF($D131="","",VLOOKUP($D131,'MÃ HH'!$A$2:$C$1873,2,0))</f>
        <v/>
      </c>
      <c r="F131" s="80"/>
      <c r="G131" s="81"/>
      <c r="H131" s="81"/>
      <c r="I131" s="84"/>
      <c r="J131" s="81"/>
      <c r="K131" s="81"/>
      <c r="L131" s="81"/>
      <c r="M131" s="81"/>
      <c r="N131" s="45"/>
      <c r="O131" s="85"/>
      <c r="P131" s="86"/>
      <c r="Q131" s="89"/>
      <c r="R131" s="40"/>
    </row>
    <row r="132" spans="1:18" s="65" customFormat="1" ht="30" hidden="1" customHeight="1">
      <c r="A132" s="78"/>
      <c r="B132" s="44" t="str">
        <f>IF($A132="","",VLOOKUP($A132,'MÃ KH'!$A$2:$D$1048573,2,0))</f>
        <v/>
      </c>
      <c r="C132" s="79" t="s">
        <v>4886</v>
      </c>
      <c r="D132" s="40"/>
      <c r="E132" s="44" t="str">
        <f>IF($D132="","",VLOOKUP($D132,'MÃ HH'!$A$2:$C$1873,2,0))</f>
        <v/>
      </c>
      <c r="F132" s="80"/>
      <c r="G132" s="81"/>
      <c r="H132" s="81"/>
      <c r="I132" s="84"/>
      <c r="J132" s="81"/>
      <c r="K132" s="81"/>
      <c r="L132" s="81"/>
      <c r="M132" s="81"/>
      <c r="N132" s="45"/>
      <c r="O132" s="85"/>
      <c r="P132" s="86"/>
      <c r="Q132" s="89"/>
      <c r="R132" s="40"/>
    </row>
    <row r="133" spans="1:18" s="65" customFormat="1" ht="30" hidden="1" customHeight="1">
      <c r="A133" s="78"/>
      <c r="B133" s="44" t="str">
        <f>IF($A133="","",VLOOKUP($A133,'MÃ KH'!$A$2:$D$1048573,2,0))</f>
        <v/>
      </c>
      <c r="C133" s="79" t="s">
        <v>4886</v>
      </c>
      <c r="D133" s="40"/>
      <c r="E133" s="44" t="str">
        <f>IF($D133="","",VLOOKUP($D133,'MÃ HH'!$A$2:$C$1873,2,0))</f>
        <v/>
      </c>
      <c r="F133" s="80"/>
      <c r="G133" s="81"/>
      <c r="H133" s="81"/>
      <c r="I133" s="84"/>
      <c r="J133" s="81"/>
      <c r="K133" s="81"/>
      <c r="L133" s="81"/>
      <c r="M133" s="81"/>
      <c r="N133" s="45"/>
      <c r="O133" s="85"/>
      <c r="P133" s="86"/>
      <c r="Q133" s="89"/>
      <c r="R133" s="40"/>
    </row>
    <row r="134" spans="1:18" s="65" customFormat="1" ht="30" hidden="1" customHeight="1">
      <c r="A134" s="78"/>
      <c r="B134" s="44" t="str">
        <f>IF($A134="","",VLOOKUP($A134,'MÃ KH'!$A$2:$D$1048573,2,0))</f>
        <v/>
      </c>
      <c r="C134" s="79" t="s">
        <v>4886</v>
      </c>
      <c r="D134" s="40"/>
      <c r="E134" s="44" t="str">
        <f>IF($D134="","",VLOOKUP($D134,'MÃ HH'!$A$2:$C$1873,2,0))</f>
        <v/>
      </c>
      <c r="F134" s="80"/>
      <c r="G134" s="81"/>
      <c r="H134" s="81"/>
      <c r="I134" s="84"/>
      <c r="J134" s="81"/>
      <c r="K134" s="81"/>
      <c r="L134" s="81"/>
      <c r="M134" s="81"/>
      <c r="N134" s="45"/>
      <c r="O134" s="85"/>
      <c r="P134" s="86"/>
      <c r="Q134" s="89"/>
      <c r="R134" s="40"/>
    </row>
    <row r="135" spans="1:18" s="65" customFormat="1" ht="30" hidden="1" customHeight="1">
      <c r="A135" s="78"/>
      <c r="B135" s="44" t="str">
        <f>IF($A135="","",VLOOKUP($A135,'MÃ KH'!$A$2:$D$1048573,2,0))</f>
        <v/>
      </c>
      <c r="C135" s="79" t="s">
        <v>4886</v>
      </c>
      <c r="D135" s="40"/>
      <c r="E135" s="44" t="str">
        <f>IF($D135="","",VLOOKUP($D135,'MÃ HH'!$A$2:$C$1873,2,0))</f>
        <v/>
      </c>
      <c r="F135" s="80"/>
      <c r="G135" s="81"/>
      <c r="H135" s="81"/>
      <c r="I135" s="84"/>
      <c r="J135" s="81"/>
      <c r="K135" s="81"/>
      <c r="L135" s="81"/>
      <c r="M135" s="81"/>
      <c r="N135" s="45"/>
      <c r="O135" s="85"/>
      <c r="P135" s="86"/>
      <c r="Q135" s="89"/>
      <c r="R135" s="40"/>
    </row>
    <row r="136" spans="1:18" s="65" customFormat="1" ht="30" hidden="1" customHeight="1">
      <c r="A136" s="78"/>
      <c r="B136" s="44" t="str">
        <f>IF($A136="","",VLOOKUP($A136,'MÃ KH'!$A$2:$D$1048573,2,0))</f>
        <v/>
      </c>
      <c r="C136" s="79" t="s">
        <v>4886</v>
      </c>
      <c r="D136" s="40"/>
      <c r="E136" s="44" t="str">
        <f>IF($D136="","",VLOOKUP($D136,'MÃ HH'!$A$2:$C$1873,2,0))</f>
        <v/>
      </c>
      <c r="F136" s="80"/>
      <c r="G136" s="81"/>
      <c r="H136" s="81"/>
      <c r="I136" s="84"/>
      <c r="J136" s="81"/>
      <c r="K136" s="81"/>
      <c r="L136" s="81"/>
      <c r="M136" s="81"/>
      <c r="N136" s="45"/>
      <c r="O136" s="85"/>
      <c r="P136" s="86"/>
      <c r="Q136" s="89"/>
      <c r="R136" s="40"/>
    </row>
    <row r="137" spans="1:18" s="65" customFormat="1" ht="30" hidden="1" customHeight="1">
      <c r="A137" s="78"/>
      <c r="B137" s="44" t="str">
        <f>IF($A137="","",VLOOKUP($A137,'MÃ KH'!$A$2:$D$1048573,2,0))</f>
        <v/>
      </c>
      <c r="C137" s="79" t="s">
        <v>4886</v>
      </c>
      <c r="D137" s="40"/>
      <c r="E137" s="44" t="str">
        <f>IF($D137="","",VLOOKUP($D137,'MÃ HH'!$A$2:$C$1873,2,0))</f>
        <v/>
      </c>
      <c r="F137" s="80"/>
      <c r="G137" s="81"/>
      <c r="H137" s="81"/>
      <c r="I137" s="84"/>
      <c r="J137" s="81"/>
      <c r="K137" s="81"/>
      <c r="L137" s="81"/>
      <c r="M137" s="81"/>
      <c r="N137" s="45"/>
      <c r="O137" s="85"/>
      <c r="P137" s="86"/>
      <c r="Q137" s="89"/>
      <c r="R137" s="40"/>
    </row>
    <row r="138" spans="1:18" s="65" customFormat="1" ht="30" hidden="1" customHeight="1">
      <c r="A138" s="78"/>
      <c r="B138" s="44" t="str">
        <f>IF($A138="","",VLOOKUP($A138,'MÃ KH'!$A$2:$D$1048573,2,0))</f>
        <v/>
      </c>
      <c r="C138" s="79" t="s">
        <v>4886</v>
      </c>
      <c r="D138" s="40"/>
      <c r="E138" s="44" t="str">
        <f>IF($D138="","",VLOOKUP($D138,'MÃ HH'!$A$2:$C$1873,2,0))</f>
        <v/>
      </c>
      <c r="F138" s="80"/>
      <c r="G138" s="81"/>
      <c r="H138" s="81"/>
      <c r="I138" s="84"/>
      <c r="J138" s="81"/>
      <c r="K138" s="81"/>
      <c r="L138" s="81"/>
      <c r="M138" s="81"/>
      <c r="N138" s="45"/>
      <c r="O138" s="85"/>
      <c r="P138" s="86"/>
      <c r="Q138" s="89"/>
      <c r="R138" s="40"/>
    </row>
    <row r="139" spans="1:18" s="65" customFormat="1" ht="30" hidden="1" customHeight="1">
      <c r="A139" s="78"/>
      <c r="B139" s="44" t="str">
        <f>IF($A139="","",VLOOKUP($A139,'MÃ KH'!$A$2:$D$1048573,2,0))</f>
        <v/>
      </c>
      <c r="C139" s="79" t="s">
        <v>4886</v>
      </c>
      <c r="D139" s="40"/>
      <c r="E139" s="44" t="str">
        <f>IF($D139="","",VLOOKUP($D139,'MÃ HH'!$A$2:$C$1873,2,0))</f>
        <v/>
      </c>
      <c r="F139" s="80"/>
      <c r="G139" s="81"/>
      <c r="H139" s="81"/>
      <c r="I139" s="84"/>
      <c r="J139" s="81"/>
      <c r="K139" s="81"/>
      <c r="L139" s="81"/>
      <c r="M139" s="81"/>
      <c r="N139" s="45"/>
      <c r="O139" s="85"/>
      <c r="P139" s="86"/>
      <c r="Q139" s="89"/>
      <c r="R139" s="40"/>
    </row>
    <row r="140" spans="1:18" s="65" customFormat="1" ht="30" hidden="1" customHeight="1">
      <c r="A140" s="78"/>
      <c r="B140" s="44" t="str">
        <f>IF($A140="","",VLOOKUP($A140,'MÃ KH'!$A$2:$D$1048573,2,0))</f>
        <v/>
      </c>
      <c r="C140" s="79" t="s">
        <v>4886</v>
      </c>
      <c r="D140" s="40"/>
      <c r="E140" s="44" t="str">
        <f>IF($D140="","",VLOOKUP($D140,'MÃ HH'!$A$2:$C$1873,2,0))</f>
        <v/>
      </c>
      <c r="F140" s="80"/>
      <c r="G140" s="81"/>
      <c r="H140" s="81"/>
      <c r="I140" s="84"/>
      <c r="J140" s="81"/>
      <c r="K140" s="81"/>
      <c r="L140" s="81"/>
      <c r="M140" s="81"/>
      <c r="N140" s="45"/>
      <c r="O140" s="85"/>
      <c r="P140" s="86"/>
      <c r="Q140" s="89"/>
      <c r="R140" s="40"/>
    </row>
    <row r="141" spans="1:18" s="65" customFormat="1" ht="30" hidden="1" customHeight="1">
      <c r="A141" s="78"/>
      <c r="B141" s="44" t="str">
        <f>IF($A141="","",VLOOKUP($A141,'MÃ KH'!$A$2:$D$1048573,2,0))</f>
        <v/>
      </c>
      <c r="C141" s="79" t="s">
        <v>4886</v>
      </c>
      <c r="D141" s="40"/>
      <c r="E141" s="44" t="str">
        <f>IF($D141="","",VLOOKUP($D141,'MÃ HH'!$A$2:$C$1873,2,0))</f>
        <v/>
      </c>
      <c r="F141" s="80"/>
      <c r="G141" s="81"/>
      <c r="H141" s="81"/>
      <c r="I141" s="84"/>
      <c r="J141" s="81"/>
      <c r="K141" s="81"/>
      <c r="L141" s="81"/>
      <c r="M141" s="81"/>
      <c r="N141" s="45"/>
      <c r="O141" s="85"/>
      <c r="P141" s="86"/>
      <c r="Q141" s="89"/>
      <c r="R141" s="40"/>
    </row>
    <row r="142" spans="1:18" s="65" customFormat="1" ht="30" hidden="1" customHeight="1">
      <c r="A142" s="78"/>
      <c r="B142" s="44" t="str">
        <f>IF($A142="","",VLOOKUP($A142,'MÃ KH'!$A$2:$D$1048573,2,0))</f>
        <v/>
      </c>
      <c r="C142" s="79" t="s">
        <v>4886</v>
      </c>
      <c r="D142" s="40"/>
      <c r="E142" s="44" t="str">
        <f>IF($D142="","",VLOOKUP($D142,'MÃ HH'!$A$2:$C$1873,2,0))</f>
        <v/>
      </c>
      <c r="F142" s="80"/>
      <c r="G142" s="81"/>
      <c r="H142" s="81"/>
      <c r="I142" s="84"/>
      <c r="J142" s="81"/>
      <c r="K142" s="81"/>
      <c r="L142" s="81"/>
      <c r="M142" s="81"/>
      <c r="N142" s="45"/>
      <c r="O142" s="85"/>
      <c r="P142" s="86"/>
      <c r="Q142" s="89"/>
      <c r="R142" s="40"/>
    </row>
    <row r="143" spans="1:18" s="65" customFormat="1" ht="30" hidden="1" customHeight="1">
      <c r="A143" s="78"/>
      <c r="B143" s="44" t="str">
        <f>IF($A143="","",VLOOKUP($A143,'MÃ KH'!$A$2:$D$1048573,2,0))</f>
        <v/>
      </c>
      <c r="C143" s="79" t="s">
        <v>4886</v>
      </c>
      <c r="D143" s="40"/>
      <c r="E143" s="44" t="str">
        <f>IF($D143="","",VLOOKUP($D143,'MÃ HH'!$A$2:$C$1873,2,0))</f>
        <v/>
      </c>
      <c r="F143" s="80"/>
      <c r="G143" s="81"/>
      <c r="H143" s="81"/>
      <c r="I143" s="84"/>
      <c r="J143" s="81"/>
      <c r="K143" s="81"/>
      <c r="L143" s="81"/>
      <c r="M143" s="81"/>
      <c r="N143" s="45"/>
      <c r="O143" s="85"/>
      <c r="P143" s="86"/>
      <c r="Q143" s="89"/>
      <c r="R143" s="40"/>
    </row>
    <row r="144" spans="1:18" s="65" customFormat="1" ht="30" hidden="1" customHeight="1">
      <c r="A144" s="78"/>
      <c r="B144" s="44" t="str">
        <f>IF($A144="","",VLOOKUP($A144,'MÃ KH'!$A$2:$D$1048573,2,0))</f>
        <v/>
      </c>
      <c r="C144" s="79" t="s">
        <v>4886</v>
      </c>
      <c r="D144" s="40"/>
      <c r="E144" s="44" t="str">
        <f>IF($D144="","",VLOOKUP($D144,'MÃ HH'!$A$2:$C$1873,2,0))</f>
        <v/>
      </c>
      <c r="F144" s="80"/>
      <c r="G144" s="81"/>
      <c r="H144" s="81"/>
      <c r="I144" s="84"/>
      <c r="J144" s="81"/>
      <c r="K144" s="81"/>
      <c r="L144" s="81"/>
      <c r="M144" s="81"/>
      <c r="N144" s="45"/>
      <c r="O144" s="85"/>
      <c r="P144" s="86"/>
      <c r="Q144" s="89"/>
      <c r="R144" s="40"/>
    </row>
    <row r="145" spans="1:18" s="65" customFormat="1" ht="30" hidden="1" customHeight="1">
      <c r="A145" s="78"/>
      <c r="B145" s="44" t="str">
        <f>IF($A145="","",VLOOKUP($A145,'MÃ KH'!$A$2:$D$1048573,2,0))</f>
        <v/>
      </c>
      <c r="C145" s="79" t="s">
        <v>4886</v>
      </c>
      <c r="D145" s="40"/>
      <c r="E145" s="44" t="str">
        <f>IF($D145="","",VLOOKUP($D145,'MÃ HH'!$A$2:$C$1873,2,0))</f>
        <v/>
      </c>
      <c r="F145" s="80"/>
      <c r="G145" s="81"/>
      <c r="H145" s="81"/>
      <c r="I145" s="84"/>
      <c r="J145" s="81"/>
      <c r="K145" s="81"/>
      <c r="L145" s="81"/>
      <c r="M145" s="81"/>
      <c r="N145" s="45"/>
      <c r="O145" s="85"/>
      <c r="P145" s="86"/>
      <c r="Q145" s="89"/>
      <c r="R145" s="40"/>
    </row>
    <row r="146" spans="1:18" s="65" customFormat="1" ht="30" hidden="1" customHeight="1">
      <c r="A146" s="78"/>
      <c r="B146" s="44" t="str">
        <f>IF($A146="","",VLOOKUP($A146,'MÃ KH'!$A$2:$D$1048573,2,0))</f>
        <v/>
      </c>
      <c r="C146" s="79" t="s">
        <v>4886</v>
      </c>
      <c r="D146" s="40"/>
      <c r="E146" s="44" t="str">
        <f>IF($D146="","",VLOOKUP($D146,'MÃ HH'!$A$2:$C$1873,2,0))</f>
        <v/>
      </c>
      <c r="F146" s="80"/>
      <c r="G146" s="81"/>
      <c r="H146" s="81"/>
      <c r="I146" s="84"/>
      <c r="J146" s="81"/>
      <c r="K146" s="81"/>
      <c r="L146" s="81"/>
      <c r="M146" s="81"/>
      <c r="N146" s="45"/>
      <c r="O146" s="85"/>
      <c r="P146" s="86"/>
      <c r="Q146" s="89"/>
      <c r="R146" s="40"/>
    </row>
    <row r="147" spans="1:18" s="65" customFormat="1" ht="30" hidden="1" customHeight="1">
      <c r="A147" s="78"/>
      <c r="B147" s="44" t="str">
        <f>IF($A147="","",VLOOKUP($A147,'MÃ KH'!$A$2:$D$1048573,2,0))</f>
        <v/>
      </c>
      <c r="C147" s="79" t="s">
        <v>4886</v>
      </c>
      <c r="D147" s="40"/>
      <c r="E147" s="44" t="str">
        <f>IF($D147="","",VLOOKUP($D147,'MÃ HH'!$A$2:$C$1873,2,0))</f>
        <v/>
      </c>
      <c r="F147" s="80"/>
      <c r="G147" s="81"/>
      <c r="H147" s="81"/>
      <c r="I147" s="84"/>
      <c r="J147" s="81"/>
      <c r="K147" s="81"/>
      <c r="L147" s="81"/>
      <c r="M147" s="81"/>
      <c r="N147" s="45"/>
      <c r="O147" s="85"/>
      <c r="P147" s="86"/>
      <c r="Q147" s="89"/>
      <c r="R147" s="40"/>
    </row>
    <row r="148" spans="1:18" s="65" customFormat="1" ht="30" hidden="1" customHeight="1">
      <c r="A148" s="78"/>
      <c r="B148" s="44" t="str">
        <f>IF($A148="","",VLOOKUP($A148,'MÃ KH'!$A$2:$D$1048573,2,0))</f>
        <v/>
      </c>
      <c r="C148" s="79" t="s">
        <v>4886</v>
      </c>
      <c r="D148" s="40"/>
      <c r="E148" s="44" t="str">
        <f>IF($D148="","",VLOOKUP($D148,'MÃ HH'!$A$2:$C$1873,2,0))</f>
        <v/>
      </c>
      <c r="F148" s="80"/>
      <c r="G148" s="81"/>
      <c r="H148" s="81"/>
      <c r="I148" s="84"/>
      <c r="J148" s="81"/>
      <c r="K148" s="81"/>
      <c r="L148" s="81"/>
      <c r="M148" s="81"/>
      <c r="N148" s="45"/>
      <c r="O148" s="85"/>
      <c r="P148" s="86"/>
      <c r="Q148" s="89"/>
      <c r="R148" s="40"/>
    </row>
    <row r="149" spans="1:18" s="65" customFormat="1" ht="30" hidden="1" customHeight="1">
      <c r="A149" s="78"/>
      <c r="B149" s="44" t="str">
        <f>IF($A149="","",VLOOKUP($A149,'MÃ KH'!$A$2:$D$1048573,2,0))</f>
        <v/>
      </c>
      <c r="C149" s="79" t="s">
        <v>4886</v>
      </c>
      <c r="D149" s="40"/>
      <c r="E149" s="44" t="str">
        <f>IF($D149="","",VLOOKUP($D149,'MÃ HH'!$A$2:$C$1873,2,0))</f>
        <v/>
      </c>
      <c r="F149" s="80"/>
      <c r="G149" s="81"/>
      <c r="H149" s="81"/>
      <c r="I149" s="84"/>
      <c r="J149" s="81"/>
      <c r="K149" s="81"/>
      <c r="L149" s="81"/>
      <c r="M149" s="81"/>
      <c r="N149" s="45"/>
      <c r="O149" s="85"/>
      <c r="P149" s="86"/>
      <c r="Q149" s="89"/>
      <c r="R149" s="40"/>
    </row>
    <row r="150" spans="1:18" s="65" customFormat="1" ht="30" hidden="1" customHeight="1">
      <c r="A150" s="78"/>
      <c r="B150" s="44" t="str">
        <f>IF($A150="","",VLOOKUP($A150,'MÃ KH'!$A$2:$D$1048573,2,0))</f>
        <v/>
      </c>
      <c r="C150" s="79" t="s">
        <v>4886</v>
      </c>
      <c r="D150" s="40"/>
      <c r="E150" s="44" t="str">
        <f>IF($D150="","",VLOOKUP($D150,'MÃ HH'!$A$2:$C$1873,2,0))</f>
        <v/>
      </c>
      <c r="F150" s="80"/>
      <c r="G150" s="81"/>
      <c r="H150" s="81"/>
      <c r="I150" s="84"/>
      <c r="J150" s="81"/>
      <c r="K150" s="81"/>
      <c r="L150" s="81"/>
      <c r="M150" s="81"/>
      <c r="N150" s="45"/>
      <c r="O150" s="85"/>
      <c r="P150" s="86"/>
      <c r="Q150" s="89"/>
      <c r="R150" s="40"/>
    </row>
    <row r="151" spans="1:18" s="65" customFormat="1" ht="30" hidden="1" customHeight="1">
      <c r="A151" s="78"/>
      <c r="B151" s="44" t="str">
        <f>IF($A151="","",VLOOKUP($A151,'MÃ KH'!$A$2:$D$1048573,2,0))</f>
        <v/>
      </c>
      <c r="C151" s="79" t="s">
        <v>4886</v>
      </c>
      <c r="D151" s="40"/>
      <c r="E151" s="44" t="str">
        <f>IF($D151="","",VLOOKUP($D151,'MÃ HH'!$A$2:$C$1873,2,0))</f>
        <v/>
      </c>
      <c r="F151" s="80"/>
      <c r="G151" s="81"/>
      <c r="H151" s="81"/>
      <c r="I151" s="84"/>
      <c r="J151" s="81"/>
      <c r="K151" s="81"/>
      <c r="L151" s="81"/>
      <c r="M151" s="81"/>
      <c r="N151" s="45"/>
      <c r="O151" s="85"/>
      <c r="P151" s="86"/>
      <c r="Q151" s="89"/>
      <c r="R151" s="40"/>
    </row>
    <row r="152" spans="1:18" s="65" customFormat="1" ht="30" hidden="1" customHeight="1">
      <c r="A152" s="78"/>
      <c r="B152" s="44" t="str">
        <f>IF($A152="","",VLOOKUP($A152,'MÃ KH'!$A$2:$D$1048573,2,0))</f>
        <v/>
      </c>
      <c r="C152" s="79" t="s">
        <v>4886</v>
      </c>
      <c r="D152" s="40"/>
      <c r="E152" s="44" t="str">
        <f>IF($D152="","",VLOOKUP($D152,'MÃ HH'!$A$2:$C$1873,2,0))</f>
        <v/>
      </c>
      <c r="F152" s="80"/>
      <c r="G152" s="81"/>
      <c r="H152" s="81"/>
      <c r="I152" s="84"/>
      <c r="J152" s="81"/>
      <c r="K152" s="81"/>
      <c r="L152" s="81"/>
      <c r="M152" s="81"/>
      <c r="N152" s="45"/>
      <c r="O152" s="85"/>
      <c r="P152" s="86"/>
      <c r="Q152" s="89"/>
      <c r="R152" s="40"/>
    </row>
    <row r="153" spans="1:18" s="65" customFormat="1" ht="30" hidden="1" customHeight="1">
      <c r="A153" s="78"/>
      <c r="B153" s="44" t="str">
        <f>IF($A153="","",VLOOKUP($A153,'MÃ KH'!$A$2:$D$1048573,2,0))</f>
        <v/>
      </c>
      <c r="C153" s="79" t="s">
        <v>4886</v>
      </c>
      <c r="D153" s="40"/>
      <c r="E153" s="44" t="str">
        <f>IF($D153="","",VLOOKUP($D153,'MÃ HH'!$A$2:$C$1873,2,0))</f>
        <v/>
      </c>
      <c r="F153" s="80"/>
      <c r="G153" s="81"/>
      <c r="H153" s="81"/>
      <c r="I153" s="84"/>
      <c r="J153" s="81"/>
      <c r="K153" s="81"/>
      <c r="L153" s="81"/>
      <c r="M153" s="81"/>
      <c r="N153" s="45"/>
      <c r="O153" s="85"/>
      <c r="P153" s="86"/>
      <c r="Q153" s="89"/>
      <c r="R153" s="40"/>
    </row>
    <row r="154" spans="1:18" s="65" customFormat="1" ht="30" hidden="1" customHeight="1">
      <c r="A154" s="78"/>
      <c r="B154" s="44" t="str">
        <f>IF($A154="","",VLOOKUP($A154,'MÃ KH'!$A$2:$D$1048573,2,0))</f>
        <v/>
      </c>
      <c r="C154" s="79" t="s">
        <v>4886</v>
      </c>
      <c r="D154" s="40"/>
      <c r="E154" s="44" t="str">
        <f>IF($D154="","",VLOOKUP($D154,'MÃ HH'!$A$2:$C$1873,2,0))</f>
        <v/>
      </c>
      <c r="F154" s="80"/>
      <c r="G154" s="81"/>
      <c r="H154" s="81"/>
      <c r="I154" s="84"/>
      <c r="J154" s="81"/>
      <c r="K154" s="81"/>
      <c r="L154" s="81"/>
      <c r="M154" s="81"/>
      <c r="N154" s="45"/>
      <c r="O154" s="85"/>
      <c r="P154" s="86"/>
      <c r="Q154" s="89"/>
      <c r="R154" s="40"/>
    </row>
    <row r="155" spans="1:18" s="65" customFormat="1" ht="30" hidden="1" customHeight="1">
      <c r="A155" s="78"/>
      <c r="B155" s="44" t="str">
        <f>IF($A155="","",VLOOKUP($A155,'MÃ KH'!$A$2:$D$1048573,2,0))</f>
        <v/>
      </c>
      <c r="C155" s="79" t="s">
        <v>4886</v>
      </c>
      <c r="D155" s="40"/>
      <c r="E155" s="44" t="str">
        <f>IF($D155="","",VLOOKUP($D155,'MÃ HH'!$A$2:$C$1873,2,0))</f>
        <v/>
      </c>
      <c r="F155" s="80"/>
      <c r="G155" s="81"/>
      <c r="H155" s="81"/>
      <c r="I155" s="84"/>
      <c r="J155" s="81"/>
      <c r="K155" s="81"/>
      <c r="L155" s="81"/>
      <c r="M155" s="81"/>
      <c r="N155" s="45"/>
      <c r="O155" s="85"/>
      <c r="P155" s="86"/>
      <c r="Q155" s="89"/>
      <c r="R155" s="40"/>
    </row>
    <row r="156" spans="1:18" s="65" customFormat="1" ht="30" hidden="1" customHeight="1">
      <c r="A156" s="78"/>
      <c r="B156" s="44" t="str">
        <f>IF($A156="","",VLOOKUP($A156,'MÃ KH'!$A$2:$D$1048573,2,0))</f>
        <v/>
      </c>
      <c r="C156" s="79" t="s">
        <v>4886</v>
      </c>
      <c r="D156" s="40"/>
      <c r="E156" s="44" t="str">
        <f>IF($D156="","",VLOOKUP($D156,'MÃ HH'!$A$2:$C$1873,2,0))</f>
        <v/>
      </c>
      <c r="F156" s="80"/>
      <c r="G156" s="81"/>
      <c r="H156" s="81"/>
      <c r="I156" s="84"/>
      <c r="J156" s="81"/>
      <c r="K156" s="81"/>
      <c r="L156" s="81"/>
      <c r="M156" s="81"/>
      <c r="N156" s="45"/>
      <c r="O156" s="85"/>
      <c r="P156" s="86"/>
      <c r="Q156" s="89"/>
      <c r="R156" s="40"/>
    </row>
    <row r="157" spans="1:18" s="65" customFormat="1" ht="30" hidden="1" customHeight="1">
      <c r="A157" s="78"/>
      <c r="B157" s="44" t="str">
        <f>IF($A157="","",VLOOKUP($A157,'MÃ KH'!$A$2:$D$1048573,2,0))</f>
        <v/>
      </c>
      <c r="C157" s="79" t="s">
        <v>4886</v>
      </c>
      <c r="D157" s="40"/>
      <c r="E157" s="44" t="str">
        <f>IF($D157="","",VLOOKUP($D157,'MÃ HH'!$A$2:$C$1873,2,0))</f>
        <v/>
      </c>
      <c r="F157" s="80"/>
      <c r="G157" s="81"/>
      <c r="H157" s="81"/>
      <c r="I157" s="84"/>
      <c r="J157" s="81"/>
      <c r="K157" s="81"/>
      <c r="L157" s="81"/>
      <c r="M157" s="81"/>
      <c r="N157" s="45"/>
      <c r="O157" s="85"/>
      <c r="P157" s="86"/>
      <c r="Q157" s="89"/>
      <c r="R157" s="40"/>
    </row>
    <row r="158" spans="1:18" s="65" customFormat="1" ht="30" hidden="1" customHeight="1">
      <c r="A158" s="78"/>
      <c r="B158" s="44" t="str">
        <f>IF($A158="","",VLOOKUP($A158,'MÃ KH'!$A$2:$D$1048573,2,0))</f>
        <v/>
      </c>
      <c r="C158" s="79" t="s">
        <v>4886</v>
      </c>
      <c r="D158" s="40"/>
      <c r="E158" s="44" t="str">
        <f>IF($D158="","",VLOOKUP($D158,'MÃ HH'!$A$2:$C$1873,2,0))</f>
        <v/>
      </c>
      <c r="F158" s="80"/>
      <c r="G158" s="81"/>
      <c r="H158" s="81"/>
      <c r="I158" s="84"/>
      <c r="J158" s="81"/>
      <c r="K158" s="81"/>
      <c r="L158" s="81"/>
      <c r="M158" s="81"/>
      <c r="N158" s="45"/>
      <c r="O158" s="85"/>
      <c r="P158" s="86"/>
      <c r="Q158" s="89"/>
      <c r="R158" s="40"/>
    </row>
    <row r="159" spans="1:18" s="65" customFormat="1" ht="30" hidden="1" customHeight="1">
      <c r="A159" s="78"/>
      <c r="B159" s="44" t="str">
        <f>IF($A159="","",VLOOKUP($A159,'MÃ KH'!$A$2:$D$1048573,2,0))</f>
        <v/>
      </c>
      <c r="C159" s="79" t="s">
        <v>4886</v>
      </c>
      <c r="D159" s="40"/>
      <c r="E159" s="44" t="str">
        <f>IF($D159="","",VLOOKUP($D159,'MÃ HH'!$A$2:$C$1873,2,0))</f>
        <v/>
      </c>
      <c r="F159" s="80"/>
      <c r="G159" s="81"/>
      <c r="H159" s="81"/>
      <c r="I159" s="84"/>
      <c r="J159" s="81"/>
      <c r="K159" s="81"/>
      <c r="L159" s="81"/>
      <c r="M159" s="81"/>
      <c r="N159" s="45"/>
      <c r="O159" s="85"/>
      <c r="P159" s="86"/>
      <c r="Q159" s="89"/>
      <c r="R159" s="40"/>
    </row>
    <row r="160" spans="1:18" s="65" customFormat="1" ht="30" hidden="1" customHeight="1">
      <c r="A160" s="78"/>
      <c r="B160" s="44" t="str">
        <f>IF($A160="","",VLOOKUP($A160,'MÃ KH'!$A$2:$D$1048573,2,0))</f>
        <v/>
      </c>
      <c r="C160" s="79" t="s">
        <v>4886</v>
      </c>
      <c r="D160" s="40"/>
      <c r="E160" s="44" t="str">
        <f>IF($D160="","",VLOOKUP($D160,'MÃ HH'!$A$2:$C$1873,2,0))</f>
        <v/>
      </c>
      <c r="F160" s="80"/>
      <c r="G160" s="81"/>
      <c r="H160" s="81"/>
      <c r="I160" s="84"/>
      <c r="J160" s="81"/>
      <c r="K160" s="81"/>
      <c r="L160" s="81"/>
      <c r="M160" s="81"/>
      <c r="N160" s="45"/>
      <c r="O160" s="85"/>
      <c r="P160" s="86"/>
      <c r="Q160" s="89"/>
      <c r="R160" s="40"/>
    </row>
    <row r="161" spans="1:18" s="65" customFormat="1" ht="30" hidden="1" customHeight="1">
      <c r="A161" s="78"/>
      <c r="B161" s="44" t="str">
        <f>IF($A161="","",VLOOKUP($A161,'MÃ KH'!$A$2:$D$1048573,2,0))</f>
        <v/>
      </c>
      <c r="C161" s="79" t="s">
        <v>4886</v>
      </c>
      <c r="D161" s="40"/>
      <c r="E161" s="44" t="str">
        <f>IF($D161="","",VLOOKUP($D161,'MÃ HH'!$A$2:$C$1873,2,0))</f>
        <v/>
      </c>
      <c r="F161" s="80"/>
      <c r="G161" s="81"/>
      <c r="H161" s="81"/>
      <c r="I161" s="84"/>
      <c r="J161" s="81"/>
      <c r="K161" s="81"/>
      <c r="L161" s="81"/>
      <c r="M161" s="81"/>
      <c r="N161" s="45"/>
      <c r="O161" s="85"/>
      <c r="P161" s="86"/>
      <c r="Q161" s="89"/>
      <c r="R161" s="40"/>
    </row>
    <row r="162" spans="1:18" s="65" customFormat="1" ht="30" hidden="1" customHeight="1">
      <c r="A162" s="78"/>
      <c r="B162" s="44" t="str">
        <f>IF($A162="","",VLOOKUP($A162,'MÃ KH'!$A$2:$D$1048573,2,0))</f>
        <v/>
      </c>
      <c r="C162" s="79" t="s">
        <v>4886</v>
      </c>
      <c r="D162" s="40"/>
      <c r="E162" s="44" t="str">
        <f>IF($D162="","",VLOOKUP($D162,'MÃ HH'!$A$2:$C$1873,2,0))</f>
        <v/>
      </c>
      <c r="F162" s="80"/>
      <c r="G162" s="81"/>
      <c r="H162" s="81"/>
      <c r="I162" s="84"/>
      <c r="J162" s="81"/>
      <c r="K162" s="81"/>
      <c r="L162" s="81"/>
      <c r="M162" s="81"/>
      <c r="N162" s="45"/>
      <c r="O162" s="85"/>
      <c r="P162" s="86"/>
      <c r="Q162" s="89"/>
      <c r="R162" s="40"/>
    </row>
    <row r="163" spans="1:18" s="65" customFormat="1" ht="30" hidden="1" customHeight="1">
      <c r="A163" s="78"/>
      <c r="B163" s="44" t="str">
        <f>IF($A163="","",VLOOKUP($A163,'MÃ KH'!$A$2:$D$1048573,2,0))</f>
        <v/>
      </c>
      <c r="C163" s="79" t="s">
        <v>4886</v>
      </c>
      <c r="D163" s="40"/>
      <c r="E163" s="44" t="str">
        <f>IF($D163="","",VLOOKUP($D163,'MÃ HH'!$A$2:$C$1873,2,0))</f>
        <v/>
      </c>
      <c r="F163" s="80"/>
      <c r="G163" s="81"/>
      <c r="H163" s="81"/>
      <c r="I163" s="84"/>
      <c r="J163" s="81"/>
      <c r="K163" s="81"/>
      <c r="L163" s="81"/>
      <c r="M163" s="81"/>
      <c r="N163" s="45"/>
      <c r="O163" s="85"/>
      <c r="P163" s="86"/>
      <c r="Q163" s="89"/>
      <c r="R163" s="40"/>
    </row>
    <row r="164" spans="1:18" s="65" customFormat="1" ht="30" hidden="1" customHeight="1">
      <c r="A164" s="78"/>
      <c r="B164" s="44" t="str">
        <f>IF($A164="","",VLOOKUP($A164,'MÃ KH'!$A$2:$D$1048573,2,0))</f>
        <v/>
      </c>
      <c r="C164" s="79" t="s">
        <v>4886</v>
      </c>
      <c r="D164" s="40"/>
      <c r="E164" s="44" t="str">
        <f>IF($D164="","",VLOOKUP($D164,'MÃ HH'!$A$2:$C$1873,2,0))</f>
        <v/>
      </c>
      <c r="F164" s="80"/>
      <c r="G164" s="81"/>
      <c r="H164" s="81"/>
      <c r="I164" s="84"/>
      <c r="J164" s="81"/>
      <c r="K164" s="81"/>
      <c r="L164" s="81"/>
      <c r="M164" s="81"/>
      <c r="N164" s="45"/>
      <c r="O164" s="85"/>
      <c r="P164" s="86"/>
      <c r="Q164" s="89"/>
      <c r="R164" s="40"/>
    </row>
    <row r="165" spans="1:18" s="65" customFormat="1" ht="30" hidden="1" customHeight="1">
      <c r="A165" s="78"/>
      <c r="B165" s="44" t="str">
        <f>IF($A165="","",VLOOKUP($A165,'MÃ KH'!$A$2:$D$1048573,2,0))</f>
        <v/>
      </c>
      <c r="C165" s="79" t="s">
        <v>4886</v>
      </c>
      <c r="D165" s="40"/>
      <c r="E165" s="44" t="str">
        <f>IF($D165="","",VLOOKUP($D165,'MÃ HH'!$A$2:$C$1873,2,0))</f>
        <v/>
      </c>
      <c r="F165" s="80"/>
      <c r="G165" s="81"/>
      <c r="H165" s="81"/>
      <c r="I165" s="84"/>
      <c r="J165" s="81"/>
      <c r="K165" s="81"/>
      <c r="L165" s="81"/>
      <c r="M165" s="81"/>
      <c r="N165" s="45"/>
      <c r="O165" s="85"/>
      <c r="P165" s="86"/>
      <c r="Q165" s="89"/>
      <c r="R165" s="40"/>
    </row>
    <row r="166" spans="1:18" s="65" customFormat="1" ht="30" hidden="1" customHeight="1">
      <c r="A166" s="78"/>
      <c r="B166" s="44" t="str">
        <f>IF($A166="","",VLOOKUP($A166,'MÃ KH'!$A$2:$D$1048573,2,0))</f>
        <v/>
      </c>
      <c r="C166" s="79" t="s">
        <v>4886</v>
      </c>
      <c r="D166" s="40"/>
      <c r="E166" s="44" t="str">
        <f>IF($D166="","",VLOOKUP($D166,'MÃ HH'!$A$2:$C$1873,2,0))</f>
        <v/>
      </c>
      <c r="F166" s="80"/>
      <c r="G166" s="81"/>
      <c r="H166" s="81"/>
      <c r="I166" s="84"/>
      <c r="J166" s="81"/>
      <c r="K166" s="81"/>
      <c r="L166" s="81"/>
      <c r="M166" s="81"/>
      <c r="N166" s="45"/>
      <c r="O166" s="85"/>
      <c r="P166" s="86"/>
      <c r="Q166" s="89"/>
      <c r="R166" s="40"/>
    </row>
    <row r="167" spans="1:18" s="65" customFormat="1" ht="30" hidden="1" customHeight="1">
      <c r="A167" s="78"/>
      <c r="B167" s="44" t="str">
        <f>IF($A167="","",VLOOKUP($A167,'MÃ KH'!$A$2:$D$1048573,2,0))</f>
        <v/>
      </c>
      <c r="C167" s="79" t="s">
        <v>4886</v>
      </c>
      <c r="D167" s="40"/>
      <c r="E167" s="44" t="str">
        <f>IF($D167="","",VLOOKUP($D167,'MÃ HH'!$A$2:$C$1873,2,0))</f>
        <v/>
      </c>
      <c r="F167" s="80"/>
      <c r="G167" s="81"/>
      <c r="H167" s="81"/>
      <c r="I167" s="84"/>
      <c r="J167" s="81"/>
      <c r="K167" s="81"/>
      <c r="L167" s="81"/>
      <c r="M167" s="81"/>
      <c r="N167" s="45"/>
      <c r="O167" s="85"/>
      <c r="P167" s="86"/>
      <c r="Q167" s="89"/>
      <c r="R167" s="40"/>
    </row>
    <row r="168" spans="1:18" s="65" customFormat="1" ht="30" hidden="1" customHeight="1">
      <c r="A168" s="78"/>
      <c r="B168" s="44" t="str">
        <f>IF($A168="","",VLOOKUP($A168,'MÃ KH'!$A$2:$D$1048573,2,0))</f>
        <v/>
      </c>
      <c r="C168" s="79" t="s">
        <v>4886</v>
      </c>
      <c r="D168" s="40"/>
      <c r="E168" s="44" t="str">
        <f>IF($D168="","",VLOOKUP($D168,'MÃ HH'!$A$2:$C$1873,2,0))</f>
        <v/>
      </c>
      <c r="F168" s="80"/>
      <c r="G168" s="81"/>
      <c r="H168" s="81"/>
      <c r="I168" s="84"/>
      <c r="J168" s="81"/>
      <c r="K168" s="81"/>
      <c r="L168" s="81"/>
      <c r="M168" s="81"/>
      <c r="N168" s="45"/>
      <c r="O168" s="85"/>
      <c r="P168" s="86"/>
      <c r="Q168" s="89"/>
      <c r="R168" s="40"/>
    </row>
    <row r="169" spans="1:18" s="65" customFormat="1" ht="30" hidden="1" customHeight="1">
      <c r="A169" s="78"/>
      <c r="B169" s="44" t="str">
        <f>IF($A169="","",VLOOKUP($A169,'MÃ KH'!$A$2:$D$1048573,2,0))</f>
        <v/>
      </c>
      <c r="C169" s="79" t="s">
        <v>4886</v>
      </c>
      <c r="D169" s="40"/>
      <c r="E169" s="44" t="str">
        <f>IF($D169="","",VLOOKUP($D169,'MÃ HH'!$A$2:$C$1873,2,0))</f>
        <v/>
      </c>
      <c r="F169" s="80"/>
      <c r="G169" s="81"/>
      <c r="H169" s="81"/>
      <c r="I169" s="84"/>
      <c r="J169" s="81"/>
      <c r="K169" s="81"/>
      <c r="L169" s="81"/>
      <c r="M169" s="81"/>
      <c r="N169" s="45"/>
      <c r="O169" s="85"/>
      <c r="P169" s="86"/>
      <c r="Q169" s="89"/>
      <c r="R169" s="40"/>
    </row>
    <row r="170" spans="1:18" s="65" customFormat="1" ht="30" hidden="1" customHeight="1">
      <c r="A170" s="78"/>
      <c r="B170" s="44" t="str">
        <f>IF($A170="","",VLOOKUP($A170,'MÃ KH'!$A$2:$D$1048573,2,0))</f>
        <v/>
      </c>
      <c r="C170" s="79" t="s">
        <v>4886</v>
      </c>
      <c r="D170" s="40"/>
      <c r="E170" s="44" t="str">
        <f>IF($D170="","",VLOOKUP($D170,'MÃ HH'!$A$2:$C$1873,2,0))</f>
        <v/>
      </c>
      <c r="F170" s="80"/>
      <c r="G170" s="81"/>
      <c r="H170" s="81"/>
      <c r="I170" s="84"/>
      <c r="J170" s="81"/>
      <c r="K170" s="81"/>
      <c r="L170" s="81"/>
      <c r="M170" s="81"/>
      <c r="N170" s="45"/>
      <c r="O170" s="85"/>
      <c r="P170" s="86"/>
      <c r="Q170" s="89"/>
      <c r="R170" s="40"/>
    </row>
    <row r="171" spans="1:18" s="65" customFormat="1" ht="30" hidden="1" customHeight="1">
      <c r="A171" s="78"/>
      <c r="B171" s="44" t="str">
        <f>IF($A171="","",VLOOKUP($A171,'MÃ KH'!$A$2:$D$1048573,2,0))</f>
        <v/>
      </c>
      <c r="C171" s="79" t="s">
        <v>4886</v>
      </c>
      <c r="D171" s="40"/>
      <c r="E171" s="44" t="str">
        <f>IF($D171="","",VLOOKUP($D171,'MÃ HH'!$A$2:$C$1873,2,0))</f>
        <v/>
      </c>
      <c r="F171" s="80"/>
      <c r="G171" s="81"/>
      <c r="H171" s="81"/>
      <c r="I171" s="84"/>
      <c r="J171" s="81"/>
      <c r="K171" s="81"/>
      <c r="L171" s="81"/>
      <c r="M171" s="81"/>
      <c r="N171" s="45"/>
      <c r="O171" s="85"/>
      <c r="P171" s="86"/>
      <c r="Q171" s="89"/>
      <c r="R171" s="40"/>
    </row>
    <row r="172" spans="1:18" s="65" customFormat="1" ht="30" hidden="1" customHeight="1">
      <c r="A172" s="78"/>
      <c r="B172" s="44" t="str">
        <f>IF($A172="","",VLOOKUP($A172,'MÃ KH'!$A$2:$D$1048573,2,0))</f>
        <v/>
      </c>
      <c r="C172" s="79" t="s">
        <v>4886</v>
      </c>
      <c r="D172" s="40"/>
      <c r="E172" s="44" t="str">
        <f>IF($D172="","",VLOOKUP($D172,'MÃ HH'!$A$2:$C$1873,2,0))</f>
        <v/>
      </c>
      <c r="F172" s="80"/>
      <c r="G172" s="81"/>
      <c r="H172" s="81"/>
      <c r="I172" s="84"/>
      <c r="J172" s="81"/>
      <c r="K172" s="81"/>
      <c r="L172" s="81"/>
      <c r="M172" s="81"/>
      <c r="N172" s="45"/>
      <c r="O172" s="85"/>
      <c r="P172" s="86"/>
      <c r="Q172" s="89"/>
      <c r="R172" s="40"/>
    </row>
    <row r="173" spans="1:18" s="65" customFormat="1" ht="30" hidden="1" customHeight="1">
      <c r="A173" s="78"/>
      <c r="B173" s="44" t="str">
        <f>IF($A173="","",VLOOKUP($A173,'MÃ KH'!$A$2:$D$1048573,2,0))</f>
        <v/>
      </c>
      <c r="C173" s="79" t="s">
        <v>4886</v>
      </c>
      <c r="D173" s="40"/>
      <c r="E173" s="44" t="str">
        <f>IF($D173="","",VLOOKUP($D173,'MÃ HH'!$A$2:$C$1873,2,0))</f>
        <v/>
      </c>
      <c r="F173" s="80"/>
      <c r="G173" s="81"/>
      <c r="H173" s="81"/>
      <c r="I173" s="84"/>
      <c r="J173" s="81"/>
      <c r="K173" s="81"/>
      <c r="L173" s="81"/>
      <c r="M173" s="81"/>
      <c r="N173" s="45"/>
      <c r="O173" s="85"/>
      <c r="P173" s="86"/>
      <c r="Q173" s="89"/>
      <c r="R173" s="40"/>
    </row>
    <row r="174" spans="1:18" s="65" customFormat="1" ht="30" hidden="1" customHeight="1">
      <c r="A174" s="78"/>
      <c r="B174" s="44" t="str">
        <f>IF($A174="","",VLOOKUP($A174,'MÃ KH'!$A$2:$D$1048573,2,0))</f>
        <v/>
      </c>
      <c r="C174" s="79" t="s">
        <v>4886</v>
      </c>
      <c r="D174" s="40"/>
      <c r="E174" s="44" t="str">
        <f>IF($D174="","",VLOOKUP($D174,'MÃ HH'!$A$2:$C$1873,2,0))</f>
        <v/>
      </c>
      <c r="F174" s="80"/>
      <c r="G174" s="81"/>
      <c r="H174" s="81"/>
      <c r="I174" s="84"/>
      <c r="J174" s="81"/>
      <c r="K174" s="81"/>
      <c r="L174" s="81"/>
      <c r="M174" s="81"/>
      <c r="N174" s="45"/>
      <c r="O174" s="85"/>
      <c r="P174" s="86"/>
      <c r="Q174" s="89"/>
      <c r="R174" s="40"/>
    </row>
    <row r="175" spans="1:18" s="65" customFormat="1" ht="30" hidden="1" customHeight="1">
      <c r="A175" s="78"/>
      <c r="B175" s="44" t="str">
        <f>IF($A175="","",VLOOKUP($A175,'MÃ KH'!$A$2:$D$1048573,2,0))</f>
        <v/>
      </c>
      <c r="C175" s="79" t="s">
        <v>4886</v>
      </c>
      <c r="D175" s="40"/>
      <c r="E175" s="44" t="str">
        <f>IF($D175="","",VLOOKUP($D175,'MÃ HH'!$A$2:$C$1873,2,0))</f>
        <v/>
      </c>
      <c r="F175" s="80"/>
      <c r="G175" s="81"/>
      <c r="H175" s="81"/>
      <c r="I175" s="84"/>
      <c r="J175" s="81"/>
      <c r="K175" s="81"/>
      <c r="L175" s="81"/>
      <c r="M175" s="81"/>
      <c r="N175" s="45"/>
      <c r="O175" s="85"/>
      <c r="P175" s="86"/>
      <c r="Q175" s="89"/>
      <c r="R175" s="40"/>
    </row>
    <row r="176" spans="1:18" s="65" customFormat="1" ht="30" hidden="1" customHeight="1">
      <c r="A176" s="78"/>
      <c r="B176" s="44" t="str">
        <f>IF($A176="","",VLOOKUP($A176,'MÃ KH'!$A$2:$D$1048573,2,0))</f>
        <v/>
      </c>
      <c r="C176" s="79" t="s">
        <v>4886</v>
      </c>
      <c r="D176" s="40"/>
      <c r="E176" s="44" t="str">
        <f>IF($D176="","",VLOOKUP($D176,'MÃ HH'!$A$2:$C$1873,2,0))</f>
        <v/>
      </c>
      <c r="F176" s="80"/>
      <c r="G176" s="81"/>
      <c r="H176" s="81"/>
      <c r="I176" s="84"/>
      <c r="J176" s="81"/>
      <c r="K176" s="81"/>
      <c r="L176" s="81"/>
      <c r="M176" s="81"/>
      <c r="N176" s="45"/>
      <c r="O176" s="85"/>
      <c r="P176" s="86"/>
      <c r="Q176" s="89"/>
      <c r="R176" s="40"/>
    </row>
    <row r="177" spans="1:18" s="65" customFormat="1" ht="30" hidden="1" customHeight="1">
      <c r="A177" s="78"/>
      <c r="B177" s="44" t="str">
        <f>IF($A177="","",VLOOKUP($A177,'MÃ KH'!$A$2:$D$1048573,2,0))</f>
        <v/>
      </c>
      <c r="C177" s="79" t="s">
        <v>4886</v>
      </c>
      <c r="D177" s="40"/>
      <c r="E177" s="44" t="str">
        <f>IF($D177="","",VLOOKUP($D177,'MÃ HH'!$A$2:$C$1873,2,0))</f>
        <v/>
      </c>
      <c r="F177" s="80"/>
      <c r="G177" s="81"/>
      <c r="H177" s="81"/>
      <c r="I177" s="84"/>
      <c r="J177" s="81"/>
      <c r="K177" s="81"/>
      <c r="L177" s="81"/>
      <c r="M177" s="81"/>
      <c r="N177" s="45"/>
      <c r="O177" s="85"/>
      <c r="P177" s="86"/>
      <c r="Q177" s="89"/>
      <c r="R177" s="40"/>
    </row>
    <row r="178" spans="1:18" s="65" customFormat="1" ht="30" hidden="1" customHeight="1">
      <c r="A178" s="78"/>
      <c r="B178" s="44" t="str">
        <f>IF($A178="","",VLOOKUP($A178,'MÃ KH'!$A$2:$D$1048573,2,0))</f>
        <v/>
      </c>
      <c r="C178" s="79" t="s">
        <v>4886</v>
      </c>
      <c r="D178" s="40"/>
      <c r="E178" s="44" t="str">
        <f>IF($D178="","",VLOOKUP($D178,'MÃ HH'!$A$2:$C$1873,2,0))</f>
        <v/>
      </c>
      <c r="F178" s="80"/>
      <c r="G178" s="81"/>
      <c r="H178" s="81"/>
      <c r="I178" s="84"/>
      <c r="J178" s="81"/>
      <c r="K178" s="81"/>
      <c r="L178" s="81"/>
      <c r="M178" s="81"/>
      <c r="N178" s="45"/>
      <c r="O178" s="85"/>
      <c r="P178" s="86"/>
      <c r="Q178" s="89"/>
      <c r="R178" s="40"/>
    </row>
    <row r="179" spans="1:18" s="65" customFormat="1" ht="30" hidden="1" customHeight="1">
      <c r="A179" s="78"/>
      <c r="B179" s="44" t="str">
        <f>IF($A179="","",VLOOKUP($A179,'MÃ KH'!$A$2:$D$1048573,2,0))</f>
        <v/>
      </c>
      <c r="C179" s="79" t="s">
        <v>4886</v>
      </c>
      <c r="D179" s="40"/>
      <c r="E179" s="44" t="str">
        <f>IF($D179="","",VLOOKUP($D179,'MÃ HH'!$A$2:$C$1873,2,0))</f>
        <v/>
      </c>
      <c r="F179" s="80"/>
      <c r="G179" s="81"/>
      <c r="H179" s="81"/>
      <c r="I179" s="84"/>
      <c r="J179" s="81"/>
      <c r="K179" s="81"/>
      <c r="L179" s="81"/>
      <c r="M179" s="81"/>
      <c r="N179" s="45"/>
      <c r="O179" s="85"/>
      <c r="P179" s="86"/>
      <c r="Q179" s="89"/>
      <c r="R179" s="40"/>
    </row>
    <row r="180" spans="1:18" s="65" customFormat="1" ht="30" hidden="1" customHeight="1">
      <c r="A180" s="78"/>
      <c r="B180" s="44" t="str">
        <f>IF($A180="","",VLOOKUP($A180,'MÃ KH'!$A$2:$D$1048573,2,0))</f>
        <v/>
      </c>
      <c r="C180" s="79" t="s">
        <v>4886</v>
      </c>
      <c r="D180" s="40"/>
      <c r="E180" s="44" t="str">
        <f>IF($D180="","",VLOOKUP($D180,'MÃ HH'!$A$2:$C$1873,2,0))</f>
        <v/>
      </c>
      <c r="F180" s="80"/>
      <c r="G180" s="81"/>
      <c r="H180" s="81"/>
      <c r="I180" s="84"/>
      <c r="J180" s="81"/>
      <c r="K180" s="81"/>
      <c r="L180" s="81"/>
      <c r="M180" s="81"/>
      <c r="N180" s="45"/>
      <c r="O180" s="85"/>
      <c r="P180" s="86"/>
      <c r="Q180" s="89"/>
      <c r="R180" s="40"/>
    </row>
    <row r="181" spans="1:18" s="65" customFormat="1" ht="30" hidden="1" customHeight="1">
      <c r="A181" s="78"/>
      <c r="B181" s="44" t="str">
        <f>IF($A181="","",VLOOKUP($A181,'MÃ KH'!$A$2:$D$1048573,2,0))</f>
        <v/>
      </c>
      <c r="C181" s="79" t="s">
        <v>4886</v>
      </c>
      <c r="D181" s="40"/>
      <c r="E181" s="44" t="str">
        <f>IF($D181="","",VLOOKUP($D181,'MÃ HH'!$A$2:$C$1873,2,0))</f>
        <v/>
      </c>
      <c r="F181" s="80"/>
      <c r="G181" s="81"/>
      <c r="H181" s="81"/>
      <c r="I181" s="84"/>
      <c r="J181" s="81"/>
      <c r="K181" s="81"/>
      <c r="L181" s="81"/>
      <c r="M181" s="81"/>
      <c r="N181" s="45"/>
      <c r="O181" s="85"/>
      <c r="P181" s="86"/>
      <c r="Q181" s="89"/>
      <c r="R181" s="40"/>
    </row>
    <row r="182" spans="1:18" s="65" customFormat="1" ht="30" hidden="1" customHeight="1">
      <c r="A182" s="78"/>
      <c r="B182" s="44" t="str">
        <f>IF($A182="","",VLOOKUP($A182,'MÃ KH'!$A$2:$D$1048573,2,0))</f>
        <v/>
      </c>
      <c r="C182" s="79" t="s">
        <v>4886</v>
      </c>
      <c r="D182" s="40"/>
      <c r="E182" s="44" t="str">
        <f>IF($D182="","",VLOOKUP($D182,'MÃ HH'!$A$2:$C$1873,2,0))</f>
        <v/>
      </c>
      <c r="F182" s="80"/>
      <c r="G182" s="81"/>
      <c r="H182" s="81"/>
      <c r="I182" s="84"/>
      <c r="J182" s="81"/>
      <c r="K182" s="81"/>
      <c r="L182" s="81"/>
      <c r="M182" s="81"/>
      <c r="N182" s="45"/>
      <c r="O182" s="85"/>
      <c r="P182" s="86"/>
      <c r="Q182" s="89"/>
      <c r="R182" s="40"/>
    </row>
    <row r="183" spans="1:18" s="65" customFormat="1" ht="30" hidden="1" customHeight="1">
      <c r="A183" s="78"/>
      <c r="B183" s="44" t="str">
        <f>IF($A183="","",VLOOKUP($A183,'MÃ KH'!$A$2:$D$1048573,2,0))</f>
        <v/>
      </c>
      <c r="C183" s="79" t="s">
        <v>4886</v>
      </c>
      <c r="D183" s="40"/>
      <c r="E183" s="44" t="str">
        <f>IF($D183="","",VLOOKUP($D183,'MÃ HH'!$A$2:$C$1873,2,0))</f>
        <v/>
      </c>
      <c r="F183" s="80"/>
      <c r="G183" s="81"/>
      <c r="H183" s="81"/>
      <c r="I183" s="84"/>
      <c r="J183" s="81"/>
      <c r="K183" s="81"/>
      <c r="L183" s="81"/>
      <c r="M183" s="81"/>
      <c r="N183" s="45"/>
      <c r="O183" s="85"/>
      <c r="P183" s="86"/>
      <c r="Q183" s="89"/>
      <c r="R183" s="40"/>
    </row>
    <row r="184" spans="1:18" s="65" customFormat="1" ht="30" hidden="1" customHeight="1">
      <c r="A184" s="78"/>
      <c r="B184" s="44" t="str">
        <f>IF($A184="","",VLOOKUP($A184,'MÃ KH'!$A$2:$D$1048573,2,0))</f>
        <v/>
      </c>
      <c r="C184" s="79" t="s">
        <v>4886</v>
      </c>
      <c r="D184" s="40"/>
      <c r="E184" s="44" t="str">
        <f>IF($D184="","",VLOOKUP($D184,'MÃ HH'!$A$2:$C$1873,2,0))</f>
        <v/>
      </c>
      <c r="F184" s="80"/>
      <c r="G184" s="81"/>
      <c r="H184" s="81"/>
      <c r="I184" s="84"/>
      <c r="J184" s="81"/>
      <c r="K184" s="81"/>
      <c r="L184" s="81"/>
      <c r="M184" s="81"/>
      <c r="N184" s="45"/>
      <c r="O184" s="85"/>
      <c r="P184" s="86"/>
      <c r="Q184" s="89"/>
      <c r="R184" s="40"/>
    </row>
    <row r="185" spans="1:18" s="65" customFormat="1" ht="30" hidden="1" customHeight="1">
      <c r="A185" s="78"/>
      <c r="B185" s="44" t="str">
        <f>IF($A185="","",VLOOKUP($A185,'MÃ KH'!$A$2:$D$1048573,2,0))</f>
        <v/>
      </c>
      <c r="C185" s="79" t="s">
        <v>4886</v>
      </c>
      <c r="D185" s="40"/>
      <c r="E185" s="44" t="str">
        <f>IF($D185="","",VLOOKUP($D185,'MÃ HH'!$A$2:$C$1873,2,0))</f>
        <v/>
      </c>
      <c r="F185" s="80"/>
      <c r="G185" s="81"/>
      <c r="H185" s="81"/>
      <c r="I185" s="84"/>
      <c r="J185" s="81"/>
      <c r="K185" s="81"/>
      <c r="L185" s="81"/>
      <c r="M185" s="81"/>
      <c r="N185" s="45"/>
      <c r="O185" s="85"/>
      <c r="P185" s="86"/>
      <c r="Q185" s="89"/>
      <c r="R185" s="40"/>
    </row>
    <row r="186" spans="1:18" s="65" customFormat="1" ht="30" hidden="1" customHeight="1">
      <c r="A186" s="78"/>
      <c r="B186" s="44" t="str">
        <f>IF($A186="","",VLOOKUP($A186,'MÃ KH'!$A$2:$D$1048573,2,0))</f>
        <v/>
      </c>
      <c r="C186" s="79" t="s">
        <v>4886</v>
      </c>
      <c r="D186" s="40"/>
      <c r="E186" s="44" t="str">
        <f>IF($D186="","",VLOOKUP($D186,'MÃ HH'!$A$2:$C$1873,2,0))</f>
        <v/>
      </c>
      <c r="F186" s="80"/>
      <c r="G186" s="81"/>
      <c r="H186" s="81"/>
      <c r="I186" s="84"/>
      <c r="J186" s="81"/>
      <c r="K186" s="81"/>
      <c r="L186" s="81"/>
      <c r="M186" s="81"/>
      <c r="N186" s="45"/>
      <c r="O186" s="85"/>
      <c r="P186" s="86"/>
      <c r="Q186" s="89"/>
      <c r="R186" s="40"/>
    </row>
    <row r="187" spans="1:18" s="65" customFormat="1" ht="30" hidden="1" customHeight="1">
      <c r="A187" s="78"/>
      <c r="B187" s="44" t="str">
        <f>IF($A187="","",VLOOKUP($A187,'MÃ KH'!$A$2:$D$1048573,2,0))</f>
        <v/>
      </c>
      <c r="C187" s="79" t="s">
        <v>4886</v>
      </c>
      <c r="D187" s="40"/>
      <c r="E187" s="44" t="str">
        <f>IF($D187="","",VLOOKUP($D187,'MÃ HH'!$A$2:$C$1873,2,0))</f>
        <v/>
      </c>
      <c r="F187" s="80"/>
      <c r="G187" s="81"/>
      <c r="H187" s="81"/>
      <c r="I187" s="84"/>
      <c r="J187" s="81"/>
      <c r="K187" s="81"/>
      <c r="L187" s="81"/>
      <c r="M187" s="81"/>
      <c r="N187" s="45"/>
      <c r="O187" s="85"/>
      <c r="P187" s="86"/>
      <c r="Q187" s="89"/>
      <c r="R187" s="40"/>
    </row>
    <row r="188" spans="1:18" s="65" customFormat="1" ht="30" hidden="1" customHeight="1">
      <c r="A188" s="78"/>
      <c r="B188" s="44" t="str">
        <f>IF($A188="","",VLOOKUP($A188,'MÃ KH'!$A$2:$D$1048573,2,0))</f>
        <v/>
      </c>
      <c r="C188" s="79" t="s">
        <v>4886</v>
      </c>
      <c r="D188" s="40"/>
      <c r="E188" s="44" t="str">
        <f>IF($D188="","",VLOOKUP($D188,'MÃ HH'!$A$2:$C$1873,2,0))</f>
        <v/>
      </c>
      <c r="F188" s="80"/>
      <c r="G188" s="81"/>
      <c r="H188" s="81"/>
      <c r="I188" s="84"/>
      <c r="J188" s="81"/>
      <c r="K188" s="81"/>
      <c r="L188" s="81"/>
      <c r="M188" s="81"/>
      <c r="N188" s="45"/>
      <c r="O188" s="85"/>
      <c r="P188" s="86"/>
      <c r="Q188" s="89"/>
      <c r="R188" s="40"/>
    </row>
    <row r="189" spans="1:18" s="65" customFormat="1" ht="30" hidden="1" customHeight="1">
      <c r="A189" s="78"/>
      <c r="B189" s="44" t="str">
        <f>IF($A189="","",VLOOKUP($A189,'MÃ KH'!$A$2:$D$1048573,2,0))</f>
        <v/>
      </c>
      <c r="C189" s="79" t="s">
        <v>4886</v>
      </c>
      <c r="D189" s="40"/>
      <c r="E189" s="44" t="str">
        <f>IF($D189="","",VLOOKUP($D189,'MÃ HH'!$A$2:$C$1873,2,0))</f>
        <v/>
      </c>
      <c r="F189" s="80"/>
      <c r="G189" s="81"/>
      <c r="H189" s="81"/>
      <c r="I189" s="84"/>
      <c r="J189" s="81"/>
      <c r="K189" s="81"/>
      <c r="L189" s="81"/>
      <c r="M189" s="81"/>
      <c r="N189" s="45"/>
      <c r="O189" s="85"/>
      <c r="P189" s="86"/>
      <c r="Q189" s="89"/>
      <c r="R189" s="40"/>
    </row>
    <row r="190" spans="1:18" s="65" customFormat="1" ht="30" hidden="1" customHeight="1">
      <c r="A190" s="78"/>
      <c r="B190" s="44" t="str">
        <f>IF($A190="","",VLOOKUP($A190,'MÃ KH'!$A$2:$D$1048573,2,0))</f>
        <v/>
      </c>
      <c r="C190" s="79" t="s">
        <v>4886</v>
      </c>
      <c r="D190" s="40"/>
      <c r="E190" s="44" t="str">
        <f>IF($D190="","",VLOOKUP($D190,'MÃ HH'!$A$2:$C$1873,2,0))</f>
        <v/>
      </c>
      <c r="F190" s="80"/>
      <c r="G190" s="81"/>
      <c r="H190" s="81"/>
      <c r="I190" s="84"/>
      <c r="J190" s="81"/>
      <c r="K190" s="81"/>
      <c r="L190" s="81"/>
      <c r="M190" s="81"/>
      <c r="N190" s="45"/>
      <c r="O190" s="85"/>
      <c r="P190" s="86"/>
      <c r="Q190" s="89"/>
      <c r="R190" s="40"/>
    </row>
    <row r="191" spans="1:18" s="65" customFormat="1" ht="30" hidden="1" customHeight="1">
      <c r="A191" s="78"/>
      <c r="B191" s="44" t="str">
        <f>IF($A191="","",VLOOKUP($A191,'MÃ KH'!$A$2:$D$1048573,2,0))</f>
        <v/>
      </c>
      <c r="C191" s="79" t="s">
        <v>4886</v>
      </c>
      <c r="D191" s="40"/>
      <c r="E191" s="44" t="str">
        <f>IF($D191="","",VLOOKUP($D191,'MÃ HH'!$A$2:$C$1873,2,0))</f>
        <v/>
      </c>
      <c r="F191" s="80"/>
      <c r="G191" s="81"/>
      <c r="H191" s="81"/>
      <c r="I191" s="84"/>
      <c r="J191" s="81"/>
      <c r="K191" s="81"/>
      <c r="L191" s="81"/>
      <c r="M191" s="81"/>
      <c r="N191" s="45"/>
      <c r="O191" s="85"/>
      <c r="P191" s="86"/>
      <c r="Q191" s="89"/>
      <c r="R191" s="40"/>
    </row>
    <row r="192" spans="1:18" s="65" customFormat="1" ht="30" hidden="1" customHeight="1">
      <c r="A192" s="78"/>
      <c r="B192" s="44" t="str">
        <f>IF($A192="","",VLOOKUP($A192,'MÃ KH'!$A$2:$D$1048573,2,0))</f>
        <v/>
      </c>
      <c r="C192" s="79" t="s">
        <v>4886</v>
      </c>
      <c r="D192" s="40"/>
      <c r="E192" s="44" t="str">
        <f>IF($D192="","",VLOOKUP($D192,'MÃ HH'!$A$2:$C$1873,2,0))</f>
        <v/>
      </c>
      <c r="F192" s="80"/>
      <c r="G192" s="81"/>
      <c r="H192" s="81"/>
      <c r="I192" s="84"/>
      <c r="J192" s="81"/>
      <c r="K192" s="81"/>
      <c r="L192" s="81"/>
      <c r="M192" s="81"/>
      <c r="N192" s="45"/>
      <c r="O192" s="85"/>
      <c r="P192" s="86"/>
      <c r="Q192" s="89"/>
      <c r="R192" s="40"/>
    </row>
    <row r="193" spans="1:18" s="65" customFormat="1" ht="30" hidden="1" customHeight="1">
      <c r="A193" s="78"/>
      <c r="B193" s="44" t="str">
        <f>IF($A193="","",VLOOKUP($A193,'MÃ KH'!$A$2:$D$1048573,2,0))</f>
        <v/>
      </c>
      <c r="C193" s="79" t="s">
        <v>4886</v>
      </c>
      <c r="D193" s="40"/>
      <c r="E193" s="44" t="str">
        <f>IF($D193="","",VLOOKUP($D193,'MÃ HH'!$A$2:$C$1873,2,0))</f>
        <v/>
      </c>
      <c r="F193" s="80"/>
      <c r="G193" s="81"/>
      <c r="H193" s="81"/>
      <c r="I193" s="84"/>
      <c r="J193" s="81"/>
      <c r="K193" s="81"/>
      <c r="L193" s="81"/>
      <c r="M193" s="81"/>
      <c r="N193" s="45"/>
      <c r="O193" s="85"/>
      <c r="P193" s="86"/>
      <c r="Q193" s="89"/>
      <c r="R193" s="40"/>
    </row>
    <row r="194" spans="1:18" s="65" customFormat="1" ht="30" hidden="1" customHeight="1">
      <c r="A194" s="78"/>
      <c r="B194" s="44" t="str">
        <f>IF($A194="","",VLOOKUP($A194,'MÃ KH'!$A$2:$D$1048573,2,0))</f>
        <v/>
      </c>
      <c r="C194" s="79" t="s">
        <v>4886</v>
      </c>
      <c r="D194" s="40"/>
      <c r="E194" s="44" t="str">
        <f>IF($D194="","",VLOOKUP($D194,'MÃ HH'!$A$2:$C$1873,2,0))</f>
        <v/>
      </c>
      <c r="F194" s="80"/>
      <c r="G194" s="81"/>
      <c r="H194" s="81"/>
      <c r="I194" s="84"/>
      <c r="J194" s="81"/>
      <c r="K194" s="81"/>
      <c r="L194" s="81"/>
      <c r="M194" s="81"/>
      <c r="N194" s="45"/>
      <c r="O194" s="85"/>
      <c r="P194" s="86"/>
      <c r="Q194" s="89"/>
      <c r="R194" s="40"/>
    </row>
    <row r="195" spans="1:18" s="65" customFormat="1" ht="30" hidden="1" customHeight="1">
      <c r="A195" s="78"/>
      <c r="B195" s="44" t="str">
        <f>IF($A195="","",VLOOKUP($A195,'MÃ KH'!$A$2:$D$1048573,2,0))</f>
        <v/>
      </c>
      <c r="C195" s="79" t="s">
        <v>4886</v>
      </c>
      <c r="D195" s="40"/>
      <c r="E195" s="44" t="str">
        <f>IF($D195="","",VLOOKUP($D195,'MÃ HH'!$A$2:$C$1873,2,0))</f>
        <v/>
      </c>
      <c r="F195" s="80"/>
      <c r="G195" s="81"/>
      <c r="H195" s="81"/>
      <c r="I195" s="84"/>
      <c r="J195" s="81"/>
      <c r="K195" s="81"/>
      <c r="L195" s="81"/>
      <c r="M195" s="81"/>
      <c r="N195" s="45"/>
      <c r="O195" s="85"/>
      <c r="P195" s="86"/>
      <c r="Q195" s="89"/>
      <c r="R195" s="40"/>
    </row>
    <row r="196" spans="1:18" s="65" customFormat="1" ht="30" hidden="1" customHeight="1">
      <c r="A196" s="78"/>
      <c r="B196" s="44" t="str">
        <f>IF($A196="","",VLOOKUP($A196,'MÃ KH'!$A$2:$D$1048573,2,0))</f>
        <v/>
      </c>
      <c r="C196" s="79" t="s">
        <v>4886</v>
      </c>
      <c r="D196" s="40"/>
      <c r="E196" s="44" t="str">
        <f>IF($D196="","",VLOOKUP($D196,'MÃ HH'!$A$2:$C$1873,2,0))</f>
        <v/>
      </c>
      <c r="F196" s="80"/>
      <c r="G196" s="81"/>
      <c r="H196" s="81"/>
      <c r="I196" s="84"/>
      <c r="J196" s="81"/>
      <c r="K196" s="81"/>
      <c r="L196" s="81"/>
      <c r="M196" s="81"/>
      <c r="N196" s="45"/>
      <c r="O196" s="85"/>
      <c r="P196" s="86"/>
      <c r="Q196" s="89"/>
      <c r="R196" s="40"/>
    </row>
    <row r="197" spans="1:18" s="65" customFormat="1" ht="30" hidden="1" customHeight="1">
      <c r="A197" s="78"/>
      <c r="B197" s="44" t="str">
        <f>IF($A197="","",VLOOKUP($A197,'MÃ KH'!$A$2:$D$1048573,2,0))</f>
        <v/>
      </c>
      <c r="C197" s="79" t="s">
        <v>4886</v>
      </c>
      <c r="D197" s="40"/>
      <c r="E197" s="44" t="str">
        <f>IF($D197="","",VLOOKUP($D197,'MÃ HH'!$A$2:$C$1873,2,0))</f>
        <v/>
      </c>
      <c r="F197" s="80"/>
      <c r="G197" s="81"/>
      <c r="H197" s="81"/>
      <c r="I197" s="84"/>
      <c r="J197" s="81"/>
      <c r="K197" s="81"/>
      <c r="L197" s="81"/>
      <c r="M197" s="81"/>
      <c r="N197" s="45"/>
      <c r="O197" s="85"/>
      <c r="P197" s="86"/>
      <c r="Q197" s="89"/>
      <c r="R197" s="40"/>
    </row>
    <row r="198" spans="1:18" s="65" customFormat="1" ht="30" hidden="1" customHeight="1">
      <c r="A198" s="78"/>
      <c r="B198" s="44" t="str">
        <f>IF($A198="","",VLOOKUP($A198,'MÃ KH'!$A$2:$D$1048573,2,0))</f>
        <v/>
      </c>
      <c r="C198" s="79" t="s">
        <v>4886</v>
      </c>
      <c r="D198" s="40"/>
      <c r="E198" s="44" t="str">
        <f>IF($D198="","",VLOOKUP($D198,'MÃ HH'!$A$2:$C$1873,2,0))</f>
        <v/>
      </c>
      <c r="F198" s="80"/>
      <c r="G198" s="81"/>
      <c r="H198" s="81"/>
      <c r="I198" s="84"/>
      <c r="J198" s="81"/>
      <c r="K198" s="81"/>
      <c r="L198" s="81"/>
      <c r="M198" s="81"/>
      <c r="N198" s="45"/>
      <c r="O198" s="85"/>
      <c r="P198" s="86"/>
      <c r="Q198" s="89"/>
      <c r="R198" s="40"/>
    </row>
    <row r="199" spans="1:18" s="65" customFormat="1" ht="30" hidden="1" customHeight="1">
      <c r="A199" s="78"/>
      <c r="B199" s="44" t="str">
        <f>IF($A199="","",VLOOKUP($A199,'MÃ KH'!$A$2:$D$1048573,2,0))</f>
        <v/>
      </c>
      <c r="C199" s="79" t="s">
        <v>4886</v>
      </c>
      <c r="D199" s="40"/>
      <c r="E199" s="44" t="str">
        <f>IF($D199="","",VLOOKUP($D199,'MÃ HH'!$A$2:$C$1873,2,0))</f>
        <v/>
      </c>
      <c r="F199" s="80"/>
      <c r="G199" s="81"/>
      <c r="H199" s="81"/>
      <c r="I199" s="84"/>
      <c r="J199" s="81"/>
      <c r="K199" s="81"/>
      <c r="L199" s="81"/>
      <c r="M199" s="81"/>
      <c r="N199" s="45"/>
      <c r="O199" s="85"/>
      <c r="P199" s="86"/>
      <c r="Q199" s="89"/>
      <c r="R199" s="40"/>
    </row>
    <row r="200" spans="1:18" s="65" customFormat="1" ht="30" hidden="1" customHeight="1">
      <c r="A200" s="78"/>
      <c r="B200" s="44" t="str">
        <f>IF($A200="","",VLOOKUP($A200,'MÃ KH'!$A$2:$D$1048573,2,0))</f>
        <v/>
      </c>
      <c r="C200" s="79" t="s">
        <v>4886</v>
      </c>
      <c r="D200" s="40"/>
      <c r="E200" s="44" t="str">
        <f>IF($D200="","",VLOOKUP($D200,'MÃ HH'!$A$2:$C$1873,2,0))</f>
        <v/>
      </c>
      <c r="F200" s="80"/>
      <c r="G200" s="81"/>
      <c r="H200" s="81"/>
      <c r="I200" s="84"/>
      <c r="J200" s="81"/>
      <c r="K200" s="81"/>
      <c r="L200" s="81"/>
      <c r="M200" s="81"/>
      <c r="N200" s="45"/>
      <c r="O200" s="85"/>
      <c r="P200" s="86"/>
      <c r="Q200" s="89"/>
      <c r="R200" s="40"/>
    </row>
    <row r="201" spans="1:18" s="65" customFormat="1" ht="30" hidden="1" customHeight="1">
      <c r="A201" s="78"/>
      <c r="B201" s="44" t="str">
        <f>IF($A201="","",VLOOKUP($A201,'MÃ KH'!$A$2:$D$1048573,2,0))</f>
        <v/>
      </c>
      <c r="C201" s="79" t="s">
        <v>4886</v>
      </c>
      <c r="D201" s="40"/>
      <c r="E201" s="44" t="str">
        <f>IF($D201="","",VLOOKUP($D201,'MÃ HH'!$A$2:$C$1873,2,0))</f>
        <v/>
      </c>
      <c r="F201" s="80"/>
      <c r="G201" s="81"/>
      <c r="H201" s="81"/>
      <c r="I201" s="84"/>
      <c r="J201" s="81"/>
      <c r="K201" s="81"/>
      <c r="L201" s="81"/>
      <c r="M201" s="81"/>
      <c r="N201" s="45"/>
      <c r="O201" s="85"/>
      <c r="P201" s="86"/>
      <c r="Q201" s="89"/>
      <c r="R201" s="40"/>
    </row>
    <row r="202" spans="1:18" s="65" customFormat="1" ht="30" hidden="1" customHeight="1">
      <c r="A202" s="78"/>
      <c r="B202" s="44" t="str">
        <f>IF($A202="","",VLOOKUP($A202,'MÃ KH'!$A$2:$D$1048573,2,0))</f>
        <v/>
      </c>
      <c r="C202" s="79" t="s">
        <v>4886</v>
      </c>
      <c r="D202" s="40"/>
      <c r="E202" s="44" t="str">
        <f>IF($D202="","",VLOOKUP($D202,'MÃ HH'!$A$2:$C$1873,2,0))</f>
        <v/>
      </c>
      <c r="F202" s="80"/>
      <c r="G202" s="81"/>
      <c r="H202" s="81"/>
      <c r="I202" s="84"/>
      <c r="J202" s="81"/>
      <c r="K202" s="81"/>
      <c r="L202" s="81"/>
      <c r="M202" s="81"/>
      <c r="N202" s="45"/>
      <c r="O202" s="85"/>
      <c r="P202" s="86"/>
      <c r="Q202" s="89"/>
      <c r="R202" s="40"/>
    </row>
    <row r="203" spans="1:18" s="65" customFormat="1" ht="30" hidden="1" customHeight="1">
      <c r="A203" s="78"/>
      <c r="B203" s="44" t="str">
        <f>IF($A203="","",VLOOKUP($A203,'MÃ KH'!$A$2:$D$1048573,2,0))</f>
        <v/>
      </c>
      <c r="C203" s="79" t="s">
        <v>4886</v>
      </c>
      <c r="D203" s="40"/>
      <c r="E203" s="44" t="str">
        <f>IF($D203="","",VLOOKUP($D203,'MÃ HH'!$A$2:$C$1873,2,0))</f>
        <v/>
      </c>
      <c r="F203" s="80"/>
      <c r="G203" s="81"/>
      <c r="H203" s="81"/>
      <c r="I203" s="84"/>
      <c r="J203" s="81"/>
      <c r="K203" s="81"/>
      <c r="L203" s="81"/>
      <c r="M203" s="81"/>
      <c r="N203" s="45"/>
      <c r="O203" s="85"/>
      <c r="P203" s="86"/>
      <c r="Q203" s="89"/>
      <c r="R203" s="40"/>
    </row>
    <row r="204" spans="1:18" s="65" customFormat="1" ht="30" hidden="1" customHeight="1">
      <c r="A204" s="78"/>
      <c r="B204" s="44" t="str">
        <f>IF($A204="","",VLOOKUP($A204,'MÃ KH'!$A$2:$D$1048573,2,0))</f>
        <v/>
      </c>
      <c r="C204" s="79" t="s">
        <v>4886</v>
      </c>
      <c r="D204" s="40"/>
      <c r="E204" s="44" t="str">
        <f>IF($D204="","",VLOOKUP($D204,'MÃ HH'!$A$2:$C$1873,2,0))</f>
        <v/>
      </c>
      <c r="F204" s="80"/>
      <c r="G204" s="81"/>
      <c r="H204" s="81"/>
      <c r="I204" s="84"/>
      <c r="J204" s="81"/>
      <c r="K204" s="81"/>
      <c r="L204" s="81"/>
      <c r="M204" s="81"/>
      <c r="N204" s="45"/>
      <c r="O204" s="85"/>
      <c r="P204" s="86"/>
      <c r="Q204" s="89"/>
      <c r="R204" s="40"/>
    </row>
    <row r="205" spans="1:18" s="65" customFormat="1" ht="30" hidden="1" customHeight="1">
      <c r="A205" s="78"/>
      <c r="B205" s="44" t="str">
        <f>IF($A205="","",VLOOKUP($A205,'MÃ KH'!$A$2:$D$1048573,2,0))</f>
        <v/>
      </c>
      <c r="C205" s="79" t="s">
        <v>4886</v>
      </c>
      <c r="D205" s="40"/>
      <c r="E205" s="44" t="str">
        <f>IF($D205="","",VLOOKUP($D205,'MÃ HH'!$A$2:$C$1873,2,0))</f>
        <v/>
      </c>
      <c r="F205" s="80"/>
      <c r="G205" s="81"/>
      <c r="H205" s="81"/>
      <c r="I205" s="84"/>
      <c r="J205" s="81"/>
      <c r="K205" s="81"/>
      <c r="L205" s="81"/>
      <c r="M205" s="81"/>
      <c r="N205" s="45"/>
      <c r="O205" s="85"/>
      <c r="P205" s="86"/>
      <c r="Q205" s="89"/>
      <c r="R205" s="40"/>
    </row>
    <row r="206" spans="1:18" s="65" customFormat="1" ht="30" hidden="1" customHeight="1">
      <c r="A206" s="78"/>
      <c r="B206" s="44" t="str">
        <f>IF($A206="","",VLOOKUP($A206,'MÃ KH'!$A$2:$D$1048573,2,0))</f>
        <v/>
      </c>
      <c r="C206" s="79" t="s">
        <v>4886</v>
      </c>
      <c r="D206" s="40"/>
      <c r="E206" s="44" t="str">
        <f>IF($D206="","",VLOOKUP($D206,'MÃ HH'!$A$2:$C$1873,2,0))</f>
        <v/>
      </c>
      <c r="F206" s="80"/>
      <c r="G206" s="81"/>
      <c r="H206" s="81"/>
      <c r="I206" s="84"/>
      <c r="J206" s="81"/>
      <c r="K206" s="81"/>
      <c r="L206" s="81"/>
      <c r="M206" s="81"/>
      <c r="N206" s="45"/>
      <c r="O206" s="85"/>
      <c r="P206" s="86"/>
      <c r="Q206" s="89"/>
      <c r="R206" s="40"/>
    </row>
    <row r="207" spans="1:18" s="65" customFormat="1" ht="30" hidden="1" customHeight="1">
      <c r="A207" s="78"/>
      <c r="B207" s="44" t="str">
        <f>IF($A207="","",VLOOKUP($A207,'MÃ KH'!$A$2:$D$1048573,2,0))</f>
        <v/>
      </c>
      <c r="C207" s="79" t="s">
        <v>4886</v>
      </c>
      <c r="D207" s="40"/>
      <c r="E207" s="44" t="str">
        <f>IF($D207="","",VLOOKUP($D207,'MÃ HH'!$A$2:$C$1873,2,0))</f>
        <v/>
      </c>
      <c r="F207" s="80"/>
      <c r="G207" s="81"/>
      <c r="H207" s="81"/>
      <c r="I207" s="84"/>
      <c r="J207" s="81"/>
      <c r="K207" s="81"/>
      <c r="L207" s="81"/>
      <c r="M207" s="81"/>
      <c r="N207" s="45"/>
      <c r="O207" s="85"/>
      <c r="P207" s="86"/>
      <c r="Q207" s="89"/>
      <c r="R207" s="40"/>
    </row>
    <row r="208" spans="1:18" s="65" customFormat="1" ht="30" hidden="1" customHeight="1">
      <c r="A208" s="78"/>
      <c r="B208" s="44" t="str">
        <f>IF($A208="","",VLOOKUP($A208,'MÃ KH'!$A$2:$D$1048573,2,0))</f>
        <v/>
      </c>
      <c r="C208" s="79" t="s">
        <v>4886</v>
      </c>
      <c r="D208" s="40"/>
      <c r="E208" s="44" t="str">
        <f>IF($D208="","",VLOOKUP($D208,'MÃ HH'!$A$2:$C$1873,2,0))</f>
        <v/>
      </c>
      <c r="F208" s="80"/>
      <c r="G208" s="81"/>
      <c r="H208" s="81"/>
      <c r="I208" s="84"/>
      <c r="J208" s="81"/>
      <c r="K208" s="81"/>
      <c r="L208" s="81"/>
      <c r="M208" s="81"/>
      <c r="N208" s="45"/>
      <c r="O208" s="85"/>
      <c r="P208" s="86"/>
      <c r="Q208" s="89"/>
      <c r="R208" s="40"/>
    </row>
    <row r="209" spans="1:18" s="65" customFormat="1" ht="30" hidden="1" customHeight="1">
      <c r="A209" s="78"/>
      <c r="B209" s="44" t="str">
        <f>IF($A209="","",VLOOKUP($A209,'MÃ KH'!$A$2:$D$1048573,2,0))</f>
        <v/>
      </c>
      <c r="C209" s="79" t="s">
        <v>4886</v>
      </c>
      <c r="D209" s="40"/>
      <c r="E209" s="44" t="str">
        <f>IF($D209="","",VLOOKUP($D209,'MÃ HH'!$A$2:$C$1873,2,0))</f>
        <v/>
      </c>
      <c r="F209" s="80"/>
      <c r="G209" s="81"/>
      <c r="H209" s="81"/>
      <c r="I209" s="84"/>
      <c r="J209" s="81"/>
      <c r="K209" s="81"/>
      <c r="L209" s="81"/>
      <c r="M209" s="81"/>
      <c r="N209" s="45"/>
      <c r="O209" s="85"/>
      <c r="P209" s="86"/>
      <c r="Q209" s="89"/>
      <c r="R209" s="40"/>
    </row>
    <row r="210" spans="1:18" s="65" customFormat="1" ht="30" hidden="1" customHeight="1">
      <c r="A210" s="78"/>
      <c r="B210" s="44" t="str">
        <f>IF($A210="","",VLOOKUP($A210,'MÃ KH'!$A$2:$D$1048573,2,0))</f>
        <v/>
      </c>
      <c r="C210" s="79" t="s">
        <v>4886</v>
      </c>
      <c r="D210" s="40"/>
      <c r="E210" s="44" t="str">
        <f>IF($D210="","",VLOOKUP($D210,'MÃ HH'!$A$2:$C$1873,2,0))</f>
        <v/>
      </c>
      <c r="F210" s="80"/>
      <c r="G210" s="81"/>
      <c r="H210" s="81"/>
      <c r="I210" s="84"/>
      <c r="J210" s="81"/>
      <c r="K210" s="81"/>
      <c r="L210" s="81"/>
      <c r="M210" s="81"/>
      <c r="N210" s="45"/>
      <c r="O210" s="85"/>
      <c r="P210" s="86"/>
      <c r="Q210" s="89"/>
      <c r="R210" s="40"/>
    </row>
    <row r="211" spans="1:18" s="65" customFormat="1" ht="30" hidden="1" customHeight="1">
      <c r="A211" s="78"/>
      <c r="B211" s="44" t="str">
        <f>IF($A211="","",VLOOKUP($A211,'MÃ KH'!$A$2:$D$1048573,2,0))</f>
        <v/>
      </c>
      <c r="C211" s="79" t="s">
        <v>4886</v>
      </c>
      <c r="D211" s="40"/>
      <c r="E211" s="44" t="str">
        <f>IF($D211="","",VLOOKUP($D211,'MÃ HH'!$A$2:$C$1873,2,0))</f>
        <v/>
      </c>
      <c r="F211" s="80"/>
      <c r="G211" s="81"/>
      <c r="H211" s="81"/>
      <c r="I211" s="84"/>
      <c r="J211" s="81"/>
      <c r="K211" s="81"/>
      <c r="L211" s="81"/>
      <c r="M211" s="81"/>
      <c r="N211" s="45"/>
      <c r="O211" s="85"/>
      <c r="P211" s="86"/>
      <c r="Q211" s="89"/>
      <c r="R211" s="40"/>
    </row>
    <row r="212" spans="1:18" s="65" customFormat="1" ht="30" hidden="1" customHeight="1">
      <c r="A212" s="78"/>
      <c r="B212" s="44" t="str">
        <f>IF($A212="","",VLOOKUP($A212,'MÃ KH'!$A$2:$D$1048573,2,0))</f>
        <v/>
      </c>
      <c r="C212" s="79" t="s">
        <v>4886</v>
      </c>
      <c r="D212" s="40"/>
      <c r="E212" s="44" t="str">
        <f>IF($D212="","",VLOOKUP($D212,'MÃ HH'!$A$2:$C$1873,2,0))</f>
        <v/>
      </c>
      <c r="F212" s="80"/>
      <c r="G212" s="81"/>
      <c r="H212" s="81"/>
      <c r="I212" s="84"/>
      <c r="J212" s="81"/>
      <c r="K212" s="81"/>
      <c r="L212" s="81"/>
      <c r="M212" s="81"/>
      <c r="N212" s="45"/>
      <c r="O212" s="85"/>
      <c r="P212" s="86"/>
      <c r="Q212" s="89"/>
      <c r="R212" s="40"/>
    </row>
    <row r="213" spans="1:18" s="65" customFormat="1" ht="30" hidden="1" customHeight="1">
      <c r="A213" s="78"/>
      <c r="B213" s="44" t="str">
        <f>IF($A213="","",VLOOKUP($A213,'MÃ KH'!$A$2:$D$1048573,2,0))</f>
        <v/>
      </c>
      <c r="C213" s="79" t="s">
        <v>4886</v>
      </c>
      <c r="D213" s="40"/>
      <c r="E213" s="44" t="str">
        <f>IF($D213="","",VLOOKUP($D213,'MÃ HH'!$A$2:$C$1873,2,0))</f>
        <v/>
      </c>
      <c r="F213" s="80"/>
      <c r="G213" s="81"/>
      <c r="H213" s="81"/>
      <c r="I213" s="84"/>
      <c r="J213" s="81"/>
      <c r="K213" s="81"/>
      <c r="L213" s="81"/>
      <c r="M213" s="81"/>
      <c r="N213" s="45"/>
      <c r="O213" s="85"/>
      <c r="P213" s="86"/>
      <c r="Q213" s="89"/>
      <c r="R213" s="40"/>
    </row>
    <row r="214" spans="1:18" s="65" customFormat="1" ht="30" hidden="1" customHeight="1">
      <c r="A214" s="78"/>
      <c r="B214" s="44" t="str">
        <f>IF($A214="","",VLOOKUP($A214,'MÃ KH'!$A$2:$D$1048573,2,0))</f>
        <v/>
      </c>
      <c r="C214" s="79" t="s">
        <v>4886</v>
      </c>
      <c r="D214" s="40"/>
      <c r="E214" s="44" t="str">
        <f>IF($D214="","",VLOOKUP($D214,'MÃ HH'!$A$2:$C$1873,2,0))</f>
        <v/>
      </c>
      <c r="F214" s="80"/>
      <c r="G214" s="81"/>
      <c r="H214" s="81"/>
      <c r="I214" s="84"/>
      <c r="J214" s="81"/>
      <c r="K214" s="81"/>
      <c r="L214" s="81"/>
      <c r="M214" s="81"/>
      <c r="N214" s="45"/>
      <c r="O214" s="85"/>
      <c r="P214" s="86"/>
      <c r="Q214" s="89"/>
      <c r="R214" s="40"/>
    </row>
    <row r="215" spans="1:18" s="65" customFormat="1" ht="30" hidden="1" customHeight="1">
      <c r="A215" s="78"/>
      <c r="B215" s="44" t="str">
        <f>IF($A215="","",VLOOKUP($A215,'MÃ KH'!$A$2:$D$1048573,2,0))</f>
        <v/>
      </c>
      <c r="C215" s="79" t="s">
        <v>4886</v>
      </c>
      <c r="D215" s="40"/>
      <c r="E215" s="44" t="str">
        <f>IF($D215="","",VLOOKUP($D215,'MÃ HH'!$A$2:$C$1873,2,0))</f>
        <v/>
      </c>
      <c r="F215" s="80"/>
      <c r="G215" s="81"/>
      <c r="H215" s="81"/>
      <c r="I215" s="84"/>
      <c r="J215" s="81"/>
      <c r="K215" s="81"/>
      <c r="L215" s="81"/>
      <c r="M215" s="81"/>
      <c r="N215" s="45"/>
      <c r="O215" s="85"/>
      <c r="P215" s="86"/>
      <c r="Q215" s="89"/>
      <c r="R215" s="40"/>
    </row>
    <row r="216" spans="1:18" s="65" customFormat="1" ht="30" hidden="1" customHeight="1">
      <c r="A216" s="78"/>
      <c r="B216" s="44" t="str">
        <f>IF($A216="","",VLOOKUP($A216,'MÃ KH'!$A$2:$D$1048573,2,0))</f>
        <v/>
      </c>
      <c r="C216" s="79" t="s">
        <v>4886</v>
      </c>
      <c r="D216" s="40"/>
      <c r="E216" s="44" t="str">
        <f>IF($D216="","",VLOOKUP($D216,'MÃ HH'!$A$2:$C$1873,2,0))</f>
        <v/>
      </c>
      <c r="F216" s="80"/>
      <c r="G216" s="81"/>
      <c r="H216" s="81"/>
      <c r="I216" s="84"/>
      <c r="J216" s="81"/>
      <c r="K216" s="81"/>
      <c r="L216" s="81"/>
      <c r="M216" s="81"/>
      <c r="N216" s="45"/>
      <c r="O216" s="85"/>
      <c r="P216" s="86"/>
      <c r="Q216" s="89"/>
      <c r="R216" s="40"/>
    </row>
    <row r="217" spans="1:18" s="65" customFormat="1" ht="30" hidden="1" customHeight="1">
      <c r="A217" s="78"/>
      <c r="B217" s="44" t="str">
        <f>IF($A217="","",VLOOKUP($A217,'MÃ KH'!$A$2:$D$1048573,2,0))</f>
        <v/>
      </c>
      <c r="C217" s="79" t="s">
        <v>4886</v>
      </c>
      <c r="D217" s="40"/>
      <c r="E217" s="44" t="str">
        <f>IF($D217="","",VLOOKUP($D217,'MÃ HH'!$A$2:$C$1873,2,0))</f>
        <v/>
      </c>
      <c r="F217" s="80"/>
      <c r="G217" s="81"/>
      <c r="H217" s="81"/>
      <c r="I217" s="84"/>
      <c r="J217" s="81"/>
      <c r="K217" s="81"/>
      <c r="L217" s="81"/>
      <c r="M217" s="81"/>
      <c r="N217" s="45"/>
      <c r="O217" s="85"/>
      <c r="P217" s="86"/>
      <c r="Q217" s="89"/>
      <c r="R217" s="40"/>
    </row>
    <row r="218" spans="1:18" s="65" customFormat="1" ht="30" hidden="1" customHeight="1">
      <c r="A218" s="78"/>
      <c r="B218" s="44" t="str">
        <f>IF($A218="","",VLOOKUP($A218,'MÃ KH'!$A$2:$D$1048573,2,0))</f>
        <v/>
      </c>
      <c r="C218" s="79" t="s">
        <v>4886</v>
      </c>
      <c r="D218" s="40"/>
      <c r="E218" s="44" t="str">
        <f>IF($D218="","",VLOOKUP($D218,'MÃ HH'!$A$2:$C$1873,2,0))</f>
        <v/>
      </c>
      <c r="F218" s="80"/>
      <c r="G218" s="81"/>
      <c r="H218" s="81"/>
      <c r="I218" s="84"/>
      <c r="J218" s="81"/>
      <c r="K218" s="81"/>
      <c r="L218" s="81"/>
      <c r="M218" s="81"/>
      <c r="N218" s="45"/>
      <c r="O218" s="85"/>
      <c r="P218" s="86"/>
      <c r="Q218" s="89"/>
      <c r="R218" s="40"/>
    </row>
    <row r="219" spans="1:18" s="65" customFormat="1" ht="30" hidden="1" customHeight="1">
      <c r="A219" s="78"/>
      <c r="B219" s="44" t="str">
        <f>IF($A219="","",VLOOKUP($A219,'MÃ KH'!$A$2:$D$1048573,2,0))</f>
        <v/>
      </c>
      <c r="C219" s="79" t="s">
        <v>4886</v>
      </c>
      <c r="D219" s="40"/>
      <c r="E219" s="44" t="str">
        <f>IF($D219="","",VLOOKUP($D219,'MÃ HH'!$A$2:$C$1873,2,0))</f>
        <v/>
      </c>
      <c r="F219" s="80"/>
      <c r="G219" s="81"/>
      <c r="H219" s="81"/>
      <c r="I219" s="84"/>
      <c r="J219" s="81"/>
      <c r="K219" s="81"/>
      <c r="L219" s="81"/>
      <c r="M219" s="81"/>
      <c r="N219" s="45"/>
      <c r="O219" s="85"/>
      <c r="P219" s="86"/>
      <c r="Q219" s="89"/>
      <c r="R219" s="40"/>
    </row>
    <row r="220" spans="1:18" s="65" customFormat="1" ht="30" hidden="1" customHeight="1">
      <c r="A220" s="78"/>
      <c r="B220" s="44" t="str">
        <f>IF($A220="","",VLOOKUP($A220,'MÃ KH'!$A$2:$D$1048573,2,0))</f>
        <v/>
      </c>
      <c r="C220" s="79" t="s">
        <v>4886</v>
      </c>
      <c r="D220" s="40"/>
      <c r="E220" s="44" t="str">
        <f>IF($D220="","",VLOOKUP($D220,'MÃ HH'!$A$2:$C$1873,2,0))</f>
        <v/>
      </c>
      <c r="F220" s="80"/>
      <c r="G220" s="81"/>
      <c r="H220" s="81"/>
      <c r="I220" s="84"/>
      <c r="J220" s="81"/>
      <c r="K220" s="81"/>
      <c r="L220" s="81"/>
      <c r="M220" s="81"/>
      <c r="N220" s="45"/>
      <c r="O220" s="85"/>
      <c r="P220" s="86"/>
      <c r="Q220" s="89"/>
      <c r="R220" s="40"/>
    </row>
    <row r="221" spans="1:18" s="65" customFormat="1" ht="30" hidden="1" customHeight="1">
      <c r="A221" s="78"/>
      <c r="B221" s="44" t="str">
        <f>IF($A221="","",VLOOKUP($A221,'MÃ KH'!$A$2:$D$1048573,2,0))</f>
        <v/>
      </c>
      <c r="C221" s="79" t="s">
        <v>4886</v>
      </c>
      <c r="D221" s="40"/>
      <c r="E221" s="44" t="str">
        <f>IF($D221="","",VLOOKUP($D221,'MÃ HH'!$A$2:$C$1873,2,0))</f>
        <v/>
      </c>
      <c r="F221" s="80"/>
      <c r="G221" s="81"/>
      <c r="H221" s="81"/>
      <c r="I221" s="84"/>
      <c r="J221" s="81"/>
      <c r="K221" s="81"/>
      <c r="L221" s="81"/>
      <c r="M221" s="81"/>
      <c r="N221" s="45"/>
      <c r="O221" s="85"/>
      <c r="P221" s="86"/>
      <c r="Q221" s="89"/>
      <c r="R221" s="40"/>
    </row>
    <row r="222" spans="1:18" s="65" customFormat="1" ht="30" hidden="1" customHeight="1">
      <c r="A222" s="78"/>
      <c r="B222" s="44" t="str">
        <f>IF($A222="","",VLOOKUP($A222,'MÃ KH'!$A$2:$D$1048573,2,0))</f>
        <v/>
      </c>
      <c r="C222" s="79" t="s">
        <v>4886</v>
      </c>
      <c r="D222" s="40"/>
      <c r="E222" s="44" t="str">
        <f>IF($D222="","",VLOOKUP($D222,'MÃ HH'!$A$2:$C$1873,2,0))</f>
        <v/>
      </c>
      <c r="F222" s="80"/>
      <c r="G222" s="81"/>
      <c r="H222" s="81"/>
      <c r="I222" s="84"/>
      <c r="J222" s="81"/>
      <c r="K222" s="81"/>
      <c r="L222" s="81"/>
      <c r="M222" s="81"/>
      <c r="N222" s="45"/>
      <c r="O222" s="85"/>
      <c r="P222" s="86"/>
      <c r="Q222" s="89"/>
      <c r="R222" s="40"/>
    </row>
    <row r="223" spans="1:18" s="65" customFormat="1" ht="30" hidden="1" customHeight="1">
      <c r="A223" s="78"/>
      <c r="B223" s="44" t="str">
        <f>IF($A223="","",VLOOKUP($A223,'MÃ KH'!$A$2:$D$1048573,2,0))</f>
        <v/>
      </c>
      <c r="C223" s="79" t="s">
        <v>4886</v>
      </c>
      <c r="D223" s="40"/>
      <c r="E223" s="44" t="str">
        <f>IF($D223="","",VLOOKUP($D223,'MÃ HH'!$A$2:$C$1873,2,0))</f>
        <v/>
      </c>
      <c r="F223" s="80"/>
      <c r="G223" s="81"/>
      <c r="H223" s="81"/>
      <c r="I223" s="84"/>
      <c r="J223" s="81"/>
      <c r="K223" s="81"/>
      <c r="L223" s="81"/>
      <c r="M223" s="81"/>
      <c r="N223" s="45"/>
      <c r="O223" s="85"/>
      <c r="P223" s="86"/>
      <c r="Q223" s="89"/>
      <c r="R223" s="40"/>
    </row>
    <row r="224" spans="1:18" s="65" customFormat="1" ht="30" hidden="1" customHeight="1">
      <c r="A224" s="78"/>
      <c r="B224" s="44" t="str">
        <f>IF($A224="","",VLOOKUP($A224,'MÃ KH'!$A$2:$D$1048573,2,0))</f>
        <v/>
      </c>
      <c r="C224" s="79" t="s">
        <v>4886</v>
      </c>
      <c r="D224" s="40"/>
      <c r="E224" s="44" t="str">
        <f>IF($D224="","",VLOOKUP($D224,'MÃ HH'!$A$2:$C$1873,2,0))</f>
        <v/>
      </c>
      <c r="F224" s="80"/>
      <c r="G224" s="81"/>
      <c r="H224" s="81"/>
      <c r="I224" s="84"/>
      <c r="J224" s="81"/>
      <c r="K224" s="81"/>
      <c r="L224" s="81"/>
      <c r="M224" s="81"/>
      <c r="N224" s="45"/>
      <c r="O224" s="85"/>
      <c r="P224" s="86"/>
      <c r="Q224" s="89"/>
      <c r="R224" s="40"/>
    </row>
    <row r="225" spans="1:18" s="65" customFormat="1" ht="30" hidden="1" customHeight="1">
      <c r="A225" s="78"/>
      <c r="B225" s="44" t="str">
        <f>IF($A225="","",VLOOKUP($A225,'MÃ KH'!$A$2:$D$1048573,2,0))</f>
        <v/>
      </c>
      <c r="C225" s="79" t="s">
        <v>4886</v>
      </c>
      <c r="D225" s="40"/>
      <c r="E225" s="44" t="str">
        <f>IF($D225="","",VLOOKUP($D225,'MÃ HH'!$A$2:$C$1873,2,0))</f>
        <v/>
      </c>
      <c r="F225" s="80"/>
      <c r="G225" s="81"/>
      <c r="H225" s="81"/>
      <c r="I225" s="84"/>
      <c r="J225" s="81"/>
      <c r="K225" s="81"/>
      <c r="L225" s="81"/>
      <c r="M225" s="81"/>
      <c r="N225" s="45"/>
      <c r="O225" s="85"/>
      <c r="P225" s="86"/>
      <c r="Q225" s="89"/>
      <c r="R225" s="40"/>
    </row>
    <row r="226" spans="1:18" s="65" customFormat="1" ht="30" hidden="1" customHeight="1">
      <c r="A226" s="78"/>
      <c r="B226" s="44" t="str">
        <f>IF($A226="","",VLOOKUP($A226,'MÃ KH'!$A$2:$D$1048573,2,0))</f>
        <v/>
      </c>
      <c r="C226" s="79" t="s">
        <v>4886</v>
      </c>
      <c r="D226" s="40"/>
      <c r="E226" s="44" t="str">
        <f>IF($D226="","",VLOOKUP($D226,'MÃ HH'!$A$2:$C$1873,2,0))</f>
        <v/>
      </c>
      <c r="F226" s="80"/>
      <c r="G226" s="81"/>
      <c r="H226" s="81"/>
      <c r="I226" s="84"/>
      <c r="J226" s="81"/>
      <c r="K226" s="81"/>
      <c r="L226" s="81"/>
      <c r="M226" s="81"/>
      <c r="N226" s="45"/>
      <c r="O226" s="85"/>
      <c r="P226" s="86"/>
      <c r="Q226" s="89"/>
      <c r="R226" s="40"/>
    </row>
    <row r="227" spans="1:18" s="65" customFormat="1" ht="30" hidden="1" customHeight="1">
      <c r="A227" s="78"/>
      <c r="B227" s="44" t="str">
        <f>IF($A227="","",VLOOKUP($A227,'MÃ KH'!$A$2:$D$1048573,2,0))</f>
        <v/>
      </c>
      <c r="C227" s="79" t="s">
        <v>4886</v>
      </c>
      <c r="D227" s="40"/>
      <c r="E227" s="44" t="str">
        <f>IF($D227="","",VLOOKUP($D227,'MÃ HH'!$A$2:$C$1873,2,0))</f>
        <v/>
      </c>
      <c r="F227" s="80"/>
      <c r="G227" s="81"/>
      <c r="H227" s="81"/>
      <c r="I227" s="84"/>
      <c r="J227" s="81"/>
      <c r="K227" s="81"/>
      <c r="L227" s="81"/>
      <c r="M227" s="81"/>
      <c r="N227" s="45"/>
      <c r="O227" s="85"/>
      <c r="P227" s="86"/>
      <c r="Q227" s="89"/>
      <c r="R227" s="40"/>
    </row>
    <row r="228" spans="1:18" s="65" customFormat="1" ht="30" hidden="1" customHeight="1">
      <c r="A228" s="78"/>
      <c r="B228" s="44" t="str">
        <f>IF($A228="","",VLOOKUP($A228,'MÃ KH'!$A$2:$D$1048573,2,0))</f>
        <v/>
      </c>
      <c r="C228" s="79" t="s">
        <v>4886</v>
      </c>
      <c r="D228" s="40"/>
      <c r="E228" s="44" t="str">
        <f>IF($D228="","",VLOOKUP($D228,'MÃ HH'!$A$2:$C$1873,2,0))</f>
        <v/>
      </c>
      <c r="F228" s="80"/>
      <c r="G228" s="81"/>
      <c r="H228" s="81"/>
      <c r="I228" s="84"/>
      <c r="J228" s="81"/>
      <c r="K228" s="81"/>
      <c r="L228" s="81"/>
      <c r="M228" s="81"/>
      <c r="N228" s="45"/>
      <c r="O228" s="85"/>
      <c r="P228" s="86"/>
      <c r="Q228" s="89"/>
      <c r="R228" s="40"/>
    </row>
    <row r="229" spans="1:18" s="65" customFormat="1" ht="30" hidden="1" customHeight="1">
      <c r="A229" s="78"/>
      <c r="B229" s="44" t="str">
        <f>IF($A229="","",VLOOKUP($A229,'MÃ KH'!$A$2:$D$1048573,2,0))</f>
        <v/>
      </c>
      <c r="C229" s="79" t="s">
        <v>4886</v>
      </c>
      <c r="D229" s="40"/>
      <c r="E229" s="44" t="str">
        <f>IF($D229="","",VLOOKUP($D229,'MÃ HH'!$A$2:$C$1873,2,0))</f>
        <v/>
      </c>
      <c r="F229" s="80"/>
      <c r="G229" s="81"/>
      <c r="H229" s="81"/>
      <c r="I229" s="84"/>
      <c r="J229" s="81"/>
      <c r="K229" s="81"/>
      <c r="L229" s="81"/>
      <c r="M229" s="81"/>
      <c r="N229" s="45"/>
      <c r="O229" s="85"/>
      <c r="P229" s="86"/>
      <c r="Q229" s="89"/>
      <c r="R229" s="40"/>
    </row>
    <row r="230" spans="1:18" s="65" customFormat="1" ht="30" hidden="1" customHeight="1">
      <c r="A230" s="78"/>
      <c r="B230" s="44" t="str">
        <f>IF($A230="","",VLOOKUP($A230,'MÃ KH'!$A$2:$D$1048573,2,0))</f>
        <v/>
      </c>
      <c r="C230" s="79" t="s">
        <v>4886</v>
      </c>
      <c r="D230" s="40"/>
      <c r="E230" s="44" t="str">
        <f>IF($D230="","",VLOOKUP($D230,'MÃ HH'!$A$2:$C$1873,2,0))</f>
        <v/>
      </c>
      <c r="F230" s="80"/>
      <c r="G230" s="81"/>
      <c r="H230" s="81"/>
      <c r="I230" s="84"/>
      <c r="J230" s="81"/>
      <c r="K230" s="81"/>
      <c r="L230" s="81"/>
      <c r="M230" s="81"/>
      <c r="N230" s="45"/>
      <c r="O230" s="85"/>
      <c r="P230" s="86"/>
      <c r="Q230" s="89"/>
      <c r="R230" s="40"/>
    </row>
    <row r="231" spans="1:18" s="65" customFormat="1" ht="30" hidden="1" customHeight="1">
      <c r="A231" s="78"/>
      <c r="B231" s="44" t="str">
        <f>IF($A231="","",VLOOKUP($A231,'MÃ KH'!$A$2:$D$1048573,2,0))</f>
        <v/>
      </c>
      <c r="C231" s="79" t="s">
        <v>4886</v>
      </c>
      <c r="D231" s="40"/>
      <c r="E231" s="44" t="str">
        <f>IF($D231="","",VLOOKUP($D231,'MÃ HH'!$A$2:$C$1873,2,0))</f>
        <v/>
      </c>
      <c r="F231" s="80"/>
      <c r="G231" s="81"/>
      <c r="H231" s="81"/>
      <c r="I231" s="84"/>
      <c r="J231" s="81"/>
      <c r="K231" s="81"/>
      <c r="L231" s="81"/>
      <c r="M231" s="81"/>
      <c r="N231" s="45"/>
      <c r="O231" s="85"/>
      <c r="P231" s="86"/>
      <c r="Q231" s="89"/>
      <c r="R231" s="40"/>
    </row>
    <row r="232" spans="1:18" s="65" customFormat="1" ht="30" hidden="1" customHeight="1">
      <c r="A232" s="78"/>
      <c r="B232" s="44" t="str">
        <f>IF($A232="","",VLOOKUP($A232,'MÃ KH'!$A$2:$D$1048573,2,0))</f>
        <v/>
      </c>
      <c r="C232" s="79" t="s">
        <v>4886</v>
      </c>
      <c r="D232" s="40"/>
      <c r="E232" s="44" t="str">
        <f>IF($D232="","",VLOOKUP($D232,'MÃ HH'!$A$2:$C$1873,2,0))</f>
        <v/>
      </c>
      <c r="F232" s="80"/>
      <c r="G232" s="81"/>
      <c r="H232" s="81"/>
      <c r="I232" s="84"/>
      <c r="J232" s="81"/>
      <c r="K232" s="81"/>
      <c r="L232" s="81"/>
      <c r="M232" s="81"/>
      <c r="N232" s="45"/>
      <c r="O232" s="85"/>
      <c r="P232" s="86"/>
      <c r="Q232" s="89"/>
      <c r="R232" s="40"/>
    </row>
    <row r="233" spans="1:18" s="65" customFormat="1" ht="30" hidden="1" customHeight="1">
      <c r="A233" s="78"/>
      <c r="B233" s="44" t="str">
        <f>IF($A233="","",VLOOKUP($A233,'MÃ KH'!$A$2:$D$1048573,2,0))</f>
        <v/>
      </c>
      <c r="C233" s="79" t="s">
        <v>4886</v>
      </c>
      <c r="D233" s="40"/>
      <c r="E233" s="44" t="str">
        <f>IF($D233="","",VLOOKUP($D233,'MÃ HH'!$A$2:$C$1873,2,0))</f>
        <v/>
      </c>
      <c r="F233" s="80"/>
      <c r="G233" s="81"/>
      <c r="H233" s="81"/>
      <c r="I233" s="84"/>
      <c r="J233" s="81"/>
      <c r="K233" s="81"/>
      <c r="L233" s="81"/>
      <c r="M233" s="81"/>
      <c r="N233" s="45"/>
      <c r="O233" s="85"/>
      <c r="P233" s="86"/>
      <c r="Q233" s="89"/>
      <c r="R233" s="40"/>
    </row>
    <row r="234" spans="1:18" s="65" customFormat="1" ht="30" hidden="1" customHeight="1">
      <c r="A234" s="78"/>
      <c r="B234" s="44" t="str">
        <f>IF($A234="","",VLOOKUP($A234,'MÃ KH'!$A$2:$D$1048573,2,0))</f>
        <v/>
      </c>
      <c r="C234" s="79" t="s">
        <v>4886</v>
      </c>
      <c r="D234" s="40"/>
      <c r="E234" s="44" t="str">
        <f>IF($D234="","",VLOOKUP($D234,'MÃ HH'!$A$2:$C$1873,2,0))</f>
        <v/>
      </c>
      <c r="F234" s="80"/>
      <c r="G234" s="81"/>
      <c r="H234" s="81"/>
      <c r="I234" s="84"/>
      <c r="J234" s="81"/>
      <c r="K234" s="81"/>
      <c r="L234" s="81"/>
      <c r="M234" s="81"/>
      <c r="N234" s="45"/>
      <c r="O234" s="85"/>
      <c r="P234" s="86"/>
      <c r="Q234" s="89"/>
      <c r="R234" s="40"/>
    </row>
    <row r="235" spans="1:18" s="65" customFormat="1" ht="30" hidden="1" customHeight="1">
      <c r="A235" s="78"/>
      <c r="B235" s="44" t="str">
        <f>IF($A235="","",VLOOKUP($A235,'MÃ KH'!$A$2:$D$1048573,2,0))</f>
        <v/>
      </c>
      <c r="C235" s="79" t="s">
        <v>4886</v>
      </c>
      <c r="D235" s="40"/>
      <c r="E235" s="44" t="str">
        <f>IF($D235="","",VLOOKUP($D235,'MÃ HH'!$A$2:$C$1873,2,0))</f>
        <v/>
      </c>
      <c r="F235" s="80"/>
      <c r="G235" s="81"/>
      <c r="H235" s="81"/>
      <c r="I235" s="84"/>
      <c r="J235" s="81"/>
      <c r="K235" s="81"/>
      <c r="L235" s="81"/>
      <c r="M235" s="81"/>
      <c r="N235" s="45"/>
      <c r="O235" s="85"/>
      <c r="P235" s="86"/>
      <c r="Q235" s="89"/>
      <c r="R235" s="40"/>
    </row>
    <row r="236" spans="1:18" s="65" customFormat="1" ht="30" hidden="1" customHeight="1">
      <c r="A236" s="78"/>
      <c r="B236" s="44" t="str">
        <f>IF($A236="","",VLOOKUP($A236,'MÃ KH'!$A$2:$D$1048573,2,0))</f>
        <v/>
      </c>
      <c r="C236" s="79" t="s">
        <v>4886</v>
      </c>
      <c r="D236" s="40"/>
      <c r="E236" s="44" t="str">
        <f>IF($D236="","",VLOOKUP($D236,'MÃ HH'!$A$2:$C$1873,2,0))</f>
        <v/>
      </c>
      <c r="F236" s="80"/>
      <c r="G236" s="81"/>
      <c r="H236" s="81"/>
      <c r="I236" s="84"/>
      <c r="J236" s="81"/>
      <c r="K236" s="81"/>
      <c r="L236" s="81"/>
      <c r="M236" s="81"/>
      <c r="N236" s="45"/>
      <c r="O236" s="85"/>
      <c r="P236" s="86"/>
      <c r="Q236" s="89"/>
      <c r="R236" s="40"/>
    </row>
    <row r="237" spans="1:18" s="65" customFormat="1" ht="30" hidden="1" customHeight="1">
      <c r="A237" s="78"/>
      <c r="B237" s="44" t="str">
        <f>IF($A237="","",VLOOKUP($A237,'MÃ KH'!$A$2:$D$1048573,2,0))</f>
        <v/>
      </c>
      <c r="C237" s="79" t="s">
        <v>4886</v>
      </c>
      <c r="D237" s="40"/>
      <c r="E237" s="44" t="str">
        <f>IF($D237="","",VLOOKUP($D237,'MÃ HH'!$A$2:$C$1873,2,0))</f>
        <v/>
      </c>
      <c r="F237" s="80"/>
      <c r="G237" s="81"/>
      <c r="H237" s="81"/>
      <c r="I237" s="84"/>
      <c r="J237" s="81"/>
      <c r="K237" s="81"/>
      <c r="L237" s="81"/>
      <c r="M237" s="81"/>
      <c r="N237" s="45"/>
      <c r="O237" s="85"/>
      <c r="P237" s="86"/>
      <c r="Q237" s="89"/>
      <c r="R237" s="40"/>
    </row>
    <row r="238" spans="1:18" s="65" customFormat="1" ht="30" hidden="1" customHeight="1">
      <c r="A238" s="78"/>
      <c r="B238" s="44" t="str">
        <f>IF($A238="","",VLOOKUP($A238,'MÃ KH'!$A$2:$D$1048573,2,0))</f>
        <v/>
      </c>
      <c r="C238" s="79" t="s">
        <v>4886</v>
      </c>
      <c r="D238" s="40"/>
      <c r="E238" s="44" t="str">
        <f>IF($D238="","",VLOOKUP($D238,'MÃ HH'!$A$2:$C$1873,2,0))</f>
        <v/>
      </c>
      <c r="F238" s="80"/>
      <c r="G238" s="81"/>
      <c r="H238" s="81"/>
      <c r="I238" s="84"/>
      <c r="J238" s="81"/>
      <c r="K238" s="81"/>
      <c r="L238" s="81"/>
      <c r="M238" s="81"/>
      <c r="N238" s="45"/>
      <c r="O238" s="85"/>
      <c r="P238" s="86"/>
      <c r="Q238" s="89"/>
      <c r="R238" s="40"/>
    </row>
    <row r="239" spans="1:18" s="65" customFormat="1" ht="30" hidden="1" customHeight="1">
      <c r="A239" s="78"/>
      <c r="B239" s="44" t="str">
        <f>IF($A239="","",VLOOKUP($A239,'MÃ KH'!$A$2:$D$1048573,2,0))</f>
        <v/>
      </c>
      <c r="C239" s="79" t="s">
        <v>4886</v>
      </c>
      <c r="D239" s="40"/>
      <c r="E239" s="44" t="str">
        <f>IF($D239="","",VLOOKUP($D239,'MÃ HH'!$A$2:$C$1873,2,0))</f>
        <v/>
      </c>
      <c r="F239" s="80"/>
      <c r="G239" s="81"/>
      <c r="H239" s="81"/>
      <c r="I239" s="84"/>
      <c r="J239" s="81"/>
      <c r="K239" s="81"/>
      <c r="L239" s="81"/>
      <c r="M239" s="81"/>
      <c r="N239" s="45"/>
      <c r="O239" s="85"/>
      <c r="P239" s="86"/>
      <c r="Q239" s="89"/>
      <c r="R239" s="40"/>
    </row>
    <row r="240" spans="1:18" s="65" customFormat="1" ht="30" hidden="1" customHeight="1">
      <c r="A240" s="78"/>
      <c r="B240" s="44" t="str">
        <f>IF($A240="","",VLOOKUP($A240,'MÃ KH'!$A$2:$D$1048573,2,0))</f>
        <v/>
      </c>
      <c r="C240" s="79" t="s">
        <v>4886</v>
      </c>
      <c r="D240" s="40"/>
      <c r="E240" s="44" t="str">
        <f>IF($D240="","",VLOOKUP($D240,'MÃ HH'!$A$2:$C$1873,2,0))</f>
        <v/>
      </c>
      <c r="F240" s="80"/>
      <c r="G240" s="81"/>
      <c r="H240" s="81"/>
      <c r="I240" s="84"/>
      <c r="J240" s="81"/>
      <c r="K240" s="81"/>
      <c r="L240" s="81"/>
      <c r="M240" s="81"/>
      <c r="N240" s="45"/>
      <c r="O240" s="85"/>
      <c r="P240" s="86"/>
      <c r="Q240" s="89"/>
      <c r="R240" s="40"/>
    </row>
    <row r="241" spans="1:18" s="65" customFormat="1" ht="30" hidden="1" customHeight="1">
      <c r="A241" s="78"/>
      <c r="B241" s="44" t="str">
        <f>IF($A241="","",VLOOKUP($A241,'MÃ KH'!$A$2:$D$1048573,2,0))</f>
        <v/>
      </c>
      <c r="C241" s="79" t="s">
        <v>4886</v>
      </c>
      <c r="D241" s="40"/>
      <c r="E241" s="44" t="str">
        <f>IF($D241="","",VLOOKUP($D241,'MÃ HH'!$A$2:$C$1873,2,0))</f>
        <v/>
      </c>
      <c r="F241" s="80"/>
      <c r="G241" s="81"/>
      <c r="H241" s="81"/>
      <c r="I241" s="84"/>
      <c r="J241" s="81"/>
      <c r="K241" s="81"/>
      <c r="L241" s="81"/>
      <c r="M241" s="81"/>
      <c r="N241" s="45"/>
      <c r="O241" s="85"/>
      <c r="P241" s="86"/>
      <c r="Q241" s="89"/>
      <c r="R241" s="40"/>
    </row>
    <row r="242" spans="1:18" s="65" customFormat="1" ht="30" hidden="1" customHeight="1">
      <c r="A242" s="78"/>
      <c r="B242" s="44" t="str">
        <f>IF($A242="","",VLOOKUP($A242,'MÃ KH'!$A$2:$D$1048573,2,0))</f>
        <v/>
      </c>
      <c r="C242" s="79" t="s">
        <v>4886</v>
      </c>
      <c r="D242" s="40"/>
      <c r="E242" s="44" t="str">
        <f>IF($D242="","",VLOOKUP($D242,'MÃ HH'!$A$2:$C$1873,2,0))</f>
        <v/>
      </c>
      <c r="F242" s="80"/>
      <c r="G242" s="81"/>
      <c r="H242" s="81"/>
      <c r="I242" s="84"/>
      <c r="J242" s="81"/>
      <c r="K242" s="81"/>
      <c r="L242" s="81"/>
      <c r="M242" s="81"/>
      <c r="N242" s="45"/>
      <c r="O242" s="85"/>
      <c r="P242" s="86"/>
      <c r="Q242" s="89"/>
      <c r="R242" s="40"/>
    </row>
    <row r="243" spans="1:18" s="65" customFormat="1" ht="30" hidden="1" customHeight="1">
      <c r="A243" s="78"/>
      <c r="B243" s="44" t="str">
        <f>IF($A243="","",VLOOKUP($A243,'MÃ KH'!$A$2:$D$1048573,2,0))</f>
        <v/>
      </c>
      <c r="C243" s="79" t="s">
        <v>4886</v>
      </c>
      <c r="D243" s="40"/>
      <c r="E243" s="44" t="str">
        <f>IF($D243="","",VLOOKUP($D243,'MÃ HH'!$A$2:$C$1873,2,0))</f>
        <v/>
      </c>
      <c r="F243" s="80"/>
      <c r="G243" s="81"/>
      <c r="H243" s="81"/>
      <c r="I243" s="84"/>
      <c r="J243" s="81"/>
      <c r="K243" s="81"/>
      <c r="L243" s="81"/>
      <c r="M243" s="81"/>
      <c r="N243" s="45"/>
      <c r="O243" s="85"/>
      <c r="P243" s="86"/>
      <c r="Q243" s="89"/>
      <c r="R243" s="40"/>
    </row>
    <row r="244" spans="1:18" s="65" customFormat="1" ht="30" hidden="1" customHeight="1">
      <c r="A244" s="78"/>
      <c r="B244" s="44" t="str">
        <f>IF($A244="","",VLOOKUP($A244,'MÃ KH'!$A$2:$D$1048573,2,0))</f>
        <v/>
      </c>
      <c r="C244" s="79" t="s">
        <v>4886</v>
      </c>
      <c r="D244" s="40"/>
      <c r="E244" s="44" t="str">
        <f>IF($D244="","",VLOOKUP($D244,'MÃ HH'!$A$2:$C$1873,2,0))</f>
        <v/>
      </c>
      <c r="F244" s="80"/>
      <c r="G244" s="81"/>
      <c r="H244" s="81"/>
      <c r="I244" s="84"/>
      <c r="J244" s="81"/>
      <c r="K244" s="81"/>
      <c r="L244" s="81"/>
      <c r="M244" s="81"/>
      <c r="N244" s="45"/>
      <c r="O244" s="85"/>
      <c r="P244" s="86"/>
      <c r="Q244" s="89"/>
      <c r="R244" s="40"/>
    </row>
    <row r="245" spans="1:18" s="65" customFormat="1" ht="30" hidden="1" customHeight="1">
      <c r="A245" s="78"/>
      <c r="B245" s="44" t="str">
        <f>IF($A245="","",VLOOKUP($A245,'MÃ KH'!$A$2:$D$1048573,2,0))</f>
        <v/>
      </c>
      <c r="C245" s="79" t="s">
        <v>4886</v>
      </c>
      <c r="D245" s="40"/>
      <c r="E245" s="44" t="str">
        <f>IF($D245="","",VLOOKUP($D245,'MÃ HH'!$A$2:$C$1873,2,0))</f>
        <v/>
      </c>
      <c r="F245" s="80"/>
      <c r="G245" s="81"/>
      <c r="H245" s="81"/>
      <c r="I245" s="84"/>
      <c r="J245" s="81"/>
      <c r="K245" s="81"/>
      <c r="L245" s="81"/>
      <c r="M245" s="81"/>
      <c r="N245" s="45"/>
      <c r="O245" s="85"/>
      <c r="P245" s="86"/>
      <c r="Q245" s="89"/>
      <c r="R245" s="40"/>
    </row>
    <row r="246" spans="1:18" s="65" customFormat="1" ht="30" hidden="1" customHeight="1">
      <c r="A246" s="78"/>
      <c r="B246" s="44" t="str">
        <f>IF($A246="","",VLOOKUP($A246,'MÃ KH'!$A$2:$D$1048573,2,0))</f>
        <v/>
      </c>
      <c r="C246" s="79" t="s">
        <v>4886</v>
      </c>
      <c r="D246" s="40"/>
      <c r="E246" s="44" t="str">
        <f>IF($D246="","",VLOOKUP($D246,'MÃ HH'!$A$2:$C$1873,2,0))</f>
        <v/>
      </c>
      <c r="F246" s="80"/>
      <c r="G246" s="81"/>
      <c r="H246" s="81"/>
      <c r="I246" s="84"/>
      <c r="J246" s="81"/>
      <c r="K246" s="81"/>
      <c r="L246" s="81"/>
      <c r="M246" s="81"/>
      <c r="N246" s="45"/>
      <c r="O246" s="85"/>
      <c r="P246" s="86"/>
      <c r="Q246" s="89"/>
      <c r="R246" s="40"/>
    </row>
    <row r="247" spans="1:18" s="65" customFormat="1" ht="30" hidden="1" customHeight="1">
      <c r="A247" s="78"/>
      <c r="B247" s="44" t="str">
        <f>IF($A247="","",VLOOKUP($A247,'MÃ KH'!$A$2:$D$1048573,2,0))</f>
        <v/>
      </c>
      <c r="C247" s="79" t="s">
        <v>4886</v>
      </c>
      <c r="D247" s="40"/>
      <c r="E247" s="44" t="str">
        <f>IF($D247="","",VLOOKUP($D247,'MÃ HH'!$A$2:$C$1873,2,0))</f>
        <v/>
      </c>
      <c r="F247" s="80"/>
      <c r="G247" s="81"/>
      <c r="H247" s="81"/>
      <c r="I247" s="84"/>
      <c r="J247" s="81"/>
      <c r="K247" s="81"/>
      <c r="L247" s="81"/>
      <c r="M247" s="81"/>
      <c r="N247" s="45"/>
      <c r="O247" s="85"/>
      <c r="P247" s="86"/>
      <c r="Q247" s="89"/>
      <c r="R247" s="40"/>
    </row>
    <row r="248" spans="1:18" s="65" customFormat="1" ht="30" hidden="1" customHeight="1">
      <c r="A248" s="78"/>
      <c r="B248" s="44" t="str">
        <f>IF($A248="","",VLOOKUP($A248,'MÃ KH'!$A$2:$D$1048573,2,0))</f>
        <v/>
      </c>
      <c r="C248" s="79" t="s">
        <v>4886</v>
      </c>
      <c r="D248" s="40"/>
      <c r="E248" s="44" t="str">
        <f>IF($D248="","",VLOOKUP($D248,'MÃ HH'!$A$2:$C$1873,2,0))</f>
        <v/>
      </c>
      <c r="F248" s="80"/>
      <c r="G248" s="81"/>
      <c r="H248" s="81"/>
      <c r="I248" s="84"/>
      <c r="J248" s="81"/>
      <c r="K248" s="81"/>
      <c r="L248" s="81"/>
      <c r="M248" s="81"/>
      <c r="N248" s="45"/>
      <c r="O248" s="85"/>
      <c r="P248" s="86"/>
      <c r="Q248" s="89"/>
      <c r="R248" s="40"/>
    </row>
    <row r="249" spans="1:18" s="65" customFormat="1" ht="30" hidden="1" customHeight="1">
      <c r="A249" s="78"/>
      <c r="B249" s="44" t="str">
        <f>IF($A249="","",VLOOKUP($A249,'MÃ KH'!$A$2:$D$1048573,2,0))</f>
        <v/>
      </c>
      <c r="C249" s="79" t="s">
        <v>4886</v>
      </c>
      <c r="D249" s="40"/>
      <c r="E249" s="44" t="str">
        <f>IF($D249="","",VLOOKUP($D249,'MÃ HH'!$A$2:$C$1873,2,0))</f>
        <v/>
      </c>
      <c r="F249" s="80"/>
      <c r="G249" s="81"/>
      <c r="H249" s="81"/>
      <c r="I249" s="84"/>
      <c r="J249" s="81"/>
      <c r="K249" s="81"/>
      <c r="L249" s="81"/>
      <c r="M249" s="81"/>
      <c r="N249" s="45"/>
      <c r="O249" s="85"/>
      <c r="P249" s="86"/>
      <c r="Q249" s="89"/>
      <c r="R249" s="40"/>
    </row>
    <row r="250" spans="1:18" s="65" customFormat="1" ht="30" hidden="1" customHeight="1">
      <c r="A250" s="78"/>
      <c r="B250" s="44" t="str">
        <f>IF($A250="","",VLOOKUP($A250,'MÃ KH'!$A$2:$D$1048573,2,0))</f>
        <v/>
      </c>
      <c r="C250" s="79" t="s">
        <v>4886</v>
      </c>
      <c r="D250" s="40"/>
      <c r="E250" s="44" t="str">
        <f>IF($D250="","",VLOOKUP($D250,'MÃ HH'!$A$2:$C$1873,2,0))</f>
        <v/>
      </c>
      <c r="F250" s="80"/>
      <c r="G250" s="81"/>
      <c r="H250" s="81"/>
      <c r="I250" s="84"/>
      <c r="J250" s="81"/>
      <c r="K250" s="81"/>
      <c r="L250" s="81"/>
      <c r="M250" s="81"/>
      <c r="N250" s="45"/>
      <c r="O250" s="85"/>
      <c r="P250" s="86"/>
      <c r="Q250" s="89"/>
      <c r="R250" s="40"/>
    </row>
    <row r="251" spans="1:18" s="65" customFormat="1" ht="30" hidden="1" customHeight="1">
      <c r="A251" s="78"/>
      <c r="B251" s="44" t="str">
        <f>IF($A251="","",VLOOKUP($A251,'MÃ KH'!$A$2:$D$1048573,2,0))</f>
        <v/>
      </c>
      <c r="C251" s="79" t="s">
        <v>4886</v>
      </c>
      <c r="D251" s="40"/>
      <c r="E251" s="44" t="str">
        <f>IF($D251="","",VLOOKUP($D251,'MÃ HH'!$A$2:$C$1873,2,0))</f>
        <v/>
      </c>
      <c r="F251" s="80"/>
      <c r="G251" s="81"/>
      <c r="H251" s="81"/>
      <c r="I251" s="84"/>
      <c r="J251" s="81"/>
      <c r="K251" s="81"/>
      <c r="L251" s="81"/>
      <c r="M251" s="81"/>
      <c r="N251" s="45"/>
      <c r="O251" s="85"/>
      <c r="P251" s="86"/>
      <c r="Q251" s="89"/>
      <c r="R251" s="40"/>
    </row>
    <row r="252" spans="1:18" s="65" customFormat="1" ht="30" hidden="1" customHeight="1">
      <c r="A252" s="78"/>
      <c r="B252" s="44" t="str">
        <f>IF($A252="","",VLOOKUP($A252,'MÃ KH'!$A$2:$D$1048573,2,0))</f>
        <v/>
      </c>
      <c r="C252" s="79" t="s">
        <v>4886</v>
      </c>
      <c r="D252" s="40"/>
      <c r="E252" s="44" t="str">
        <f>IF($D252="","",VLOOKUP($D252,'MÃ HH'!$A$2:$C$1873,2,0))</f>
        <v/>
      </c>
      <c r="F252" s="80"/>
      <c r="G252" s="81"/>
      <c r="H252" s="81"/>
      <c r="I252" s="84"/>
      <c r="J252" s="81"/>
      <c r="K252" s="81"/>
      <c r="L252" s="81"/>
      <c r="M252" s="81"/>
      <c r="N252" s="45"/>
      <c r="O252" s="85"/>
      <c r="P252" s="86"/>
      <c r="Q252" s="89"/>
      <c r="R252" s="40"/>
    </row>
    <row r="253" spans="1:18" s="65" customFormat="1" ht="30" hidden="1" customHeight="1">
      <c r="A253" s="78"/>
      <c r="B253" s="44" t="str">
        <f>IF($A253="","",VLOOKUP($A253,'MÃ KH'!$A$2:$D$1048573,2,0))</f>
        <v/>
      </c>
      <c r="C253" s="79" t="s">
        <v>4886</v>
      </c>
      <c r="D253" s="40"/>
      <c r="E253" s="44" t="str">
        <f>IF($D253="","",VLOOKUP($D253,'MÃ HH'!$A$2:$C$1873,2,0))</f>
        <v/>
      </c>
      <c r="F253" s="80"/>
      <c r="G253" s="81"/>
      <c r="H253" s="81"/>
      <c r="I253" s="84"/>
      <c r="J253" s="81"/>
      <c r="K253" s="81"/>
      <c r="L253" s="81"/>
      <c r="M253" s="81"/>
      <c r="N253" s="45"/>
      <c r="O253" s="85"/>
      <c r="P253" s="86"/>
      <c r="Q253" s="89"/>
      <c r="R253" s="40"/>
    </row>
    <row r="254" spans="1:18" s="65" customFormat="1" ht="30" hidden="1" customHeight="1">
      <c r="A254" s="78"/>
      <c r="B254" s="44" t="str">
        <f>IF($A254="","",VLOOKUP($A254,'MÃ KH'!$A$2:$D$1048573,2,0))</f>
        <v/>
      </c>
      <c r="C254" s="79" t="s">
        <v>4886</v>
      </c>
      <c r="D254" s="40"/>
      <c r="E254" s="44" t="str">
        <f>IF($D254="","",VLOOKUP($D254,'MÃ HH'!$A$2:$C$1873,2,0))</f>
        <v/>
      </c>
      <c r="F254" s="80"/>
      <c r="G254" s="81"/>
      <c r="H254" s="81"/>
      <c r="I254" s="84"/>
      <c r="J254" s="81"/>
      <c r="K254" s="81"/>
      <c r="L254" s="81"/>
      <c r="M254" s="81"/>
      <c r="N254" s="45"/>
      <c r="O254" s="85"/>
      <c r="P254" s="86"/>
      <c r="Q254" s="89"/>
      <c r="R254" s="40"/>
    </row>
    <row r="255" spans="1:18" s="65" customFormat="1" ht="30" hidden="1" customHeight="1">
      <c r="A255" s="78"/>
      <c r="B255" s="44" t="str">
        <f>IF($A255="","",VLOOKUP($A255,'MÃ KH'!$A$2:$D$1048573,2,0))</f>
        <v/>
      </c>
      <c r="C255" s="79" t="s">
        <v>4886</v>
      </c>
      <c r="D255" s="40"/>
      <c r="E255" s="44" t="str">
        <f>IF($D255="","",VLOOKUP($D255,'MÃ HH'!$A$2:$C$1873,2,0))</f>
        <v/>
      </c>
      <c r="F255" s="80"/>
      <c r="G255" s="81"/>
      <c r="H255" s="81"/>
      <c r="I255" s="84"/>
      <c r="J255" s="81"/>
      <c r="K255" s="81"/>
      <c r="L255" s="81"/>
      <c r="M255" s="81"/>
      <c r="N255" s="45"/>
      <c r="O255" s="85"/>
      <c r="P255" s="86"/>
      <c r="Q255" s="89"/>
      <c r="R255" s="40"/>
    </row>
    <row r="256" spans="1:18" s="65" customFormat="1" ht="30" hidden="1" customHeight="1">
      <c r="A256" s="78"/>
      <c r="B256" s="44" t="str">
        <f>IF($A256="","",VLOOKUP($A256,'MÃ KH'!$A$2:$D$1048573,2,0))</f>
        <v/>
      </c>
      <c r="C256" s="79" t="s">
        <v>4886</v>
      </c>
      <c r="D256" s="40"/>
      <c r="E256" s="44" t="str">
        <f>IF($D256="","",VLOOKUP($D256,'MÃ HH'!$A$2:$C$1873,2,0))</f>
        <v/>
      </c>
      <c r="F256" s="80"/>
      <c r="G256" s="81"/>
      <c r="H256" s="81"/>
      <c r="I256" s="84"/>
      <c r="J256" s="81"/>
      <c r="K256" s="81"/>
      <c r="L256" s="81"/>
      <c r="M256" s="81"/>
      <c r="N256" s="45"/>
      <c r="O256" s="85"/>
      <c r="P256" s="86"/>
      <c r="Q256" s="89"/>
      <c r="R256" s="40"/>
    </row>
    <row r="257" spans="1:18" s="65" customFormat="1" ht="30" hidden="1" customHeight="1">
      <c r="A257" s="78"/>
      <c r="B257" s="44" t="str">
        <f>IF($A257="","",VLOOKUP($A257,'MÃ KH'!$A$2:$D$1048573,2,0))</f>
        <v/>
      </c>
      <c r="C257" s="79" t="s">
        <v>4886</v>
      </c>
      <c r="D257" s="40"/>
      <c r="E257" s="44" t="str">
        <f>IF($D257="","",VLOOKUP($D257,'MÃ HH'!$A$2:$C$1873,2,0))</f>
        <v/>
      </c>
      <c r="F257" s="80"/>
      <c r="G257" s="81"/>
      <c r="H257" s="81"/>
      <c r="I257" s="84"/>
      <c r="J257" s="81"/>
      <c r="K257" s="81"/>
      <c r="L257" s="81"/>
      <c r="M257" s="81"/>
      <c r="N257" s="45"/>
      <c r="O257" s="85"/>
      <c r="P257" s="86"/>
      <c r="Q257" s="89"/>
      <c r="R257" s="40"/>
    </row>
    <row r="258" spans="1:18" s="65" customFormat="1" ht="30" hidden="1" customHeight="1">
      <c r="A258" s="78"/>
      <c r="B258" s="44" t="str">
        <f>IF($A258="","",VLOOKUP($A258,'MÃ KH'!$A$2:$D$1048573,2,0))</f>
        <v/>
      </c>
      <c r="C258" s="79" t="s">
        <v>4886</v>
      </c>
      <c r="D258" s="40"/>
      <c r="E258" s="44" t="str">
        <f>IF($D258="","",VLOOKUP($D258,'MÃ HH'!$A$2:$C$1873,2,0))</f>
        <v/>
      </c>
      <c r="F258" s="80"/>
      <c r="G258" s="81"/>
      <c r="H258" s="81"/>
      <c r="I258" s="84"/>
      <c r="J258" s="81"/>
      <c r="K258" s="81"/>
      <c r="L258" s="81"/>
      <c r="M258" s="81"/>
      <c r="N258" s="45"/>
      <c r="O258" s="85"/>
      <c r="P258" s="86"/>
      <c r="Q258" s="89"/>
      <c r="R258" s="40"/>
    </row>
    <row r="259" spans="1:18" s="65" customFormat="1" ht="30" hidden="1" customHeight="1">
      <c r="A259" s="78"/>
      <c r="B259" s="44" t="str">
        <f>IF($A259="","",VLOOKUP($A259,'MÃ KH'!$A$2:$D$1048573,2,0))</f>
        <v/>
      </c>
      <c r="C259" s="79" t="s">
        <v>4886</v>
      </c>
      <c r="D259" s="40"/>
      <c r="E259" s="44" t="str">
        <f>IF($D259="","",VLOOKUP($D259,'MÃ HH'!$A$2:$C$1873,2,0))</f>
        <v/>
      </c>
      <c r="F259" s="80"/>
      <c r="G259" s="81"/>
      <c r="H259" s="81"/>
      <c r="I259" s="84"/>
      <c r="J259" s="81"/>
      <c r="K259" s="81"/>
      <c r="L259" s="81"/>
      <c r="M259" s="81"/>
      <c r="N259" s="45"/>
      <c r="O259" s="85"/>
      <c r="P259" s="86"/>
      <c r="Q259" s="89"/>
      <c r="R259" s="40"/>
    </row>
    <row r="260" spans="1:18" s="65" customFormat="1" ht="30" hidden="1" customHeight="1">
      <c r="A260" s="78"/>
      <c r="B260" s="44" t="str">
        <f>IF($A260="","",VLOOKUP($A260,'MÃ KH'!$A$2:$D$1048573,2,0))</f>
        <v/>
      </c>
      <c r="C260" s="79" t="s">
        <v>4886</v>
      </c>
      <c r="D260" s="40"/>
      <c r="E260" s="44" t="str">
        <f>IF($D260="","",VLOOKUP($D260,'MÃ HH'!$A$2:$C$1873,2,0))</f>
        <v/>
      </c>
      <c r="F260" s="80"/>
      <c r="G260" s="81"/>
      <c r="H260" s="81"/>
      <c r="I260" s="84"/>
      <c r="J260" s="81"/>
      <c r="K260" s="81"/>
      <c r="L260" s="81"/>
      <c r="M260" s="81"/>
      <c r="N260" s="45"/>
      <c r="O260" s="85"/>
      <c r="P260" s="86"/>
      <c r="Q260" s="89"/>
      <c r="R260" s="40"/>
    </row>
    <row r="261" spans="1:18" s="65" customFormat="1" ht="30" hidden="1" customHeight="1">
      <c r="A261" s="78"/>
      <c r="B261" s="44" t="str">
        <f>IF($A261="","",VLOOKUP($A261,'MÃ KH'!$A$2:$D$1048573,2,0))</f>
        <v/>
      </c>
      <c r="C261" s="79" t="s">
        <v>4886</v>
      </c>
      <c r="D261" s="40"/>
      <c r="E261" s="44" t="str">
        <f>IF($D261="","",VLOOKUP($D261,'MÃ HH'!$A$2:$C$1873,2,0))</f>
        <v/>
      </c>
      <c r="F261" s="80"/>
      <c r="G261" s="81"/>
      <c r="H261" s="81"/>
      <c r="I261" s="84"/>
      <c r="J261" s="81"/>
      <c r="K261" s="81"/>
      <c r="L261" s="81"/>
      <c r="M261" s="81"/>
      <c r="N261" s="45"/>
      <c r="O261" s="85"/>
      <c r="P261" s="86"/>
      <c r="Q261" s="89"/>
      <c r="R261" s="40"/>
    </row>
    <row r="262" spans="1:18" s="65" customFormat="1" ht="30" hidden="1" customHeight="1">
      <c r="A262" s="78"/>
      <c r="B262" s="44" t="str">
        <f>IF($A262="","",VLOOKUP($A262,'MÃ KH'!$A$2:$D$1048573,2,0))</f>
        <v/>
      </c>
      <c r="C262" s="79" t="s">
        <v>4886</v>
      </c>
      <c r="D262" s="40"/>
      <c r="E262" s="44" t="str">
        <f>IF($D262="","",VLOOKUP($D262,'MÃ HH'!$A$2:$C$1873,2,0))</f>
        <v/>
      </c>
      <c r="F262" s="80"/>
      <c r="G262" s="81"/>
      <c r="H262" s="81"/>
      <c r="I262" s="84"/>
      <c r="J262" s="81"/>
      <c r="K262" s="81"/>
      <c r="L262" s="81"/>
      <c r="M262" s="81"/>
      <c r="N262" s="45"/>
      <c r="O262" s="85"/>
      <c r="P262" s="86"/>
      <c r="Q262" s="89"/>
      <c r="R262" s="40"/>
    </row>
    <row r="263" spans="1:18" s="65" customFormat="1" ht="30" hidden="1" customHeight="1">
      <c r="A263" s="78"/>
      <c r="B263" s="44" t="str">
        <f>IF($A263="","",VLOOKUP($A263,'MÃ KH'!$A$2:$D$1048573,2,0))</f>
        <v/>
      </c>
      <c r="C263" s="79" t="s">
        <v>4886</v>
      </c>
      <c r="D263" s="40"/>
      <c r="E263" s="44" t="str">
        <f>IF($D263="","",VLOOKUP($D263,'MÃ HH'!$A$2:$C$1873,2,0))</f>
        <v/>
      </c>
      <c r="F263" s="80"/>
      <c r="G263" s="81"/>
      <c r="H263" s="81"/>
      <c r="I263" s="84"/>
      <c r="J263" s="81"/>
      <c r="K263" s="81"/>
      <c r="L263" s="81"/>
      <c r="M263" s="81"/>
      <c r="N263" s="45"/>
      <c r="O263" s="85"/>
      <c r="P263" s="86"/>
      <c r="Q263" s="89"/>
      <c r="R263" s="40"/>
    </row>
    <row r="264" spans="1:18" s="65" customFormat="1" ht="30" hidden="1" customHeight="1">
      <c r="A264" s="78"/>
      <c r="B264" s="44" t="str">
        <f>IF($A264="","",VLOOKUP($A264,'MÃ KH'!$A$2:$D$1048573,2,0))</f>
        <v/>
      </c>
      <c r="C264" s="79" t="s">
        <v>4886</v>
      </c>
      <c r="D264" s="40"/>
      <c r="E264" s="44" t="str">
        <f>IF($D264="","",VLOOKUP($D264,'MÃ HH'!$A$2:$C$1873,2,0))</f>
        <v/>
      </c>
      <c r="F264" s="80"/>
      <c r="G264" s="81"/>
      <c r="H264" s="81"/>
      <c r="I264" s="84"/>
      <c r="J264" s="81"/>
      <c r="K264" s="81"/>
      <c r="L264" s="81"/>
      <c r="M264" s="81"/>
      <c r="N264" s="45"/>
      <c r="O264" s="85"/>
      <c r="P264" s="86"/>
      <c r="Q264" s="89"/>
      <c r="R264" s="40"/>
    </row>
    <row r="265" spans="1:18" s="65" customFormat="1" ht="30" hidden="1" customHeight="1">
      <c r="A265" s="78"/>
      <c r="B265" s="44" t="str">
        <f>IF($A265="","",VLOOKUP($A265,'MÃ KH'!$A$2:$D$1048573,2,0))</f>
        <v/>
      </c>
      <c r="C265" s="79" t="s">
        <v>4886</v>
      </c>
      <c r="D265" s="40"/>
      <c r="E265" s="44" t="str">
        <f>IF($D265="","",VLOOKUP($D265,'MÃ HH'!$A$2:$C$1873,2,0))</f>
        <v/>
      </c>
      <c r="F265" s="80"/>
      <c r="G265" s="81"/>
      <c r="H265" s="81"/>
      <c r="I265" s="84"/>
      <c r="J265" s="81"/>
      <c r="K265" s="81"/>
      <c r="L265" s="81"/>
      <c r="M265" s="81"/>
      <c r="N265" s="45"/>
      <c r="O265" s="85"/>
      <c r="P265" s="86"/>
      <c r="Q265" s="89"/>
      <c r="R265" s="40"/>
    </row>
    <row r="266" spans="1:18" s="65" customFormat="1" ht="30" hidden="1" customHeight="1">
      <c r="A266" s="78"/>
      <c r="B266" s="44" t="str">
        <f>IF($A266="","",VLOOKUP($A266,'MÃ KH'!$A$2:$D$1048573,2,0))</f>
        <v/>
      </c>
      <c r="C266" s="79" t="s">
        <v>4886</v>
      </c>
      <c r="D266" s="40"/>
      <c r="E266" s="44" t="str">
        <f>IF($D266="","",VLOOKUP($D266,'MÃ HH'!$A$2:$C$1873,2,0))</f>
        <v/>
      </c>
      <c r="F266" s="80"/>
      <c r="G266" s="81"/>
      <c r="H266" s="81"/>
      <c r="I266" s="84"/>
      <c r="J266" s="81"/>
      <c r="K266" s="81"/>
      <c r="L266" s="81"/>
      <c r="M266" s="81"/>
      <c r="N266" s="45"/>
      <c r="O266" s="85"/>
      <c r="P266" s="86"/>
      <c r="Q266" s="89"/>
      <c r="R266" s="40"/>
    </row>
    <row r="267" spans="1:18" s="65" customFormat="1" ht="30" hidden="1" customHeight="1">
      <c r="A267" s="78"/>
      <c r="B267" s="44" t="str">
        <f>IF($A267="","",VLOOKUP($A267,'MÃ KH'!$A$2:$D$1048573,2,0))</f>
        <v/>
      </c>
      <c r="C267" s="79" t="s">
        <v>4886</v>
      </c>
      <c r="D267" s="40"/>
      <c r="E267" s="44" t="str">
        <f>IF($D267="","",VLOOKUP($D267,'MÃ HH'!$A$2:$C$1873,2,0))</f>
        <v/>
      </c>
      <c r="F267" s="80"/>
      <c r="G267" s="81"/>
      <c r="H267" s="81"/>
      <c r="I267" s="84"/>
      <c r="J267" s="81"/>
      <c r="K267" s="81"/>
      <c r="L267" s="81"/>
      <c r="M267" s="81"/>
      <c r="N267" s="45"/>
      <c r="O267" s="85"/>
      <c r="P267" s="86"/>
      <c r="Q267" s="89"/>
      <c r="R267" s="40"/>
    </row>
    <row r="268" spans="1:18" s="65" customFormat="1" ht="30" hidden="1" customHeight="1">
      <c r="A268" s="78"/>
      <c r="B268" s="44" t="str">
        <f>IF($A268="","",VLOOKUP($A268,'MÃ KH'!$A$2:$D$1048573,2,0))</f>
        <v/>
      </c>
      <c r="C268" s="79" t="s">
        <v>4886</v>
      </c>
      <c r="D268" s="40"/>
      <c r="E268" s="44" t="str">
        <f>IF($D268="","",VLOOKUP($D268,'MÃ HH'!$A$2:$C$1873,2,0))</f>
        <v/>
      </c>
      <c r="F268" s="80"/>
      <c r="G268" s="81"/>
      <c r="H268" s="81"/>
      <c r="I268" s="84"/>
      <c r="J268" s="81"/>
      <c r="K268" s="81"/>
      <c r="L268" s="81"/>
      <c r="M268" s="81"/>
      <c r="N268" s="45"/>
      <c r="O268" s="85"/>
      <c r="P268" s="86"/>
      <c r="Q268" s="89"/>
      <c r="R268" s="40"/>
    </row>
    <row r="269" spans="1:18" s="65" customFormat="1" ht="30" hidden="1" customHeight="1">
      <c r="A269" s="78"/>
      <c r="B269" s="44" t="str">
        <f>IF($A269="","",VLOOKUP($A269,'MÃ KH'!$A$2:$D$1048573,2,0))</f>
        <v/>
      </c>
      <c r="C269" s="79" t="s">
        <v>4886</v>
      </c>
      <c r="D269" s="40"/>
      <c r="E269" s="44" t="str">
        <f>IF($D269="","",VLOOKUP($D269,'MÃ HH'!$A$2:$C$1873,2,0))</f>
        <v/>
      </c>
      <c r="F269" s="80"/>
      <c r="G269" s="81"/>
      <c r="H269" s="81"/>
      <c r="I269" s="84"/>
      <c r="J269" s="81"/>
      <c r="K269" s="81"/>
      <c r="L269" s="81"/>
      <c r="M269" s="81"/>
      <c r="N269" s="45"/>
      <c r="O269" s="85"/>
      <c r="P269" s="86"/>
      <c r="Q269" s="89"/>
      <c r="R269" s="40"/>
    </row>
    <row r="270" spans="1:18" s="65" customFormat="1" ht="30" hidden="1" customHeight="1">
      <c r="A270" s="78"/>
      <c r="B270" s="44" t="str">
        <f>IF($A270="","",VLOOKUP($A270,'MÃ KH'!$A$2:$D$1048573,2,0))</f>
        <v/>
      </c>
      <c r="C270" s="79" t="s">
        <v>4886</v>
      </c>
      <c r="D270" s="40"/>
      <c r="E270" s="44" t="str">
        <f>IF($D270="","",VLOOKUP($D270,'MÃ HH'!$A$2:$C$1873,2,0))</f>
        <v/>
      </c>
      <c r="F270" s="80"/>
      <c r="G270" s="81"/>
      <c r="H270" s="81"/>
      <c r="I270" s="84"/>
      <c r="J270" s="81"/>
      <c r="K270" s="81"/>
      <c r="L270" s="81"/>
      <c r="M270" s="81"/>
      <c r="N270" s="45"/>
      <c r="O270" s="85"/>
      <c r="P270" s="86"/>
      <c r="Q270" s="89"/>
      <c r="R270" s="40"/>
    </row>
    <row r="271" spans="1:18" s="65" customFormat="1" ht="30" hidden="1" customHeight="1">
      <c r="A271" s="78"/>
      <c r="B271" s="44" t="str">
        <f>IF($A271="","",VLOOKUP($A271,'MÃ KH'!$A$2:$D$1048573,2,0))</f>
        <v/>
      </c>
      <c r="C271" s="79" t="s">
        <v>4886</v>
      </c>
      <c r="D271" s="40"/>
      <c r="E271" s="44" t="str">
        <f>IF($D271="","",VLOOKUP($D271,'MÃ HH'!$A$2:$C$1873,2,0))</f>
        <v/>
      </c>
      <c r="F271" s="80"/>
      <c r="G271" s="81"/>
      <c r="H271" s="81"/>
      <c r="I271" s="84"/>
      <c r="J271" s="81"/>
      <c r="K271" s="81"/>
      <c r="L271" s="81"/>
      <c r="M271" s="81"/>
      <c r="N271" s="45"/>
      <c r="O271" s="85"/>
      <c r="P271" s="86"/>
      <c r="Q271" s="89"/>
      <c r="R271" s="40"/>
    </row>
    <row r="272" spans="1:18" s="65" customFormat="1" ht="30" hidden="1" customHeight="1">
      <c r="A272" s="78"/>
      <c r="B272" s="44" t="str">
        <f>IF($A272="","",VLOOKUP($A272,'MÃ KH'!$A$2:$D$1048573,2,0))</f>
        <v/>
      </c>
      <c r="C272" s="79" t="s">
        <v>4886</v>
      </c>
      <c r="D272" s="40"/>
      <c r="E272" s="44" t="str">
        <f>IF($D272="","",VLOOKUP($D272,'MÃ HH'!$A$2:$C$1873,2,0))</f>
        <v/>
      </c>
      <c r="F272" s="80"/>
      <c r="G272" s="81"/>
      <c r="H272" s="81"/>
      <c r="I272" s="84"/>
      <c r="J272" s="81"/>
      <c r="K272" s="81"/>
      <c r="L272" s="81"/>
      <c r="M272" s="81"/>
      <c r="N272" s="45"/>
      <c r="O272" s="85"/>
      <c r="P272" s="86"/>
      <c r="Q272" s="89"/>
      <c r="R272" s="40"/>
    </row>
    <row r="273" spans="1:18" s="65" customFormat="1" ht="30" hidden="1" customHeight="1">
      <c r="A273" s="78"/>
      <c r="B273" s="44" t="str">
        <f>IF($A273="","",VLOOKUP($A273,'MÃ KH'!$A$2:$D$1048573,2,0))</f>
        <v/>
      </c>
      <c r="C273" s="79" t="s">
        <v>4886</v>
      </c>
      <c r="D273" s="40"/>
      <c r="E273" s="44" t="str">
        <f>IF($D273="","",VLOOKUP($D273,'MÃ HH'!$A$2:$C$1873,2,0))</f>
        <v/>
      </c>
      <c r="F273" s="80"/>
      <c r="G273" s="81"/>
      <c r="H273" s="81"/>
      <c r="I273" s="84"/>
      <c r="J273" s="81"/>
      <c r="K273" s="81"/>
      <c r="L273" s="81"/>
      <c r="M273" s="81"/>
      <c r="N273" s="45"/>
      <c r="O273" s="85"/>
      <c r="P273" s="86"/>
      <c r="Q273" s="89"/>
      <c r="R273" s="40"/>
    </row>
    <row r="274" spans="1:18" s="65" customFormat="1" ht="30" hidden="1" customHeight="1">
      <c r="A274" s="78"/>
      <c r="B274" s="44" t="str">
        <f>IF($A274="","",VLOOKUP($A274,'MÃ KH'!$A$2:$D$1048573,2,0))</f>
        <v/>
      </c>
      <c r="C274" s="79" t="s">
        <v>4886</v>
      </c>
      <c r="D274" s="40"/>
      <c r="E274" s="44" t="str">
        <f>IF($D274="","",VLOOKUP($D274,'MÃ HH'!$A$2:$C$1873,2,0))</f>
        <v/>
      </c>
      <c r="F274" s="80"/>
      <c r="G274" s="81"/>
      <c r="H274" s="81"/>
      <c r="I274" s="84"/>
      <c r="J274" s="81"/>
      <c r="K274" s="81"/>
      <c r="L274" s="81"/>
      <c r="M274" s="81"/>
      <c r="N274" s="45"/>
      <c r="O274" s="85"/>
      <c r="P274" s="86"/>
      <c r="Q274" s="89"/>
      <c r="R274" s="40"/>
    </row>
    <row r="275" spans="1:18" s="65" customFormat="1" ht="30" hidden="1" customHeight="1">
      <c r="A275" s="78"/>
      <c r="B275" s="44" t="str">
        <f>IF($A275="","",VLOOKUP($A275,'MÃ KH'!$A$2:$D$1048573,2,0))</f>
        <v/>
      </c>
      <c r="C275" s="79" t="s">
        <v>4886</v>
      </c>
      <c r="D275" s="40"/>
      <c r="E275" s="44" t="str">
        <f>IF($D275="","",VLOOKUP($D275,'MÃ HH'!$A$2:$C$1873,2,0))</f>
        <v/>
      </c>
      <c r="F275" s="80"/>
      <c r="G275" s="81"/>
      <c r="H275" s="81"/>
      <c r="I275" s="84"/>
      <c r="J275" s="81"/>
      <c r="K275" s="81"/>
      <c r="L275" s="81"/>
      <c r="M275" s="81"/>
      <c r="N275" s="45"/>
      <c r="O275" s="85"/>
      <c r="P275" s="86"/>
      <c r="Q275" s="89"/>
      <c r="R275" s="40"/>
    </row>
    <row r="276" spans="1:18" s="65" customFormat="1" ht="30" hidden="1" customHeight="1">
      <c r="A276" s="78"/>
      <c r="B276" s="44" t="str">
        <f>IF($A276="","",VLOOKUP($A276,'MÃ KH'!$A$2:$D$1048573,2,0))</f>
        <v/>
      </c>
      <c r="C276" s="79" t="s">
        <v>4886</v>
      </c>
      <c r="D276" s="40"/>
      <c r="E276" s="44" t="str">
        <f>IF($D276="","",VLOOKUP($D276,'MÃ HH'!$A$2:$C$1873,2,0))</f>
        <v/>
      </c>
      <c r="F276" s="80"/>
      <c r="G276" s="81"/>
      <c r="H276" s="81"/>
      <c r="I276" s="84"/>
      <c r="J276" s="81"/>
      <c r="K276" s="81"/>
      <c r="L276" s="81"/>
      <c r="M276" s="81"/>
      <c r="N276" s="45"/>
      <c r="O276" s="85"/>
      <c r="P276" s="86"/>
      <c r="Q276" s="89"/>
      <c r="R276" s="40"/>
    </row>
    <row r="277" spans="1:18" s="65" customFormat="1" ht="30" hidden="1" customHeight="1">
      <c r="A277" s="78"/>
      <c r="B277" s="44" t="str">
        <f>IF($A277="","",VLOOKUP($A277,'MÃ KH'!$A$2:$D$1048573,2,0))</f>
        <v/>
      </c>
      <c r="C277" s="79" t="s">
        <v>4886</v>
      </c>
      <c r="D277" s="40"/>
      <c r="E277" s="44" t="str">
        <f>IF($D277="","",VLOOKUP($D277,'MÃ HH'!$A$2:$C$1873,2,0))</f>
        <v/>
      </c>
      <c r="F277" s="80"/>
      <c r="G277" s="81"/>
      <c r="H277" s="81"/>
      <c r="I277" s="84"/>
      <c r="J277" s="81"/>
      <c r="K277" s="81"/>
      <c r="L277" s="81"/>
      <c r="M277" s="81"/>
      <c r="N277" s="45"/>
      <c r="O277" s="85"/>
      <c r="P277" s="86"/>
      <c r="Q277" s="89"/>
      <c r="R277" s="40"/>
    </row>
    <row r="278" spans="1:18" s="65" customFormat="1" ht="30" hidden="1" customHeight="1">
      <c r="A278" s="78"/>
      <c r="B278" s="44" t="str">
        <f>IF($A278="","",VLOOKUP($A278,'MÃ KH'!$A$2:$D$1048573,2,0))</f>
        <v/>
      </c>
      <c r="C278" s="79" t="s">
        <v>4886</v>
      </c>
      <c r="D278" s="40"/>
      <c r="E278" s="44" t="str">
        <f>IF($D278="","",VLOOKUP($D278,'MÃ HH'!$A$2:$C$1873,2,0))</f>
        <v/>
      </c>
      <c r="F278" s="80"/>
      <c r="G278" s="81"/>
      <c r="H278" s="81"/>
      <c r="I278" s="84"/>
      <c r="J278" s="81"/>
      <c r="K278" s="81"/>
      <c r="L278" s="81"/>
      <c r="M278" s="81"/>
      <c r="N278" s="45"/>
      <c r="O278" s="85"/>
      <c r="P278" s="86"/>
      <c r="Q278" s="89"/>
      <c r="R278" s="40"/>
    </row>
    <row r="279" spans="1:18" s="65" customFormat="1" ht="30" hidden="1" customHeight="1">
      <c r="A279" s="78"/>
      <c r="B279" s="44" t="str">
        <f>IF($A279="","",VLOOKUP($A279,'MÃ KH'!$A$2:$D$1048573,2,0))</f>
        <v/>
      </c>
      <c r="C279" s="79" t="s">
        <v>4886</v>
      </c>
      <c r="D279" s="40"/>
      <c r="E279" s="44" t="str">
        <f>IF($D279="","",VLOOKUP($D279,'MÃ HH'!$A$2:$C$1873,2,0))</f>
        <v/>
      </c>
      <c r="F279" s="80"/>
      <c r="G279" s="81"/>
      <c r="H279" s="81"/>
      <c r="I279" s="84"/>
      <c r="J279" s="81"/>
      <c r="K279" s="81"/>
      <c r="L279" s="81"/>
      <c r="M279" s="81"/>
      <c r="N279" s="45"/>
      <c r="O279" s="85"/>
      <c r="P279" s="86"/>
      <c r="Q279" s="89"/>
      <c r="R279" s="40"/>
    </row>
    <row r="280" spans="1:18" s="65" customFormat="1" ht="30" hidden="1" customHeight="1">
      <c r="A280" s="78"/>
      <c r="B280" s="44" t="str">
        <f>IF($A280="","",VLOOKUP($A280,'MÃ KH'!$A$2:$D$1048573,2,0))</f>
        <v/>
      </c>
      <c r="C280" s="79" t="s">
        <v>4886</v>
      </c>
      <c r="D280" s="40"/>
      <c r="E280" s="44" t="str">
        <f>IF($D280="","",VLOOKUP($D280,'MÃ HH'!$A$2:$C$1873,2,0))</f>
        <v/>
      </c>
      <c r="F280" s="80"/>
      <c r="G280" s="81"/>
      <c r="H280" s="81"/>
      <c r="I280" s="84"/>
      <c r="J280" s="81"/>
      <c r="K280" s="81"/>
      <c r="L280" s="81"/>
      <c r="M280" s="81"/>
      <c r="N280" s="45"/>
      <c r="O280" s="85"/>
      <c r="P280" s="86"/>
      <c r="Q280" s="89"/>
      <c r="R280" s="40"/>
    </row>
    <row r="281" spans="1:18" s="65" customFormat="1" ht="30" hidden="1" customHeight="1">
      <c r="A281" s="78"/>
      <c r="B281" s="44" t="str">
        <f>IF($A281="","",VLOOKUP($A281,'MÃ KH'!$A$2:$D$1048573,2,0))</f>
        <v/>
      </c>
      <c r="C281" s="79" t="s">
        <v>4886</v>
      </c>
      <c r="D281" s="40"/>
      <c r="E281" s="44" t="str">
        <f>IF($D281="","",VLOOKUP($D281,'MÃ HH'!$A$2:$C$1873,2,0))</f>
        <v/>
      </c>
      <c r="F281" s="80"/>
      <c r="G281" s="81"/>
      <c r="H281" s="81"/>
      <c r="I281" s="84"/>
      <c r="J281" s="81"/>
      <c r="K281" s="81"/>
      <c r="L281" s="81"/>
      <c r="M281" s="81"/>
      <c r="N281" s="45"/>
      <c r="O281" s="85"/>
      <c r="P281" s="86"/>
      <c r="Q281" s="89"/>
      <c r="R281" s="40"/>
    </row>
    <row r="282" spans="1:18" s="65" customFormat="1" ht="30" hidden="1" customHeight="1">
      <c r="A282" s="78"/>
      <c r="B282" s="44" t="str">
        <f>IF($A282="","",VLOOKUP($A282,'MÃ KH'!$A$2:$D$1048573,2,0))</f>
        <v/>
      </c>
      <c r="C282" s="79" t="s">
        <v>4886</v>
      </c>
      <c r="D282" s="40"/>
      <c r="E282" s="44" t="str">
        <f>IF($D282="","",VLOOKUP($D282,'MÃ HH'!$A$2:$C$1873,2,0))</f>
        <v/>
      </c>
      <c r="F282" s="80"/>
      <c r="G282" s="81"/>
      <c r="H282" s="81"/>
      <c r="I282" s="84"/>
      <c r="J282" s="81"/>
      <c r="K282" s="81"/>
      <c r="L282" s="81"/>
      <c r="M282" s="81"/>
      <c r="N282" s="45"/>
      <c r="O282" s="85"/>
      <c r="P282" s="86"/>
      <c r="Q282" s="89"/>
      <c r="R282" s="40"/>
    </row>
    <row r="283" spans="1:18" s="65" customFormat="1" ht="30" hidden="1" customHeight="1">
      <c r="A283" s="78"/>
      <c r="B283" s="44" t="str">
        <f>IF($A283="","",VLOOKUP($A283,'MÃ KH'!$A$2:$D$1048573,2,0))</f>
        <v/>
      </c>
      <c r="C283" s="79" t="s">
        <v>4886</v>
      </c>
      <c r="D283" s="40"/>
      <c r="E283" s="44" t="str">
        <f>IF($D283="","",VLOOKUP($D283,'MÃ HH'!$A$2:$C$1873,2,0))</f>
        <v/>
      </c>
      <c r="F283" s="80"/>
      <c r="G283" s="81"/>
      <c r="H283" s="81"/>
      <c r="I283" s="84"/>
      <c r="J283" s="81"/>
      <c r="K283" s="81"/>
      <c r="L283" s="81"/>
      <c r="M283" s="81"/>
      <c r="N283" s="45"/>
      <c r="O283" s="85"/>
      <c r="P283" s="86"/>
      <c r="Q283" s="89"/>
      <c r="R283" s="40"/>
    </row>
    <row r="284" spans="1:18" s="65" customFormat="1" ht="30" hidden="1" customHeight="1">
      <c r="A284" s="78"/>
      <c r="B284" s="44" t="str">
        <f>IF($A284="","",VLOOKUP($A284,'MÃ KH'!$A$2:$D$1048573,2,0))</f>
        <v/>
      </c>
      <c r="C284" s="79" t="s">
        <v>4886</v>
      </c>
      <c r="D284" s="40"/>
      <c r="E284" s="44" t="str">
        <f>IF($D284="","",VLOOKUP($D284,'MÃ HH'!$A$2:$C$1873,2,0))</f>
        <v/>
      </c>
      <c r="F284" s="80"/>
      <c r="G284" s="81"/>
      <c r="H284" s="81"/>
      <c r="I284" s="84"/>
      <c r="J284" s="81"/>
      <c r="K284" s="81"/>
      <c r="L284" s="81"/>
      <c r="M284" s="81"/>
      <c r="N284" s="45"/>
      <c r="O284" s="85"/>
      <c r="P284" s="86"/>
      <c r="Q284" s="89"/>
      <c r="R284" s="40"/>
    </row>
    <row r="285" spans="1:18" s="65" customFormat="1" ht="30" hidden="1" customHeight="1">
      <c r="A285" s="78"/>
      <c r="B285" s="44" t="str">
        <f>IF($A285="","",VLOOKUP($A285,'MÃ KH'!$A$2:$D$1048573,2,0))</f>
        <v/>
      </c>
      <c r="C285" s="79" t="s">
        <v>4886</v>
      </c>
      <c r="D285" s="40"/>
      <c r="E285" s="44" t="str">
        <f>IF($D285="","",VLOOKUP($D285,'MÃ HH'!$A$2:$C$1873,2,0))</f>
        <v/>
      </c>
      <c r="F285" s="80"/>
      <c r="G285" s="81"/>
      <c r="H285" s="81"/>
      <c r="I285" s="84"/>
      <c r="J285" s="81"/>
      <c r="K285" s="81"/>
      <c r="L285" s="81"/>
      <c r="M285" s="81"/>
      <c r="N285" s="45"/>
      <c r="O285" s="85"/>
      <c r="P285" s="86"/>
      <c r="Q285" s="89"/>
      <c r="R285" s="40"/>
    </row>
    <row r="286" spans="1:18" s="65" customFormat="1" ht="30" hidden="1" customHeight="1">
      <c r="A286" s="78"/>
      <c r="B286" s="44" t="str">
        <f>IF($A286="","",VLOOKUP($A286,'MÃ KH'!$A$2:$D$1048573,2,0))</f>
        <v/>
      </c>
      <c r="C286" s="79" t="s">
        <v>4886</v>
      </c>
      <c r="D286" s="40"/>
      <c r="E286" s="44" t="str">
        <f>IF($D286="","",VLOOKUP($D286,'MÃ HH'!$A$2:$C$1873,2,0))</f>
        <v/>
      </c>
      <c r="F286" s="80"/>
      <c r="G286" s="81"/>
      <c r="H286" s="81"/>
      <c r="I286" s="84"/>
      <c r="J286" s="81"/>
      <c r="K286" s="81"/>
      <c r="L286" s="81"/>
      <c r="M286" s="81"/>
      <c r="N286" s="45"/>
      <c r="O286" s="85"/>
      <c r="P286" s="86"/>
      <c r="Q286" s="89"/>
      <c r="R286" s="40"/>
    </row>
    <row r="287" spans="1:18" s="65" customFormat="1" ht="30" hidden="1" customHeight="1">
      <c r="A287" s="78"/>
      <c r="B287" s="44" t="str">
        <f>IF($A287="","",VLOOKUP($A287,'MÃ KH'!$A$2:$D$1048573,2,0))</f>
        <v/>
      </c>
      <c r="C287" s="79" t="s">
        <v>4886</v>
      </c>
      <c r="D287" s="40"/>
      <c r="E287" s="44" t="str">
        <f>IF($D287="","",VLOOKUP($D287,'MÃ HH'!$A$2:$C$1873,2,0))</f>
        <v/>
      </c>
      <c r="F287" s="80"/>
      <c r="G287" s="81"/>
      <c r="H287" s="81"/>
      <c r="I287" s="84"/>
      <c r="J287" s="81"/>
      <c r="K287" s="81"/>
      <c r="L287" s="81"/>
      <c r="M287" s="81"/>
      <c r="N287" s="45"/>
      <c r="O287" s="85"/>
      <c r="P287" s="86"/>
      <c r="Q287" s="89"/>
      <c r="R287" s="40"/>
    </row>
    <row r="288" spans="1:18" s="65" customFormat="1" ht="30" hidden="1" customHeight="1">
      <c r="A288" s="78"/>
      <c r="B288" s="44" t="str">
        <f>IF($A288="","",VLOOKUP($A288,'MÃ KH'!$A$2:$D$1048573,2,0))</f>
        <v/>
      </c>
      <c r="C288" s="79" t="s">
        <v>4886</v>
      </c>
      <c r="D288" s="40"/>
      <c r="E288" s="44" t="str">
        <f>IF($D288="","",VLOOKUP($D288,'MÃ HH'!$A$2:$C$1873,2,0))</f>
        <v/>
      </c>
      <c r="F288" s="80"/>
      <c r="G288" s="81"/>
      <c r="H288" s="81"/>
      <c r="I288" s="84"/>
      <c r="J288" s="81"/>
      <c r="K288" s="81"/>
      <c r="L288" s="81"/>
      <c r="M288" s="81"/>
      <c r="N288" s="45"/>
      <c r="O288" s="85"/>
      <c r="P288" s="86"/>
      <c r="Q288" s="89"/>
      <c r="R288" s="40"/>
    </row>
    <row r="289" spans="1:18" s="65" customFormat="1" ht="30" hidden="1" customHeight="1">
      <c r="A289" s="78"/>
      <c r="B289" s="44" t="str">
        <f>IF($A289="","",VLOOKUP($A289,'MÃ KH'!$A$2:$D$1048573,2,0))</f>
        <v/>
      </c>
      <c r="C289" s="79" t="s">
        <v>4886</v>
      </c>
      <c r="D289" s="40"/>
      <c r="E289" s="44" t="str">
        <f>IF($D289="","",VLOOKUP($D289,'MÃ HH'!$A$2:$C$1873,2,0))</f>
        <v/>
      </c>
      <c r="F289" s="80"/>
      <c r="G289" s="81"/>
      <c r="H289" s="81"/>
      <c r="I289" s="84"/>
      <c r="J289" s="81"/>
      <c r="K289" s="81"/>
      <c r="L289" s="81"/>
      <c r="M289" s="81"/>
      <c r="N289" s="45"/>
      <c r="O289" s="85"/>
      <c r="P289" s="86"/>
      <c r="Q289" s="89"/>
      <c r="R289" s="40"/>
    </row>
    <row r="290" spans="1:18" s="65" customFormat="1" ht="30" hidden="1" customHeight="1">
      <c r="A290" s="78"/>
      <c r="B290" s="44" t="str">
        <f>IF($A290="","",VLOOKUP($A290,'MÃ KH'!$A$2:$D$1048573,2,0))</f>
        <v/>
      </c>
      <c r="C290" s="79" t="s">
        <v>4886</v>
      </c>
      <c r="D290" s="40"/>
      <c r="E290" s="44" t="str">
        <f>IF($D290="","",VLOOKUP($D290,'MÃ HH'!$A$2:$C$1873,2,0))</f>
        <v/>
      </c>
      <c r="F290" s="80"/>
      <c r="G290" s="81"/>
      <c r="H290" s="81"/>
      <c r="I290" s="84"/>
      <c r="J290" s="81"/>
      <c r="K290" s="81"/>
      <c r="L290" s="81"/>
      <c r="M290" s="81"/>
      <c r="N290" s="45"/>
      <c r="O290" s="85"/>
      <c r="P290" s="86"/>
      <c r="Q290" s="89"/>
      <c r="R290" s="40"/>
    </row>
    <row r="291" spans="1:18" s="65" customFormat="1" ht="30" hidden="1" customHeight="1">
      <c r="A291" s="78"/>
      <c r="B291" s="44" t="str">
        <f>IF($A291="","",VLOOKUP($A291,'MÃ KH'!$A$2:$D$1048573,2,0))</f>
        <v/>
      </c>
      <c r="C291" s="79" t="s">
        <v>4886</v>
      </c>
      <c r="D291" s="40"/>
      <c r="E291" s="44" t="str">
        <f>IF($D291="","",VLOOKUP($D291,'MÃ HH'!$A$2:$C$1873,2,0))</f>
        <v/>
      </c>
      <c r="F291" s="80"/>
      <c r="G291" s="81"/>
      <c r="H291" s="81"/>
      <c r="I291" s="84"/>
      <c r="J291" s="81"/>
      <c r="K291" s="81"/>
      <c r="L291" s="81"/>
      <c r="M291" s="81"/>
      <c r="N291" s="45"/>
      <c r="O291" s="85"/>
      <c r="P291" s="86"/>
      <c r="Q291" s="89"/>
      <c r="R291" s="40"/>
    </row>
    <row r="292" spans="1:18" s="65" customFormat="1" ht="30" hidden="1" customHeight="1">
      <c r="A292" s="78"/>
      <c r="B292" s="44" t="str">
        <f>IF($A292="","",VLOOKUP($A292,'MÃ KH'!$A$2:$D$1048573,2,0))</f>
        <v/>
      </c>
      <c r="C292" s="79" t="s">
        <v>4886</v>
      </c>
      <c r="D292" s="40"/>
      <c r="E292" s="44" t="str">
        <f>IF($D292="","",VLOOKUP($D292,'MÃ HH'!$A$2:$C$1873,2,0))</f>
        <v/>
      </c>
      <c r="F292" s="80"/>
      <c r="G292" s="81"/>
      <c r="H292" s="81"/>
      <c r="I292" s="84"/>
      <c r="J292" s="81"/>
      <c r="K292" s="81"/>
      <c r="L292" s="81"/>
      <c r="M292" s="81"/>
      <c r="N292" s="45"/>
      <c r="O292" s="85"/>
      <c r="P292" s="86"/>
      <c r="Q292" s="89"/>
      <c r="R292" s="40"/>
    </row>
    <row r="293" spans="1:18" s="65" customFormat="1" ht="30" hidden="1" customHeight="1">
      <c r="A293" s="78"/>
      <c r="B293" s="44" t="str">
        <f>IF($A293="","",VLOOKUP($A293,'MÃ KH'!$A$2:$D$1048573,2,0))</f>
        <v/>
      </c>
      <c r="C293" s="79" t="s">
        <v>4886</v>
      </c>
      <c r="D293" s="40"/>
      <c r="E293" s="44" t="str">
        <f>IF($D293="","",VLOOKUP($D293,'MÃ HH'!$A$2:$C$1873,2,0))</f>
        <v/>
      </c>
      <c r="F293" s="80"/>
      <c r="G293" s="81"/>
      <c r="H293" s="81"/>
      <c r="I293" s="84"/>
      <c r="J293" s="81"/>
      <c r="K293" s="81"/>
      <c r="L293" s="81"/>
      <c r="M293" s="81"/>
      <c r="N293" s="45"/>
      <c r="O293" s="85"/>
      <c r="P293" s="86"/>
      <c r="Q293" s="89"/>
      <c r="R293" s="40"/>
    </row>
    <row r="294" spans="1:18" s="65" customFormat="1" ht="30" hidden="1" customHeight="1">
      <c r="A294" s="78"/>
      <c r="B294" s="44" t="str">
        <f>IF($A294="","",VLOOKUP($A294,'MÃ KH'!$A$2:$D$1048573,2,0))</f>
        <v/>
      </c>
      <c r="C294" s="79" t="s">
        <v>4886</v>
      </c>
      <c r="D294" s="40"/>
      <c r="E294" s="44" t="str">
        <f>IF($D294="","",VLOOKUP($D294,'MÃ HH'!$A$2:$C$1873,2,0))</f>
        <v/>
      </c>
      <c r="F294" s="80"/>
      <c r="G294" s="81"/>
      <c r="H294" s="81"/>
      <c r="I294" s="84"/>
      <c r="J294" s="81"/>
      <c r="K294" s="81"/>
      <c r="L294" s="81"/>
      <c r="M294" s="81"/>
      <c r="N294" s="45"/>
      <c r="O294" s="85"/>
      <c r="P294" s="86"/>
      <c r="Q294" s="89"/>
      <c r="R294" s="40"/>
    </row>
    <row r="295" spans="1:18" s="65" customFormat="1" ht="30" hidden="1" customHeight="1">
      <c r="A295" s="78"/>
      <c r="B295" s="44" t="str">
        <f>IF($A295="","",VLOOKUP($A295,'MÃ KH'!$A$2:$D$1048573,2,0))</f>
        <v/>
      </c>
      <c r="C295" s="79" t="s">
        <v>4886</v>
      </c>
      <c r="D295" s="40"/>
      <c r="E295" s="44" t="str">
        <f>IF($D295="","",VLOOKUP($D295,'MÃ HH'!$A$2:$C$1873,2,0))</f>
        <v/>
      </c>
      <c r="F295" s="80"/>
      <c r="G295" s="81"/>
      <c r="H295" s="81"/>
      <c r="I295" s="84"/>
      <c r="J295" s="81"/>
      <c r="K295" s="81"/>
      <c r="L295" s="81"/>
      <c r="M295" s="81"/>
      <c r="N295" s="45"/>
      <c r="O295" s="85"/>
      <c r="P295" s="86"/>
      <c r="Q295" s="89"/>
      <c r="R295" s="40"/>
    </row>
    <row r="296" spans="1:18" s="65" customFormat="1" ht="30" hidden="1" customHeight="1">
      <c r="A296" s="78"/>
      <c r="B296" s="44" t="str">
        <f>IF($A296="","",VLOOKUP($A296,'MÃ KH'!$A$2:$D$1048573,2,0))</f>
        <v/>
      </c>
      <c r="C296" s="79" t="s">
        <v>4886</v>
      </c>
      <c r="D296" s="40"/>
      <c r="E296" s="44" t="str">
        <f>IF($D296="","",VLOOKUP($D296,'MÃ HH'!$A$2:$C$1873,2,0))</f>
        <v/>
      </c>
      <c r="F296" s="80"/>
      <c r="G296" s="81"/>
      <c r="H296" s="81"/>
      <c r="I296" s="84"/>
      <c r="J296" s="81"/>
      <c r="K296" s="81"/>
      <c r="L296" s="81"/>
      <c r="M296" s="81"/>
      <c r="N296" s="45"/>
      <c r="O296" s="85"/>
      <c r="P296" s="86"/>
      <c r="Q296" s="89"/>
      <c r="R296" s="40"/>
    </row>
    <row r="297" spans="1:18" s="65" customFormat="1" ht="30" hidden="1" customHeight="1">
      <c r="A297" s="78"/>
      <c r="B297" s="44" t="str">
        <f>IF($A297="","",VLOOKUP($A297,'MÃ KH'!$A$2:$D$1048573,2,0))</f>
        <v/>
      </c>
      <c r="C297" s="79" t="s">
        <v>4886</v>
      </c>
      <c r="D297" s="40"/>
      <c r="E297" s="44" t="str">
        <f>IF($D297="","",VLOOKUP($D297,'MÃ HH'!$A$2:$C$1873,2,0))</f>
        <v/>
      </c>
      <c r="F297" s="80"/>
      <c r="G297" s="81"/>
      <c r="H297" s="81"/>
      <c r="I297" s="84"/>
      <c r="J297" s="81"/>
      <c r="K297" s="81"/>
      <c r="L297" s="81"/>
      <c r="M297" s="81"/>
      <c r="N297" s="45"/>
      <c r="O297" s="85"/>
      <c r="P297" s="86"/>
      <c r="Q297" s="89"/>
      <c r="R297" s="40"/>
    </row>
    <row r="298" spans="1:18" s="65" customFormat="1" ht="30" hidden="1" customHeight="1">
      <c r="A298" s="78"/>
      <c r="B298" s="44" t="str">
        <f>IF($A298="","",VLOOKUP($A298,'MÃ KH'!$A$2:$D$1048573,2,0))</f>
        <v/>
      </c>
      <c r="C298" s="79" t="s">
        <v>4886</v>
      </c>
      <c r="D298" s="40"/>
      <c r="E298" s="44" t="str">
        <f>IF($D298="","",VLOOKUP($D298,'MÃ HH'!$A$2:$C$1873,2,0))</f>
        <v/>
      </c>
      <c r="F298" s="80"/>
      <c r="G298" s="81"/>
      <c r="H298" s="81"/>
      <c r="I298" s="84"/>
      <c r="J298" s="81"/>
      <c r="K298" s="81"/>
      <c r="L298" s="81"/>
      <c r="M298" s="81"/>
      <c r="N298" s="45"/>
      <c r="O298" s="85"/>
      <c r="P298" s="86"/>
      <c r="Q298" s="89"/>
      <c r="R298" s="40"/>
    </row>
    <row r="299" spans="1:18" s="65" customFormat="1" ht="30" hidden="1" customHeight="1">
      <c r="A299" s="78"/>
      <c r="B299" s="44" t="str">
        <f>IF($A299="","",VLOOKUP($A299,'MÃ KH'!$A$2:$D$1048573,2,0))</f>
        <v/>
      </c>
      <c r="C299" s="79" t="s">
        <v>4886</v>
      </c>
      <c r="D299" s="40"/>
      <c r="E299" s="44" t="str">
        <f>IF($D299="","",VLOOKUP($D299,'MÃ HH'!$A$2:$C$1873,2,0))</f>
        <v/>
      </c>
      <c r="F299" s="80"/>
      <c r="G299" s="81"/>
      <c r="H299" s="81"/>
      <c r="I299" s="84"/>
      <c r="J299" s="81"/>
      <c r="K299" s="81"/>
      <c r="L299" s="81"/>
      <c r="M299" s="81"/>
      <c r="N299" s="45"/>
      <c r="O299" s="85"/>
      <c r="P299" s="86"/>
      <c r="Q299" s="89"/>
      <c r="R299" s="40"/>
    </row>
    <row r="300" spans="1:18" s="65" customFormat="1" ht="30" hidden="1" customHeight="1">
      <c r="A300" s="78"/>
      <c r="B300" s="44" t="str">
        <f>IF($A300="","",VLOOKUP($A300,'MÃ KH'!$A$2:$D$1048573,2,0))</f>
        <v/>
      </c>
      <c r="C300" s="79" t="s">
        <v>4886</v>
      </c>
      <c r="D300" s="40"/>
      <c r="E300" s="44" t="str">
        <f>IF($D300="","",VLOOKUP($D300,'MÃ HH'!$A$2:$C$1873,2,0))</f>
        <v/>
      </c>
      <c r="F300" s="80"/>
      <c r="G300" s="81"/>
      <c r="H300" s="81"/>
      <c r="I300" s="84"/>
      <c r="J300" s="81"/>
      <c r="K300" s="81"/>
      <c r="L300" s="81"/>
      <c r="M300" s="81"/>
      <c r="N300" s="45"/>
      <c r="O300" s="85"/>
      <c r="P300" s="86"/>
      <c r="Q300" s="89"/>
      <c r="R300" s="40"/>
    </row>
    <row r="301" spans="1:18" s="65" customFormat="1" ht="30" hidden="1" customHeight="1">
      <c r="A301" s="78"/>
      <c r="B301" s="44" t="str">
        <f>IF($A301="","",VLOOKUP($A301,'MÃ KH'!$A$2:$D$1048573,2,0))</f>
        <v/>
      </c>
      <c r="C301" s="79" t="s">
        <v>4886</v>
      </c>
      <c r="D301" s="40"/>
      <c r="E301" s="44" t="str">
        <f>IF($D301="","",VLOOKUP($D301,'MÃ HH'!$A$2:$C$1873,2,0))</f>
        <v/>
      </c>
      <c r="F301" s="80"/>
      <c r="G301" s="81"/>
      <c r="H301" s="81"/>
      <c r="I301" s="84"/>
      <c r="J301" s="81"/>
      <c r="K301" s="81"/>
      <c r="L301" s="81"/>
      <c r="M301" s="81"/>
      <c r="N301" s="45"/>
      <c r="O301" s="85"/>
      <c r="P301" s="86"/>
      <c r="Q301" s="89"/>
      <c r="R301" s="40"/>
    </row>
    <row r="302" spans="1:18" s="65" customFormat="1" ht="30" hidden="1" customHeight="1">
      <c r="A302" s="78"/>
      <c r="B302" s="44" t="str">
        <f>IF($A302="","",VLOOKUP($A302,'MÃ KH'!$A$2:$D$1048573,2,0))</f>
        <v/>
      </c>
      <c r="C302" s="79" t="s">
        <v>4886</v>
      </c>
      <c r="D302" s="40"/>
      <c r="E302" s="44" t="str">
        <f>IF($D302="","",VLOOKUP($D302,'MÃ HH'!$A$2:$C$1873,2,0))</f>
        <v/>
      </c>
      <c r="F302" s="80"/>
      <c r="G302" s="81"/>
      <c r="H302" s="81"/>
      <c r="I302" s="84"/>
      <c r="J302" s="81"/>
      <c r="K302" s="81"/>
      <c r="L302" s="81"/>
      <c r="M302" s="81"/>
      <c r="N302" s="45"/>
      <c r="O302" s="85"/>
      <c r="P302" s="86"/>
      <c r="Q302" s="89"/>
      <c r="R302" s="40"/>
    </row>
    <row r="303" spans="1:18" s="65" customFormat="1" ht="30" hidden="1" customHeight="1">
      <c r="A303" s="78"/>
      <c r="B303" s="44" t="str">
        <f>IF($A303="","",VLOOKUP($A303,'MÃ KH'!$A$2:$D$1048573,2,0))</f>
        <v/>
      </c>
      <c r="C303" s="79" t="s">
        <v>4886</v>
      </c>
      <c r="D303" s="40"/>
      <c r="E303" s="44" t="str">
        <f>IF($D303="","",VLOOKUP($D303,'MÃ HH'!$A$2:$C$1873,2,0))</f>
        <v/>
      </c>
      <c r="F303" s="80"/>
      <c r="G303" s="81"/>
      <c r="H303" s="81"/>
      <c r="I303" s="84"/>
      <c r="J303" s="81"/>
      <c r="K303" s="81"/>
      <c r="L303" s="81"/>
      <c r="M303" s="81"/>
      <c r="N303" s="45"/>
      <c r="O303" s="85"/>
      <c r="P303" s="86"/>
      <c r="Q303" s="89"/>
      <c r="R303" s="40"/>
    </row>
    <row r="304" spans="1:18" s="65" customFormat="1" ht="30" hidden="1" customHeight="1">
      <c r="A304" s="78"/>
      <c r="B304" s="44" t="str">
        <f>IF($A304="","",VLOOKUP($A304,'MÃ KH'!$A$2:$D$1048573,2,0))</f>
        <v/>
      </c>
      <c r="C304" s="79" t="s">
        <v>4886</v>
      </c>
      <c r="D304" s="40"/>
      <c r="E304" s="44" t="str">
        <f>IF($D304="","",VLOOKUP($D304,'MÃ HH'!$A$2:$C$1873,2,0))</f>
        <v/>
      </c>
      <c r="F304" s="80"/>
      <c r="G304" s="81"/>
      <c r="H304" s="81"/>
      <c r="I304" s="84"/>
      <c r="J304" s="81"/>
      <c r="K304" s="81"/>
      <c r="L304" s="81"/>
      <c r="M304" s="81"/>
      <c r="N304" s="45"/>
      <c r="O304" s="85"/>
      <c r="P304" s="86"/>
      <c r="Q304" s="89"/>
      <c r="R304" s="40"/>
    </row>
    <row r="305" spans="1:18" s="65" customFormat="1" ht="30" hidden="1" customHeight="1">
      <c r="A305" s="78"/>
      <c r="B305" s="44" t="str">
        <f>IF($A305="","",VLOOKUP($A305,'MÃ KH'!$A$2:$D$1048573,2,0))</f>
        <v/>
      </c>
      <c r="C305" s="79" t="s">
        <v>4886</v>
      </c>
      <c r="D305" s="40"/>
      <c r="E305" s="44" t="str">
        <f>IF($D305="","",VLOOKUP($D305,'MÃ HH'!$A$2:$C$1873,2,0))</f>
        <v/>
      </c>
      <c r="F305" s="80"/>
      <c r="G305" s="81"/>
      <c r="H305" s="81"/>
      <c r="I305" s="84"/>
      <c r="J305" s="81"/>
      <c r="K305" s="81"/>
      <c r="L305" s="81"/>
      <c r="M305" s="81"/>
      <c r="N305" s="45"/>
      <c r="O305" s="85"/>
      <c r="P305" s="86"/>
      <c r="Q305" s="89"/>
      <c r="R305" s="40"/>
    </row>
    <row r="306" spans="1:18" s="65" customFormat="1" ht="30" hidden="1" customHeight="1">
      <c r="A306" s="78"/>
      <c r="B306" s="44" t="str">
        <f>IF($A306="","",VLOOKUP($A306,'MÃ KH'!$A$2:$D$1048573,2,0))</f>
        <v/>
      </c>
      <c r="C306" s="79" t="s">
        <v>4886</v>
      </c>
      <c r="D306" s="40"/>
      <c r="E306" s="44" t="str">
        <f>IF($D306="","",VLOOKUP($D306,'MÃ HH'!$A$2:$C$1873,2,0))</f>
        <v/>
      </c>
      <c r="F306" s="80"/>
      <c r="G306" s="81"/>
      <c r="H306" s="81"/>
      <c r="I306" s="84"/>
      <c r="J306" s="81"/>
      <c r="K306" s="81"/>
      <c r="L306" s="81"/>
      <c r="M306" s="81"/>
      <c r="N306" s="45"/>
      <c r="O306" s="85"/>
      <c r="P306" s="86"/>
      <c r="Q306" s="89"/>
      <c r="R306" s="40"/>
    </row>
    <row r="307" spans="1:18" s="65" customFormat="1" ht="30" hidden="1" customHeight="1">
      <c r="A307" s="78"/>
      <c r="B307" s="44" t="str">
        <f>IF($A307="","",VLOOKUP($A307,'MÃ KH'!$A$2:$D$1048573,2,0))</f>
        <v/>
      </c>
      <c r="C307" s="79" t="s">
        <v>4886</v>
      </c>
      <c r="D307" s="40"/>
      <c r="E307" s="44" t="str">
        <f>IF($D307="","",VLOOKUP($D307,'MÃ HH'!$A$2:$C$1873,2,0))</f>
        <v/>
      </c>
      <c r="F307" s="80"/>
      <c r="G307" s="81"/>
      <c r="H307" s="81"/>
      <c r="I307" s="84"/>
      <c r="J307" s="81"/>
      <c r="K307" s="81"/>
      <c r="L307" s="81"/>
      <c r="M307" s="81"/>
      <c r="N307" s="45"/>
      <c r="O307" s="85"/>
      <c r="P307" s="86"/>
      <c r="Q307" s="89"/>
      <c r="R307" s="40"/>
    </row>
    <row r="308" spans="1:18" s="65" customFormat="1" ht="30" hidden="1" customHeight="1">
      <c r="A308" s="78"/>
      <c r="B308" s="44" t="str">
        <f>IF($A308="","",VLOOKUP($A308,'MÃ KH'!$A$2:$D$1048573,2,0))</f>
        <v/>
      </c>
      <c r="C308" s="79" t="s">
        <v>4886</v>
      </c>
      <c r="D308" s="40"/>
      <c r="E308" s="44" t="str">
        <f>IF($D308="","",VLOOKUP($D308,'MÃ HH'!$A$2:$C$1873,2,0))</f>
        <v/>
      </c>
      <c r="F308" s="80"/>
      <c r="G308" s="81"/>
      <c r="H308" s="81"/>
      <c r="I308" s="84"/>
      <c r="J308" s="81"/>
      <c r="K308" s="81"/>
      <c r="L308" s="81"/>
      <c r="M308" s="81"/>
      <c r="N308" s="45"/>
      <c r="O308" s="85"/>
      <c r="P308" s="86"/>
      <c r="Q308" s="89"/>
      <c r="R308" s="40"/>
    </row>
    <row r="309" spans="1:18" s="65" customFormat="1" ht="30" hidden="1" customHeight="1">
      <c r="A309" s="78"/>
      <c r="B309" s="44" t="str">
        <f>IF($A309="","",VLOOKUP($A309,'MÃ KH'!$A$2:$D$1048573,2,0))</f>
        <v/>
      </c>
      <c r="C309" s="79" t="s">
        <v>4886</v>
      </c>
      <c r="D309" s="40"/>
      <c r="E309" s="44" t="str">
        <f>IF($D309="","",VLOOKUP($D309,'MÃ HH'!$A$2:$C$1873,2,0))</f>
        <v/>
      </c>
      <c r="F309" s="80"/>
      <c r="G309" s="81"/>
      <c r="H309" s="81"/>
      <c r="I309" s="84"/>
      <c r="J309" s="81"/>
      <c r="K309" s="81"/>
      <c r="L309" s="81"/>
      <c r="M309" s="81"/>
      <c r="N309" s="45"/>
      <c r="O309" s="85"/>
      <c r="P309" s="86"/>
      <c r="Q309" s="89"/>
      <c r="R309" s="40"/>
    </row>
    <row r="310" spans="1:18" s="65" customFormat="1" ht="30" hidden="1" customHeight="1">
      <c r="A310" s="78"/>
      <c r="B310" s="44" t="str">
        <f>IF($A310="","",VLOOKUP($A310,'MÃ KH'!$A$2:$D$1048573,2,0))</f>
        <v/>
      </c>
      <c r="C310" s="79" t="s">
        <v>4886</v>
      </c>
      <c r="D310" s="40"/>
      <c r="E310" s="44" t="str">
        <f>IF($D310="","",VLOOKUP($D310,'MÃ HH'!$A$2:$C$1873,2,0))</f>
        <v/>
      </c>
      <c r="F310" s="80"/>
      <c r="G310" s="81"/>
      <c r="H310" s="81"/>
      <c r="I310" s="84"/>
      <c r="J310" s="81"/>
      <c r="K310" s="81"/>
      <c r="L310" s="81"/>
      <c r="M310" s="81"/>
      <c r="N310" s="45"/>
      <c r="O310" s="85"/>
      <c r="P310" s="86"/>
      <c r="Q310" s="89"/>
      <c r="R310" s="40"/>
    </row>
    <row r="311" spans="1:18" s="65" customFormat="1" ht="30" hidden="1" customHeight="1">
      <c r="A311" s="78"/>
      <c r="B311" s="44" t="str">
        <f>IF($A311="","",VLOOKUP($A311,'MÃ KH'!$A$2:$D$1048573,2,0))</f>
        <v/>
      </c>
      <c r="C311" s="79" t="s">
        <v>4886</v>
      </c>
      <c r="D311" s="40"/>
      <c r="E311" s="44" t="str">
        <f>IF($D311="","",VLOOKUP($D311,'MÃ HH'!$A$2:$C$1873,2,0))</f>
        <v/>
      </c>
      <c r="F311" s="80"/>
      <c r="G311" s="81"/>
      <c r="H311" s="81"/>
      <c r="I311" s="84"/>
      <c r="J311" s="81"/>
      <c r="K311" s="81"/>
      <c r="L311" s="81"/>
      <c r="M311" s="81"/>
      <c r="N311" s="45"/>
      <c r="O311" s="85"/>
      <c r="P311" s="86"/>
      <c r="Q311" s="89"/>
      <c r="R311" s="40"/>
    </row>
    <row r="312" spans="1:18" s="65" customFormat="1" ht="30" hidden="1" customHeight="1">
      <c r="A312" s="78"/>
      <c r="B312" s="44" t="str">
        <f>IF($A312="","",VLOOKUP($A312,'MÃ KH'!$A$2:$D$1048573,2,0))</f>
        <v/>
      </c>
      <c r="C312" s="79" t="s">
        <v>4886</v>
      </c>
      <c r="D312" s="40"/>
      <c r="E312" s="44" t="str">
        <f>IF($D312="","",VLOOKUP($D312,'MÃ HH'!$A$2:$C$1873,2,0))</f>
        <v/>
      </c>
      <c r="F312" s="80"/>
      <c r="G312" s="81"/>
      <c r="H312" s="81"/>
      <c r="I312" s="84"/>
      <c r="J312" s="81"/>
      <c r="K312" s="81"/>
      <c r="L312" s="81"/>
      <c r="M312" s="81"/>
      <c r="N312" s="45"/>
      <c r="O312" s="85"/>
      <c r="P312" s="86"/>
      <c r="Q312" s="89"/>
      <c r="R312" s="40"/>
    </row>
    <row r="313" spans="1:18" s="65" customFormat="1" ht="30" hidden="1" customHeight="1">
      <c r="A313" s="78"/>
      <c r="B313" s="44" t="str">
        <f>IF($A313="","",VLOOKUP($A313,'MÃ KH'!$A$2:$D$1048573,2,0))</f>
        <v/>
      </c>
      <c r="C313" s="79" t="s">
        <v>4886</v>
      </c>
      <c r="D313" s="40"/>
      <c r="E313" s="44" t="str">
        <f>IF($D313="","",VLOOKUP($D313,'MÃ HH'!$A$2:$C$1873,2,0))</f>
        <v/>
      </c>
      <c r="F313" s="80"/>
      <c r="G313" s="81"/>
      <c r="H313" s="81"/>
      <c r="I313" s="84"/>
      <c r="J313" s="81"/>
      <c r="K313" s="81"/>
      <c r="L313" s="81"/>
      <c r="M313" s="81"/>
      <c r="N313" s="45"/>
      <c r="O313" s="85"/>
      <c r="P313" s="86"/>
      <c r="Q313" s="89"/>
      <c r="R313" s="40"/>
    </row>
    <row r="314" spans="1:18" s="65" customFormat="1" ht="30" hidden="1" customHeight="1">
      <c r="A314" s="78"/>
      <c r="B314" s="44" t="str">
        <f>IF($A314="","",VLOOKUP($A314,'MÃ KH'!$A$2:$D$1048573,2,0))</f>
        <v/>
      </c>
      <c r="C314" s="79" t="s">
        <v>4886</v>
      </c>
      <c r="D314" s="40"/>
      <c r="E314" s="44" t="str">
        <f>IF($D314="","",VLOOKUP($D314,'MÃ HH'!$A$2:$C$1873,2,0))</f>
        <v/>
      </c>
      <c r="F314" s="80"/>
      <c r="G314" s="81"/>
      <c r="H314" s="81"/>
      <c r="I314" s="84"/>
      <c r="J314" s="81"/>
      <c r="K314" s="81"/>
      <c r="L314" s="81"/>
      <c r="M314" s="81"/>
      <c r="N314" s="45"/>
      <c r="O314" s="85"/>
      <c r="P314" s="86"/>
      <c r="Q314" s="89"/>
      <c r="R314" s="40"/>
    </row>
    <row r="315" spans="1:18" s="65" customFormat="1" ht="30" hidden="1" customHeight="1">
      <c r="A315" s="78"/>
      <c r="B315" s="44" t="str">
        <f>IF($A315="","",VLOOKUP($A315,'MÃ KH'!$A$2:$D$1048573,2,0))</f>
        <v/>
      </c>
      <c r="C315" s="79" t="s">
        <v>4886</v>
      </c>
      <c r="D315" s="40"/>
      <c r="E315" s="44" t="str">
        <f>IF($D315="","",VLOOKUP($D315,'MÃ HH'!$A$2:$C$1873,2,0))</f>
        <v/>
      </c>
      <c r="F315" s="80"/>
      <c r="G315" s="81"/>
      <c r="H315" s="81"/>
      <c r="I315" s="84"/>
      <c r="J315" s="81"/>
      <c r="K315" s="81"/>
      <c r="L315" s="81"/>
      <c r="M315" s="81"/>
      <c r="N315" s="45"/>
      <c r="O315" s="85"/>
      <c r="P315" s="86"/>
      <c r="Q315" s="89"/>
      <c r="R315" s="40"/>
    </row>
    <row r="316" spans="1:18" s="65" customFormat="1" ht="30" hidden="1" customHeight="1">
      <c r="A316" s="78"/>
      <c r="B316" s="44" t="str">
        <f>IF($A316="","",VLOOKUP($A316,'MÃ KH'!$A$2:$D$1048573,2,0))</f>
        <v/>
      </c>
      <c r="C316" s="79" t="s">
        <v>4886</v>
      </c>
      <c r="D316" s="40"/>
      <c r="E316" s="44" t="str">
        <f>IF($D316="","",VLOOKUP($D316,'MÃ HH'!$A$2:$C$1873,2,0))</f>
        <v/>
      </c>
      <c r="F316" s="80"/>
      <c r="G316" s="81"/>
      <c r="H316" s="81"/>
      <c r="I316" s="84"/>
      <c r="J316" s="81"/>
      <c r="K316" s="81"/>
      <c r="L316" s="81"/>
      <c r="M316" s="81"/>
      <c r="N316" s="45"/>
      <c r="O316" s="85"/>
      <c r="P316" s="86"/>
      <c r="Q316" s="89"/>
      <c r="R316" s="40"/>
    </row>
    <row r="317" spans="1:18" s="65" customFormat="1" ht="30" hidden="1" customHeight="1">
      <c r="A317" s="78"/>
      <c r="B317" s="44" t="str">
        <f>IF($A317="","",VLOOKUP($A317,'MÃ KH'!$A$2:$D$1048573,2,0))</f>
        <v/>
      </c>
      <c r="C317" s="79" t="s">
        <v>4886</v>
      </c>
      <c r="D317" s="40"/>
      <c r="E317" s="44" t="str">
        <f>IF($D317="","",VLOOKUP($D317,'MÃ HH'!$A$2:$C$1873,2,0))</f>
        <v/>
      </c>
      <c r="F317" s="80"/>
      <c r="G317" s="81"/>
      <c r="H317" s="81"/>
      <c r="I317" s="84"/>
      <c r="J317" s="81"/>
      <c r="K317" s="81"/>
      <c r="L317" s="81"/>
      <c r="M317" s="81"/>
      <c r="N317" s="45"/>
      <c r="O317" s="85"/>
      <c r="P317" s="86"/>
      <c r="Q317" s="89"/>
      <c r="R317" s="40"/>
    </row>
    <row r="318" spans="1:18" s="65" customFormat="1" ht="30" hidden="1" customHeight="1">
      <c r="A318" s="78"/>
      <c r="B318" s="44" t="str">
        <f>IF($A318="","",VLOOKUP($A318,'MÃ KH'!$A$2:$D$1048573,2,0))</f>
        <v/>
      </c>
      <c r="C318" s="79" t="s">
        <v>4886</v>
      </c>
      <c r="D318" s="40"/>
      <c r="E318" s="44" t="str">
        <f>IF($D318="","",VLOOKUP($D318,'MÃ HH'!$A$2:$C$1873,2,0))</f>
        <v/>
      </c>
      <c r="F318" s="80"/>
      <c r="G318" s="81"/>
      <c r="H318" s="81"/>
      <c r="I318" s="84"/>
      <c r="J318" s="81"/>
      <c r="K318" s="81"/>
      <c r="L318" s="81"/>
      <c r="M318" s="81"/>
      <c r="N318" s="45"/>
      <c r="O318" s="85"/>
      <c r="P318" s="86"/>
      <c r="Q318" s="89"/>
      <c r="R318" s="40"/>
    </row>
    <row r="319" spans="1:18" s="65" customFormat="1" ht="30" hidden="1" customHeight="1">
      <c r="A319" s="78"/>
      <c r="B319" s="44" t="str">
        <f>IF($A319="","",VLOOKUP($A319,'MÃ KH'!$A$2:$D$1048573,2,0))</f>
        <v/>
      </c>
      <c r="C319" s="79" t="s">
        <v>4886</v>
      </c>
      <c r="D319" s="40"/>
      <c r="E319" s="44" t="str">
        <f>IF($D319="","",VLOOKUP($D319,'MÃ HH'!$A$2:$C$1873,2,0))</f>
        <v/>
      </c>
      <c r="F319" s="80"/>
      <c r="G319" s="81"/>
      <c r="H319" s="81"/>
      <c r="I319" s="84"/>
      <c r="J319" s="81"/>
      <c r="K319" s="81"/>
      <c r="L319" s="81"/>
      <c r="M319" s="81"/>
      <c r="N319" s="45"/>
      <c r="O319" s="85"/>
      <c r="P319" s="86"/>
      <c r="Q319" s="89"/>
      <c r="R319" s="40"/>
    </row>
    <row r="320" spans="1:18" s="65" customFormat="1" ht="30" hidden="1" customHeight="1">
      <c r="A320" s="78"/>
      <c r="B320" s="44" t="str">
        <f>IF($A320="","",VLOOKUP($A320,'MÃ KH'!$A$2:$D$1048573,2,0))</f>
        <v/>
      </c>
      <c r="C320" s="79" t="s">
        <v>4886</v>
      </c>
      <c r="D320" s="40"/>
      <c r="E320" s="44" t="str">
        <f>IF($D320="","",VLOOKUP($D320,'MÃ HH'!$A$2:$C$1873,2,0))</f>
        <v/>
      </c>
      <c r="F320" s="80"/>
      <c r="G320" s="81"/>
      <c r="H320" s="81"/>
      <c r="I320" s="84"/>
      <c r="J320" s="81"/>
      <c r="K320" s="81"/>
      <c r="L320" s="81"/>
      <c r="M320" s="81"/>
      <c r="N320" s="45"/>
      <c r="O320" s="85"/>
      <c r="P320" s="86"/>
      <c r="Q320" s="89"/>
      <c r="R320" s="40"/>
    </row>
    <row r="321" spans="1:18" s="65" customFormat="1" ht="30" hidden="1" customHeight="1">
      <c r="A321" s="78"/>
      <c r="B321" s="44" t="str">
        <f>IF($A321="","",VLOOKUP($A321,'MÃ KH'!$A$2:$D$1048573,2,0))</f>
        <v/>
      </c>
      <c r="C321" s="79" t="s">
        <v>4886</v>
      </c>
      <c r="D321" s="40"/>
      <c r="E321" s="44" t="str">
        <f>IF($D321="","",VLOOKUP($D321,'MÃ HH'!$A$2:$C$1873,2,0))</f>
        <v/>
      </c>
      <c r="F321" s="80"/>
      <c r="G321" s="81"/>
      <c r="H321" s="81"/>
      <c r="I321" s="84"/>
      <c r="J321" s="81"/>
      <c r="K321" s="81"/>
      <c r="L321" s="81"/>
      <c r="M321" s="81"/>
      <c r="N321" s="45"/>
      <c r="O321" s="85"/>
      <c r="P321" s="86"/>
      <c r="Q321" s="89"/>
      <c r="R321" s="40"/>
    </row>
    <row r="322" spans="1:18" s="65" customFormat="1" ht="30" hidden="1" customHeight="1">
      <c r="A322" s="78"/>
      <c r="B322" s="44" t="str">
        <f>IF($A322="","",VLOOKUP($A322,'MÃ KH'!$A$2:$D$1048573,2,0))</f>
        <v/>
      </c>
      <c r="C322" s="79" t="s">
        <v>4886</v>
      </c>
      <c r="D322" s="40"/>
      <c r="E322" s="44" t="str">
        <f>IF($D322="","",VLOOKUP($D322,'MÃ HH'!$A$2:$C$1873,2,0))</f>
        <v/>
      </c>
      <c r="F322" s="80"/>
      <c r="G322" s="81"/>
      <c r="H322" s="81"/>
      <c r="I322" s="84"/>
      <c r="J322" s="81"/>
      <c r="K322" s="81"/>
      <c r="L322" s="81"/>
      <c r="M322" s="81"/>
      <c r="N322" s="45"/>
      <c r="O322" s="85"/>
      <c r="P322" s="86"/>
      <c r="Q322" s="89"/>
      <c r="R322" s="40"/>
    </row>
    <row r="323" spans="1:18" s="65" customFormat="1" ht="30" hidden="1" customHeight="1">
      <c r="A323" s="78"/>
      <c r="B323" s="44" t="str">
        <f>IF($A323="","",VLOOKUP($A323,'MÃ KH'!$A$2:$D$1048573,2,0))</f>
        <v/>
      </c>
      <c r="C323" s="79" t="s">
        <v>4886</v>
      </c>
      <c r="D323" s="40"/>
      <c r="E323" s="44" t="str">
        <f>IF($D323="","",VLOOKUP($D323,'MÃ HH'!$A$2:$C$1873,2,0))</f>
        <v/>
      </c>
      <c r="F323" s="80"/>
      <c r="G323" s="81"/>
      <c r="H323" s="81"/>
      <c r="I323" s="84"/>
      <c r="J323" s="81"/>
      <c r="K323" s="81"/>
      <c r="L323" s="81"/>
      <c r="M323" s="81"/>
      <c r="N323" s="45"/>
      <c r="O323" s="85"/>
      <c r="P323" s="86"/>
      <c r="Q323" s="89"/>
      <c r="R323" s="40"/>
    </row>
    <row r="324" spans="1:18" s="65" customFormat="1" ht="30" hidden="1" customHeight="1">
      <c r="A324" s="78"/>
      <c r="B324" s="44" t="str">
        <f>IF($A324="","",VLOOKUP($A324,'MÃ KH'!$A$2:$D$1048573,2,0))</f>
        <v/>
      </c>
      <c r="C324" s="79" t="s">
        <v>4886</v>
      </c>
      <c r="D324" s="40"/>
      <c r="E324" s="44" t="str">
        <f>IF($D324="","",VLOOKUP($D324,'MÃ HH'!$A$2:$C$1873,2,0))</f>
        <v/>
      </c>
      <c r="F324" s="80"/>
      <c r="G324" s="81"/>
      <c r="H324" s="81"/>
      <c r="I324" s="84"/>
      <c r="J324" s="81"/>
      <c r="K324" s="81"/>
      <c r="L324" s="81"/>
      <c r="M324" s="81"/>
      <c r="N324" s="45"/>
      <c r="O324" s="85"/>
      <c r="P324" s="86"/>
      <c r="Q324" s="89"/>
      <c r="R324" s="40"/>
    </row>
    <row r="325" spans="1:18" s="65" customFormat="1" ht="30" hidden="1" customHeight="1">
      <c r="A325" s="78"/>
      <c r="B325" s="44" t="str">
        <f>IF($A325="","",VLOOKUP($A325,'MÃ KH'!$A$2:$D$1048573,2,0))</f>
        <v/>
      </c>
      <c r="C325" s="79" t="s">
        <v>4886</v>
      </c>
      <c r="D325" s="40"/>
      <c r="E325" s="44" t="str">
        <f>IF($D325="","",VLOOKUP($D325,'MÃ HH'!$A$2:$C$1873,2,0))</f>
        <v/>
      </c>
      <c r="F325" s="80"/>
      <c r="G325" s="81"/>
      <c r="H325" s="81"/>
      <c r="I325" s="84"/>
      <c r="J325" s="81"/>
      <c r="K325" s="81"/>
      <c r="L325" s="81"/>
      <c r="M325" s="81"/>
      <c r="N325" s="45"/>
      <c r="O325" s="85"/>
      <c r="P325" s="86"/>
      <c r="Q325" s="89"/>
      <c r="R325" s="40"/>
    </row>
    <row r="326" spans="1:18" s="65" customFormat="1" ht="30" hidden="1" customHeight="1">
      <c r="A326" s="78"/>
      <c r="B326" s="44" t="str">
        <f>IF($A326="","",VLOOKUP($A326,'MÃ KH'!$A$2:$D$1048573,2,0))</f>
        <v/>
      </c>
      <c r="C326" s="79" t="s">
        <v>4886</v>
      </c>
      <c r="D326" s="40"/>
      <c r="E326" s="44" t="str">
        <f>IF($D326="","",VLOOKUP($D326,'MÃ HH'!$A$2:$C$1873,2,0))</f>
        <v/>
      </c>
      <c r="F326" s="80"/>
      <c r="G326" s="81"/>
      <c r="H326" s="81"/>
      <c r="I326" s="84"/>
      <c r="J326" s="81"/>
      <c r="K326" s="81"/>
      <c r="L326" s="81"/>
      <c r="M326" s="81"/>
      <c r="N326" s="45"/>
      <c r="O326" s="85"/>
      <c r="P326" s="86"/>
      <c r="Q326" s="89"/>
      <c r="R326" s="40"/>
    </row>
    <row r="327" spans="1:18" s="65" customFormat="1" ht="30" hidden="1" customHeight="1">
      <c r="A327" s="78"/>
      <c r="B327" s="44" t="str">
        <f>IF($A327="","",VLOOKUP($A327,'MÃ KH'!$A$2:$D$1048573,2,0))</f>
        <v/>
      </c>
      <c r="C327" s="79" t="s">
        <v>4886</v>
      </c>
      <c r="D327" s="40"/>
      <c r="E327" s="44" t="str">
        <f>IF($D327="","",VLOOKUP($D327,'MÃ HH'!$A$2:$C$1873,2,0))</f>
        <v/>
      </c>
      <c r="F327" s="80"/>
      <c r="G327" s="81"/>
      <c r="H327" s="81"/>
      <c r="I327" s="84"/>
      <c r="J327" s="81"/>
      <c r="K327" s="81"/>
      <c r="L327" s="81"/>
      <c r="M327" s="81"/>
      <c r="N327" s="45"/>
      <c r="O327" s="85"/>
      <c r="P327" s="86"/>
      <c r="Q327" s="89"/>
      <c r="R327" s="40"/>
    </row>
    <row r="328" spans="1:18" s="65" customFormat="1" ht="30" hidden="1" customHeight="1">
      <c r="A328" s="78"/>
      <c r="B328" s="44" t="str">
        <f>IF($A328="","",VLOOKUP($A328,'MÃ KH'!$A$2:$D$1048573,2,0))</f>
        <v/>
      </c>
      <c r="C328" s="79" t="s">
        <v>4886</v>
      </c>
      <c r="D328" s="40"/>
      <c r="E328" s="44" t="str">
        <f>IF($D328="","",VLOOKUP($D328,'MÃ HH'!$A$2:$C$1873,2,0))</f>
        <v/>
      </c>
      <c r="F328" s="80"/>
      <c r="G328" s="81"/>
      <c r="H328" s="81"/>
      <c r="I328" s="84"/>
      <c r="J328" s="81"/>
      <c r="K328" s="81"/>
      <c r="L328" s="81"/>
      <c r="M328" s="81"/>
      <c r="N328" s="45"/>
      <c r="O328" s="85"/>
      <c r="P328" s="86"/>
      <c r="Q328" s="89"/>
      <c r="R328" s="40"/>
    </row>
    <row r="329" spans="1:18" s="65" customFormat="1" ht="30" hidden="1" customHeight="1">
      <c r="A329" s="78"/>
      <c r="B329" s="44" t="str">
        <f>IF($A329="","",VLOOKUP($A329,'MÃ KH'!$A$2:$D$1048573,2,0))</f>
        <v/>
      </c>
      <c r="C329" s="79" t="s">
        <v>4886</v>
      </c>
      <c r="D329" s="40"/>
      <c r="E329" s="44" t="str">
        <f>IF($D329="","",VLOOKUP($D329,'MÃ HH'!$A$2:$C$1873,2,0))</f>
        <v/>
      </c>
      <c r="F329" s="80"/>
      <c r="G329" s="81"/>
      <c r="H329" s="81"/>
      <c r="I329" s="84"/>
      <c r="J329" s="81"/>
      <c r="K329" s="81"/>
      <c r="L329" s="81"/>
      <c r="M329" s="81"/>
      <c r="N329" s="45"/>
      <c r="O329" s="85"/>
      <c r="P329" s="86"/>
      <c r="Q329" s="89"/>
      <c r="R329" s="40"/>
    </row>
    <row r="330" spans="1:18" s="65" customFormat="1" ht="30" hidden="1" customHeight="1">
      <c r="A330" s="78"/>
      <c r="B330" s="44" t="str">
        <f>IF($A330="","",VLOOKUP($A330,'MÃ KH'!$A$2:$D$1048573,2,0))</f>
        <v/>
      </c>
      <c r="C330" s="79" t="s">
        <v>4886</v>
      </c>
      <c r="D330" s="40"/>
      <c r="E330" s="44" t="str">
        <f>IF($D330="","",VLOOKUP($D330,'MÃ HH'!$A$2:$C$1873,2,0))</f>
        <v/>
      </c>
      <c r="F330" s="80"/>
      <c r="G330" s="81"/>
      <c r="H330" s="81"/>
      <c r="I330" s="84"/>
      <c r="J330" s="81"/>
      <c r="K330" s="81"/>
      <c r="L330" s="81"/>
      <c r="M330" s="81"/>
      <c r="N330" s="45"/>
      <c r="O330" s="85"/>
      <c r="P330" s="86"/>
      <c r="Q330" s="89"/>
      <c r="R330" s="40"/>
    </row>
    <row r="331" spans="1:18" s="65" customFormat="1" ht="30" hidden="1" customHeight="1">
      <c r="A331" s="78"/>
      <c r="B331" s="44" t="str">
        <f>IF($A331="","",VLOOKUP($A331,'MÃ KH'!$A$2:$D$1048573,2,0))</f>
        <v/>
      </c>
      <c r="C331" s="79" t="s">
        <v>4886</v>
      </c>
      <c r="D331" s="40"/>
      <c r="E331" s="44" t="str">
        <f>IF($D331="","",VLOOKUP($D331,'MÃ HH'!$A$2:$C$1873,2,0))</f>
        <v/>
      </c>
      <c r="F331" s="80"/>
      <c r="G331" s="81"/>
      <c r="H331" s="81"/>
      <c r="I331" s="84"/>
      <c r="J331" s="81"/>
      <c r="K331" s="81"/>
      <c r="L331" s="81"/>
      <c r="M331" s="81"/>
      <c r="N331" s="45"/>
      <c r="O331" s="85"/>
      <c r="P331" s="86"/>
      <c r="Q331" s="89"/>
      <c r="R331" s="40"/>
    </row>
    <row r="332" spans="1:18" s="65" customFormat="1" ht="30" hidden="1" customHeight="1">
      <c r="A332" s="78"/>
      <c r="B332" s="44" t="str">
        <f>IF($A332="","",VLOOKUP($A332,'MÃ KH'!$A$2:$D$1048573,2,0))</f>
        <v/>
      </c>
      <c r="C332" s="79" t="s">
        <v>4886</v>
      </c>
      <c r="D332" s="40"/>
      <c r="E332" s="44" t="str">
        <f>IF($D332="","",VLOOKUP($D332,'MÃ HH'!$A$2:$C$1873,2,0))</f>
        <v/>
      </c>
      <c r="F332" s="80"/>
      <c r="G332" s="81"/>
      <c r="H332" s="81"/>
      <c r="I332" s="84"/>
      <c r="J332" s="81"/>
      <c r="K332" s="81"/>
      <c r="L332" s="81"/>
      <c r="M332" s="81"/>
      <c r="N332" s="45"/>
      <c r="O332" s="85"/>
      <c r="P332" s="86"/>
      <c r="Q332" s="89"/>
      <c r="R332" s="40"/>
    </row>
    <row r="333" spans="1:18" s="65" customFormat="1" ht="30" hidden="1" customHeight="1">
      <c r="A333" s="78"/>
      <c r="B333" s="44" t="str">
        <f>IF($A333="","",VLOOKUP($A333,'MÃ KH'!$A$2:$D$1048573,2,0))</f>
        <v/>
      </c>
      <c r="C333" s="79" t="s">
        <v>4886</v>
      </c>
      <c r="D333" s="40"/>
      <c r="E333" s="44" t="str">
        <f>IF($D333="","",VLOOKUP($D333,'MÃ HH'!$A$2:$C$1873,2,0))</f>
        <v/>
      </c>
      <c r="F333" s="80"/>
      <c r="G333" s="81"/>
      <c r="H333" s="81"/>
      <c r="I333" s="84"/>
      <c r="J333" s="81"/>
      <c r="K333" s="81"/>
      <c r="L333" s="81"/>
      <c r="M333" s="81"/>
      <c r="N333" s="45"/>
      <c r="O333" s="85"/>
      <c r="P333" s="86"/>
      <c r="Q333" s="89"/>
      <c r="R333" s="40"/>
    </row>
    <row r="334" spans="1:18" s="65" customFormat="1" ht="30" hidden="1" customHeight="1">
      <c r="A334" s="78"/>
      <c r="B334" s="44" t="str">
        <f>IF($A334="","",VLOOKUP($A334,'MÃ KH'!$A$2:$D$1048573,2,0))</f>
        <v/>
      </c>
      <c r="C334" s="79" t="s">
        <v>4886</v>
      </c>
      <c r="D334" s="40"/>
      <c r="E334" s="44" t="str">
        <f>IF($D334="","",VLOOKUP($D334,'MÃ HH'!$A$2:$C$1873,2,0))</f>
        <v/>
      </c>
      <c r="F334" s="80"/>
      <c r="G334" s="81"/>
      <c r="H334" s="81"/>
      <c r="I334" s="84"/>
      <c r="J334" s="81"/>
      <c r="K334" s="81"/>
      <c r="L334" s="81"/>
      <c r="M334" s="81"/>
      <c r="N334" s="45"/>
      <c r="O334" s="85"/>
      <c r="P334" s="86"/>
      <c r="Q334" s="89"/>
      <c r="R334" s="40"/>
    </row>
    <row r="335" spans="1:18" s="65" customFormat="1" ht="30" hidden="1" customHeight="1">
      <c r="A335" s="78"/>
      <c r="B335" s="44" t="str">
        <f>IF($A335="","",VLOOKUP($A335,'MÃ KH'!$A$2:$D$1048573,2,0))</f>
        <v/>
      </c>
      <c r="C335" s="79" t="s">
        <v>4886</v>
      </c>
      <c r="D335" s="40"/>
      <c r="E335" s="44" t="str">
        <f>IF($D335="","",VLOOKUP($D335,'MÃ HH'!$A$2:$C$1873,2,0))</f>
        <v/>
      </c>
      <c r="F335" s="80"/>
      <c r="G335" s="81"/>
      <c r="H335" s="81"/>
      <c r="I335" s="84"/>
      <c r="J335" s="81"/>
      <c r="K335" s="81"/>
      <c r="L335" s="81"/>
      <c r="M335" s="81"/>
      <c r="N335" s="45"/>
      <c r="O335" s="85"/>
      <c r="P335" s="86"/>
      <c r="Q335" s="89"/>
      <c r="R335" s="40"/>
    </row>
    <row r="336" spans="1:18" s="65" customFormat="1" ht="30" hidden="1" customHeight="1">
      <c r="A336" s="78"/>
      <c r="B336" s="44" t="str">
        <f>IF($A336="","",VLOOKUP($A336,'MÃ KH'!$A$2:$D$1048573,2,0))</f>
        <v/>
      </c>
      <c r="C336" s="79" t="s">
        <v>4886</v>
      </c>
      <c r="D336" s="40"/>
      <c r="E336" s="44" t="str">
        <f>IF($D336="","",VLOOKUP($D336,'MÃ HH'!$A$2:$C$1873,2,0))</f>
        <v/>
      </c>
      <c r="F336" s="80"/>
      <c r="G336" s="81"/>
      <c r="H336" s="81"/>
      <c r="I336" s="84"/>
      <c r="J336" s="81"/>
      <c r="K336" s="81"/>
      <c r="L336" s="81"/>
      <c r="M336" s="81"/>
      <c r="N336" s="45"/>
      <c r="O336" s="85"/>
      <c r="P336" s="86"/>
      <c r="Q336" s="89"/>
      <c r="R336" s="40"/>
    </row>
    <row r="337" spans="1:18" s="65" customFormat="1" ht="30" hidden="1" customHeight="1">
      <c r="A337" s="78"/>
      <c r="B337" s="44" t="str">
        <f>IF($A337="","",VLOOKUP($A337,'MÃ KH'!$A$2:$D$1048573,2,0))</f>
        <v/>
      </c>
      <c r="C337" s="79" t="s">
        <v>4886</v>
      </c>
      <c r="D337" s="40"/>
      <c r="E337" s="44" t="str">
        <f>IF($D337="","",VLOOKUP($D337,'MÃ HH'!$A$2:$C$1873,2,0))</f>
        <v/>
      </c>
      <c r="F337" s="80"/>
      <c r="G337" s="81"/>
      <c r="H337" s="81"/>
      <c r="I337" s="84"/>
      <c r="J337" s="81"/>
      <c r="K337" s="81"/>
      <c r="L337" s="81"/>
      <c r="M337" s="81"/>
      <c r="N337" s="45"/>
      <c r="O337" s="85"/>
      <c r="P337" s="86"/>
      <c r="Q337" s="89"/>
      <c r="R337" s="40"/>
    </row>
    <row r="338" spans="1:18" s="65" customFormat="1" ht="30" hidden="1" customHeight="1">
      <c r="A338" s="78"/>
      <c r="B338" s="44" t="str">
        <f>IF($A338="","",VLOOKUP($A338,'MÃ KH'!$A$2:$D$1048573,2,0))</f>
        <v/>
      </c>
      <c r="C338" s="79" t="s">
        <v>4886</v>
      </c>
      <c r="D338" s="40"/>
      <c r="E338" s="44" t="str">
        <f>IF($D338="","",VLOOKUP($D338,'MÃ HH'!$A$2:$C$1873,2,0))</f>
        <v/>
      </c>
      <c r="F338" s="80"/>
      <c r="G338" s="81"/>
      <c r="H338" s="81"/>
      <c r="I338" s="84"/>
      <c r="J338" s="81"/>
      <c r="K338" s="81"/>
      <c r="L338" s="81"/>
      <c r="M338" s="81"/>
      <c r="N338" s="45"/>
      <c r="O338" s="85"/>
      <c r="P338" s="86"/>
      <c r="Q338" s="89"/>
      <c r="R338" s="40"/>
    </row>
    <row r="339" spans="1:18" s="65" customFormat="1" ht="30" hidden="1" customHeight="1">
      <c r="A339" s="78"/>
      <c r="B339" s="44" t="str">
        <f>IF($A339="","",VLOOKUP($A339,'MÃ KH'!$A$2:$D$1048573,2,0))</f>
        <v/>
      </c>
      <c r="C339" s="79" t="s">
        <v>4886</v>
      </c>
      <c r="D339" s="40"/>
      <c r="E339" s="44" t="str">
        <f>IF($D339="","",VLOOKUP($D339,'MÃ HH'!$A$2:$C$1873,2,0))</f>
        <v/>
      </c>
      <c r="F339" s="80"/>
      <c r="G339" s="81"/>
      <c r="H339" s="81"/>
      <c r="I339" s="84"/>
      <c r="J339" s="81"/>
      <c r="K339" s="81"/>
      <c r="L339" s="81"/>
      <c r="M339" s="81"/>
      <c r="N339" s="45"/>
      <c r="O339" s="85"/>
      <c r="P339" s="86"/>
      <c r="Q339" s="89"/>
      <c r="R339" s="40"/>
    </row>
    <row r="340" spans="1:18" s="65" customFormat="1" ht="30" hidden="1" customHeight="1">
      <c r="A340" s="78"/>
      <c r="B340" s="44" t="str">
        <f>IF($A340="","",VLOOKUP($A340,'MÃ KH'!$A$2:$D$1048573,2,0))</f>
        <v/>
      </c>
      <c r="C340" s="79" t="s">
        <v>4886</v>
      </c>
      <c r="D340" s="40"/>
      <c r="E340" s="44" t="str">
        <f>IF($D340="","",VLOOKUP($D340,'MÃ HH'!$A$2:$C$1873,2,0))</f>
        <v/>
      </c>
      <c r="F340" s="80"/>
      <c r="G340" s="81"/>
      <c r="H340" s="81"/>
      <c r="I340" s="84"/>
      <c r="J340" s="81"/>
      <c r="K340" s="81"/>
      <c r="L340" s="81"/>
      <c r="M340" s="81"/>
      <c r="N340" s="45"/>
      <c r="O340" s="85"/>
      <c r="P340" s="86"/>
      <c r="Q340" s="89"/>
      <c r="R340" s="40"/>
    </row>
    <row r="341" spans="1:18" s="65" customFormat="1" ht="30" hidden="1" customHeight="1">
      <c r="A341" s="78"/>
      <c r="B341" s="44" t="str">
        <f>IF($A341="","",VLOOKUP($A341,'MÃ KH'!$A$2:$D$1048573,2,0))</f>
        <v/>
      </c>
      <c r="C341" s="79" t="s">
        <v>4886</v>
      </c>
      <c r="D341" s="40"/>
      <c r="E341" s="44" t="str">
        <f>IF($D341="","",VLOOKUP($D341,'MÃ HH'!$A$2:$C$1873,2,0))</f>
        <v/>
      </c>
      <c r="F341" s="80"/>
      <c r="G341" s="81"/>
      <c r="H341" s="81"/>
      <c r="I341" s="84"/>
      <c r="J341" s="81"/>
      <c r="K341" s="81"/>
      <c r="L341" s="81"/>
      <c r="M341" s="81"/>
      <c r="N341" s="45"/>
      <c r="O341" s="85"/>
      <c r="P341" s="86"/>
      <c r="Q341" s="89"/>
      <c r="R341" s="40"/>
    </row>
    <row r="342" spans="1:18" s="65" customFormat="1" ht="30" hidden="1" customHeight="1">
      <c r="A342" s="78"/>
      <c r="B342" s="44" t="str">
        <f>IF($A342="","",VLOOKUP($A342,'MÃ KH'!$A$2:$D$1048573,2,0))</f>
        <v/>
      </c>
      <c r="C342" s="79" t="s">
        <v>4886</v>
      </c>
      <c r="D342" s="40"/>
      <c r="E342" s="44" t="str">
        <f>IF($D342="","",VLOOKUP($D342,'MÃ HH'!$A$2:$C$1873,2,0))</f>
        <v/>
      </c>
      <c r="F342" s="80"/>
      <c r="G342" s="81"/>
      <c r="H342" s="81"/>
      <c r="I342" s="84"/>
      <c r="J342" s="81"/>
      <c r="K342" s="81"/>
      <c r="L342" s="81"/>
      <c r="M342" s="81"/>
      <c r="N342" s="45"/>
      <c r="O342" s="85"/>
      <c r="P342" s="86"/>
      <c r="Q342" s="89"/>
      <c r="R342" s="40"/>
    </row>
    <row r="343" spans="1:18" s="65" customFormat="1" ht="30" hidden="1" customHeight="1">
      <c r="A343" s="78"/>
      <c r="B343" s="44" t="str">
        <f>IF($A343="","",VLOOKUP($A343,'MÃ KH'!$A$2:$D$1048573,2,0))</f>
        <v/>
      </c>
      <c r="C343" s="79" t="s">
        <v>4886</v>
      </c>
      <c r="D343" s="40"/>
      <c r="E343" s="44" t="str">
        <f>IF($D343="","",VLOOKUP($D343,'MÃ HH'!$A$2:$C$1873,2,0))</f>
        <v/>
      </c>
      <c r="F343" s="80"/>
      <c r="G343" s="81"/>
      <c r="H343" s="81"/>
      <c r="I343" s="84"/>
      <c r="J343" s="81"/>
      <c r="K343" s="81"/>
      <c r="L343" s="81"/>
      <c r="M343" s="81"/>
      <c r="N343" s="45"/>
      <c r="O343" s="85"/>
      <c r="P343" s="86"/>
      <c r="Q343" s="89"/>
      <c r="R343" s="40"/>
    </row>
    <row r="344" spans="1:18" s="65" customFormat="1" ht="30" hidden="1" customHeight="1">
      <c r="A344" s="78"/>
      <c r="B344" s="44" t="str">
        <f>IF($A344="","",VLOOKUP($A344,'MÃ KH'!$A$2:$D$1048573,2,0))</f>
        <v/>
      </c>
      <c r="C344" s="79" t="s">
        <v>4886</v>
      </c>
      <c r="D344" s="40"/>
      <c r="E344" s="44" t="str">
        <f>IF($D344="","",VLOOKUP($D344,'MÃ HH'!$A$2:$C$1873,2,0))</f>
        <v/>
      </c>
      <c r="F344" s="80"/>
      <c r="G344" s="81"/>
      <c r="H344" s="81"/>
      <c r="I344" s="84"/>
      <c r="J344" s="81"/>
      <c r="K344" s="81"/>
      <c r="L344" s="81"/>
      <c r="M344" s="81"/>
      <c r="N344" s="45"/>
      <c r="O344" s="85"/>
      <c r="P344" s="86"/>
      <c r="Q344" s="89"/>
      <c r="R344" s="40"/>
    </row>
    <row r="345" spans="1:18" s="65" customFormat="1" ht="30" hidden="1" customHeight="1">
      <c r="A345" s="78"/>
      <c r="B345" s="44" t="str">
        <f>IF($A345="","",VLOOKUP($A345,'MÃ KH'!$A$2:$D$1048573,2,0))</f>
        <v/>
      </c>
      <c r="C345" s="79" t="s">
        <v>4886</v>
      </c>
      <c r="D345" s="40"/>
      <c r="E345" s="44" t="str">
        <f>IF($D345="","",VLOOKUP($D345,'MÃ HH'!$A$2:$C$1873,2,0))</f>
        <v/>
      </c>
      <c r="F345" s="80"/>
      <c r="G345" s="81"/>
      <c r="H345" s="81"/>
      <c r="I345" s="84"/>
      <c r="J345" s="81"/>
      <c r="K345" s="81"/>
      <c r="L345" s="81"/>
      <c r="M345" s="81"/>
      <c r="N345" s="45"/>
      <c r="O345" s="85"/>
      <c r="P345" s="86"/>
      <c r="Q345" s="89"/>
      <c r="R345" s="40"/>
    </row>
    <row r="346" spans="1:18" s="65" customFormat="1" ht="30" hidden="1" customHeight="1">
      <c r="A346" s="78"/>
      <c r="B346" s="44" t="str">
        <f>IF($A346="","",VLOOKUP($A346,'MÃ KH'!$A$2:$D$1048573,2,0))</f>
        <v/>
      </c>
      <c r="C346" s="79" t="s">
        <v>4886</v>
      </c>
      <c r="D346" s="40"/>
      <c r="E346" s="44" t="str">
        <f>IF($D346="","",VLOOKUP($D346,'MÃ HH'!$A$2:$C$1873,2,0))</f>
        <v/>
      </c>
      <c r="F346" s="80"/>
      <c r="G346" s="81"/>
      <c r="H346" s="81"/>
      <c r="I346" s="84"/>
      <c r="J346" s="81"/>
      <c r="K346" s="81"/>
      <c r="L346" s="81"/>
      <c r="M346" s="81"/>
      <c r="N346" s="45"/>
      <c r="O346" s="85"/>
      <c r="P346" s="86"/>
      <c r="Q346" s="89"/>
      <c r="R346" s="40"/>
    </row>
    <row r="347" spans="1:18" s="65" customFormat="1" ht="30" hidden="1" customHeight="1">
      <c r="A347" s="78"/>
      <c r="B347" s="44" t="str">
        <f>IF($A347="","",VLOOKUP($A347,'MÃ KH'!$A$2:$D$1048573,2,0))</f>
        <v/>
      </c>
      <c r="C347" s="79" t="s">
        <v>4886</v>
      </c>
      <c r="D347" s="40"/>
      <c r="E347" s="44" t="str">
        <f>IF($D347="","",VLOOKUP($D347,'MÃ HH'!$A$2:$C$1873,2,0))</f>
        <v/>
      </c>
      <c r="F347" s="80"/>
      <c r="G347" s="81"/>
      <c r="H347" s="81"/>
      <c r="I347" s="84"/>
      <c r="J347" s="81"/>
      <c r="K347" s="81"/>
      <c r="L347" s="81"/>
      <c r="M347" s="81"/>
      <c r="N347" s="45"/>
      <c r="O347" s="85"/>
      <c r="P347" s="86"/>
      <c r="Q347" s="89"/>
      <c r="R347" s="40"/>
    </row>
    <row r="348" spans="1:18" s="65" customFormat="1" ht="30" hidden="1" customHeight="1">
      <c r="A348" s="78"/>
      <c r="B348" s="44" t="str">
        <f>IF($A348="","",VLOOKUP($A348,'MÃ KH'!$A$2:$D$1048573,2,0))</f>
        <v/>
      </c>
      <c r="C348" s="79" t="s">
        <v>4886</v>
      </c>
      <c r="D348" s="40"/>
      <c r="E348" s="44" t="str">
        <f>IF($D348="","",VLOOKUP($D348,'MÃ HH'!$A$2:$C$1873,2,0))</f>
        <v/>
      </c>
      <c r="F348" s="80"/>
      <c r="G348" s="81"/>
      <c r="H348" s="81"/>
      <c r="I348" s="84"/>
      <c r="J348" s="81"/>
      <c r="K348" s="81"/>
      <c r="L348" s="81"/>
      <c r="M348" s="81"/>
      <c r="N348" s="45"/>
      <c r="O348" s="85"/>
      <c r="P348" s="86"/>
      <c r="Q348" s="89"/>
      <c r="R348" s="40"/>
    </row>
    <row r="349" spans="1:18" s="65" customFormat="1" ht="30" hidden="1" customHeight="1">
      <c r="A349" s="78"/>
      <c r="B349" s="44" t="str">
        <f>IF($A349="","",VLOOKUP($A349,'MÃ KH'!$A$2:$D$1048573,2,0))</f>
        <v/>
      </c>
      <c r="C349" s="79" t="s">
        <v>4886</v>
      </c>
      <c r="D349" s="40"/>
      <c r="E349" s="44" t="str">
        <f>IF($D349="","",VLOOKUP($D349,'MÃ HH'!$A$2:$C$1873,2,0))</f>
        <v/>
      </c>
      <c r="F349" s="80"/>
      <c r="G349" s="81"/>
      <c r="H349" s="81"/>
      <c r="I349" s="84"/>
      <c r="J349" s="81"/>
      <c r="K349" s="81"/>
      <c r="L349" s="81"/>
      <c r="M349" s="81"/>
      <c r="N349" s="45"/>
      <c r="O349" s="85"/>
      <c r="P349" s="86"/>
      <c r="Q349" s="89"/>
      <c r="R349" s="40"/>
    </row>
    <row r="350" spans="1:18" s="65" customFormat="1" ht="30" hidden="1" customHeight="1">
      <c r="A350" s="78"/>
      <c r="B350" s="44" t="str">
        <f>IF($A350="","",VLOOKUP($A350,'MÃ KH'!$A$2:$D$1048573,2,0))</f>
        <v/>
      </c>
      <c r="C350" s="79" t="s">
        <v>4886</v>
      </c>
      <c r="D350" s="40"/>
      <c r="E350" s="44" t="str">
        <f>IF($D350="","",VLOOKUP($D350,'MÃ HH'!$A$2:$C$1873,2,0))</f>
        <v/>
      </c>
      <c r="F350" s="80"/>
      <c r="G350" s="81"/>
      <c r="H350" s="81"/>
      <c r="I350" s="84"/>
      <c r="J350" s="81"/>
      <c r="K350" s="81"/>
      <c r="L350" s="81"/>
      <c r="M350" s="81"/>
      <c r="N350" s="45"/>
      <c r="O350" s="85"/>
      <c r="P350" s="86"/>
      <c r="Q350" s="89"/>
      <c r="R350" s="40"/>
    </row>
    <row r="351" spans="1:18" s="65" customFormat="1" ht="30" hidden="1" customHeight="1">
      <c r="A351" s="78"/>
      <c r="B351" s="44" t="str">
        <f>IF($A351="","",VLOOKUP($A351,'MÃ KH'!$A$2:$D$1048573,2,0))</f>
        <v/>
      </c>
      <c r="C351" s="79" t="s">
        <v>4886</v>
      </c>
      <c r="D351" s="40"/>
      <c r="E351" s="44" t="str">
        <f>IF($D351="","",VLOOKUP($D351,'MÃ HH'!$A$2:$C$1873,2,0))</f>
        <v/>
      </c>
      <c r="F351" s="80"/>
      <c r="G351" s="81"/>
      <c r="H351" s="81"/>
      <c r="I351" s="84"/>
      <c r="J351" s="81"/>
      <c r="K351" s="81"/>
      <c r="L351" s="81"/>
      <c r="M351" s="81"/>
      <c r="N351" s="45"/>
      <c r="O351" s="85"/>
      <c r="P351" s="86"/>
      <c r="Q351" s="89"/>
      <c r="R351" s="40"/>
    </row>
    <row r="352" spans="1:18" s="65" customFormat="1" ht="30" hidden="1" customHeight="1">
      <c r="A352" s="78"/>
      <c r="B352" s="44" t="str">
        <f>IF($A352="","",VLOOKUP($A352,'MÃ KH'!$A$2:$D$1048573,2,0))</f>
        <v/>
      </c>
      <c r="C352" s="79" t="s">
        <v>4886</v>
      </c>
      <c r="D352" s="40"/>
      <c r="E352" s="44" t="str">
        <f>IF($D352="","",VLOOKUP($D352,'MÃ HH'!$A$2:$C$1873,2,0))</f>
        <v/>
      </c>
      <c r="F352" s="80"/>
      <c r="G352" s="81"/>
      <c r="H352" s="81"/>
      <c r="I352" s="84"/>
      <c r="J352" s="81"/>
      <c r="K352" s="81"/>
      <c r="L352" s="81"/>
      <c r="M352" s="81"/>
      <c r="N352" s="45"/>
      <c r="O352" s="85"/>
      <c r="P352" s="86"/>
      <c r="Q352" s="89"/>
      <c r="R352" s="40"/>
    </row>
    <row r="353" spans="1:18" s="65" customFormat="1" ht="30" hidden="1" customHeight="1">
      <c r="A353" s="78"/>
      <c r="B353" s="44" t="str">
        <f>IF($A353="","",VLOOKUP($A353,'MÃ KH'!$A$2:$D$1048573,2,0))</f>
        <v/>
      </c>
      <c r="C353" s="79" t="s">
        <v>4886</v>
      </c>
      <c r="D353" s="40"/>
      <c r="E353" s="44" t="str">
        <f>IF($D353="","",VLOOKUP($D353,'MÃ HH'!$A$2:$C$1873,2,0))</f>
        <v/>
      </c>
      <c r="F353" s="80"/>
      <c r="G353" s="81"/>
      <c r="H353" s="81"/>
      <c r="I353" s="84"/>
      <c r="J353" s="81"/>
      <c r="K353" s="81"/>
      <c r="L353" s="81"/>
      <c r="M353" s="81"/>
      <c r="N353" s="45"/>
      <c r="O353" s="85"/>
      <c r="P353" s="86"/>
      <c r="Q353" s="89"/>
      <c r="R353" s="40"/>
    </row>
    <row r="354" spans="1:18" s="65" customFormat="1" ht="30" hidden="1" customHeight="1">
      <c r="A354" s="78"/>
      <c r="B354" s="44" t="str">
        <f>IF($A354="","",VLOOKUP($A354,'MÃ KH'!$A$2:$D$1048573,2,0))</f>
        <v/>
      </c>
      <c r="C354" s="79" t="s">
        <v>4886</v>
      </c>
      <c r="D354" s="40"/>
      <c r="E354" s="44" t="str">
        <f>IF($D354="","",VLOOKUP($D354,'MÃ HH'!$A$2:$C$1873,2,0))</f>
        <v/>
      </c>
      <c r="F354" s="80"/>
      <c r="G354" s="81"/>
      <c r="H354" s="81"/>
      <c r="I354" s="84"/>
      <c r="J354" s="81"/>
      <c r="K354" s="81"/>
      <c r="L354" s="81"/>
      <c r="M354" s="81"/>
      <c r="N354" s="45"/>
      <c r="O354" s="85"/>
      <c r="P354" s="86"/>
      <c r="Q354" s="89"/>
      <c r="R354" s="40"/>
    </row>
    <row r="355" spans="1:18" s="65" customFormat="1" ht="30" hidden="1" customHeight="1">
      <c r="A355" s="78"/>
      <c r="B355" s="44" t="str">
        <f>IF($A355="","",VLOOKUP($A355,'MÃ KH'!$A$2:$D$1048573,2,0))</f>
        <v/>
      </c>
      <c r="C355" s="79" t="s">
        <v>4886</v>
      </c>
      <c r="D355" s="40"/>
      <c r="E355" s="44" t="str">
        <f>IF($D355="","",VLOOKUP($D355,'MÃ HH'!$A$2:$C$1873,2,0))</f>
        <v/>
      </c>
      <c r="F355" s="80"/>
      <c r="G355" s="81"/>
      <c r="H355" s="81"/>
      <c r="I355" s="84"/>
      <c r="J355" s="81"/>
      <c r="K355" s="81"/>
      <c r="L355" s="81"/>
      <c r="M355" s="81"/>
      <c r="N355" s="45"/>
      <c r="O355" s="85"/>
      <c r="P355" s="86"/>
      <c r="Q355" s="89"/>
      <c r="R355" s="40"/>
    </row>
    <row r="356" spans="1:18" s="65" customFormat="1" ht="30" hidden="1" customHeight="1">
      <c r="A356" s="78"/>
      <c r="B356" s="44" t="str">
        <f>IF($A356="","",VLOOKUP($A356,'MÃ KH'!$A$2:$D$1048573,2,0))</f>
        <v/>
      </c>
      <c r="C356" s="79" t="s">
        <v>4886</v>
      </c>
      <c r="D356" s="40"/>
      <c r="E356" s="44" t="str">
        <f>IF($D356="","",VLOOKUP($D356,'MÃ HH'!$A$2:$C$1873,2,0))</f>
        <v/>
      </c>
      <c r="F356" s="80"/>
      <c r="G356" s="81"/>
      <c r="H356" s="81"/>
      <c r="I356" s="84"/>
      <c r="J356" s="81"/>
      <c r="K356" s="81"/>
      <c r="L356" s="81"/>
      <c r="M356" s="81"/>
      <c r="N356" s="45"/>
      <c r="O356" s="85"/>
      <c r="P356" s="86"/>
      <c r="Q356" s="89"/>
      <c r="R356" s="40"/>
    </row>
    <row r="357" spans="1:18" s="65" customFormat="1" ht="30" hidden="1" customHeight="1">
      <c r="A357" s="78"/>
      <c r="B357" s="44" t="str">
        <f>IF($A357="","",VLOOKUP($A357,'MÃ KH'!$A$2:$D$1048573,2,0))</f>
        <v/>
      </c>
      <c r="C357" s="79" t="s">
        <v>4886</v>
      </c>
      <c r="D357" s="40"/>
      <c r="E357" s="44" t="str">
        <f>IF($D357="","",VLOOKUP($D357,'MÃ HH'!$A$2:$C$1873,2,0))</f>
        <v/>
      </c>
      <c r="F357" s="80"/>
      <c r="G357" s="81"/>
      <c r="H357" s="81"/>
      <c r="I357" s="84"/>
      <c r="J357" s="81"/>
      <c r="K357" s="81"/>
      <c r="L357" s="81"/>
      <c r="M357" s="81"/>
      <c r="N357" s="45"/>
      <c r="O357" s="85"/>
      <c r="P357" s="86"/>
      <c r="Q357" s="89"/>
      <c r="R357" s="40"/>
    </row>
    <row r="358" spans="1:18" s="65" customFormat="1" ht="30" hidden="1" customHeight="1">
      <c r="A358" s="78"/>
      <c r="B358" s="44" t="str">
        <f>IF($A358="","",VLOOKUP($A358,'MÃ KH'!$A$2:$D$1048573,2,0))</f>
        <v/>
      </c>
      <c r="C358" s="79" t="s">
        <v>4886</v>
      </c>
      <c r="D358" s="40"/>
      <c r="E358" s="44" t="str">
        <f>IF($D358="","",VLOOKUP($D358,'MÃ HH'!$A$2:$C$1873,2,0))</f>
        <v/>
      </c>
      <c r="F358" s="80"/>
      <c r="G358" s="81"/>
      <c r="H358" s="81"/>
      <c r="I358" s="84"/>
      <c r="J358" s="81"/>
      <c r="K358" s="81"/>
      <c r="L358" s="81"/>
      <c r="M358" s="81"/>
      <c r="N358" s="45"/>
      <c r="O358" s="85"/>
      <c r="P358" s="86"/>
      <c r="Q358" s="89"/>
      <c r="R358" s="40"/>
    </row>
    <row r="359" spans="1:18" s="65" customFormat="1" ht="30" hidden="1" customHeight="1">
      <c r="A359" s="78"/>
      <c r="B359" s="44" t="str">
        <f>IF($A359="","",VLOOKUP($A359,'MÃ KH'!$A$2:$D$1048573,2,0))</f>
        <v/>
      </c>
      <c r="C359" s="79" t="s">
        <v>4886</v>
      </c>
      <c r="D359" s="40"/>
      <c r="E359" s="44" t="str">
        <f>IF($D359="","",VLOOKUP($D359,'MÃ HH'!$A$2:$C$1873,2,0))</f>
        <v/>
      </c>
      <c r="F359" s="80"/>
      <c r="G359" s="81"/>
      <c r="H359" s="81"/>
      <c r="I359" s="84"/>
      <c r="J359" s="81"/>
      <c r="K359" s="81"/>
      <c r="L359" s="81"/>
      <c r="M359" s="81"/>
      <c r="N359" s="45"/>
      <c r="O359" s="85"/>
      <c r="P359" s="86"/>
      <c r="Q359" s="89"/>
      <c r="R359" s="40"/>
    </row>
    <row r="360" spans="1:18" s="65" customFormat="1" ht="30" hidden="1" customHeight="1">
      <c r="A360" s="78"/>
      <c r="B360" s="44" t="str">
        <f>IF($A360="","",VLOOKUP($A360,'MÃ KH'!$A$2:$D$1048573,2,0))</f>
        <v/>
      </c>
      <c r="C360" s="79" t="s">
        <v>4886</v>
      </c>
      <c r="D360" s="40"/>
      <c r="E360" s="44" t="str">
        <f>IF($D360="","",VLOOKUP($D360,'MÃ HH'!$A$2:$C$1873,2,0))</f>
        <v/>
      </c>
      <c r="F360" s="80"/>
      <c r="G360" s="81"/>
      <c r="H360" s="81"/>
      <c r="I360" s="84"/>
      <c r="J360" s="81"/>
      <c r="K360" s="81"/>
      <c r="L360" s="81"/>
      <c r="M360" s="81"/>
      <c r="N360" s="45"/>
      <c r="O360" s="85"/>
      <c r="P360" s="86"/>
      <c r="Q360" s="89"/>
      <c r="R360" s="40"/>
    </row>
    <row r="361" spans="1:18" s="65" customFormat="1" ht="30" hidden="1" customHeight="1">
      <c r="A361" s="78"/>
      <c r="B361" s="44" t="str">
        <f>IF($A361="","",VLOOKUP($A361,'MÃ KH'!$A$2:$D$1048573,2,0))</f>
        <v/>
      </c>
      <c r="C361" s="79" t="s">
        <v>4886</v>
      </c>
      <c r="D361" s="40"/>
      <c r="E361" s="44" t="str">
        <f>IF($D361="","",VLOOKUP($D361,'MÃ HH'!$A$2:$C$1873,2,0))</f>
        <v/>
      </c>
      <c r="F361" s="80"/>
      <c r="G361" s="81"/>
      <c r="H361" s="81"/>
      <c r="I361" s="84"/>
      <c r="J361" s="81"/>
      <c r="K361" s="81"/>
      <c r="L361" s="81"/>
      <c r="M361" s="81"/>
      <c r="N361" s="45"/>
      <c r="O361" s="85"/>
      <c r="P361" s="86"/>
      <c r="Q361" s="89"/>
      <c r="R361" s="40"/>
    </row>
    <row r="362" spans="1:18" s="65" customFormat="1" ht="30" hidden="1" customHeight="1">
      <c r="A362" s="78"/>
      <c r="B362" s="44" t="str">
        <f>IF($A362="","",VLOOKUP($A362,'MÃ KH'!$A$2:$D$1048573,2,0))</f>
        <v/>
      </c>
      <c r="C362" s="79" t="s">
        <v>4886</v>
      </c>
      <c r="D362" s="40"/>
      <c r="E362" s="44" t="str">
        <f>IF($D362="","",VLOOKUP($D362,'MÃ HH'!$A$2:$C$1873,2,0))</f>
        <v/>
      </c>
      <c r="F362" s="80"/>
      <c r="G362" s="81"/>
      <c r="H362" s="81"/>
      <c r="I362" s="84"/>
      <c r="J362" s="81"/>
      <c r="K362" s="81"/>
      <c r="L362" s="81"/>
      <c r="M362" s="81"/>
      <c r="N362" s="45"/>
      <c r="O362" s="85"/>
      <c r="P362" s="86"/>
      <c r="Q362" s="89"/>
      <c r="R362" s="40"/>
    </row>
    <row r="363" spans="1:18" s="65" customFormat="1" ht="30" hidden="1" customHeight="1">
      <c r="A363" s="78"/>
      <c r="B363" s="44" t="str">
        <f>IF($A363="","",VLOOKUP($A363,'MÃ KH'!$A$2:$D$1048573,2,0))</f>
        <v/>
      </c>
      <c r="C363" s="79" t="s">
        <v>4886</v>
      </c>
      <c r="D363" s="40"/>
      <c r="E363" s="44" t="str">
        <f>IF($D363="","",VLOOKUP($D363,'MÃ HH'!$A$2:$C$1873,2,0))</f>
        <v/>
      </c>
      <c r="F363" s="80"/>
      <c r="G363" s="81"/>
      <c r="H363" s="81"/>
      <c r="I363" s="84"/>
      <c r="J363" s="81"/>
      <c r="K363" s="81"/>
      <c r="L363" s="81"/>
      <c r="M363" s="81"/>
      <c r="N363" s="45"/>
      <c r="O363" s="85"/>
      <c r="P363" s="86"/>
      <c r="Q363" s="89"/>
      <c r="R363" s="40"/>
    </row>
    <row r="364" spans="1:18" s="65" customFormat="1" ht="30" hidden="1" customHeight="1">
      <c r="A364" s="78"/>
      <c r="B364" s="44" t="str">
        <f>IF($A364="","",VLOOKUP($A364,'MÃ KH'!$A$2:$D$1048573,2,0))</f>
        <v/>
      </c>
      <c r="C364" s="79" t="s">
        <v>4886</v>
      </c>
      <c r="D364" s="40"/>
      <c r="E364" s="44" t="str">
        <f>IF($D364="","",VLOOKUP($D364,'MÃ HH'!$A$2:$C$1873,2,0))</f>
        <v/>
      </c>
      <c r="F364" s="80"/>
      <c r="G364" s="81"/>
      <c r="H364" s="81"/>
      <c r="I364" s="84"/>
      <c r="J364" s="81"/>
      <c r="K364" s="81"/>
      <c r="L364" s="81"/>
      <c r="M364" s="81"/>
      <c r="N364" s="45"/>
      <c r="O364" s="85"/>
      <c r="P364" s="86"/>
      <c r="Q364" s="89"/>
      <c r="R364" s="40"/>
    </row>
    <row r="365" spans="1:18" s="65" customFormat="1" ht="30" hidden="1" customHeight="1">
      <c r="A365" s="78"/>
      <c r="B365" s="44" t="str">
        <f>IF($A365="","",VLOOKUP($A365,'MÃ KH'!$A$2:$D$1048573,2,0))</f>
        <v/>
      </c>
      <c r="C365" s="79" t="s">
        <v>4886</v>
      </c>
      <c r="D365" s="40"/>
      <c r="E365" s="44" t="str">
        <f>IF($D365="","",VLOOKUP($D365,'MÃ HH'!$A$2:$C$1873,2,0))</f>
        <v/>
      </c>
      <c r="F365" s="80"/>
      <c r="G365" s="81"/>
      <c r="H365" s="81"/>
      <c r="I365" s="84"/>
      <c r="J365" s="81"/>
      <c r="K365" s="81"/>
      <c r="L365" s="81"/>
      <c r="M365" s="81"/>
      <c r="N365" s="45"/>
      <c r="O365" s="85"/>
      <c r="P365" s="86"/>
      <c r="Q365" s="89"/>
      <c r="R365" s="40"/>
    </row>
    <row r="366" spans="1:18" s="65" customFormat="1" ht="30" hidden="1" customHeight="1">
      <c r="A366" s="78"/>
      <c r="B366" s="44" t="str">
        <f>IF($A366="","",VLOOKUP($A366,'MÃ KH'!$A$2:$D$1048573,2,0))</f>
        <v/>
      </c>
      <c r="C366" s="79" t="s">
        <v>4886</v>
      </c>
      <c r="D366" s="40"/>
      <c r="E366" s="44" t="str">
        <f>IF($D366="","",VLOOKUP($D366,'MÃ HH'!$A$2:$C$1873,2,0))</f>
        <v/>
      </c>
      <c r="F366" s="80"/>
      <c r="G366" s="81"/>
      <c r="H366" s="81"/>
      <c r="I366" s="84"/>
      <c r="J366" s="81"/>
      <c r="K366" s="81"/>
      <c r="L366" s="81"/>
      <c r="M366" s="81"/>
      <c r="N366" s="45"/>
      <c r="O366" s="85"/>
      <c r="P366" s="86"/>
      <c r="Q366" s="89"/>
      <c r="R366" s="40"/>
    </row>
    <row r="367" spans="1:18" s="65" customFormat="1" ht="30" hidden="1" customHeight="1">
      <c r="A367" s="78"/>
      <c r="B367" s="44" t="str">
        <f>IF($A367="","",VLOOKUP($A367,'MÃ KH'!$A$2:$D$1048573,2,0))</f>
        <v/>
      </c>
      <c r="C367" s="79" t="s">
        <v>4886</v>
      </c>
      <c r="D367" s="40"/>
      <c r="E367" s="44" t="str">
        <f>IF($D367="","",VLOOKUP($D367,'MÃ HH'!$A$2:$C$1873,2,0))</f>
        <v/>
      </c>
      <c r="F367" s="80"/>
      <c r="G367" s="81"/>
      <c r="H367" s="81"/>
      <c r="I367" s="84"/>
      <c r="J367" s="81"/>
      <c r="K367" s="81"/>
      <c r="L367" s="81"/>
      <c r="M367" s="81"/>
      <c r="N367" s="45"/>
      <c r="O367" s="85"/>
      <c r="P367" s="86"/>
      <c r="Q367" s="89"/>
      <c r="R367" s="40"/>
    </row>
    <row r="368" spans="1:18" s="65" customFormat="1" ht="30" hidden="1" customHeight="1">
      <c r="A368" s="78"/>
      <c r="B368" s="44" t="str">
        <f>IF($A368="","",VLOOKUP($A368,'MÃ KH'!$A$2:$D$1048573,2,0))</f>
        <v/>
      </c>
      <c r="C368" s="79" t="s">
        <v>4886</v>
      </c>
      <c r="D368" s="40"/>
      <c r="E368" s="44" t="str">
        <f>IF($D368="","",VLOOKUP($D368,'MÃ HH'!$A$2:$C$1873,2,0))</f>
        <v/>
      </c>
      <c r="F368" s="80"/>
      <c r="G368" s="81"/>
      <c r="H368" s="81"/>
      <c r="I368" s="84"/>
      <c r="J368" s="81"/>
      <c r="K368" s="81"/>
      <c r="L368" s="81"/>
      <c r="M368" s="81"/>
      <c r="N368" s="45"/>
      <c r="O368" s="85"/>
      <c r="P368" s="86"/>
      <c r="Q368" s="89"/>
      <c r="R368" s="40"/>
    </row>
    <row r="369" spans="1:18" s="65" customFormat="1" ht="30" hidden="1" customHeight="1">
      <c r="A369" s="78"/>
      <c r="B369" s="44" t="str">
        <f>IF($A369="","",VLOOKUP($A369,'MÃ KH'!$A$2:$D$1048573,2,0))</f>
        <v/>
      </c>
      <c r="C369" s="79" t="s">
        <v>4886</v>
      </c>
      <c r="D369" s="40"/>
      <c r="E369" s="44" t="str">
        <f>IF($D369="","",VLOOKUP($D369,'MÃ HH'!$A$2:$C$1873,2,0))</f>
        <v/>
      </c>
      <c r="F369" s="80"/>
      <c r="G369" s="81"/>
      <c r="H369" s="81"/>
      <c r="I369" s="84"/>
      <c r="J369" s="81"/>
      <c r="K369" s="81"/>
      <c r="L369" s="81"/>
      <c r="M369" s="81"/>
      <c r="N369" s="45"/>
      <c r="O369" s="85"/>
      <c r="P369" s="86"/>
      <c r="Q369" s="89"/>
      <c r="R369" s="40"/>
    </row>
    <row r="370" spans="1:18" s="65" customFormat="1" ht="30" hidden="1" customHeight="1">
      <c r="A370" s="78"/>
      <c r="B370" s="44" t="str">
        <f>IF($A370="","",VLOOKUP($A370,'MÃ KH'!$A$2:$D$1048573,2,0))</f>
        <v/>
      </c>
      <c r="C370" s="79" t="s">
        <v>4886</v>
      </c>
      <c r="D370" s="40"/>
      <c r="E370" s="44" t="str">
        <f>IF($D370="","",VLOOKUP($D370,'MÃ HH'!$A$2:$C$1873,2,0))</f>
        <v/>
      </c>
      <c r="F370" s="80"/>
      <c r="G370" s="81"/>
      <c r="H370" s="81"/>
      <c r="I370" s="84"/>
      <c r="J370" s="81"/>
      <c r="K370" s="81"/>
      <c r="L370" s="81"/>
      <c r="M370" s="81"/>
      <c r="N370" s="45"/>
      <c r="O370" s="85"/>
      <c r="P370" s="86"/>
      <c r="Q370" s="89"/>
      <c r="R370" s="40"/>
    </row>
    <row r="371" spans="1:18" s="65" customFormat="1" ht="30" hidden="1" customHeight="1">
      <c r="A371" s="78"/>
      <c r="B371" s="44" t="str">
        <f>IF($A371="","",VLOOKUP($A371,'MÃ KH'!$A$2:$D$1048573,2,0))</f>
        <v/>
      </c>
      <c r="C371" s="79" t="s">
        <v>4886</v>
      </c>
      <c r="D371" s="40"/>
      <c r="E371" s="44" t="str">
        <f>IF($D371="","",VLOOKUP($D371,'MÃ HH'!$A$2:$C$1873,2,0))</f>
        <v/>
      </c>
      <c r="F371" s="80"/>
      <c r="G371" s="81"/>
      <c r="H371" s="81"/>
      <c r="I371" s="84"/>
      <c r="J371" s="81"/>
      <c r="K371" s="81"/>
      <c r="L371" s="81"/>
      <c r="M371" s="81"/>
      <c r="N371" s="45"/>
      <c r="O371" s="85"/>
      <c r="P371" s="86"/>
      <c r="Q371" s="89"/>
      <c r="R371" s="40"/>
    </row>
    <row r="372" spans="1:18" s="65" customFormat="1" ht="30" hidden="1" customHeight="1">
      <c r="A372" s="78"/>
      <c r="B372" s="44" t="str">
        <f>IF($A372="","",VLOOKUP($A372,'MÃ KH'!$A$2:$D$1048573,2,0))</f>
        <v/>
      </c>
      <c r="C372" s="79" t="s">
        <v>4886</v>
      </c>
      <c r="D372" s="40"/>
      <c r="E372" s="44" t="str">
        <f>IF($D372="","",VLOOKUP($D372,'MÃ HH'!$A$2:$C$1873,2,0))</f>
        <v/>
      </c>
      <c r="F372" s="80"/>
      <c r="G372" s="81"/>
      <c r="H372" s="81"/>
      <c r="I372" s="84"/>
      <c r="J372" s="81"/>
      <c r="K372" s="81"/>
      <c r="L372" s="81"/>
      <c r="M372" s="81"/>
      <c r="N372" s="45"/>
      <c r="O372" s="85"/>
      <c r="P372" s="86"/>
      <c r="Q372" s="89"/>
      <c r="R372" s="40"/>
    </row>
    <row r="373" spans="1:18" s="65" customFormat="1" ht="30" hidden="1" customHeight="1">
      <c r="A373" s="78"/>
      <c r="B373" s="44" t="str">
        <f>IF($A373="","",VLOOKUP($A373,'MÃ KH'!$A$2:$D$1048573,2,0))</f>
        <v/>
      </c>
      <c r="C373" s="79" t="s">
        <v>4886</v>
      </c>
      <c r="D373" s="40"/>
      <c r="E373" s="44" t="str">
        <f>IF($D373="","",VLOOKUP($D373,'MÃ HH'!$A$2:$C$1873,2,0))</f>
        <v/>
      </c>
      <c r="F373" s="80"/>
      <c r="G373" s="81"/>
      <c r="H373" s="81"/>
      <c r="I373" s="84"/>
      <c r="J373" s="81"/>
      <c r="K373" s="81"/>
      <c r="L373" s="81"/>
      <c r="M373" s="81"/>
      <c r="N373" s="45"/>
      <c r="O373" s="85"/>
      <c r="P373" s="86"/>
      <c r="Q373" s="89"/>
      <c r="R373" s="40"/>
    </row>
    <row r="374" spans="1:18" s="65" customFormat="1" ht="30" hidden="1" customHeight="1">
      <c r="A374" s="78"/>
      <c r="B374" s="44" t="str">
        <f>IF($A374="","",VLOOKUP($A374,'MÃ KH'!$A$2:$D$1048573,2,0))</f>
        <v/>
      </c>
      <c r="C374" s="79" t="s">
        <v>4886</v>
      </c>
      <c r="D374" s="40"/>
      <c r="E374" s="44" t="str">
        <f>IF($D374="","",VLOOKUP($D374,'MÃ HH'!$A$2:$C$1873,2,0))</f>
        <v/>
      </c>
      <c r="F374" s="80"/>
      <c r="G374" s="81"/>
      <c r="H374" s="81"/>
      <c r="I374" s="84"/>
      <c r="J374" s="81"/>
      <c r="K374" s="81"/>
      <c r="L374" s="81"/>
      <c r="M374" s="81"/>
      <c r="N374" s="45"/>
      <c r="O374" s="85"/>
      <c r="P374" s="86"/>
      <c r="Q374" s="89"/>
      <c r="R374" s="40"/>
    </row>
    <row r="375" spans="1:18" s="65" customFormat="1" ht="30" hidden="1" customHeight="1">
      <c r="A375" s="78"/>
      <c r="B375" s="44" t="str">
        <f>IF($A375="","",VLOOKUP($A375,'MÃ KH'!$A$2:$D$1048573,2,0))</f>
        <v/>
      </c>
      <c r="C375" s="79" t="s">
        <v>4886</v>
      </c>
      <c r="D375" s="40"/>
      <c r="E375" s="44" t="str">
        <f>IF($D375="","",VLOOKUP($D375,'MÃ HH'!$A$2:$C$1873,2,0))</f>
        <v/>
      </c>
      <c r="F375" s="80"/>
      <c r="G375" s="81"/>
      <c r="H375" s="81"/>
      <c r="I375" s="84"/>
      <c r="J375" s="81"/>
      <c r="K375" s="81"/>
      <c r="L375" s="81"/>
      <c r="M375" s="81"/>
      <c r="N375" s="45"/>
      <c r="O375" s="85"/>
      <c r="P375" s="86"/>
      <c r="Q375" s="89"/>
      <c r="R375" s="40"/>
    </row>
    <row r="376" spans="1:18" s="65" customFormat="1" ht="30" hidden="1" customHeight="1">
      <c r="A376" s="78"/>
      <c r="B376" s="44" t="str">
        <f>IF($A376="","",VLOOKUP($A376,'MÃ KH'!$A$2:$D$1048573,2,0))</f>
        <v/>
      </c>
      <c r="C376" s="79" t="s">
        <v>4886</v>
      </c>
      <c r="D376" s="40"/>
      <c r="E376" s="44" t="str">
        <f>IF($D376="","",VLOOKUP($D376,'MÃ HH'!$A$2:$C$1873,2,0))</f>
        <v/>
      </c>
      <c r="F376" s="80"/>
      <c r="G376" s="81"/>
      <c r="H376" s="81"/>
      <c r="I376" s="84"/>
      <c r="J376" s="81"/>
      <c r="K376" s="81"/>
      <c r="L376" s="81"/>
      <c r="M376" s="81"/>
      <c r="N376" s="45"/>
      <c r="O376" s="85"/>
      <c r="P376" s="86"/>
      <c r="Q376" s="89"/>
      <c r="R376" s="40"/>
    </row>
    <row r="377" spans="1:18" s="65" customFormat="1" ht="30" hidden="1" customHeight="1">
      <c r="A377" s="78"/>
      <c r="B377" s="44" t="str">
        <f>IF($A377="","",VLOOKUP($A377,'MÃ KH'!$A$2:$D$1048573,2,0))</f>
        <v/>
      </c>
      <c r="C377" s="79" t="s">
        <v>4886</v>
      </c>
      <c r="D377" s="40"/>
      <c r="E377" s="44" t="str">
        <f>IF($D377="","",VLOOKUP($D377,'MÃ HH'!$A$2:$C$1873,2,0))</f>
        <v/>
      </c>
      <c r="F377" s="80"/>
      <c r="G377" s="81"/>
      <c r="H377" s="81"/>
      <c r="I377" s="84"/>
      <c r="J377" s="81"/>
      <c r="K377" s="81"/>
      <c r="L377" s="81"/>
      <c r="M377" s="81"/>
      <c r="N377" s="45"/>
      <c r="O377" s="85"/>
      <c r="P377" s="86"/>
      <c r="Q377" s="89"/>
      <c r="R377" s="40"/>
    </row>
    <row r="378" spans="1:18" s="65" customFormat="1" ht="30" hidden="1" customHeight="1">
      <c r="A378" s="78"/>
      <c r="B378" s="44" t="str">
        <f>IF($A378="","",VLOOKUP($A378,'MÃ KH'!$A$2:$D$1048573,2,0))</f>
        <v/>
      </c>
      <c r="C378" s="79" t="s">
        <v>4886</v>
      </c>
      <c r="D378" s="40"/>
      <c r="E378" s="44" t="str">
        <f>IF($D378="","",VLOOKUP($D378,'MÃ HH'!$A$2:$C$1873,2,0))</f>
        <v/>
      </c>
      <c r="F378" s="80"/>
      <c r="G378" s="81"/>
      <c r="H378" s="81"/>
      <c r="I378" s="84"/>
      <c r="J378" s="81"/>
      <c r="K378" s="81"/>
      <c r="L378" s="81"/>
      <c r="M378" s="81"/>
      <c r="N378" s="45"/>
      <c r="O378" s="85"/>
      <c r="P378" s="86"/>
      <c r="Q378" s="89"/>
      <c r="R378" s="40"/>
    </row>
    <row r="379" spans="1:18" s="65" customFormat="1" ht="30" hidden="1" customHeight="1">
      <c r="A379" s="78"/>
      <c r="B379" s="44" t="str">
        <f>IF($A379="","",VLOOKUP($A379,'MÃ KH'!$A$2:$D$1048573,2,0))</f>
        <v/>
      </c>
      <c r="C379" s="79" t="s">
        <v>4886</v>
      </c>
      <c r="D379" s="40"/>
      <c r="E379" s="44" t="str">
        <f>IF($D379="","",VLOOKUP($D379,'MÃ HH'!$A$2:$C$1873,2,0))</f>
        <v/>
      </c>
      <c r="F379" s="80"/>
      <c r="G379" s="81"/>
      <c r="H379" s="81"/>
      <c r="I379" s="84"/>
      <c r="J379" s="81"/>
      <c r="K379" s="81"/>
      <c r="L379" s="81"/>
      <c r="M379" s="81"/>
      <c r="N379" s="45"/>
      <c r="O379" s="85"/>
      <c r="P379" s="86"/>
      <c r="Q379" s="89"/>
      <c r="R379" s="40"/>
    </row>
    <row r="380" spans="1:18" s="65" customFormat="1" ht="30" hidden="1" customHeight="1">
      <c r="A380" s="78"/>
      <c r="B380" s="44" t="str">
        <f>IF($A380="","",VLOOKUP($A380,'MÃ KH'!$A$2:$D$1048573,2,0))</f>
        <v/>
      </c>
      <c r="C380" s="79" t="s">
        <v>4886</v>
      </c>
      <c r="D380" s="40"/>
      <c r="E380" s="44" t="str">
        <f>IF($D380="","",VLOOKUP($D380,'MÃ HH'!$A$2:$C$1873,2,0))</f>
        <v/>
      </c>
      <c r="F380" s="80"/>
      <c r="G380" s="81"/>
      <c r="H380" s="81"/>
      <c r="I380" s="84"/>
      <c r="J380" s="81"/>
      <c r="K380" s="81"/>
      <c r="L380" s="81"/>
      <c r="M380" s="81"/>
      <c r="N380" s="45"/>
      <c r="O380" s="85"/>
      <c r="P380" s="86"/>
      <c r="Q380" s="89"/>
      <c r="R380" s="40"/>
    </row>
    <row r="381" spans="1:18" s="65" customFormat="1" ht="30" hidden="1" customHeight="1">
      <c r="A381" s="78"/>
      <c r="B381" s="44" t="str">
        <f>IF($A381="","",VLOOKUP($A381,'MÃ KH'!$A$2:$D$1048573,2,0))</f>
        <v/>
      </c>
      <c r="C381" s="79" t="s">
        <v>4886</v>
      </c>
      <c r="D381" s="40"/>
      <c r="E381" s="44" t="str">
        <f>IF($D381="","",VLOOKUP($D381,'MÃ HH'!$A$2:$C$1873,2,0))</f>
        <v/>
      </c>
      <c r="F381" s="80"/>
      <c r="G381" s="81"/>
      <c r="H381" s="81"/>
      <c r="I381" s="84"/>
      <c r="J381" s="81"/>
      <c r="K381" s="81"/>
      <c r="L381" s="81"/>
      <c r="M381" s="81"/>
      <c r="N381" s="45"/>
      <c r="O381" s="85"/>
      <c r="P381" s="86"/>
      <c r="Q381" s="89"/>
      <c r="R381" s="40"/>
    </row>
    <row r="382" spans="1:18" s="65" customFormat="1" ht="30" hidden="1" customHeight="1">
      <c r="A382" s="78"/>
      <c r="B382" s="44" t="str">
        <f>IF($A382="","",VLOOKUP($A382,'MÃ KH'!$A$2:$D$1048573,2,0))</f>
        <v/>
      </c>
      <c r="C382" s="79" t="s">
        <v>4886</v>
      </c>
      <c r="D382" s="40"/>
      <c r="E382" s="44" t="str">
        <f>IF($D382="","",VLOOKUP($D382,'MÃ HH'!$A$2:$C$1873,2,0))</f>
        <v/>
      </c>
      <c r="F382" s="80"/>
      <c r="G382" s="81"/>
      <c r="H382" s="81"/>
      <c r="I382" s="84"/>
      <c r="J382" s="81"/>
      <c r="K382" s="81"/>
      <c r="L382" s="81"/>
      <c r="M382" s="81"/>
      <c r="N382" s="45"/>
      <c r="O382" s="85"/>
      <c r="P382" s="86"/>
      <c r="Q382" s="89"/>
      <c r="R382" s="40"/>
    </row>
    <row r="383" spans="1:18" s="65" customFormat="1" ht="30" hidden="1" customHeight="1">
      <c r="A383" s="78"/>
      <c r="B383" s="44" t="str">
        <f>IF($A383="","",VLOOKUP($A383,'MÃ KH'!$A$2:$D$1048573,2,0))</f>
        <v/>
      </c>
      <c r="C383" s="79" t="s">
        <v>4886</v>
      </c>
      <c r="D383" s="40"/>
      <c r="E383" s="44" t="str">
        <f>IF($D383="","",VLOOKUP($D383,'MÃ HH'!$A$2:$C$1873,2,0))</f>
        <v/>
      </c>
      <c r="F383" s="80"/>
      <c r="G383" s="81"/>
      <c r="H383" s="81"/>
      <c r="I383" s="84"/>
      <c r="J383" s="81"/>
      <c r="K383" s="81"/>
      <c r="L383" s="81"/>
      <c r="M383" s="81"/>
      <c r="N383" s="45"/>
      <c r="O383" s="85"/>
      <c r="P383" s="86"/>
      <c r="Q383" s="89"/>
      <c r="R383" s="40"/>
    </row>
    <row r="384" spans="1:18" s="65" customFormat="1" ht="30" hidden="1" customHeight="1">
      <c r="A384" s="78"/>
      <c r="B384" s="44" t="str">
        <f>IF($A384="","",VLOOKUP($A384,'MÃ KH'!$A$2:$D$1048573,2,0))</f>
        <v/>
      </c>
      <c r="C384" s="79" t="s">
        <v>4886</v>
      </c>
      <c r="D384" s="40"/>
      <c r="E384" s="44" t="str">
        <f>IF($D384="","",VLOOKUP($D384,'MÃ HH'!$A$2:$C$1873,2,0))</f>
        <v/>
      </c>
      <c r="F384" s="80"/>
      <c r="G384" s="81"/>
      <c r="H384" s="81"/>
      <c r="I384" s="84"/>
      <c r="J384" s="81"/>
      <c r="K384" s="81"/>
      <c r="L384" s="81"/>
      <c r="M384" s="81"/>
      <c r="N384" s="45"/>
      <c r="O384" s="85"/>
      <c r="P384" s="86"/>
      <c r="Q384" s="89"/>
      <c r="R384" s="40"/>
    </row>
    <row r="385" spans="1:18" s="65" customFormat="1" ht="30" hidden="1" customHeight="1">
      <c r="A385" s="78"/>
      <c r="B385" s="44" t="str">
        <f>IF($A385="","",VLOOKUP($A385,'MÃ KH'!$A$2:$D$1048573,2,0))</f>
        <v/>
      </c>
      <c r="C385" s="79" t="s">
        <v>4886</v>
      </c>
      <c r="D385" s="40"/>
      <c r="E385" s="44" t="str">
        <f>IF($D385="","",VLOOKUP($D385,'MÃ HH'!$A$2:$C$1873,2,0))</f>
        <v/>
      </c>
      <c r="F385" s="80"/>
      <c r="G385" s="81"/>
      <c r="H385" s="81"/>
      <c r="I385" s="84"/>
      <c r="J385" s="81"/>
      <c r="K385" s="81"/>
      <c r="L385" s="81"/>
      <c r="M385" s="81"/>
      <c r="N385" s="45"/>
      <c r="O385" s="85"/>
      <c r="P385" s="86"/>
      <c r="Q385" s="89"/>
      <c r="R385" s="40"/>
    </row>
    <row r="386" spans="1:18" s="65" customFormat="1" ht="30" hidden="1" customHeight="1">
      <c r="A386" s="78"/>
      <c r="B386" s="44" t="str">
        <f>IF($A386="","",VLOOKUP($A386,'MÃ KH'!$A$2:$D$1048573,2,0))</f>
        <v/>
      </c>
      <c r="C386" s="79" t="s">
        <v>4886</v>
      </c>
      <c r="D386" s="40"/>
      <c r="E386" s="44" t="str">
        <f>IF($D386="","",VLOOKUP($D386,'MÃ HH'!$A$2:$C$1873,2,0))</f>
        <v/>
      </c>
      <c r="F386" s="80"/>
      <c r="G386" s="81"/>
      <c r="H386" s="81"/>
      <c r="I386" s="84"/>
      <c r="J386" s="81"/>
      <c r="K386" s="81"/>
      <c r="L386" s="81"/>
      <c r="M386" s="81"/>
      <c r="N386" s="45"/>
      <c r="O386" s="85"/>
      <c r="P386" s="86"/>
      <c r="Q386" s="89"/>
      <c r="R386" s="40"/>
    </row>
    <row r="387" spans="1:18" s="65" customFormat="1" ht="30" hidden="1" customHeight="1">
      <c r="A387" s="78"/>
      <c r="B387" s="44" t="str">
        <f>IF($A387="","",VLOOKUP($A387,'MÃ KH'!$A$2:$D$1048573,2,0))</f>
        <v/>
      </c>
      <c r="C387" s="79" t="s">
        <v>4886</v>
      </c>
      <c r="D387" s="40"/>
      <c r="E387" s="44" t="str">
        <f>IF($D387="","",VLOOKUP($D387,'MÃ HH'!$A$2:$C$1873,2,0))</f>
        <v/>
      </c>
      <c r="F387" s="80"/>
      <c r="G387" s="81"/>
      <c r="H387" s="81"/>
      <c r="I387" s="84"/>
      <c r="J387" s="81"/>
      <c r="K387" s="81"/>
      <c r="L387" s="81"/>
      <c r="M387" s="81"/>
      <c r="N387" s="45"/>
      <c r="O387" s="85"/>
      <c r="P387" s="86"/>
      <c r="Q387" s="89"/>
      <c r="R387" s="40"/>
    </row>
    <row r="388" spans="1:18" s="65" customFormat="1" ht="30" hidden="1" customHeight="1">
      <c r="A388" s="78"/>
      <c r="B388" s="44" t="str">
        <f>IF($A388="","",VLOOKUP($A388,'MÃ KH'!$A$2:$D$1048573,2,0))</f>
        <v/>
      </c>
      <c r="C388" s="79" t="s">
        <v>4886</v>
      </c>
      <c r="D388" s="40"/>
      <c r="E388" s="44" t="str">
        <f>IF($D388="","",VLOOKUP($D388,'MÃ HH'!$A$2:$C$1873,2,0))</f>
        <v/>
      </c>
      <c r="F388" s="80"/>
      <c r="G388" s="81"/>
      <c r="H388" s="81"/>
      <c r="I388" s="84"/>
      <c r="J388" s="81"/>
      <c r="K388" s="81"/>
      <c r="L388" s="81"/>
      <c r="M388" s="81"/>
      <c r="N388" s="45"/>
      <c r="O388" s="85"/>
      <c r="P388" s="86"/>
      <c r="Q388" s="89"/>
      <c r="R388" s="40"/>
    </row>
    <row r="389" spans="1:18" s="65" customFormat="1" ht="30" hidden="1" customHeight="1">
      <c r="A389" s="78"/>
      <c r="B389" s="44" t="str">
        <f>IF($A389="","",VLOOKUP($A389,'MÃ KH'!$A$2:$D$1048573,2,0))</f>
        <v/>
      </c>
      <c r="C389" s="79" t="s">
        <v>4886</v>
      </c>
      <c r="D389" s="40"/>
      <c r="E389" s="44" t="str">
        <f>IF($D389="","",VLOOKUP($D389,'MÃ HH'!$A$2:$C$1873,2,0))</f>
        <v/>
      </c>
      <c r="F389" s="80"/>
      <c r="G389" s="81"/>
      <c r="H389" s="81"/>
      <c r="I389" s="84"/>
      <c r="J389" s="81"/>
      <c r="K389" s="81"/>
      <c r="L389" s="81"/>
      <c r="M389" s="81"/>
      <c r="N389" s="45"/>
      <c r="O389" s="85"/>
      <c r="P389" s="86"/>
      <c r="Q389" s="89"/>
      <c r="R389" s="40"/>
    </row>
    <row r="390" spans="1:18" s="65" customFormat="1" ht="30" hidden="1" customHeight="1">
      <c r="A390" s="78"/>
      <c r="B390" s="44" t="str">
        <f>IF($A390="","",VLOOKUP($A390,'MÃ KH'!$A$2:$D$1048573,2,0))</f>
        <v/>
      </c>
      <c r="C390" s="79" t="s">
        <v>4886</v>
      </c>
      <c r="D390" s="40"/>
      <c r="E390" s="44" t="str">
        <f>IF($D390="","",VLOOKUP($D390,'MÃ HH'!$A$2:$C$1873,2,0))</f>
        <v/>
      </c>
      <c r="F390" s="80"/>
      <c r="G390" s="81"/>
      <c r="H390" s="81"/>
      <c r="I390" s="84"/>
      <c r="J390" s="81"/>
      <c r="K390" s="81"/>
      <c r="L390" s="81"/>
      <c r="M390" s="81"/>
      <c r="N390" s="45"/>
      <c r="O390" s="85"/>
      <c r="P390" s="86"/>
      <c r="Q390" s="89"/>
      <c r="R390" s="40"/>
    </row>
    <row r="391" spans="1:18" s="65" customFormat="1" ht="30" hidden="1" customHeight="1">
      <c r="A391" s="78"/>
      <c r="B391" s="44" t="str">
        <f>IF($A391="","",VLOOKUP($A391,'MÃ KH'!$A$2:$D$1048573,2,0))</f>
        <v/>
      </c>
      <c r="C391" s="79" t="s">
        <v>4886</v>
      </c>
      <c r="D391" s="40"/>
      <c r="E391" s="44" t="str">
        <f>IF($D391="","",VLOOKUP($D391,'MÃ HH'!$A$2:$C$1873,2,0))</f>
        <v/>
      </c>
      <c r="F391" s="80"/>
      <c r="G391" s="81"/>
      <c r="H391" s="81"/>
      <c r="I391" s="84"/>
      <c r="J391" s="81"/>
      <c r="K391" s="81"/>
      <c r="L391" s="81"/>
      <c r="M391" s="81"/>
      <c r="N391" s="45"/>
      <c r="O391" s="85"/>
      <c r="P391" s="86"/>
      <c r="Q391" s="89"/>
      <c r="R391" s="40"/>
    </row>
    <row r="392" spans="1:18" s="65" customFormat="1" ht="30" hidden="1" customHeight="1">
      <c r="A392" s="78"/>
      <c r="B392" s="44" t="str">
        <f>IF($A392="","",VLOOKUP($A392,'MÃ KH'!$A$2:$D$1048573,2,0))</f>
        <v/>
      </c>
      <c r="C392" s="79" t="s">
        <v>4886</v>
      </c>
      <c r="D392" s="40"/>
      <c r="E392" s="44" t="str">
        <f>IF($D392="","",VLOOKUP($D392,'MÃ HH'!$A$2:$C$1873,2,0))</f>
        <v/>
      </c>
      <c r="F392" s="80"/>
      <c r="G392" s="81"/>
      <c r="H392" s="81"/>
      <c r="I392" s="84"/>
      <c r="J392" s="81"/>
      <c r="K392" s="81"/>
      <c r="L392" s="81"/>
      <c r="M392" s="81"/>
      <c r="N392" s="45"/>
      <c r="O392" s="85"/>
      <c r="P392" s="86"/>
      <c r="Q392" s="89"/>
      <c r="R392" s="40"/>
    </row>
    <row r="393" spans="1:18" s="65" customFormat="1" ht="30" hidden="1" customHeight="1">
      <c r="A393" s="78"/>
      <c r="B393" s="44" t="str">
        <f>IF($A393="","",VLOOKUP($A393,'MÃ KH'!$A$2:$D$1048573,2,0))</f>
        <v/>
      </c>
      <c r="C393" s="79" t="s">
        <v>4886</v>
      </c>
      <c r="D393" s="40"/>
      <c r="E393" s="44" t="str">
        <f>IF($D393="","",VLOOKUP($D393,'MÃ HH'!$A$2:$C$1873,2,0))</f>
        <v/>
      </c>
      <c r="F393" s="80"/>
      <c r="G393" s="81"/>
      <c r="H393" s="81"/>
      <c r="I393" s="84"/>
      <c r="J393" s="81"/>
      <c r="K393" s="81"/>
      <c r="L393" s="81"/>
      <c r="M393" s="81"/>
      <c r="N393" s="45"/>
      <c r="O393" s="85"/>
      <c r="P393" s="86"/>
      <c r="Q393" s="89"/>
      <c r="R393" s="40"/>
    </row>
    <row r="394" spans="1:18" s="65" customFormat="1" ht="30" hidden="1" customHeight="1">
      <c r="A394" s="78"/>
      <c r="B394" s="44" t="str">
        <f>IF($A394="","",VLOOKUP($A394,'MÃ KH'!$A$2:$D$1048573,2,0))</f>
        <v/>
      </c>
      <c r="C394" s="79" t="s">
        <v>4886</v>
      </c>
      <c r="D394" s="40"/>
      <c r="E394" s="44" t="str">
        <f>IF($D394="","",VLOOKUP($D394,'MÃ HH'!$A$2:$C$1873,2,0))</f>
        <v/>
      </c>
      <c r="F394" s="80"/>
      <c r="G394" s="81"/>
      <c r="H394" s="81"/>
      <c r="I394" s="84"/>
      <c r="J394" s="81"/>
      <c r="K394" s="81"/>
      <c r="L394" s="81"/>
      <c r="M394" s="81"/>
      <c r="N394" s="45"/>
      <c r="O394" s="85"/>
      <c r="P394" s="86"/>
      <c r="Q394" s="89"/>
      <c r="R394" s="40"/>
    </row>
    <row r="395" spans="1:18" s="65" customFormat="1" ht="30" hidden="1" customHeight="1">
      <c r="A395" s="78"/>
      <c r="B395" s="44" t="str">
        <f>IF($A395="","",VLOOKUP($A395,'MÃ KH'!$A$2:$D$1048573,2,0))</f>
        <v/>
      </c>
      <c r="C395" s="79" t="s">
        <v>4886</v>
      </c>
      <c r="D395" s="40"/>
      <c r="E395" s="44" t="str">
        <f>IF($D395="","",VLOOKUP($D395,'MÃ HH'!$A$2:$C$1873,2,0))</f>
        <v/>
      </c>
      <c r="F395" s="80"/>
      <c r="G395" s="81"/>
      <c r="H395" s="81"/>
      <c r="I395" s="84"/>
      <c r="J395" s="81"/>
      <c r="K395" s="81"/>
      <c r="L395" s="81"/>
      <c r="M395" s="81"/>
      <c r="N395" s="45"/>
      <c r="O395" s="85"/>
      <c r="P395" s="86"/>
      <c r="Q395" s="89"/>
      <c r="R395" s="40"/>
    </row>
    <row r="396" spans="1:18" s="65" customFormat="1" ht="30" hidden="1" customHeight="1">
      <c r="A396" s="78"/>
      <c r="B396" s="44" t="str">
        <f>IF($A396="","",VLOOKUP($A396,'MÃ KH'!$A$2:$D$1048573,2,0))</f>
        <v/>
      </c>
      <c r="C396" s="79" t="s">
        <v>4886</v>
      </c>
      <c r="D396" s="40"/>
      <c r="E396" s="44" t="str">
        <f>IF($D396="","",VLOOKUP($D396,'MÃ HH'!$A$2:$C$1873,2,0))</f>
        <v/>
      </c>
      <c r="F396" s="80"/>
      <c r="G396" s="81"/>
      <c r="H396" s="81"/>
      <c r="I396" s="84"/>
      <c r="J396" s="81"/>
      <c r="K396" s="81"/>
      <c r="L396" s="81"/>
      <c r="M396" s="81"/>
      <c r="N396" s="45"/>
      <c r="O396" s="85"/>
      <c r="P396" s="86"/>
      <c r="Q396" s="89"/>
      <c r="R396" s="40"/>
    </row>
    <row r="397" spans="1:18" s="65" customFormat="1" ht="30" hidden="1" customHeight="1">
      <c r="A397" s="78"/>
      <c r="B397" s="44" t="str">
        <f>IF($A397="","",VLOOKUP($A397,'MÃ KH'!$A$2:$D$1048573,2,0))</f>
        <v/>
      </c>
      <c r="C397" s="79" t="s">
        <v>4886</v>
      </c>
      <c r="D397" s="40"/>
      <c r="E397" s="44" t="str">
        <f>IF($D397="","",VLOOKUP($D397,'MÃ HH'!$A$2:$C$1873,2,0))</f>
        <v/>
      </c>
      <c r="F397" s="80"/>
      <c r="G397" s="81"/>
      <c r="H397" s="81"/>
      <c r="I397" s="84"/>
      <c r="J397" s="81"/>
      <c r="K397" s="81"/>
      <c r="L397" s="81"/>
      <c r="M397" s="81"/>
      <c r="N397" s="45"/>
      <c r="O397" s="85"/>
      <c r="P397" s="86"/>
      <c r="Q397" s="89"/>
      <c r="R397" s="40"/>
    </row>
    <row r="398" spans="1:18" s="65" customFormat="1" ht="30" hidden="1" customHeight="1">
      <c r="A398" s="78"/>
      <c r="B398" s="44" t="str">
        <f>IF($A398="","",VLOOKUP($A398,'MÃ KH'!$A$2:$D$1048573,2,0))</f>
        <v/>
      </c>
      <c r="C398" s="79" t="s">
        <v>4886</v>
      </c>
      <c r="D398" s="40"/>
      <c r="E398" s="44" t="str">
        <f>IF($D398="","",VLOOKUP($D398,'MÃ HH'!$A$2:$C$1873,2,0))</f>
        <v/>
      </c>
      <c r="F398" s="80"/>
      <c r="G398" s="81"/>
      <c r="H398" s="81"/>
      <c r="I398" s="84"/>
      <c r="J398" s="81"/>
      <c r="K398" s="81"/>
      <c r="L398" s="81"/>
      <c r="M398" s="81"/>
      <c r="N398" s="45"/>
      <c r="O398" s="85"/>
      <c r="P398" s="86"/>
      <c r="Q398" s="89"/>
      <c r="R398" s="40"/>
    </row>
    <row r="399" spans="1:18" s="65" customFormat="1" ht="30" hidden="1" customHeight="1">
      <c r="A399" s="78"/>
      <c r="B399" s="44" t="str">
        <f>IF($A399="","",VLOOKUP($A399,'MÃ KH'!$A$2:$D$1048573,2,0))</f>
        <v/>
      </c>
      <c r="C399" s="79" t="s">
        <v>4886</v>
      </c>
      <c r="D399" s="40"/>
      <c r="E399" s="44" t="str">
        <f>IF($D399="","",VLOOKUP($D399,'MÃ HH'!$A$2:$C$1873,2,0))</f>
        <v/>
      </c>
      <c r="F399" s="80"/>
      <c r="G399" s="81"/>
      <c r="H399" s="81"/>
      <c r="I399" s="84"/>
      <c r="J399" s="81"/>
      <c r="K399" s="81"/>
      <c r="L399" s="81"/>
      <c r="M399" s="81"/>
      <c r="N399" s="45"/>
      <c r="O399" s="85"/>
      <c r="P399" s="86"/>
      <c r="Q399" s="89"/>
      <c r="R399" s="40"/>
    </row>
    <row r="400" spans="1:18" s="65" customFormat="1" ht="30" hidden="1" customHeight="1">
      <c r="A400" s="78"/>
      <c r="B400" s="44" t="str">
        <f>IF($A400="","",VLOOKUP($A400,'MÃ KH'!$A$2:$D$1048573,2,0))</f>
        <v/>
      </c>
      <c r="C400" s="79" t="s">
        <v>4886</v>
      </c>
      <c r="D400" s="40"/>
      <c r="E400" s="44" t="str">
        <f>IF($D400="","",VLOOKUP($D400,'MÃ HH'!$A$2:$C$1873,2,0))</f>
        <v/>
      </c>
      <c r="F400" s="80"/>
      <c r="G400" s="81"/>
      <c r="H400" s="81"/>
      <c r="I400" s="84"/>
      <c r="J400" s="81"/>
      <c r="K400" s="81"/>
      <c r="L400" s="81"/>
      <c r="M400" s="81"/>
      <c r="N400" s="45"/>
      <c r="O400" s="85"/>
      <c r="P400" s="86"/>
      <c r="Q400" s="89"/>
      <c r="R400" s="40"/>
    </row>
    <row r="401" spans="1:18" s="65" customFormat="1" ht="30" hidden="1" customHeight="1">
      <c r="A401" s="78"/>
      <c r="B401" s="44" t="str">
        <f>IF($A401="","",VLOOKUP($A401,'MÃ KH'!$A$2:$D$1048573,2,0))</f>
        <v/>
      </c>
      <c r="C401" s="79" t="s">
        <v>4886</v>
      </c>
      <c r="D401" s="40"/>
      <c r="E401" s="44" t="str">
        <f>IF($D401="","",VLOOKUP($D401,'MÃ HH'!$A$2:$C$1873,2,0))</f>
        <v/>
      </c>
      <c r="F401" s="80"/>
      <c r="G401" s="81"/>
      <c r="H401" s="81"/>
      <c r="I401" s="84"/>
      <c r="J401" s="81"/>
      <c r="K401" s="81"/>
      <c r="L401" s="81"/>
      <c r="M401" s="81"/>
      <c r="N401" s="45"/>
      <c r="O401" s="85"/>
      <c r="P401" s="86"/>
      <c r="Q401" s="89"/>
      <c r="R401" s="40"/>
    </row>
    <row r="402" spans="1:18" s="65" customFormat="1" ht="30" hidden="1" customHeight="1">
      <c r="A402" s="78"/>
      <c r="B402" s="44" t="str">
        <f>IF($A402="","",VLOOKUP($A402,'MÃ KH'!$A$2:$D$1048573,2,0))</f>
        <v/>
      </c>
      <c r="C402" s="79" t="s">
        <v>4886</v>
      </c>
      <c r="D402" s="40"/>
      <c r="E402" s="44" t="str">
        <f>IF($D402="","",VLOOKUP($D402,'MÃ HH'!$A$2:$C$1873,2,0))</f>
        <v/>
      </c>
      <c r="F402" s="80"/>
      <c r="G402" s="81"/>
      <c r="H402" s="81"/>
      <c r="I402" s="84"/>
      <c r="J402" s="81"/>
      <c r="K402" s="81"/>
      <c r="L402" s="81"/>
      <c r="M402" s="81"/>
      <c r="N402" s="45"/>
      <c r="O402" s="85"/>
      <c r="P402" s="86"/>
      <c r="Q402" s="89"/>
      <c r="R402" s="40"/>
    </row>
    <row r="403" spans="1:18" s="65" customFormat="1" ht="30" hidden="1" customHeight="1">
      <c r="A403" s="78"/>
      <c r="B403" s="44" t="str">
        <f>IF($A403="","",VLOOKUP($A403,'MÃ KH'!$A$2:$D$1048573,2,0))</f>
        <v/>
      </c>
      <c r="C403" s="79" t="s">
        <v>4886</v>
      </c>
      <c r="D403" s="40"/>
      <c r="E403" s="44" t="str">
        <f>IF($D403="","",VLOOKUP($D403,'MÃ HH'!$A$2:$C$1873,2,0))</f>
        <v/>
      </c>
      <c r="F403" s="80"/>
      <c r="G403" s="81"/>
      <c r="H403" s="81"/>
      <c r="I403" s="84"/>
      <c r="J403" s="81"/>
      <c r="K403" s="81"/>
      <c r="L403" s="81"/>
      <c r="M403" s="81"/>
      <c r="N403" s="45"/>
      <c r="O403" s="85"/>
      <c r="P403" s="86"/>
      <c r="Q403" s="89"/>
      <c r="R403" s="40"/>
    </row>
    <row r="404" spans="1:18" s="65" customFormat="1" ht="30" hidden="1" customHeight="1">
      <c r="A404" s="78"/>
      <c r="B404" s="44" t="str">
        <f>IF($A404="","",VLOOKUP($A404,'MÃ KH'!$A$2:$D$1048573,2,0))</f>
        <v/>
      </c>
      <c r="C404" s="79" t="s">
        <v>4886</v>
      </c>
      <c r="D404" s="40"/>
      <c r="E404" s="44" t="str">
        <f>IF($D404="","",VLOOKUP($D404,'MÃ HH'!$A$2:$C$1873,2,0))</f>
        <v/>
      </c>
      <c r="F404" s="80"/>
      <c r="G404" s="81"/>
      <c r="H404" s="81"/>
      <c r="I404" s="84"/>
      <c r="J404" s="81"/>
      <c r="K404" s="81"/>
      <c r="L404" s="81"/>
      <c r="M404" s="81"/>
      <c r="N404" s="45"/>
      <c r="O404" s="85"/>
      <c r="P404" s="86"/>
      <c r="Q404" s="89"/>
      <c r="R404" s="40"/>
    </row>
    <row r="405" spans="1:18" s="65" customFormat="1" ht="30" hidden="1" customHeight="1">
      <c r="A405" s="78"/>
      <c r="B405" s="44" t="str">
        <f>IF($A405="","",VLOOKUP($A405,'MÃ KH'!$A$2:$D$1048573,2,0))</f>
        <v/>
      </c>
      <c r="C405" s="79" t="s">
        <v>4886</v>
      </c>
      <c r="D405" s="40"/>
      <c r="E405" s="44" t="str">
        <f>IF($D405="","",VLOOKUP($D405,'MÃ HH'!$A$2:$C$1873,2,0))</f>
        <v/>
      </c>
      <c r="F405" s="80"/>
      <c r="G405" s="81"/>
      <c r="H405" s="81"/>
      <c r="I405" s="84"/>
      <c r="J405" s="81"/>
      <c r="K405" s="81"/>
      <c r="L405" s="81"/>
      <c r="M405" s="81"/>
      <c r="N405" s="45"/>
      <c r="O405" s="85"/>
      <c r="P405" s="86"/>
      <c r="Q405" s="89"/>
      <c r="R405" s="40"/>
    </row>
    <row r="406" spans="1:18" s="65" customFormat="1" ht="30" hidden="1" customHeight="1">
      <c r="A406" s="78"/>
      <c r="B406" s="44" t="str">
        <f>IF($A406="","",VLOOKUP($A406,'MÃ KH'!$A$2:$D$1048573,2,0))</f>
        <v/>
      </c>
      <c r="C406" s="79" t="s">
        <v>4886</v>
      </c>
      <c r="D406" s="40"/>
      <c r="E406" s="44" t="str">
        <f>IF($D406="","",VLOOKUP($D406,'MÃ HH'!$A$2:$C$1873,2,0))</f>
        <v/>
      </c>
      <c r="F406" s="80"/>
      <c r="G406" s="81"/>
      <c r="H406" s="81"/>
      <c r="I406" s="84"/>
      <c r="J406" s="81"/>
      <c r="K406" s="81"/>
      <c r="L406" s="81"/>
      <c r="M406" s="81"/>
      <c r="N406" s="45"/>
      <c r="O406" s="85"/>
      <c r="P406" s="86"/>
      <c r="Q406" s="89"/>
      <c r="R406" s="40"/>
    </row>
    <row r="407" spans="1:18" s="65" customFormat="1" ht="30" hidden="1" customHeight="1">
      <c r="A407" s="78"/>
      <c r="B407" s="44" t="str">
        <f>IF($A407="","",VLOOKUP($A407,'MÃ KH'!$A$2:$D$1048573,2,0))</f>
        <v/>
      </c>
      <c r="C407" s="79" t="s">
        <v>4886</v>
      </c>
      <c r="D407" s="40"/>
      <c r="E407" s="44" t="str">
        <f>IF($D407="","",VLOOKUP($D407,'MÃ HH'!$A$2:$C$1873,2,0))</f>
        <v/>
      </c>
      <c r="F407" s="80"/>
      <c r="G407" s="81"/>
      <c r="H407" s="81"/>
      <c r="I407" s="84"/>
      <c r="J407" s="81"/>
      <c r="K407" s="81"/>
      <c r="L407" s="81"/>
      <c r="M407" s="81"/>
      <c r="N407" s="45"/>
      <c r="O407" s="85"/>
      <c r="P407" s="86"/>
      <c r="Q407" s="89"/>
      <c r="R407" s="40"/>
    </row>
    <row r="408" spans="1:18" s="65" customFormat="1" ht="30" hidden="1" customHeight="1">
      <c r="A408" s="78"/>
      <c r="B408" s="44" t="str">
        <f>IF($A408="","",VLOOKUP($A408,'MÃ KH'!$A$2:$D$1048573,2,0))</f>
        <v/>
      </c>
      <c r="C408" s="79" t="s">
        <v>4886</v>
      </c>
      <c r="D408" s="40"/>
      <c r="E408" s="44" t="str">
        <f>IF($D408="","",VLOOKUP($D408,'MÃ HH'!$A$2:$C$1873,2,0))</f>
        <v/>
      </c>
      <c r="F408" s="80"/>
      <c r="G408" s="81"/>
      <c r="H408" s="81"/>
      <c r="I408" s="84"/>
      <c r="J408" s="81"/>
      <c r="K408" s="81"/>
      <c r="L408" s="81"/>
      <c r="M408" s="81"/>
      <c r="N408" s="45"/>
      <c r="O408" s="85"/>
      <c r="P408" s="86"/>
      <c r="Q408" s="89"/>
      <c r="R408" s="40"/>
    </row>
    <row r="409" spans="1:18" s="65" customFormat="1" ht="30" hidden="1" customHeight="1">
      <c r="A409" s="78"/>
      <c r="B409" s="44" t="str">
        <f>IF($A409="","",VLOOKUP($A409,'MÃ KH'!$A$2:$D$1048573,2,0))</f>
        <v/>
      </c>
      <c r="C409" s="79" t="s">
        <v>4886</v>
      </c>
      <c r="D409" s="40"/>
      <c r="E409" s="44" t="str">
        <f>IF($D409="","",VLOOKUP($D409,'MÃ HH'!$A$2:$C$1873,2,0))</f>
        <v/>
      </c>
      <c r="F409" s="80"/>
      <c r="G409" s="81"/>
      <c r="H409" s="81"/>
      <c r="I409" s="84"/>
      <c r="J409" s="81"/>
      <c r="K409" s="81"/>
      <c r="L409" s="81"/>
      <c r="M409" s="81"/>
      <c r="N409" s="45"/>
      <c r="O409" s="85"/>
      <c r="P409" s="86"/>
      <c r="Q409" s="89"/>
      <c r="R409" s="40"/>
    </row>
    <row r="410" spans="1:18" s="65" customFormat="1" ht="30" hidden="1" customHeight="1">
      <c r="A410" s="78"/>
      <c r="B410" s="44" t="str">
        <f>IF($A410="","",VLOOKUP($A410,'MÃ KH'!$A$2:$D$1048573,2,0))</f>
        <v/>
      </c>
      <c r="C410" s="79" t="s">
        <v>4886</v>
      </c>
      <c r="D410" s="40"/>
      <c r="E410" s="44" t="str">
        <f>IF($D410="","",VLOOKUP($D410,'MÃ HH'!$A$2:$C$1873,2,0))</f>
        <v/>
      </c>
      <c r="F410" s="80"/>
      <c r="G410" s="81"/>
      <c r="H410" s="81"/>
      <c r="I410" s="84"/>
      <c r="J410" s="81"/>
      <c r="K410" s="81"/>
      <c r="L410" s="81"/>
      <c r="M410" s="81"/>
      <c r="N410" s="45"/>
      <c r="O410" s="85"/>
      <c r="P410" s="86"/>
      <c r="Q410" s="89"/>
      <c r="R410" s="40"/>
    </row>
    <row r="411" spans="1:18" s="65" customFormat="1" ht="30" hidden="1" customHeight="1">
      <c r="A411" s="78"/>
      <c r="B411" s="44" t="str">
        <f>IF($A411="","",VLOOKUP($A411,'MÃ KH'!$A$2:$D$1048573,2,0))</f>
        <v/>
      </c>
      <c r="C411" s="79" t="s">
        <v>4886</v>
      </c>
      <c r="D411" s="40"/>
      <c r="E411" s="44" t="str">
        <f>IF($D411="","",VLOOKUP($D411,'MÃ HH'!$A$2:$C$1873,2,0))</f>
        <v/>
      </c>
      <c r="F411" s="80"/>
      <c r="G411" s="81"/>
      <c r="H411" s="81"/>
      <c r="I411" s="84"/>
      <c r="J411" s="81"/>
      <c r="K411" s="81"/>
      <c r="L411" s="81"/>
      <c r="M411" s="81"/>
      <c r="N411" s="45"/>
      <c r="O411" s="85"/>
      <c r="P411" s="86"/>
      <c r="Q411" s="89"/>
      <c r="R411" s="40"/>
    </row>
    <row r="412" spans="1:18" s="65" customFormat="1" ht="30" hidden="1" customHeight="1">
      <c r="A412" s="78"/>
      <c r="B412" s="44" t="str">
        <f>IF($A412="","",VLOOKUP($A412,'MÃ KH'!$A$2:$D$1048573,2,0))</f>
        <v/>
      </c>
      <c r="C412" s="79" t="s">
        <v>4886</v>
      </c>
      <c r="D412" s="40"/>
      <c r="E412" s="44" t="str">
        <f>IF($D412="","",VLOOKUP($D412,'MÃ HH'!$A$2:$C$1873,2,0))</f>
        <v/>
      </c>
      <c r="F412" s="80"/>
      <c r="G412" s="81"/>
      <c r="H412" s="81"/>
      <c r="I412" s="84"/>
      <c r="J412" s="81"/>
      <c r="K412" s="81"/>
      <c r="L412" s="81"/>
      <c r="M412" s="81"/>
      <c r="N412" s="45"/>
      <c r="O412" s="85"/>
      <c r="P412" s="86"/>
      <c r="Q412" s="89"/>
      <c r="R412" s="40"/>
    </row>
    <row r="413" spans="1:18" s="65" customFormat="1" ht="30" hidden="1" customHeight="1">
      <c r="A413" s="78"/>
      <c r="B413" s="44" t="str">
        <f>IF($A413="","",VLOOKUP($A413,'MÃ KH'!$A$2:$D$1048573,2,0))</f>
        <v/>
      </c>
      <c r="C413" s="79" t="s">
        <v>4886</v>
      </c>
      <c r="D413" s="40"/>
      <c r="E413" s="44" t="str">
        <f>IF($D413="","",VLOOKUP($D413,'MÃ HH'!$A$2:$C$1873,2,0))</f>
        <v/>
      </c>
      <c r="F413" s="80"/>
      <c r="G413" s="81"/>
      <c r="H413" s="81"/>
      <c r="I413" s="84"/>
      <c r="J413" s="81"/>
      <c r="K413" s="81"/>
      <c r="L413" s="81"/>
      <c r="M413" s="81"/>
      <c r="N413" s="45"/>
      <c r="O413" s="85"/>
      <c r="P413" s="86"/>
      <c r="Q413" s="89"/>
      <c r="R413" s="40"/>
    </row>
    <row r="414" spans="1:18" s="65" customFormat="1" ht="30" hidden="1" customHeight="1">
      <c r="A414" s="78"/>
      <c r="B414" s="44" t="str">
        <f>IF($A414="","",VLOOKUP($A414,'MÃ KH'!$A$2:$D$1048573,2,0))</f>
        <v/>
      </c>
      <c r="C414" s="79" t="s">
        <v>4886</v>
      </c>
      <c r="D414" s="40"/>
      <c r="E414" s="44" t="str">
        <f>IF($D414="","",VLOOKUP($D414,'MÃ HH'!$A$2:$C$1873,2,0))</f>
        <v/>
      </c>
      <c r="F414" s="80"/>
      <c r="G414" s="81"/>
      <c r="H414" s="81"/>
      <c r="I414" s="84"/>
      <c r="J414" s="81"/>
      <c r="K414" s="81"/>
      <c r="L414" s="81"/>
      <c r="M414" s="81"/>
      <c r="N414" s="45"/>
      <c r="O414" s="85"/>
      <c r="P414" s="86"/>
      <c r="Q414" s="89"/>
      <c r="R414" s="40"/>
    </row>
    <row r="415" spans="1:18" s="65" customFormat="1" ht="30" hidden="1" customHeight="1">
      <c r="A415" s="78"/>
      <c r="B415" s="44" t="str">
        <f>IF($A415="","",VLOOKUP($A415,'MÃ KH'!$A$2:$D$1048573,2,0))</f>
        <v/>
      </c>
      <c r="C415" s="79" t="s">
        <v>4886</v>
      </c>
      <c r="D415" s="40"/>
      <c r="E415" s="44" t="str">
        <f>IF($D415="","",VLOOKUP($D415,'MÃ HH'!$A$2:$C$1873,2,0))</f>
        <v/>
      </c>
      <c r="F415" s="80"/>
      <c r="G415" s="81"/>
      <c r="H415" s="81"/>
      <c r="I415" s="84"/>
      <c r="J415" s="81"/>
      <c r="K415" s="81"/>
      <c r="L415" s="81"/>
      <c r="M415" s="81"/>
      <c r="N415" s="45"/>
      <c r="O415" s="85"/>
      <c r="P415" s="86"/>
      <c r="Q415" s="89"/>
      <c r="R415" s="40"/>
    </row>
    <row r="416" spans="1:18" s="65" customFormat="1" ht="30" hidden="1" customHeight="1">
      <c r="A416" s="78"/>
      <c r="B416" s="44" t="str">
        <f>IF($A416="","",VLOOKUP($A416,'MÃ KH'!$A$2:$D$1048573,2,0))</f>
        <v/>
      </c>
      <c r="C416" s="79" t="s">
        <v>4886</v>
      </c>
      <c r="D416" s="40"/>
      <c r="E416" s="44" t="str">
        <f>IF($D416="","",VLOOKUP($D416,'MÃ HH'!$A$2:$C$1873,2,0))</f>
        <v/>
      </c>
      <c r="F416" s="80"/>
      <c r="G416" s="81"/>
      <c r="H416" s="81"/>
      <c r="I416" s="84"/>
      <c r="J416" s="81"/>
      <c r="K416" s="81"/>
      <c r="L416" s="81"/>
      <c r="M416" s="81"/>
      <c r="N416" s="45"/>
      <c r="O416" s="85"/>
      <c r="P416" s="86"/>
      <c r="Q416" s="89"/>
      <c r="R416" s="40"/>
    </row>
    <row r="417" spans="1:18" s="65" customFormat="1" ht="30" hidden="1" customHeight="1">
      <c r="A417" s="78"/>
      <c r="B417" s="44" t="str">
        <f>IF($A417="","",VLOOKUP($A417,'MÃ KH'!$A$2:$D$1048573,2,0))</f>
        <v/>
      </c>
      <c r="C417" s="79" t="s">
        <v>4886</v>
      </c>
      <c r="D417" s="40"/>
      <c r="E417" s="44" t="str">
        <f>IF($D417="","",VLOOKUP($D417,'MÃ HH'!$A$2:$C$1873,2,0))</f>
        <v/>
      </c>
      <c r="F417" s="80"/>
      <c r="G417" s="81"/>
      <c r="H417" s="81"/>
      <c r="I417" s="84"/>
      <c r="J417" s="81"/>
      <c r="K417" s="81"/>
      <c r="L417" s="81"/>
      <c r="M417" s="81"/>
      <c r="N417" s="45"/>
      <c r="O417" s="85"/>
      <c r="P417" s="86"/>
      <c r="Q417" s="89"/>
      <c r="R417" s="40"/>
    </row>
    <row r="418" spans="1:18" s="65" customFormat="1" ht="30" hidden="1" customHeight="1">
      <c r="A418" s="78"/>
      <c r="B418" s="44" t="str">
        <f>IF($A418="","",VLOOKUP($A418,'MÃ KH'!$A$2:$D$1048573,2,0))</f>
        <v/>
      </c>
      <c r="C418" s="79" t="s">
        <v>4886</v>
      </c>
      <c r="D418" s="40"/>
      <c r="E418" s="44" t="str">
        <f>IF($D418="","",VLOOKUP($D418,'MÃ HH'!$A$2:$C$1873,2,0))</f>
        <v/>
      </c>
      <c r="F418" s="80"/>
      <c r="G418" s="81"/>
      <c r="H418" s="81"/>
      <c r="I418" s="84"/>
      <c r="J418" s="81"/>
      <c r="K418" s="81"/>
      <c r="L418" s="81"/>
      <c r="M418" s="81"/>
      <c r="N418" s="45"/>
      <c r="O418" s="85"/>
      <c r="P418" s="86"/>
      <c r="Q418" s="89"/>
      <c r="R418" s="40"/>
    </row>
    <row r="419" spans="1:18" s="65" customFormat="1" ht="30" hidden="1" customHeight="1">
      <c r="A419" s="78"/>
      <c r="B419" s="44" t="str">
        <f>IF($A419="","",VLOOKUP($A419,'MÃ KH'!$A$2:$D$1048573,2,0))</f>
        <v/>
      </c>
      <c r="C419" s="79" t="s">
        <v>4886</v>
      </c>
      <c r="D419" s="40"/>
      <c r="E419" s="44" t="str">
        <f>IF($D419="","",VLOOKUP($D419,'MÃ HH'!$A$2:$C$1873,2,0))</f>
        <v/>
      </c>
      <c r="F419" s="80"/>
      <c r="G419" s="81"/>
      <c r="H419" s="81"/>
      <c r="I419" s="84"/>
      <c r="J419" s="81"/>
      <c r="K419" s="81"/>
      <c r="L419" s="81"/>
      <c r="M419" s="81"/>
      <c r="N419" s="45"/>
      <c r="O419" s="85"/>
      <c r="P419" s="86"/>
      <c r="Q419" s="89"/>
      <c r="R419" s="40"/>
    </row>
    <row r="420" spans="1:18" s="65" customFormat="1" ht="30" hidden="1" customHeight="1">
      <c r="A420" s="78"/>
      <c r="B420" s="44" t="str">
        <f>IF($A420="","",VLOOKUP($A420,'MÃ KH'!$A$2:$D$1048573,2,0))</f>
        <v/>
      </c>
      <c r="C420" s="79" t="s">
        <v>4886</v>
      </c>
      <c r="D420" s="40"/>
      <c r="E420" s="44" t="str">
        <f>IF($D420="","",VLOOKUP($D420,'MÃ HH'!$A$2:$C$1873,2,0))</f>
        <v/>
      </c>
      <c r="F420" s="80"/>
      <c r="G420" s="81"/>
      <c r="H420" s="81"/>
      <c r="I420" s="84"/>
      <c r="J420" s="81"/>
      <c r="K420" s="81"/>
      <c r="L420" s="81"/>
      <c r="M420" s="81"/>
      <c r="N420" s="45"/>
      <c r="O420" s="85"/>
      <c r="P420" s="86"/>
      <c r="Q420" s="89"/>
      <c r="R420" s="40"/>
    </row>
    <row r="421" spans="1:18" s="65" customFormat="1" ht="30" hidden="1" customHeight="1">
      <c r="A421" s="78"/>
      <c r="B421" s="44" t="str">
        <f>IF($A421="","",VLOOKUP($A421,'MÃ KH'!$A$2:$D$1048573,2,0))</f>
        <v/>
      </c>
      <c r="C421" s="79" t="s">
        <v>4886</v>
      </c>
      <c r="D421" s="40"/>
      <c r="E421" s="44" t="str">
        <f>IF($D421="","",VLOOKUP($D421,'MÃ HH'!$A$2:$C$1873,2,0))</f>
        <v/>
      </c>
      <c r="F421" s="80"/>
      <c r="G421" s="81"/>
      <c r="H421" s="81"/>
      <c r="I421" s="84"/>
      <c r="J421" s="81"/>
      <c r="K421" s="81"/>
      <c r="L421" s="81"/>
      <c r="M421" s="81"/>
      <c r="N421" s="45"/>
      <c r="O421" s="85"/>
      <c r="P421" s="86"/>
      <c r="Q421" s="89"/>
      <c r="R421" s="40"/>
    </row>
    <row r="422" spans="1:18" s="65" customFormat="1" ht="30" hidden="1" customHeight="1">
      <c r="A422" s="78"/>
      <c r="B422" s="44" t="str">
        <f>IF($A422="","",VLOOKUP($A422,'MÃ KH'!$A$2:$D$1048573,2,0))</f>
        <v/>
      </c>
      <c r="C422" s="79" t="s">
        <v>4886</v>
      </c>
      <c r="D422" s="40"/>
      <c r="E422" s="44" t="str">
        <f>IF($D422="","",VLOOKUP($D422,'MÃ HH'!$A$2:$C$1873,2,0))</f>
        <v/>
      </c>
      <c r="F422" s="80"/>
      <c r="G422" s="81"/>
      <c r="H422" s="81"/>
      <c r="I422" s="84"/>
      <c r="J422" s="81"/>
      <c r="K422" s="81"/>
      <c r="L422" s="81"/>
      <c r="M422" s="81"/>
      <c r="N422" s="45"/>
      <c r="O422" s="85"/>
      <c r="P422" s="86"/>
      <c r="Q422" s="89"/>
      <c r="R422" s="40"/>
    </row>
    <row r="423" spans="1:18" s="65" customFormat="1" ht="30" hidden="1" customHeight="1">
      <c r="A423" s="78"/>
      <c r="B423" s="44" t="str">
        <f>IF($A423="","",VLOOKUP($A423,'MÃ KH'!$A$2:$D$1048573,2,0))</f>
        <v/>
      </c>
      <c r="C423" s="79" t="s">
        <v>4886</v>
      </c>
      <c r="D423" s="40"/>
      <c r="E423" s="44" t="str">
        <f>IF($D423="","",VLOOKUP($D423,'MÃ HH'!$A$2:$C$1873,2,0))</f>
        <v/>
      </c>
      <c r="F423" s="80"/>
      <c r="G423" s="81"/>
      <c r="H423" s="81"/>
      <c r="I423" s="84"/>
      <c r="J423" s="81"/>
      <c r="K423" s="81"/>
      <c r="L423" s="81"/>
      <c r="M423" s="81"/>
      <c r="N423" s="45"/>
      <c r="O423" s="85"/>
      <c r="P423" s="86"/>
      <c r="Q423" s="89"/>
      <c r="R423" s="40"/>
    </row>
    <row r="424" spans="1:18" s="65" customFormat="1" ht="30" hidden="1" customHeight="1">
      <c r="A424" s="78"/>
      <c r="B424" s="44" t="str">
        <f>IF($A424="","",VLOOKUP($A424,'MÃ KH'!$A$2:$D$1048573,2,0))</f>
        <v/>
      </c>
      <c r="C424" s="79" t="s">
        <v>4886</v>
      </c>
      <c r="D424" s="40"/>
      <c r="E424" s="44" t="str">
        <f>IF($D424="","",VLOOKUP($D424,'MÃ HH'!$A$2:$C$1873,2,0))</f>
        <v/>
      </c>
      <c r="F424" s="80"/>
      <c r="G424" s="81"/>
      <c r="H424" s="81"/>
      <c r="I424" s="84"/>
      <c r="J424" s="81"/>
      <c r="K424" s="81"/>
      <c r="L424" s="81"/>
      <c r="M424" s="81"/>
      <c r="N424" s="45"/>
      <c r="O424" s="85"/>
      <c r="P424" s="86"/>
      <c r="Q424" s="89"/>
      <c r="R424" s="40"/>
    </row>
    <row r="425" spans="1:18" s="65" customFormat="1" ht="30" hidden="1" customHeight="1">
      <c r="A425" s="78"/>
      <c r="B425" s="44" t="str">
        <f>IF($A425="","",VLOOKUP($A425,'MÃ KH'!$A$2:$D$1048573,2,0))</f>
        <v/>
      </c>
      <c r="C425" s="79" t="s">
        <v>4886</v>
      </c>
      <c r="D425" s="40"/>
      <c r="E425" s="44" t="str">
        <f>IF($D425="","",VLOOKUP($D425,'MÃ HH'!$A$2:$C$1873,2,0))</f>
        <v/>
      </c>
      <c r="F425" s="80"/>
      <c r="G425" s="81"/>
      <c r="H425" s="81"/>
      <c r="I425" s="84"/>
      <c r="J425" s="81"/>
      <c r="K425" s="81"/>
      <c r="L425" s="81"/>
      <c r="M425" s="81"/>
      <c r="N425" s="45"/>
      <c r="O425" s="85"/>
      <c r="P425" s="86"/>
      <c r="Q425" s="89"/>
      <c r="R425" s="40"/>
    </row>
    <row r="426" spans="1:18" s="65" customFormat="1" ht="30" hidden="1" customHeight="1">
      <c r="A426" s="78"/>
      <c r="B426" s="44" t="str">
        <f>IF($A426="","",VLOOKUP($A426,'MÃ KH'!$A$2:$D$1048573,2,0))</f>
        <v/>
      </c>
      <c r="C426" s="79" t="s">
        <v>4886</v>
      </c>
      <c r="D426" s="40"/>
      <c r="E426" s="44" t="str">
        <f>IF($D426="","",VLOOKUP($D426,'MÃ HH'!$A$2:$C$1873,2,0))</f>
        <v/>
      </c>
      <c r="F426" s="80"/>
      <c r="G426" s="81"/>
      <c r="H426" s="81"/>
      <c r="I426" s="84"/>
      <c r="J426" s="81"/>
      <c r="K426" s="81"/>
      <c r="L426" s="81"/>
      <c r="M426" s="81"/>
      <c r="N426" s="45"/>
      <c r="O426" s="85"/>
      <c r="P426" s="86"/>
      <c r="Q426" s="89"/>
      <c r="R426" s="40"/>
    </row>
    <row r="427" spans="1:18" s="65" customFormat="1" ht="30" hidden="1" customHeight="1">
      <c r="A427" s="78"/>
      <c r="B427" s="44" t="str">
        <f>IF($A427="","",VLOOKUP($A427,'MÃ KH'!$A$2:$D$1048573,2,0))</f>
        <v/>
      </c>
      <c r="C427" s="79" t="s">
        <v>4886</v>
      </c>
      <c r="D427" s="40"/>
      <c r="E427" s="44" t="str">
        <f>IF($D427="","",VLOOKUP($D427,'MÃ HH'!$A$2:$C$1873,2,0))</f>
        <v/>
      </c>
      <c r="F427" s="80"/>
      <c r="G427" s="81"/>
      <c r="H427" s="81"/>
      <c r="I427" s="84"/>
      <c r="J427" s="81"/>
      <c r="K427" s="81"/>
      <c r="L427" s="81"/>
      <c r="M427" s="81"/>
      <c r="N427" s="45"/>
      <c r="O427" s="85"/>
      <c r="P427" s="86"/>
      <c r="Q427" s="89"/>
      <c r="R427" s="40"/>
    </row>
    <row r="428" spans="1:18" s="65" customFormat="1" ht="30" hidden="1" customHeight="1">
      <c r="A428" s="78"/>
      <c r="B428" s="44" t="str">
        <f>IF($A428="","",VLOOKUP($A428,'MÃ KH'!$A$2:$D$1048573,2,0))</f>
        <v/>
      </c>
      <c r="C428" s="79" t="s">
        <v>4886</v>
      </c>
      <c r="D428" s="40"/>
      <c r="E428" s="44" t="str">
        <f>IF($D428="","",VLOOKUP($D428,'MÃ HH'!$A$2:$C$1873,2,0))</f>
        <v/>
      </c>
      <c r="F428" s="80"/>
      <c r="G428" s="81"/>
      <c r="H428" s="81"/>
      <c r="I428" s="84"/>
      <c r="J428" s="81"/>
      <c r="K428" s="81"/>
      <c r="L428" s="81"/>
      <c r="M428" s="81"/>
      <c r="N428" s="45"/>
      <c r="O428" s="85"/>
      <c r="P428" s="86"/>
      <c r="Q428" s="89"/>
      <c r="R428" s="40"/>
    </row>
    <row r="429" spans="1:18" s="65" customFormat="1" ht="30" hidden="1" customHeight="1">
      <c r="A429" s="78"/>
      <c r="B429" s="44" t="str">
        <f>IF($A429="","",VLOOKUP($A429,'MÃ KH'!$A$2:$D$1048573,2,0))</f>
        <v/>
      </c>
      <c r="C429" s="79" t="s">
        <v>4886</v>
      </c>
      <c r="D429" s="40"/>
      <c r="E429" s="44" t="str">
        <f>IF($D429="","",VLOOKUP($D429,'MÃ HH'!$A$2:$C$1873,2,0))</f>
        <v/>
      </c>
      <c r="F429" s="80"/>
      <c r="G429" s="81"/>
      <c r="H429" s="81"/>
      <c r="I429" s="84"/>
      <c r="J429" s="81"/>
      <c r="K429" s="81"/>
      <c r="L429" s="81"/>
      <c r="M429" s="81"/>
      <c r="N429" s="45"/>
      <c r="O429" s="85"/>
      <c r="P429" s="86"/>
      <c r="Q429" s="89"/>
      <c r="R429" s="40"/>
    </row>
    <row r="430" spans="1:18" s="65" customFormat="1" ht="30" hidden="1" customHeight="1">
      <c r="A430" s="78"/>
      <c r="B430" s="44" t="str">
        <f>IF($A430="","",VLOOKUP($A430,'MÃ KH'!$A$2:$D$1048573,2,0))</f>
        <v/>
      </c>
      <c r="C430" s="79" t="s">
        <v>4886</v>
      </c>
      <c r="D430" s="40"/>
      <c r="E430" s="44" t="str">
        <f>IF($D430="","",VLOOKUP($D430,'MÃ HH'!$A$2:$C$1873,2,0))</f>
        <v/>
      </c>
      <c r="F430" s="80"/>
      <c r="G430" s="81"/>
      <c r="H430" s="81"/>
      <c r="I430" s="84"/>
      <c r="J430" s="81"/>
      <c r="K430" s="81"/>
      <c r="L430" s="81"/>
      <c r="M430" s="81"/>
      <c r="N430" s="45"/>
      <c r="O430" s="85"/>
      <c r="P430" s="86"/>
      <c r="Q430" s="89"/>
      <c r="R430" s="40"/>
    </row>
    <row r="431" spans="1:18" s="65" customFormat="1" ht="30" hidden="1" customHeight="1">
      <c r="A431" s="78"/>
      <c r="B431" s="44" t="str">
        <f>IF($A431="","",VLOOKUP($A431,'MÃ KH'!$A$2:$D$1048573,2,0))</f>
        <v/>
      </c>
      <c r="C431" s="79" t="s">
        <v>4886</v>
      </c>
      <c r="D431" s="40"/>
      <c r="E431" s="44" t="str">
        <f>IF($D431="","",VLOOKUP($D431,'MÃ HH'!$A$2:$C$1873,2,0))</f>
        <v/>
      </c>
      <c r="F431" s="80"/>
      <c r="G431" s="81"/>
      <c r="H431" s="81"/>
      <c r="I431" s="84"/>
      <c r="J431" s="81"/>
      <c r="K431" s="81"/>
      <c r="L431" s="81"/>
      <c r="M431" s="81"/>
      <c r="N431" s="45"/>
      <c r="O431" s="85"/>
      <c r="P431" s="86"/>
      <c r="Q431" s="89"/>
      <c r="R431" s="40"/>
    </row>
    <row r="432" spans="1:18" s="65" customFormat="1" ht="30" hidden="1" customHeight="1">
      <c r="A432" s="78"/>
      <c r="B432" s="44" t="str">
        <f>IF($A432="","",VLOOKUP($A432,'MÃ KH'!$A$2:$D$1048573,2,0))</f>
        <v/>
      </c>
      <c r="C432" s="79" t="s">
        <v>4886</v>
      </c>
      <c r="D432" s="40"/>
      <c r="E432" s="44" t="str">
        <f>IF($D432="","",VLOOKUP($D432,'MÃ HH'!$A$2:$C$1873,2,0))</f>
        <v/>
      </c>
      <c r="F432" s="80"/>
      <c r="G432" s="81"/>
      <c r="H432" s="81"/>
      <c r="I432" s="84"/>
      <c r="J432" s="81"/>
      <c r="K432" s="81"/>
      <c r="L432" s="81"/>
      <c r="M432" s="81"/>
      <c r="N432" s="45"/>
      <c r="O432" s="85"/>
      <c r="P432" s="86"/>
      <c r="Q432" s="89"/>
      <c r="R432" s="40"/>
    </row>
    <row r="433" spans="1:18" s="65" customFormat="1" ht="30" hidden="1" customHeight="1">
      <c r="A433" s="78"/>
      <c r="B433" s="44" t="str">
        <f>IF($A433="","",VLOOKUP($A433,'MÃ KH'!$A$2:$D$1048573,2,0))</f>
        <v/>
      </c>
      <c r="C433" s="79" t="s">
        <v>4886</v>
      </c>
      <c r="D433" s="40"/>
      <c r="E433" s="44" t="str">
        <f>IF($D433="","",VLOOKUP($D433,'MÃ HH'!$A$2:$C$1873,2,0))</f>
        <v/>
      </c>
      <c r="F433" s="80"/>
      <c r="G433" s="81"/>
      <c r="H433" s="81"/>
      <c r="I433" s="84"/>
      <c r="J433" s="81"/>
      <c r="K433" s="81"/>
      <c r="L433" s="81"/>
      <c r="M433" s="81"/>
      <c r="N433" s="45"/>
      <c r="O433" s="85"/>
      <c r="P433" s="86"/>
      <c r="Q433" s="89"/>
      <c r="R433" s="40"/>
    </row>
    <row r="434" spans="1:18" s="65" customFormat="1" ht="30" hidden="1" customHeight="1">
      <c r="A434" s="78"/>
      <c r="B434" s="44" t="str">
        <f>IF($A434="","",VLOOKUP($A434,'MÃ KH'!$A$2:$D$1048573,2,0))</f>
        <v/>
      </c>
      <c r="C434" s="79" t="s">
        <v>4886</v>
      </c>
      <c r="D434" s="40"/>
      <c r="E434" s="44" t="str">
        <f>IF($D434="","",VLOOKUP($D434,'MÃ HH'!$A$2:$C$1873,2,0))</f>
        <v/>
      </c>
      <c r="F434" s="80"/>
      <c r="G434" s="81"/>
      <c r="H434" s="81"/>
      <c r="I434" s="84"/>
      <c r="J434" s="81"/>
      <c r="K434" s="81"/>
      <c r="L434" s="81"/>
      <c r="M434" s="81"/>
      <c r="N434" s="45"/>
      <c r="O434" s="85"/>
      <c r="P434" s="86"/>
      <c r="Q434" s="89"/>
      <c r="R434" s="40"/>
    </row>
    <row r="435" spans="1:18" s="65" customFormat="1" ht="30" hidden="1" customHeight="1">
      <c r="A435" s="78"/>
      <c r="B435" s="44" t="str">
        <f>IF($A435="","",VLOOKUP($A435,'MÃ KH'!$A$2:$D$1048573,2,0))</f>
        <v/>
      </c>
      <c r="C435" s="79" t="s">
        <v>4886</v>
      </c>
      <c r="D435" s="40"/>
      <c r="E435" s="44" t="str">
        <f>IF($D435="","",VLOOKUP($D435,'MÃ HH'!$A$2:$C$1873,2,0))</f>
        <v/>
      </c>
      <c r="F435" s="80"/>
      <c r="G435" s="81"/>
      <c r="H435" s="81"/>
      <c r="I435" s="84"/>
      <c r="J435" s="81"/>
      <c r="K435" s="81"/>
      <c r="L435" s="81"/>
      <c r="M435" s="81"/>
      <c r="N435" s="45"/>
      <c r="O435" s="85"/>
      <c r="P435" s="86"/>
      <c r="Q435" s="89"/>
      <c r="R435" s="40"/>
    </row>
    <row r="436" spans="1:18" s="65" customFormat="1" ht="30" hidden="1" customHeight="1">
      <c r="A436" s="78"/>
      <c r="B436" s="44" t="str">
        <f>IF($A436="","",VLOOKUP($A436,'MÃ KH'!$A$2:$D$1048573,2,0))</f>
        <v/>
      </c>
      <c r="C436" s="79" t="s">
        <v>4886</v>
      </c>
      <c r="D436" s="40"/>
      <c r="E436" s="44" t="str">
        <f>IF($D436="","",VLOOKUP($D436,'MÃ HH'!$A$2:$C$1873,2,0))</f>
        <v/>
      </c>
      <c r="F436" s="80"/>
      <c r="G436" s="81"/>
      <c r="H436" s="81"/>
      <c r="I436" s="84"/>
      <c r="J436" s="81"/>
      <c r="K436" s="81"/>
      <c r="L436" s="81"/>
      <c r="M436" s="81"/>
      <c r="N436" s="45"/>
      <c r="O436" s="85"/>
      <c r="P436" s="86"/>
      <c r="Q436" s="89"/>
      <c r="R436" s="40"/>
    </row>
    <row r="437" spans="1:18" s="65" customFormat="1" ht="30" hidden="1" customHeight="1">
      <c r="A437" s="78"/>
      <c r="B437" s="44" t="str">
        <f>IF($A437="","",VLOOKUP($A437,'MÃ KH'!$A$2:$D$1048573,2,0))</f>
        <v/>
      </c>
      <c r="C437" s="79" t="s">
        <v>4886</v>
      </c>
      <c r="D437" s="40"/>
      <c r="E437" s="44" t="str">
        <f>IF($D437="","",VLOOKUP($D437,'MÃ HH'!$A$2:$C$1873,2,0))</f>
        <v/>
      </c>
      <c r="F437" s="80"/>
      <c r="G437" s="81"/>
      <c r="H437" s="81"/>
      <c r="I437" s="84"/>
      <c r="J437" s="81"/>
      <c r="K437" s="81"/>
      <c r="L437" s="81"/>
      <c r="M437" s="81"/>
      <c r="N437" s="45"/>
      <c r="O437" s="85"/>
      <c r="P437" s="86"/>
      <c r="Q437" s="89"/>
      <c r="R437" s="40"/>
    </row>
    <row r="438" spans="1:18" s="65" customFormat="1" ht="30" hidden="1" customHeight="1">
      <c r="A438" s="78"/>
      <c r="B438" s="44" t="str">
        <f>IF($A438="","",VLOOKUP($A438,'MÃ KH'!$A$2:$D$1048573,2,0))</f>
        <v/>
      </c>
      <c r="C438" s="79" t="s">
        <v>4886</v>
      </c>
      <c r="D438" s="40"/>
      <c r="E438" s="44" t="str">
        <f>IF($D438="","",VLOOKUP($D438,'MÃ HH'!$A$2:$C$1873,2,0))</f>
        <v/>
      </c>
      <c r="F438" s="80"/>
      <c r="G438" s="81"/>
      <c r="H438" s="81"/>
      <c r="I438" s="84"/>
      <c r="J438" s="81"/>
      <c r="K438" s="81"/>
      <c r="L438" s="81"/>
      <c r="M438" s="81"/>
      <c r="N438" s="45"/>
      <c r="O438" s="85"/>
      <c r="P438" s="86"/>
      <c r="Q438" s="89"/>
      <c r="R438" s="40"/>
    </row>
    <row r="439" spans="1:18" s="65" customFormat="1" ht="30" hidden="1" customHeight="1">
      <c r="A439" s="78"/>
      <c r="B439" s="44" t="str">
        <f>IF($A439="","",VLOOKUP($A439,'MÃ KH'!$A$2:$D$1048573,2,0))</f>
        <v/>
      </c>
      <c r="C439" s="79" t="s">
        <v>4886</v>
      </c>
      <c r="D439" s="40"/>
      <c r="E439" s="44" t="str">
        <f>IF($D439="","",VLOOKUP($D439,'MÃ HH'!$A$2:$C$1873,2,0))</f>
        <v/>
      </c>
      <c r="F439" s="80"/>
      <c r="G439" s="81"/>
      <c r="H439" s="81"/>
      <c r="I439" s="84"/>
      <c r="J439" s="81"/>
      <c r="K439" s="81"/>
      <c r="L439" s="81"/>
      <c r="M439" s="81"/>
      <c r="N439" s="45"/>
      <c r="O439" s="85"/>
      <c r="P439" s="86"/>
      <c r="Q439" s="89"/>
      <c r="R439" s="40"/>
    </row>
    <row r="440" spans="1:18" s="65" customFormat="1" ht="30" hidden="1" customHeight="1">
      <c r="A440" s="78"/>
      <c r="B440" s="44" t="str">
        <f>IF($A440="","",VLOOKUP($A440,'MÃ KH'!$A$2:$D$1048573,2,0))</f>
        <v/>
      </c>
      <c r="C440" s="79" t="s">
        <v>4886</v>
      </c>
      <c r="D440" s="40"/>
      <c r="E440" s="44" t="str">
        <f>IF($D440="","",VLOOKUP($D440,'MÃ HH'!$A$2:$C$1873,2,0))</f>
        <v/>
      </c>
      <c r="F440" s="80"/>
      <c r="G440" s="81"/>
      <c r="H440" s="81"/>
      <c r="I440" s="84"/>
      <c r="J440" s="81"/>
      <c r="K440" s="81"/>
      <c r="L440" s="81"/>
      <c r="M440" s="81"/>
      <c r="N440" s="45"/>
      <c r="O440" s="85"/>
      <c r="P440" s="86"/>
      <c r="Q440" s="89"/>
      <c r="R440" s="40"/>
    </row>
    <row r="441" spans="1:18" s="65" customFormat="1" ht="30" hidden="1" customHeight="1">
      <c r="A441" s="78"/>
      <c r="B441" s="44" t="str">
        <f>IF($A441="","",VLOOKUP($A441,'MÃ KH'!$A$2:$D$1048573,2,0))</f>
        <v/>
      </c>
      <c r="C441" s="79" t="s">
        <v>4886</v>
      </c>
      <c r="D441" s="40"/>
      <c r="E441" s="44" t="str">
        <f>IF($D441="","",VLOOKUP($D441,'MÃ HH'!$A$2:$C$1873,2,0))</f>
        <v/>
      </c>
      <c r="F441" s="80"/>
      <c r="G441" s="81"/>
      <c r="H441" s="81"/>
      <c r="I441" s="84"/>
      <c r="J441" s="81"/>
      <c r="K441" s="81"/>
      <c r="L441" s="81"/>
      <c r="M441" s="81"/>
      <c r="N441" s="45"/>
      <c r="O441" s="85"/>
      <c r="P441" s="86"/>
      <c r="Q441" s="89"/>
      <c r="R441" s="40"/>
    </row>
    <row r="442" spans="1:18" s="65" customFormat="1" ht="30" hidden="1" customHeight="1">
      <c r="A442" s="78"/>
      <c r="B442" s="44" t="str">
        <f>IF($A442="","",VLOOKUP($A442,'MÃ KH'!$A$2:$D$1048573,2,0))</f>
        <v/>
      </c>
      <c r="C442" s="79" t="s">
        <v>4886</v>
      </c>
      <c r="D442" s="40"/>
      <c r="E442" s="44" t="str">
        <f>IF($D442="","",VLOOKUP($D442,'MÃ HH'!$A$2:$C$1873,2,0))</f>
        <v/>
      </c>
      <c r="F442" s="80"/>
      <c r="G442" s="81"/>
      <c r="H442" s="81"/>
      <c r="I442" s="84"/>
      <c r="J442" s="81"/>
      <c r="K442" s="81"/>
      <c r="L442" s="81"/>
      <c r="M442" s="81"/>
      <c r="N442" s="45"/>
      <c r="O442" s="85"/>
      <c r="P442" s="86"/>
      <c r="Q442" s="89"/>
      <c r="R442" s="40"/>
    </row>
    <row r="443" spans="1:18" s="65" customFormat="1" ht="30" hidden="1" customHeight="1">
      <c r="A443" s="78"/>
      <c r="B443" s="44" t="str">
        <f>IF($A443="","",VLOOKUP($A443,'MÃ KH'!$A$2:$D$1048573,2,0))</f>
        <v/>
      </c>
      <c r="C443" s="79" t="s">
        <v>4886</v>
      </c>
      <c r="D443" s="40"/>
      <c r="E443" s="44" t="str">
        <f>IF($D443="","",VLOOKUP($D443,'MÃ HH'!$A$2:$C$1873,2,0))</f>
        <v/>
      </c>
      <c r="F443" s="80"/>
      <c r="G443" s="81"/>
      <c r="H443" s="81"/>
      <c r="I443" s="84"/>
      <c r="J443" s="81"/>
      <c r="K443" s="81"/>
      <c r="L443" s="81"/>
      <c r="M443" s="81"/>
      <c r="N443" s="45"/>
      <c r="O443" s="85"/>
      <c r="P443" s="86"/>
      <c r="Q443" s="89"/>
      <c r="R443" s="40"/>
    </row>
    <row r="444" spans="1:18" s="65" customFormat="1" ht="30" hidden="1" customHeight="1">
      <c r="A444" s="78"/>
      <c r="B444" s="44" t="str">
        <f>IF($A444="","",VLOOKUP($A444,'MÃ KH'!$A$2:$D$1048573,2,0))</f>
        <v/>
      </c>
      <c r="C444" s="79" t="s">
        <v>4886</v>
      </c>
      <c r="D444" s="40"/>
      <c r="E444" s="44" t="str">
        <f>IF($D444="","",VLOOKUP($D444,'MÃ HH'!$A$2:$C$1873,2,0))</f>
        <v/>
      </c>
      <c r="F444" s="80"/>
      <c r="G444" s="81"/>
      <c r="H444" s="81"/>
      <c r="I444" s="84"/>
      <c r="J444" s="81"/>
      <c r="K444" s="81"/>
      <c r="L444" s="81"/>
      <c r="M444" s="81"/>
      <c r="N444" s="45"/>
      <c r="O444" s="85"/>
      <c r="P444" s="86"/>
      <c r="Q444" s="89"/>
      <c r="R444" s="40"/>
    </row>
    <row r="445" spans="1:18" s="65" customFormat="1" ht="30" hidden="1" customHeight="1">
      <c r="A445" s="78"/>
      <c r="B445" s="44" t="str">
        <f>IF($A445="","",VLOOKUP($A445,'MÃ KH'!$A$2:$D$1048573,2,0))</f>
        <v/>
      </c>
      <c r="C445" s="79" t="s">
        <v>4886</v>
      </c>
      <c r="D445" s="40"/>
      <c r="E445" s="44" t="str">
        <f>IF($D445="","",VLOOKUP($D445,'MÃ HH'!$A$2:$C$1873,2,0))</f>
        <v/>
      </c>
      <c r="F445" s="80"/>
      <c r="G445" s="81"/>
      <c r="H445" s="81"/>
      <c r="I445" s="84"/>
      <c r="J445" s="81"/>
      <c r="K445" s="81"/>
      <c r="L445" s="81"/>
      <c r="M445" s="81"/>
      <c r="N445" s="45"/>
      <c r="O445" s="85"/>
      <c r="P445" s="86"/>
      <c r="Q445" s="89"/>
      <c r="R445" s="40"/>
    </row>
    <row r="446" spans="1:18" s="65" customFormat="1" ht="30" hidden="1" customHeight="1">
      <c r="A446" s="78"/>
      <c r="B446" s="44" t="str">
        <f>IF($A446="","",VLOOKUP($A446,'MÃ KH'!$A$2:$D$1048573,2,0))</f>
        <v/>
      </c>
      <c r="C446" s="79" t="s">
        <v>4886</v>
      </c>
      <c r="D446" s="40"/>
      <c r="E446" s="44" t="str">
        <f>IF($D446="","",VLOOKUP($D446,'MÃ HH'!$A$2:$C$1873,2,0))</f>
        <v/>
      </c>
      <c r="F446" s="80"/>
      <c r="G446" s="81"/>
      <c r="H446" s="81"/>
      <c r="I446" s="84"/>
      <c r="J446" s="81"/>
      <c r="K446" s="81"/>
      <c r="L446" s="81"/>
      <c r="M446" s="81"/>
      <c r="N446" s="45"/>
      <c r="O446" s="85"/>
      <c r="P446" s="86"/>
      <c r="Q446" s="89"/>
      <c r="R446" s="40"/>
    </row>
    <row r="447" spans="1:18" s="65" customFormat="1" ht="30" hidden="1" customHeight="1">
      <c r="A447" s="78"/>
      <c r="B447" s="44" t="str">
        <f>IF($A447="","",VLOOKUP($A447,'MÃ KH'!$A$2:$D$1048573,2,0))</f>
        <v/>
      </c>
      <c r="C447" s="79" t="s">
        <v>4886</v>
      </c>
      <c r="D447" s="40"/>
      <c r="E447" s="44" t="str">
        <f>IF($D447="","",VLOOKUP($D447,'MÃ HH'!$A$2:$C$1873,2,0))</f>
        <v/>
      </c>
      <c r="F447" s="80"/>
      <c r="G447" s="81"/>
      <c r="H447" s="81"/>
      <c r="I447" s="84"/>
      <c r="J447" s="81"/>
      <c r="K447" s="81"/>
      <c r="L447" s="81"/>
      <c r="M447" s="81"/>
      <c r="N447" s="45"/>
      <c r="O447" s="85"/>
      <c r="P447" s="86"/>
      <c r="Q447" s="89"/>
      <c r="R447" s="40"/>
    </row>
    <row r="448" spans="1:18" s="65" customFormat="1" ht="30" hidden="1" customHeight="1">
      <c r="A448" s="78"/>
      <c r="B448" s="44" t="str">
        <f>IF($A448="","",VLOOKUP($A448,'MÃ KH'!$A$2:$D$1048573,2,0))</f>
        <v/>
      </c>
      <c r="C448" s="79" t="s">
        <v>4886</v>
      </c>
      <c r="D448" s="40"/>
      <c r="E448" s="44" t="str">
        <f>IF($D448="","",VLOOKUP($D448,'MÃ HH'!$A$2:$C$1873,2,0))</f>
        <v/>
      </c>
      <c r="F448" s="80"/>
      <c r="G448" s="81"/>
      <c r="H448" s="81"/>
      <c r="I448" s="84"/>
      <c r="J448" s="81"/>
      <c r="K448" s="81"/>
      <c r="L448" s="81"/>
      <c r="M448" s="81"/>
      <c r="N448" s="45"/>
      <c r="O448" s="85"/>
      <c r="P448" s="86"/>
      <c r="Q448" s="89"/>
      <c r="R448" s="40"/>
    </row>
    <row r="449" spans="1:18" s="65" customFormat="1" ht="30" hidden="1" customHeight="1">
      <c r="A449" s="78"/>
      <c r="B449" s="44" t="str">
        <f>IF($A449="","",VLOOKUP($A449,'MÃ KH'!$A$2:$D$1048573,2,0))</f>
        <v/>
      </c>
      <c r="C449" s="79" t="s">
        <v>4886</v>
      </c>
      <c r="D449" s="40"/>
      <c r="E449" s="44" t="str">
        <f>IF($D449="","",VLOOKUP($D449,'MÃ HH'!$A$2:$C$1873,2,0))</f>
        <v/>
      </c>
      <c r="F449" s="80"/>
      <c r="G449" s="81"/>
      <c r="H449" s="81"/>
      <c r="I449" s="84"/>
      <c r="J449" s="81"/>
      <c r="K449" s="81"/>
      <c r="L449" s="81"/>
      <c r="M449" s="81"/>
      <c r="N449" s="45"/>
      <c r="O449" s="85"/>
      <c r="P449" s="86"/>
      <c r="Q449" s="89"/>
      <c r="R449" s="40"/>
    </row>
    <row r="450" spans="1:18" s="65" customFormat="1" ht="30" hidden="1" customHeight="1">
      <c r="A450" s="78"/>
      <c r="B450" s="44" t="str">
        <f>IF($A450="","",VLOOKUP($A450,'MÃ KH'!$A$2:$D$1048573,2,0))</f>
        <v/>
      </c>
      <c r="C450" s="79" t="s">
        <v>4886</v>
      </c>
      <c r="D450" s="40"/>
      <c r="E450" s="44" t="str">
        <f>IF($D450="","",VLOOKUP($D450,'MÃ HH'!$A$2:$C$1873,2,0))</f>
        <v/>
      </c>
      <c r="F450" s="80"/>
      <c r="G450" s="81"/>
      <c r="H450" s="81"/>
      <c r="I450" s="84"/>
      <c r="J450" s="81"/>
      <c r="K450" s="81"/>
      <c r="L450" s="81"/>
      <c r="M450" s="81"/>
      <c r="N450" s="45"/>
      <c r="O450" s="85"/>
      <c r="P450" s="86"/>
      <c r="Q450" s="89"/>
      <c r="R450" s="40"/>
    </row>
    <row r="451" spans="1:18" s="65" customFormat="1" ht="30" hidden="1" customHeight="1">
      <c r="A451" s="78"/>
      <c r="B451" s="44" t="str">
        <f>IF($A451="","",VLOOKUP($A451,'MÃ KH'!$A$2:$D$1048573,2,0))</f>
        <v/>
      </c>
      <c r="C451" s="79" t="s">
        <v>4886</v>
      </c>
      <c r="D451" s="40"/>
      <c r="E451" s="44" t="str">
        <f>IF($D451="","",VLOOKUP($D451,'MÃ HH'!$A$2:$C$1873,2,0))</f>
        <v/>
      </c>
      <c r="F451" s="80"/>
      <c r="G451" s="81"/>
      <c r="H451" s="81"/>
      <c r="I451" s="84"/>
      <c r="J451" s="81"/>
      <c r="K451" s="81"/>
      <c r="L451" s="81"/>
      <c r="M451" s="81"/>
      <c r="N451" s="45"/>
      <c r="O451" s="85"/>
      <c r="P451" s="86"/>
      <c r="Q451" s="89"/>
      <c r="R451" s="40"/>
    </row>
    <row r="452" spans="1:18" s="65" customFormat="1" ht="30" hidden="1" customHeight="1">
      <c r="A452" s="78"/>
      <c r="B452" s="44" t="str">
        <f>IF($A452="","",VLOOKUP($A452,'MÃ KH'!$A$2:$D$1048573,2,0))</f>
        <v/>
      </c>
      <c r="C452" s="79" t="s">
        <v>4886</v>
      </c>
      <c r="D452" s="40"/>
      <c r="E452" s="44" t="str">
        <f>IF($D452="","",VLOOKUP($D452,'MÃ HH'!$A$2:$C$1873,2,0))</f>
        <v/>
      </c>
      <c r="F452" s="80"/>
      <c r="G452" s="81"/>
      <c r="H452" s="81"/>
      <c r="I452" s="84"/>
      <c r="J452" s="81"/>
      <c r="K452" s="81"/>
      <c r="L452" s="81"/>
      <c r="M452" s="81"/>
      <c r="N452" s="45"/>
      <c r="O452" s="85"/>
      <c r="P452" s="86"/>
      <c r="Q452" s="89"/>
      <c r="R452" s="40"/>
    </row>
    <row r="453" spans="1:18" s="65" customFormat="1" ht="30" hidden="1" customHeight="1">
      <c r="A453" s="78"/>
      <c r="B453" s="44" t="str">
        <f>IF($A453="","",VLOOKUP($A453,'MÃ KH'!$A$2:$D$1048573,2,0))</f>
        <v/>
      </c>
      <c r="C453" s="79" t="s">
        <v>4886</v>
      </c>
      <c r="D453" s="40"/>
      <c r="E453" s="44" t="str">
        <f>IF($D453="","",VLOOKUP($D453,'MÃ HH'!$A$2:$C$1873,2,0))</f>
        <v/>
      </c>
      <c r="F453" s="80"/>
      <c r="G453" s="81"/>
      <c r="H453" s="81"/>
      <c r="I453" s="84"/>
      <c r="J453" s="81"/>
      <c r="K453" s="81"/>
      <c r="L453" s="81"/>
      <c r="M453" s="81"/>
      <c r="N453" s="45"/>
      <c r="O453" s="85"/>
      <c r="P453" s="86"/>
      <c r="Q453" s="89"/>
      <c r="R453" s="40"/>
    </row>
    <row r="454" spans="1:18" s="65" customFormat="1" ht="30" hidden="1" customHeight="1">
      <c r="A454" s="78"/>
      <c r="B454" s="44" t="str">
        <f>IF($A454="","",VLOOKUP($A454,'MÃ KH'!$A$2:$D$1048573,2,0))</f>
        <v/>
      </c>
      <c r="C454" s="79" t="s">
        <v>4886</v>
      </c>
      <c r="D454" s="40"/>
      <c r="E454" s="44" t="str">
        <f>IF($D454="","",VLOOKUP($D454,'MÃ HH'!$A$2:$C$1873,2,0))</f>
        <v/>
      </c>
      <c r="F454" s="80"/>
      <c r="G454" s="81"/>
      <c r="H454" s="81"/>
      <c r="I454" s="84"/>
      <c r="J454" s="81"/>
      <c r="K454" s="81"/>
      <c r="L454" s="81"/>
      <c r="M454" s="81"/>
      <c r="N454" s="45"/>
      <c r="O454" s="85"/>
      <c r="P454" s="86"/>
      <c r="Q454" s="89"/>
      <c r="R454" s="40"/>
    </row>
    <row r="455" spans="1:18" s="65" customFormat="1" ht="30" hidden="1" customHeight="1">
      <c r="A455" s="78"/>
      <c r="B455" s="44" t="str">
        <f>IF($A455="","",VLOOKUP($A455,'MÃ KH'!$A$2:$D$1048573,2,0))</f>
        <v/>
      </c>
      <c r="C455" s="79" t="s">
        <v>4886</v>
      </c>
      <c r="D455" s="40"/>
      <c r="E455" s="44" t="str">
        <f>IF($D455="","",VLOOKUP($D455,'MÃ HH'!$A$2:$C$1873,2,0))</f>
        <v/>
      </c>
      <c r="F455" s="80"/>
      <c r="G455" s="81"/>
      <c r="H455" s="81"/>
      <c r="I455" s="84"/>
      <c r="J455" s="81"/>
      <c r="K455" s="81"/>
      <c r="L455" s="81"/>
      <c r="M455" s="81"/>
      <c r="N455" s="45"/>
      <c r="O455" s="85"/>
      <c r="P455" s="86"/>
      <c r="Q455" s="89"/>
      <c r="R455" s="40"/>
    </row>
    <row r="456" spans="1:18" s="65" customFormat="1" ht="30" hidden="1" customHeight="1">
      <c r="A456" s="78"/>
      <c r="B456" s="44" t="str">
        <f>IF($A456="","",VLOOKUP($A456,'MÃ KH'!$A$2:$D$1048573,2,0))</f>
        <v/>
      </c>
      <c r="C456" s="79" t="s">
        <v>4886</v>
      </c>
      <c r="D456" s="40"/>
      <c r="E456" s="44" t="str">
        <f>IF($D456="","",VLOOKUP($D456,'MÃ HH'!$A$2:$C$1873,2,0))</f>
        <v/>
      </c>
      <c r="F456" s="80"/>
      <c r="G456" s="81"/>
      <c r="H456" s="81"/>
      <c r="I456" s="84"/>
      <c r="J456" s="81"/>
      <c r="K456" s="81"/>
      <c r="L456" s="81"/>
      <c r="M456" s="81"/>
      <c r="N456" s="45"/>
      <c r="O456" s="85"/>
      <c r="P456" s="86"/>
      <c r="Q456" s="89"/>
      <c r="R456" s="40"/>
    </row>
    <row r="457" spans="1:18" s="65" customFormat="1" ht="30" hidden="1" customHeight="1">
      <c r="A457" s="78"/>
      <c r="B457" s="44" t="str">
        <f>IF($A457="","",VLOOKUP($A457,'MÃ KH'!$A$2:$D$1048573,2,0))</f>
        <v/>
      </c>
      <c r="C457" s="79" t="s">
        <v>4886</v>
      </c>
      <c r="D457" s="40"/>
      <c r="E457" s="44" t="str">
        <f>IF($D457="","",VLOOKUP($D457,'MÃ HH'!$A$2:$C$1873,2,0))</f>
        <v/>
      </c>
      <c r="F457" s="80"/>
      <c r="G457" s="81"/>
      <c r="H457" s="81"/>
      <c r="I457" s="84"/>
      <c r="J457" s="81"/>
      <c r="K457" s="81"/>
      <c r="L457" s="81"/>
      <c r="M457" s="81"/>
      <c r="N457" s="45"/>
      <c r="O457" s="85"/>
      <c r="P457" s="86"/>
      <c r="Q457" s="89"/>
      <c r="R457" s="40"/>
    </row>
    <row r="458" spans="1:18" s="65" customFormat="1" ht="30" hidden="1" customHeight="1">
      <c r="A458" s="78"/>
      <c r="B458" s="44" t="str">
        <f>IF($A458="","",VLOOKUP($A458,'MÃ KH'!$A$2:$D$1048573,2,0))</f>
        <v/>
      </c>
      <c r="C458" s="79" t="s">
        <v>4886</v>
      </c>
      <c r="D458" s="40"/>
      <c r="E458" s="44" t="str">
        <f>IF($D458="","",VLOOKUP($D458,'MÃ HH'!$A$2:$C$1873,2,0))</f>
        <v/>
      </c>
      <c r="F458" s="80"/>
      <c r="G458" s="81"/>
      <c r="H458" s="81"/>
      <c r="I458" s="84"/>
      <c r="J458" s="81"/>
      <c r="K458" s="81"/>
      <c r="L458" s="81"/>
      <c r="M458" s="81"/>
      <c r="N458" s="45"/>
      <c r="O458" s="85"/>
      <c r="P458" s="86"/>
      <c r="Q458" s="89"/>
      <c r="R458" s="40"/>
    </row>
    <row r="459" spans="1:18" s="65" customFormat="1" ht="30" hidden="1" customHeight="1">
      <c r="A459" s="78"/>
      <c r="B459" s="44" t="str">
        <f>IF($A459="","",VLOOKUP($A459,'MÃ KH'!$A$2:$D$1048573,2,0))</f>
        <v/>
      </c>
      <c r="C459" s="79" t="s">
        <v>4886</v>
      </c>
      <c r="D459" s="40"/>
      <c r="E459" s="44" t="str">
        <f>IF($D459="","",VLOOKUP($D459,'MÃ HH'!$A$2:$C$1873,2,0))</f>
        <v/>
      </c>
      <c r="F459" s="80"/>
      <c r="G459" s="81"/>
      <c r="H459" s="81"/>
      <c r="I459" s="84"/>
      <c r="J459" s="81"/>
      <c r="K459" s="81"/>
      <c r="L459" s="81"/>
      <c r="M459" s="81"/>
      <c r="N459" s="45"/>
      <c r="O459" s="85"/>
      <c r="P459" s="86"/>
      <c r="Q459" s="89"/>
      <c r="R459" s="40"/>
    </row>
    <row r="460" spans="1:18" s="65" customFormat="1" ht="30" hidden="1" customHeight="1">
      <c r="A460" s="78"/>
      <c r="B460" s="44" t="str">
        <f>IF($A460="","",VLOOKUP($A460,'MÃ KH'!$A$2:$D$1048573,2,0))</f>
        <v/>
      </c>
      <c r="C460" s="79" t="s">
        <v>4886</v>
      </c>
      <c r="D460" s="40"/>
      <c r="E460" s="44" t="str">
        <f>IF($D460="","",VLOOKUP($D460,'MÃ HH'!$A$2:$C$1873,2,0))</f>
        <v/>
      </c>
      <c r="F460" s="80"/>
      <c r="G460" s="81"/>
      <c r="H460" s="81"/>
      <c r="I460" s="84"/>
      <c r="J460" s="81"/>
      <c r="K460" s="81"/>
      <c r="L460" s="81"/>
      <c r="M460" s="81"/>
      <c r="N460" s="45"/>
      <c r="O460" s="85"/>
      <c r="P460" s="86"/>
      <c r="Q460" s="89"/>
      <c r="R460" s="40"/>
    </row>
    <row r="461" spans="1:18" s="65" customFormat="1" ht="30" hidden="1" customHeight="1">
      <c r="A461" s="78"/>
      <c r="B461" s="44" t="str">
        <f>IF($A461="","",VLOOKUP($A461,'MÃ KH'!$A$2:$D$1048573,2,0))</f>
        <v/>
      </c>
      <c r="C461" s="79" t="s">
        <v>4886</v>
      </c>
      <c r="D461" s="40"/>
      <c r="E461" s="44" t="str">
        <f>IF($D461="","",VLOOKUP($D461,'MÃ HH'!$A$2:$C$1873,2,0))</f>
        <v/>
      </c>
      <c r="F461" s="80"/>
      <c r="G461" s="81"/>
      <c r="H461" s="81"/>
      <c r="I461" s="84"/>
      <c r="J461" s="81"/>
      <c r="K461" s="81"/>
      <c r="L461" s="81"/>
      <c r="M461" s="81"/>
      <c r="N461" s="45"/>
      <c r="O461" s="85"/>
      <c r="P461" s="86"/>
      <c r="Q461" s="89"/>
      <c r="R461" s="40"/>
    </row>
    <row r="462" spans="1:18" s="65" customFormat="1" ht="30" hidden="1" customHeight="1">
      <c r="A462" s="78"/>
      <c r="B462" s="44" t="str">
        <f>IF($A462="","",VLOOKUP($A462,'MÃ KH'!$A$2:$D$1048573,2,0))</f>
        <v/>
      </c>
      <c r="C462" s="79" t="s">
        <v>4886</v>
      </c>
      <c r="D462" s="40"/>
      <c r="E462" s="44" t="str">
        <f>IF($D462="","",VLOOKUP($D462,'MÃ HH'!$A$2:$C$1873,2,0))</f>
        <v/>
      </c>
      <c r="F462" s="80"/>
      <c r="G462" s="81"/>
      <c r="H462" s="81"/>
      <c r="I462" s="84"/>
      <c r="J462" s="81"/>
      <c r="K462" s="81"/>
      <c r="L462" s="81"/>
      <c r="M462" s="81"/>
      <c r="N462" s="45"/>
      <c r="O462" s="85"/>
      <c r="P462" s="86"/>
      <c r="Q462" s="89"/>
      <c r="R462" s="40"/>
    </row>
    <row r="463" spans="1:18" s="65" customFormat="1" ht="30" hidden="1" customHeight="1">
      <c r="A463" s="78"/>
      <c r="B463" s="44" t="str">
        <f>IF($A463="","",VLOOKUP($A463,'MÃ KH'!$A$2:$D$1048573,2,0))</f>
        <v/>
      </c>
      <c r="C463" s="79" t="s">
        <v>4886</v>
      </c>
      <c r="D463" s="40"/>
      <c r="E463" s="44" t="str">
        <f>IF($D463="","",VLOOKUP($D463,'MÃ HH'!$A$2:$C$1873,2,0))</f>
        <v/>
      </c>
      <c r="F463" s="80"/>
      <c r="G463" s="81"/>
      <c r="H463" s="81"/>
      <c r="I463" s="84"/>
      <c r="J463" s="81"/>
      <c r="K463" s="81"/>
      <c r="L463" s="81"/>
      <c r="M463" s="81"/>
      <c r="N463" s="45"/>
      <c r="O463" s="85"/>
      <c r="P463" s="86"/>
      <c r="Q463" s="89"/>
      <c r="R463" s="40"/>
    </row>
    <row r="464" spans="1:18" s="65" customFormat="1" ht="30" hidden="1" customHeight="1">
      <c r="A464" s="78"/>
      <c r="B464" s="44" t="str">
        <f>IF($A464="","",VLOOKUP($A464,'MÃ KH'!$A$2:$D$1048573,2,0))</f>
        <v/>
      </c>
      <c r="C464" s="79" t="s">
        <v>4886</v>
      </c>
      <c r="D464" s="40"/>
      <c r="E464" s="44" t="str">
        <f>IF($D464="","",VLOOKUP($D464,'MÃ HH'!$A$2:$C$1873,2,0))</f>
        <v/>
      </c>
      <c r="F464" s="80"/>
      <c r="G464" s="81"/>
      <c r="H464" s="81"/>
      <c r="I464" s="84"/>
      <c r="J464" s="81"/>
      <c r="K464" s="81"/>
      <c r="L464" s="81"/>
      <c r="M464" s="81"/>
      <c r="N464" s="45"/>
      <c r="O464" s="85"/>
      <c r="P464" s="86"/>
      <c r="Q464" s="89"/>
      <c r="R464" s="40"/>
    </row>
    <row r="465" spans="1:18" s="65" customFormat="1" ht="30" hidden="1" customHeight="1">
      <c r="A465" s="78"/>
      <c r="B465" s="44" t="str">
        <f>IF($A465="","",VLOOKUP($A465,'MÃ KH'!$A$2:$D$1048573,2,0))</f>
        <v/>
      </c>
      <c r="C465" s="79" t="s">
        <v>4886</v>
      </c>
      <c r="D465" s="40"/>
      <c r="E465" s="44" t="str">
        <f>IF($D465="","",VLOOKUP($D465,'MÃ HH'!$A$2:$C$1873,2,0))</f>
        <v/>
      </c>
      <c r="F465" s="80"/>
      <c r="G465" s="81"/>
      <c r="H465" s="81"/>
      <c r="I465" s="84"/>
      <c r="J465" s="81"/>
      <c r="K465" s="81"/>
      <c r="L465" s="81"/>
      <c r="M465" s="81"/>
      <c r="N465" s="45"/>
      <c r="O465" s="85"/>
      <c r="P465" s="86"/>
      <c r="Q465" s="89"/>
      <c r="R465" s="40"/>
    </row>
    <row r="466" spans="1:18" s="65" customFormat="1" ht="30" hidden="1" customHeight="1">
      <c r="A466" s="78"/>
      <c r="B466" s="44" t="str">
        <f>IF($A466="","",VLOOKUP($A466,'MÃ KH'!$A$2:$D$1048573,2,0))</f>
        <v/>
      </c>
      <c r="C466" s="79" t="s">
        <v>4886</v>
      </c>
      <c r="D466" s="40"/>
      <c r="E466" s="44" t="str">
        <f>IF($D466="","",VLOOKUP($D466,'MÃ HH'!$A$2:$C$1873,2,0))</f>
        <v/>
      </c>
      <c r="F466" s="80"/>
      <c r="G466" s="81"/>
      <c r="H466" s="81"/>
      <c r="I466" s="84"/>
      <c r="J466" s="81"/>
      <c r="K466" s="81"/>
      <c r="L466" s="81"/>
      <c r="M466" s="81"/>
      <c r="N466" s="45"/>
      <c r="O466" s="85"/>
      <c r="P466" s="86"/>
      <c r="Q466" s="89"/>
      <c r="R466" s="40"/>
    </row>
    <row r="467" spans="1:18" s="65" customFormat="1" ht="30" hidden="1" customHeight="1">
      <c r="A467" s="78"/>
      <c r="B467" s="44" t="str">
        <f>IF($A467="","",VLOOKUP($A467,'MÃ KH'!$A$2:$D$1048573,2,0))</f>
        <v/>
      </c>
      <c r="C467" s="79" t="s">
        <v>4886</v>
      </c>
      <c r="D467" s="40"/>
      <c r="E467" s="44" t="str">
        <f>IF($D467="","",VLOOKUP($D467,'MÃ HH'!$A$2:$C$1873,2,0))</f>
        <v/>
      </c>
      <c r="F467" s="80"/>
      <c r="G467" s="81"/>
      <c r="H467" s="81"/>
      <c r="I467" s="84"/>
      <c r="J467" s="81"/>
      <c r="K467" s="81"/>
      <c r="L467" s="81"/>
      <c r="M467" s="81"/>
      <c r="N467" s="45"/>
      <c r="O467" s="85"/>
      <c r="P467" s="86"/>
      <c r="Q467" s="89"/>
      <c r="R467" s="40"/>
    </row>
    <row r="468" spans="1:18" s="65" customFormat="1" ht="30" hidden="1" customHeight="1">
      <c r="A468" s="78"/>
      <c r="B468" s="44" t="str">
        <f>IF($A468="","",VLOOKUP($A468,'MÃ KH'!$A$2:$D$1048573,2,0))</f>
        <v/>
      </c>
      <c r="C468" s="79" t="s">
        <v>4886</v>
      </c>
      <c r="D468" s="40"/>
      <c r="E468" s="44" t="str">
        <f>IF($D468="","",VLOOKUP($D468,'MÃ HH'!$A$2:$C$1873,2,0))</f>
        <v/>
      </c>
      <c r="F468" s="80"/>
      <c r="G468" s="81"/>
      <c r="H468" s="81"/>
      <c r="I468" s="84"/>
      <c r="J468" s="81"/>
      <c r="K468" s="81"/>
      <c r="L468" s="81"/>
      <c r="M468" s="81"/>
      <c r="N468" s="45"/>
      <c r="O468" s="85"/>
      <c r="P468" s="86"/>
      <c r="Q468" s="89"/>
      <c r="R468" s="40"/>
    </row>
    <row r="469" spans="1:18" s="65" customFormat="1" ht="30" hidden="1" customHeight="1">
      <c r="A469" s="78"/>
      <c r="B469" s="44" t="str">
        <f>IF($A469="","",VLOOKUP($A469,'MÃ KH'!$A$2:$D$1048573,2,0))</f>
        <v/>
      </c>
      <c r="C469" s="79" t="s">
        <v>4886</v>
      </c>
      <c r="D469" s="40"/>
      <c r="E469" s="44" t="str">
        <f>IF($D469="","",VLOOKUP($D469,'MÃ HH'!$A$2:$C$1873,2,0))</f>
        <v/>
      </c>
      <c r="F469" s="80"/>
      <c r="G469" s="81"/>
      <c r="H469" s="81"/>
      <c r="I469" s="84"/>
      <c r="J469" s="81"/>
      <c r="K469" s="81"/>
      <c r="L469" s="81"/>
      <c r="M469" s="81"/>
      <c r="N469" s="45"/>
      <c r="O469" s="85"/>
      <c r="P469" s="86"/>
      <c r="Q469" s="89"/>
      <c r="R469" s="40"/>
    </row>
    <row r="470" spans="1:18" s="65" customFormat="1" ht="30" hidden="1" customHeight="1">
      <c r="A470" s="78"/>
      <c r="B470" s="44" t="str">
        <f>IF($A470="","",VLOOKUP($A470,'MÃ KH'!$A$2:$D$1048573,2,0))</f>
        <v/>
      </c>
      <c r="C470" s="79" t="s">
        <v>4886</v>
      </c>
      <c r="D470" s="40"/>
      <c r="E470" s="44" t="str">
        <f>IF($D470="","",VLOOKUP($D470,'MÃ HH'!$A$2:$C$1873,2,0))</f>
        <v/>
      </c>
      <c r="F470" s="80"/>
      <c r="G470" s="81"/>
      <c r="H470" s="81"/>
      <c r="I470" s="84"/>
      <c r="J470" s="81"/>
      <c r="K470" s="81"/>
      <c r="L470" s="81"/>
      <c r="M470" s="81"/>
      <c r="N470" s="45"/>
      <c r="O470" s="85"/>
      <c r="P470" s="86"/>
      <c r="Q470" s="89"/>
      <c r="R470" s="40"/>
    </row>
    <row r="471" spans="1:18" s="65" customFormat="1" ht="30" hidden="1" customHeight="1">
      <c r="A471" s="78"/>
      <c r="B471" s="44" t="str">
        <f>IF($A471="","",VLOOKUP($A471,'MÃ KH'!$A$2:$D$1048573,2,0))</f>
        <v/>
      </c>
      <c r="C471" s="79" t="s">
        <v>4886</v>
      </c>
      <c r="D471" s="40"/>
      <c r="E471" s="44" t="str">
        <f>IF($D471="","",VLOOKUP($D471,'MÃ HH'!$A$2:$C$1873,2,0))</f>
        <v/>
      </c>
      <c r="F471" s="80"/>
      <c r="G471" s="81"/>
      <c r="H471" s="81"/>
      <c r="I471" s="84"/>
      <c r="J471" s="81"/>
      <c r="K471" s="81"/>
      <c r="L471" s="81"/>
      <c r="M471" s="81"/>
      <c r="N471" s="45"/>
      <c r="O471" s="85"/>
      <c r="P471" s="86"/>
      <c r="Q471" s="89"/>
      <c r="R471" s="40"/>
    </row>
    <row r="472" spans="1:18" s="65" customFormat="1" ht="30" hidden="1" customHeight="1">
      <c r="A472" s="78"/>
      <c r="B472" s="44" t="str">
        <f>IF($A472="","",VLOOKUP($A472,'MÃ KH'!$A$2:$D$1048573,2,0))</f>
        <v/>
      </c>
      <c r="C472" s="79" t="s">
        <v>4886</v>
      </c>
      <c r="D472" s="40"/>
      <c r="E472" s="44" t="str">
        <f>IF($D472="","",VLOOKUP($D472,'MÃ HH'!$A$2:$C$1873,2,0))</f>
        <v/>
      </c>
      <c r="F472" s="80"/>
      <c r="G472" s="81"/>
      <c r="H472" s="81"/>
      <c r="I472" s="84"/>
      <c r="J472" s="81"/>
      <c r="K472" s="81"/>
      <c r="L472" s="81"/>
      <c r="M472" s="81"/>
      <c r="N472" s="45"/>
      <c r="O472" s="85"/>
      <c r="P472" s="86"/>
      <c r="Q472" s="89"/>
      <c r="R472" s="40"/>
    </row>
    <row r="473" spans="1:18" s="65" customFormat="1" ht="30" hidden="1" customHeight="1">
      <c r="A473" s="78"/>
      <c r="B473" s="44" t="str">
        <f>IF($A473="","",VLOOKUP($A473,'MÃ KH'!$A$2:$D$1048573,2,0))</f>
        <v/>
      </c>
      <c r="C473" s="79" t="s">
        <v>4886</v>
      </c>
      <c r="D473" s="40"/>
      <c r="E473" s="44" t="str">
        <f>IF($D473="","",VLOOKUP($D473,'MÃ HH'!$A$2:$C$1873,2,0))</f>
        <v/>
      </c>
      <c r="F473" s="80"/>
      <c r="G473" s="81"/>
      <c r="H473" s="81"/>
      <c r="I473" s="84"/>
      <c r="J473" s="81"/>
      <c r="K473" s="81"/>
      <c r="L473" s="81"/>
      <c r="M473" s="81"/>
      <c r="N473" s="45"/>
      <c r="O473" s="85"/>
      <c r="P473" s="86"/>
      <c r="Q473" s="89"/>
      <c r="R473" s="40"/>
    </row>
    <row r="474" spans="1:18" s="65" customFormat="1" ht="30" hidden="1" customHeight="1">
      <c r="A474" s="78"/>
      <c r="B474" s="44" t="str">
        <f>IF($A474="","",VLOOKUP($A474,'MÃ KH'!$A$2:$D$1048573,2,0))</f>
        <v/>
      </c>
      <c r="C474" s="79" t="s">
        <v>4886</v>
      </c>
      <c r="D474" s="40"/>
      <c r="E474" s="44" t="str">
        <f>IF($D474="","",VLOOKUP($D474,'MÃ HH'!$A$2:$C$1873,2,0))</f>
        <v/>
      </c>
      <c r="F474" s="80"/>
      <c r="G474" s="81"/>
      <c r="H474" s="81"/>
      <c r="I474" s="84"/>
      <c r="J474" s="81"/>
      <c r="K474" s="81"/>
      <c r="L474" s="81"/>
      <c r="M474" s="81"/>
      <c r="N474" s="45"/>
      <c r="O474" s="85"/>
      <c r="P474" s="86"/>
      <c r="Q474" s="89"/>
      <c r="R474" s="40"/>
    </row>
    <row r="475" spans="1:18" s="65" customFormat="1" ht="30" hidden="1" customHeight="1">
      <c r="A475" s="78"/>
      <c r="B475" s="44" t="str">
        <f>IF($A475="","",VLOOKUP($A475,'MÃ KH'!$A$2:$D$1048573,2,0))</f>
        <v/>
      </c>
      <c r="C475" s="79" t="s">
        <v>4886</v>
      </c>
      <c r="D475" s="40"/>
      <c r="E475" s="44" t="str">
        <f>IF($D475="","",VLOOKUP($D475,'MÃ HH'!$A$2:$C$1873,2,0))</f>
        <v/>
      </c>
      <c r="F475" s="80"/>
      <c r="G475" s="81"/>
      <c r="H475" s="81"/>
      <c r="I475" s="84"/>
      <c r="J475" s="81"/>
      <c r="K475" s="81"/>
      <c r="L475" s="81"/>
      <c r="M475" s="81"/>
      <c r="N475" s="45"/>
      <c r="O475" s="85"/>
      <c r="P475" s="86"/>
      <c r="Q475" s="89"/>
      <c r="R475" s="40"/>
    </row>
    <row r="476" spans="1:18" s="65" customFormat="1" ht="30" hidden="1" customHeight="1">
      <c r="A476" s="78"/>
      <c r="B476" s="44" t="str">
        <f>IF($A476="","",VLOOKUP($A476,'MÃ KH'!$A$2:$D$1048573,2,0))</f>
        <v/>
      </c>
      <c r="C476" s="79" t="s">
        <v>4886</v>
      </c>
      <c r="D476" s="40"/>
      <c r="E476" s="44" t="str">
        <f>IF($D476="","",VLOOKUP($D476,'MÃ HH'!$A$2:$C$1873,2,0))</f>
        <v/>
      </c>
      <c r="F476" s="80"/>
      <c r="G476" s="81"/>
      <c r="H476" s="81"/>
      <c r="I476" s="84"/>
      <c r="J476" s="81"/>
      <c r="K476" s="81"/>
      <c r="L476" s="81"/>
      <c r="M476" s="81"/>
      <c r="N476" s="45"/>
      <c r="O476" s="85"/>
      <c r="P476" s="86"/>
      <c r="Q476" s="89"/>
      <c r="R476" s="40"/>
    </row>
    <row r="477" spans="1:18" s="65" customFormat="1" ht="30" hidden="1" customHeight="1">
      <c r="A477" s="78"/>
      <c r="B477" s="44" t="str">
        <f>IF($A477="","",VLOOKUP($A477,'MÃ KH'!$A$2:$D$1048573,2,0))</f>
        <v/>
      </c>
      <c r="C477" s="79" t="s">
        <v>4886</v>
      </c>
      <c r="D477" s="40"/>
      <c r="E477" s="44" t="str">
        <f>IF($D477="","",VLOOKUP($D477,'MÃ HH'!$A$2:$C$1873,2,0))</f>
        <v/>
      </c>
      <c r="F477" s="80"/>
      <c r="G477" s="81"/>
      <c r="H477" s="81"/>
      <c r="I477" s="84"/>
      <c r="J477" s="81"/>
      <c r="K477" s="81"/>
      <c r="L477" s="81"/>
      <c r="M477" s="81"/>
      <c r="N477" s="45"/>
      <c r="O477" s="85"/>
      <c r="P477" s="86"/>
      <c r="Q477" s="89"/>
      <c r="R477" s="40"/>
    </row>
    <row r="478" spans="1:18" s="65" customFormat="1" ht="30" hidden="1" customHeight="1">
      <c r="A478" s="78"/>
      <c r="B478" s="44" t="str">
        <f>IF($A478="","",VLOOKUP($A478,'MÃ KH'!$A$2:$D$1048573,2,0))</f>
        <v/>
      </c>
      <c r="C478" s="79" t="s">
        <v>4886</v>
      </c>
      <c r="D478" s="40"/>
      <c r="E478" s="44" t="str">
        <f>IF($D478="","",VLOOKUP($D478,'MÃ HH'!$A$2:$C$1873,2,0))</f>
        <v/>
      </c>
      <c r="F478" s="80"/>
      <c r="G478" s="81"/>
      <c r="H478" s="81"/>
      <c r="I478" s="84"/>
      <c r="J478" s="81"/>
      <c r="K478" s="81"/>
      <c r="L478" s="81"/>
      <c r="M478" s="81"/>
      <c r="N478" s="45"/>
      <c r="O478" s="85"/>
      <c r="P478" s="86"/>
      <c r="Q478" s="89"/>
      <c r="R478" s="40"/>
    </row>
    <row r="479" spans="1:18" s="65" customFormat="1" ht="30" hidden="1" customHeight="1">
      <c r="A479" s="78"/>
      <c r="B479" s="44" t="str">
        <f>IF($A479="","",VLOOKUP($A479,'MÃ KH'!$A$2:$D$1048573,2,0))</f>
        <v/>
      </c>
      <c r="C479" s="79" t="s">
        <v>4886</v>
      </c>
      <c r="D479" s="40"/>
      <c r="E479" s="44" t="str">
        <f>IF($D479="","",VLOOKUP($D479,'MÃ HH'!$A$2:$C$1873,2,0))</f>
        <v/>
      </c>
      <c r="F479" s="80"/>
      <c r="G479" s="81"/>
      <c r="H479" s="81"/>
      <c r="I479" s="84"/>
      <c r="J479" s="81"/>
      <c r="K479" s="81"/>
      <c r="L479" s="81"/>
      <c r="M479" s="81"/>
      <c r="N479" s="45"/>
      <c r="O479" s="85"/>
      <c r="P479" s="86"/>
      <c r="Q479" s="89"/>
      <c r="R479" s="40"/>
    </row>
    <row r="480" spans="1:18" s="65" customFormat="1" ht="30" hidden="1" customHeight="1">
      <c r="A480" s="78"/>
      <c r="B480" s="44" t="str">
        <f>IF($A480="","",VLOOKUP($A480,'MÃ KH'!$A$2:$D$1048573,2,0))</f>
        <v/>
      </c>
      <c r="C480" s="79" t="s">
        <v>4886</v>
      </c>
      <c r="D480" s="40"/>
      <c r="E480" s="44" t="str">
        <f>IF($D480="","",VLOOKUP($D480,'MÃ HH'!$A$2:$C$1873,2,0))</f>
        <v/>
      </c>
      <c r="F480" s="80"/>
      <c r="G480" s="81"/>
      <c r="H480" s="81"/>
      <c r="I480" s="84"/>
      <c r="J480" s="81"/>
      <c r="K480" s="81"/>
      <c r="L480" s="81"/>
      <c r="M480" s="81"/>
      <c r="N480" s="45"/>
      <c r="O480" s="85"/>
      <c r="P480" s="86"/>
      <c r="Q480" s="89"/>
      <c r="R480" s="40"/>
    </row>
    <row r="481" spans="1:18" s="65" customFormat="1" ht="30" hidden="1" customHeight="1">
      <c r="A481" s="78"/>
      <c r="B481" s="44" t="str">
        <f>IF($A481="","",VLOOKUP($A481,'MÃ KH'!$A$2:$D$1048573,2,0))</f>
        <v/>
      </c>
      <c r="C481" s="79" t="s">
        <v>4886</v>
      </c>
      <c r="D481" s="40"/>
      <c r="E481" s="44" t="str">
        <f>IF($D481="","",VLOOKUP($D481,'MÃ HH'!$A$2:$C$1873,2,0))</f>
        <v/>
      </c>
      <c r="F481" s="80"/>
      <c r="G481" s="81"/>
      <c r="H481" s="81"/>
      <c r="I481" s="84"/>
      <c r="J481" s="81"/>
      <c r="K481" s="81"/>
      <c r="L481" s="81"/>
      <c r="M481" s="81"/>
      <c r="N481" s="45"/>
      <c r="O481" s="85"/>
      <c r="P481" s="86"/>
      <c r="Q481" s="89"/>
      <c r="R481" s="40"/>
    </row>
    <row r="482" spans="1:18" s="65" customFormat="1" ht="30" hidden="1" customHeight="1">
      <c r="A482" s="78"/>
      <c r="B482" s="44" t="str">
        <f>IF($A482="","",VLOOKUP($A482,'MÃ KH'!$A$2:$D$1048573,2,0))</f>
        <v/>
      </c>
      <c r="C482" s="79" t="s">
        <v>4886</v>
      </c>
      <c r="D482" s="40"/>
      <c r="E482" s="44" t="str">
        <f>IF($D482="","",VLOOKUP($D482,'MÃ HH'!$A$2:$C$1873,2,0))</f>
        <v/>
      </c>
      <c r="F482" s="80"/>
      <c r="G482" s="81"/>
      <c r="H482" s="81"/>
      <c r="I482" s="84"/>
      <c r="J482" s="81"/>
      <c r="K482" s="81"/>
      <c r="L482" s="81"/>
      <c r="M482" s="81"/>
      <c r="N482" s="45"/>
      <c r="O482" s="85"/>
      <c r="P482" s="86"/>
      <c r="Q482" s="89"/>
      <c r="R482" s="40"/>
    </row>
    <row r="483" spans="1:18" s="65" customFormat="1" ht="30" hidden="1" customHeight="1">
      <c r="A483" s="78"/>
      <c r="B483" s="44" t="str">
        <f>IF($A483="","",VLOOKUP($A483,'MÃ KH'!$A$2:$D$1048573,2,0))</f>
        <v/>
      </c>
      <c r="C483" s="79" t="s">
        <v>4886</v>
      </c>
      <c r="D483" s="40"/>
      <c r="E483" s="44" t="str">
        <f>IF($D483="","",VLOOKUP($D483,'MÃ HH'!$A$2:$C$1873,2,0))</f>
        <v/>
      </c>
      <c r="F483" s="80"/>
      <c r="G483" s="81"/>
      <c r="H483" s="81"/>
      <c r="I483" s="84"/>
      <c r="J483" s="81"/>
      <c r="K483" s="81"/>
      <c r="L483" s="81"/>
      <c r="M483" s="81"/>
      <c r="N483" s="45"/>
      <c r="O483" s="85"/>
      <c r="P483" s="86"/>
      <c r="Q483" s="89"/>
      <c r="R483" s="40"/>
    </row>
    <row r="484" spans="1:18" s="65" customFormat="1" ht="30" hidden="1" customHeight="1">
      <c r="A484" s="78"/>
      <c r="B484" s="44" t="str">
        <f>IF($A484="","",VLOOKUP($A484,'MÃ KH'!$A$2:$D$1048573,2,0))</f>
        <v/>
      </c>
      <c r="C484" s="79" t="s">
        <v>4886</v>
      </c>
      <c r="D484" s="40"/>
      <c r="E484" s="44" t="str">
        <f>IF($D484="","",VLOOKUP($D484,'MÃ HH'!$A$2:$C$1873,2,0))</f>
        <v/>
      </c>
      <c r="F484" s="80"/>
      <c r="G484" s="81"/>
      <c r="H484" s="81"/>
      <c r="I484" s="84"/>
      <c r="J484" s="81"/>
      <c r="K484" s="81"/>
      <c r="L484" s="81"/>
      <c r="M484" s="81"/>
      <c r="N484" s="45"/>
      <c r="O484" s="85"/>
      <c r="P484" s="86"/>
      <c r="Q484" s="89"/>
      <c r="R484" s="40"/>
    </row>
    <row r="485" spans="1:18" s="65" customFormat="1" ht="30" hidden="1" customHeight="1">
      <c r="A485" s="78"/>
      <c r="B485" s="44" t="str">
        <f>IF($A485="","",VLOOKUP($A485,'MÃ KH'!$A$2:$D$1048573,2,0))</f>
        <v/>
      </c>
      <c r="C485" s="79" t="s">
        <v>4886</v>
      </c>
      <c r="D485" s="40"/>
      <c r="E485" s="44" t="str">
        <f>IF($D485="","",VLOOKUP($D485,'MÃ HH'!$A$2:$C$1873,2,0))</f>
        <v/>
      </c>
      <c r="F485" s="80"/>
      <c r="G485" s="81"/>
      <c r="H485" s="81"/>
      <c r="I485" s="84"/>
      <c r="J485" s="81"/>
      <c r="K485" s="81"/>
      <c r="L485" s="81"/>
      <c r="M485" s="81"/>
      <c r="N485" s="45"/>
      <c r="O485" s="85"/>
      <c r="P485" s="86"/>
      <c r="Q485" s="89"/>
      <c r="R485" s="40"/>
    </row>
    <row r="486" spans="1:18" s="65" customFormat="1" ht="30" hidden="1" customHeight="1">
      <c r="A486" s="78"/>
      <c r="B486" s="44" t="str">
        <f>IF($A486="","",VLOOKUP($A486,'MÃ KH'!$A$2:$D$1048573,2,0))</f>
        <v/>
      </c>
      <c r="C486" s="79" t="s">
        <v>4886</v>
      </c>
      <c r="D486" s="40"/>
      <c r="E486" s="44" t="str">
        <f>IF($D486="","",VLOOKUP($D486,'MÃ HH'!$A$2:$C$1873,2,0))</f>
        <v/>
      </c>
      <c r="F486" s="80"/>
      <c r="G486" s="81"/>
      <c r="H486" s="81"/>
      <c r="I486" s="84"/>
      <c r="J486" s="81"/>
      <c r="K486" s="81"/>
      <c r="L486" s="81"/>
      <c r="M486" s="81"/>
      <c r="N486" s="45"/>
      <c r="O486" s="85"/>
      <c r="P486" s="86"/>
      <c r="Q486" s="89"/>
      <c r="R486" s="40"/>
    </row>
    <row r="487" spans="1:18" s="65" customFormat="1" ht="30" hidden="1" customHeight="1">
      <c r="A487" s="78"/>
      <c r="B487" s="44" t="str">
        <f>IF($A487="","",VLOOKUP($A487,'MÃ KH'!$A$2:$D$1048573,2,0))</f>
        <v/>
      </c>
      <c r="C487" s="79" t="s">
        <v>4886</v>
      </c>
      <c r="D487" s="40"/>
      <c r="E487" s="44" t="str">
        <f>IF($D487="","",VLOOKUP($D487,'MÃ HH'!$A$2:$C$1873,2,0))</f>
        <v/>
      </c>
      <c r="F487" s="80"/>
      <c r="G487" s="81"/>
      <c r="H487" s="81"/>
      <c r="I487" s="84"/>
      <c r="J487" s="81"/>
      <c r="K487" s="81"/>
      <c r="L487" s="81"/>
      <c r="M487" s="81"/>
      <c r="N487" s="45"/>
      <c r="O487" s="85"/>
      <c r="P487" s="86"/>
      <c r="Q487" s="89"/>
      <c r="R487" s="40"/>
    </row>
    <row r="488" spans="1:18" s="65" customFormat="1" ht="30" hidden="1" customHeight="1">
      <c r="A488" s="78"/>
      <c r="B488" s="44" t="str">
        <f>IF($A488="","",VLOOKUP($A488,'MÃ KH'!$A$2:$D$1048573,2,0))</f>
        <v/>
      </c>
      <c r="C488" s="79" t="s">
        <v>4886</v>
      </c>
      <c r="D488" s="40"/>
      <c r="E488" s="44" t="str">
        <f>IF($D488="","",VLOOKUP($D488,'MÃ HH'!$A$2:$C$1873,2,0))</f>
        <v/>
      </c>
      <c r="F488" s="80"/>
      <c r="G488" s="81"/>
      <c r="H488" s="81"/>
      <c r="I488" s="84"/>
      <c r="J488" s="81"/>
      <c r="K488" s="81"/>
      <c r="L488" s="81"/>
      <c r="M488" s="81"/>
      <c r="N488" s="45"/>
      <c r="O488" s="85"/>
      <c r="P488" s="86"/>
      <c r="Q488" s="89"/>
      <c r="R488" s="40"/>
    </row>
    <row r="489" spans="1:18" s="65" customFormat="1" ht="30" hidden="1" customHeight="1">
      <c r="A489" s="78"/>
      <c r="B489" s="44" t="str">
        <f>IF($A489="","",VLOOKUP($A489,'MÃ KH'!$A$2:$D$1048573,2,0))</f>
        <v/>
      </c>
      <c r="C489" s="79" t="s">
        <v>4886</v>
      </c>
      <c r="D489" s="40"/>
      <c r="E489" s="44" t="str">
        <f>IF($D489="","",VLOOKUP($D489,'MÃ HH'!$A$2:$C$1873,2,0))</f>
        <v/>
      </c>
      <c r="F489" s="80"/>
      <c r="G489" s="81"/>
      <c r="H489" s="81"/>
      <c r="I489" s="84"/>
      <c r="J489" s="81"/>
      <c r="K489" s="81"/>
      <c r="L489" s="81"/>
      <c r="M489" s="81"/>
      <c r="N489" s="45"/>
      <c r="O489" s="85"/>
      <c r="P489" s="86"/>
      <c r="Q489" s="89"/>
      <c r="R489" s="40"/>
    </row>
    <row r="490" spans="1:18" s="65" customFormat="1" ht="30" hidden="1" customHeight="1">
      <c r="A490" s="78"/>
      <c r="B490" s="44" t="str">
        <f>IF($A490="","",VLOOKUP($A490,'MÃ KH'!$A$2:$D$1048573,2,0))</f>
        <v/>
      </c>
      <c r="C490" s="79" t="s">
        <v>4886</v>
      </c>
      <c r="D490" s="40"/>
      <c r="E490" s="44" t="str">
        <f>IF($D490="","",VLOOKUP($D490,'MÃ HH'!$A$2:$C$1873,2,0))</f>
        <v/>
      </c>
      <c r="F490" s="80"/>
      <c r="G490" s="81"/>
      <c r="H490" s="81"/>
      <c r="I490" s="84"/>
      <c r="J490" s="81"/>
      <c r="K490" s="81"/>
      <c r="L490" s="81"/>
      <c r="M490" s="81"/>
      <c r="N490" s="45"/>
      <c r="O490" s="85"/>
      <c r="P490" s="86"/>
      <c r="Q490" s="89"/>
      <c r="R490" s="40"/>
    </row>
    <row r="491" spans="1:18" s="65" customFormat="1" ht="30" hidden="1" customHeight="1">
      <c r="A491" s="78"/>
      <c r="B491" s="44" t="str">
        <f>IF($A491="","",VLOOKUP($A491,'MÃ KH'!$A$2:$D$1048573,2,0))</f>
        <v/>
      </c>
      <c r="C491" s="79" t="s">
        <v>4886</v>
      </c>
      <c r="D491" s="40"/>
      <c r="E491" s="44" t="str">
        <f>IF($D491="","",VLOOKUP($D491,'MÃ HH'!$A$2:$C$1873,2,0))</f>
        <v/>
      </c>
      <c r="F491" s="80"/>
      <c r="G491" s="81"/>
      <c r="H491" s="81"/>
      <c r="I491" s="84"/>
      <c r="J491" s="81"/>
      <c r="K491" s="81"/>
      <c r="L491" s="81"/>
      <c r="M491" s="81"/>
      <c r="N491" s="45"/>
      <c r="O491" s="85"/>
      <c r="P491" s="86"/>
      <c r="Q491" s="89"/>
      <c r="R491" s="40"/>
    </row>
    <row r="492" spans="1:18" s="65" customFormat="1" ht="30" hidden="1" customHeight="1">
      <c r="A492" s="78"/>
      <c r="B492" s="44" t="str">
        <f>IF($A492="","",VLOOKUP($A492,'MÃ KH'!$A$2:$D$1048573,2,0))</f>
        <v/>
      </c>
      <c r="C492" s="79" t="s">
        <v>4886</v>
      </c>
      <c r="D492" s="40"/>
      <c r="E492" s="44" t="str">
        <f>IF($D492="","",VLOOKUP($D492,'MÃ HH'!$A$2:$C$1873,2,0))</f>
        <v/>
      </c>
      <c r="F492" s="80"/>
      <c r="G492" s="81"/>
      <c r="H492" s="81"/>
      <c r="I492" s="84"/>
      <c r="J492" s="81"/>
      <c r="K492" s="81"/>
      <c r="L492" s="81"/>
      <c r="M492" s="81"/>
      <c r="N492" s="45"/>
      <c r="O492" s="85"/>
      <c r="P492" s="86"/>
      <c r="Q492" s="89"/>
      <c r="R492" s="40"/>
    </row>
    <row r="493" spans="1:18" s="65" customFormat="1" ht="30" hidden="1" customHeight="1">
      <c r="A493" s="78"/>
      <c r="B493" s="44" t="str">
        <f>IF($A493="","",VLOOKUP($A493,'MÃ KH'!$A$2:$D$1048573,2,0))</f>
        <v/>
      </c>
      <c r="C493" s="79" t="s">
        <v>4886</v>
      </c>
      <c r="D493" s="40"/>
      <c r="E493" s="44" t="str">
        <f>IF($D493="","",VLOOKUP($D493,'MÃ HH'!$A$2:$C$1873,2,0))</f>
        <v/>
      </c>
      <c r="F493" s="80"/>
      <c r="G493" s="81"/>
      <c r="H493" s="81"/>
      <c r="I493" s="84"/>
      <c r="J493" s="81"/>
      <c r="K493" s="81"/>
      <c r="L493" s="81"/>
      <c r="M493" s="81"/>
      <c r="N493" s="45"/>
      <c r="O493" s="85"/>
      <c r="P493" s="86"/>
      <c r="Q493" s="89"/>
      <c r="R493" s="40"/>
    </row>
    <row r="494" spans="1:18" s="65" customFormat="1" ht="30" hidden="1" customHeight="1">
      <c r="A494" s="78"/>
      <c r="B494" s="44" t="str">
        <f>IF($A494="","",VLOOKUP($A494,'MÃ KH'!$A$2:$D$1048573,2,0))</f>
        <v/>
      </c>
      <c r="C494" s="79" t="s">
        <v>4886</v>
      </c>
      <c r="D494" s="40"/>
      <c r="E494" s="44" t="str">
        <f>IF($D494="","",VLOOKUP($D494,'MÃ HH'!$A$2:$C$1873,2,0))</f>
        <v/>
      </c>
      <c r="F494" s="80"/>
      <c r="G494" s="81"/>
      <c r="H494" s="81"/>
      <c r="I494" s="84"/>
      <c r="J494" s="81"/>
      <c r="K494" s="81"/>
      <c r="L494" s="81"/>
      <c r="M494" s="81"/>
      <c r="N494" s="45"/>
      <c r="O494" s="85"/>
      <c r="P494" s="86"/>
      <c r="Q494" s="89"/>
      <c r="R494" s="40"/>
    </row>
    <row r="495" spans="1:18" s="65" customFormat="1" ht="30" hidden="1" customHeight="1">
      <c r="A495" s="78"/>
      <c r="B495" s="44" t="str">
        <f>IF($A495="","",VLOOKUP($A495,'MÃ KH'!$A$2:$D$1048573,2,0))</f>
        <v/>
      </c>
      <c r="C495" s="79" t="s">
        <v>4886</v>
      </c>
      <c r="D495" s="40"/>
      <c r="E495" s="44" t="str">
        <f>IF($D495="","",VLOOKUP($D495,'MÃ HH'!$A$2:$C$1873,2,0))</f>
        <v/>
      </c>
      <c r="F495" s="80"/>
      <c r="G495" s="81"/>
      <c r="H495" s="81"/>
      <c r="I495" s="84"/>
      <c r="J495" s="81"/>
      <c r="K495" s="81"/>
      <c r="L495" s="81"/>
      <c r="M495" s="81"/>
      <c r="N495" s="45"/>
      <c r="O495" s="85"/>
      <c r="P495" s="86"/>
      <c r="Q495" s="89"/>
      <c r="R495" s="40"/>
    </row>
    <row r="496" spans="1:18" s="65" customFormat="1" ht="30" hidden="1" customHeight="1">
      <c r="A496" s="78"/>
      <c r="B496" s="44" t="str">
        <f>IF($A496="","",VLOOKUP($A496,'MÃ KH'!$A$2:$D$1048573,2,0))</f>
        <v/>
      </c>
      <c r="C496" s="79" t="s">
        <v>4886</v>
      </c>
      <c r="D496" s="40"/>
      <c r="E496" s="44" t="str">
        <f>IF($D496="","",VLOOKUP($D496,'MÃ HH'!$A$2:$C$1873,2,0))</f>
        <v/>
      </c>
      <c r="F496" s="80"/>
      <c r="G496" s="81"/>
      <c r="H496" s="81"/>
      <c r="I496" s="84"/>
      <c r="J496" s="81"/>
      <c r="K496" s="81"/>
      <c r="L496" s="81"/>
      <c r="M496" s="81"/>
      <c r="N496" s="45"/>
      <c r="O496" s="85"/>
      <c r="P496" s="86"/>
      <c r="Q496" s="89"/>
      <c r="R496" s="40"/>
    </row>
    <row r="497" spans="1:18" s="65" customFormat="1" ht="30" hidden="1" customHeight="1">
      <c r="A497" s="78"/>
      <c r="B497" s="44" t="str">
        <f>IF($A497="","",VLOOKUP($A497,'MÃ KH'!$A$2:$D$1048573,2,0))</f>
        <v/>
      </c>
      <c r="C497" s="79" t="s">
        <v>4886</v>
      </c>
      <c r="D497" s="40"/>
      <c r="E497" s="44" t="str">
        <f>IF($D497="","",VLOOKUP($D497,'MÃ HH'!$A$2:$C$1873,2,0))</f>
        <v/>
      </c>
      <c r="F497" s="80"/>
      <c r="G497" s="81"/>
      <c r="H497" s="81"/>
      <c r="I497" s="84"/>
      <c r="J497" s="81"/>
      <c r="K497" s="81"/>
      <c r="L497" s="81"/>
      <c r="M497" s="81"/>
      <c r="N497" s="45"/>
      <c r="O497" s="85"/>
      <c r="P497" s="86"/>
      <c r="Q497" s="89"/>
      <c r="R497" s="40"/>
    </row>
    <row r="498" spans="1:18" s="65" customFormat="1" ht="30" hidden="1" customHeight="1">
      <c r="A498" s="78"/>
      <c r="B498" s="44" t="str">
        <f>IF($A498="","",VLOOKUP($A498,'MÃ KH'!$A$2:$D$1048573,2,0))</f>
        <v/>
      </c>
      <c r="C498" s="79" t="s">
        <v>4886</v>
      </c>
      <c r="D498" s="40"/>
      <c r="E498" s="44" t="str">
        <f>IF($D498="","",VLOOKUP($D498,'MÃ HH'!$A$2:$C$1873,2,0))</f>
        <v/>
      </c>
      <c r="F498" s="80"/>
      <c r="G498" s="81"/>
      <c r="H498" s="81"/>
      <c r="I498" s="84"/>
      <c r="J498" s="81"/>
      <c r="K498" s="81"/>
      <c r="L498" s="81"/>
      <c r="M498" s="81"/>
      <c r="N498" s="45"/>
      <c r="O498" s="85"/>
      <c r="P498" s="86"/>
      <c r="Q498" s="89"/>
      <c r="R498" s="40"/>
    </row>
    <row r="499" spans="1:18" s="65" customFormat="1" ht="30" hidden="1" customHeight="1">
      <c r="A499" s="78"/>
      <c r="B499" s="44" t="str">
        <f>IF($A499="","",VLOOKUP($A499,'MÃ KH'!$A$2:$D$1048573,2,0))</f>
        <v/>
      </c>
      <c r="C499" s="79" t="s">
        <v>4886</v>
      </c>
      <c r="D499" s="40"/>
      <c r="E499" s="44" t="str">
        <f>IF($D499="","",VLOOKUP($D499,'MÃ HH'!$A$2:$C$1873,2,0))</f>
        <v/>
      </c>
      <c r="F499" s="80"/>
      <c r="G499" s="81"/>
      <c r="H499" s="81"/>
      <c r="I499" s="84"/>
      <c r="J499" s="81"/>
      <c r="K499" s="81"/>
      <c r="L499" s="81"/>
      <c r="M499" s="81"/>
      <c r="N499" s="45"/>
      <c r="O499" s="85"/>
      <c r="P499" s="86"/>
      <c r="Q499" s="89"/>
      <c r="R499" s="40"/>
    </row>
    <row r="500" spans="1:18" s="65" customFormat="1" ht="30" hidden="1" customHeight="1">
      <c r="A500" s="78"/>
      <c r="B500" s="44" t="str">
        <f>IF($A500="","",VLOOKUP($A500,'MÃ KH'!$A$2:$D$1048573,2,0))</f>
        <v/>
      </c>
      <c r="C500" s="79" t="s">
        <v>4886</v>
      </c>
      <c r="D500" s="40"/>
      <c r="E500" s="44" t="str">
        <f>IF($D500="","",VLOOKUP($D500,'MÃ HH'!$A$2:$C$1873,2,0))</f>
        <v/>
      </c>
      <c r="F500" s="80"/>
      <c r="G500" s="81"/>
      <c r="H500" s="81"/>
      <c r="I500" s="84"/>
      <c r="J500" s="81"/>
      <c r="K500" s="81"/>
      <c r="L500" s="81"/>
      <c r="M500" s="81"/>
      <c r="N500" s="45"/>
      <c r="O500" s="85"/>
      <c r="P500" s="86"/>
      <c r="Q500" s="89"/>
      <c r="R500" s="40"/>
    </row>
    <row r="501" spans="1:18" s="65" customFormat="1" ht="30" hidden="1" customHeight="1">
      <c r="A501" s="78"/>
      <c r="B501" s="44" t="str">
        <f>IF($A501="","",VLOOKUP($A501,'MÃ KH'!$A$2:$D$1048573,2,0))</f>
        <v/>
      </c>
      <c r="C501" s="79" t="s">
        <v>4886</v>
      </c>
      <c r="D501" s="40"/>
      <c r="E501" s="44" t="str">
        <f>IF($D501="","",VLOOKUP($D501,'MÃ HH'!$A$2:$C$1873,2,0))</f>
        <v/>
      </c>
      <c r="F501" s="80"/>
      <c r="G501" s="81"/>
      <c r="H501" s="81"/>
      <c r="I501" s="84"/>
      <c r="J501" s="81"/>
      <c r="K501" s="81"/>
      <c r="L501" s="81"/>
      <c r="M501" s="81"/>
      <c r="N501" s="45"/>
      <c r="O501" s="85"/>
      <c r="P501" s="86"/>
      <c r="Q501" s="89"/>
      <c r="R501" s="40"/>
    </row>
    <row r="502" spans="1:18" s="65" customFormat="1" ht="30" hidden="1" customHeight="1">
      <c r="A502" s="78"/>
      <c r="B502" s="44" t="str">
        <f>IF($A502="","",VLOOKUP($A502,'MÃ KH'!$A$2:$D$1048573,2,0))</f>
        <v/>
      </c>
      <c r="C502" s="79" t="s">
        <v>4886</v>
      </c>
      <c r="D502" s="40"/>
      <c r="E502" s="44" t="str">
        <f>IF($D502="","",VLOOKUP($D502,'MÃ HH'!$A$2:$C$1873,2,0))</f>
        <v/>
      </c>
      <c r="F502" s="80"/>
      <c r="G502" s="81"/>
      <c r="H502" s="81"/>
      <c r="I502" s="84"/>
      <c r="J502" s="81"/>
      <c r="K502" s="81"/>
      <c r="L502" s="81"/>
      <c r="M502" s="81"/>
      <c r="N502" s="45"/>
      <c r="O502" s="85"/>
      <c r="P502" s="86"/>
      <c r="Q502" s="89"/>
      <c r="R502" s="40"/>
    </row>
    <row r="503" spans="1:18" s="65" customFormat="1" ht="30" hidden="1" customHeight="1">
      <c r="A503" s="78"/>
      <c r="B503" s="44" t="str">
        <f>IF($A503="","",VLOOKUP($A503,'MÃ KH'!$A$2:$D$1048573,2,0))</f>
        <v/>
      </c>
      <c r="C503" s="79" t="s">
        <v>4886</v>
      </c>
      <c r="D503" s="40"/>
      <c r="E503" s="44" t="str">
        <f>IF($D503="","",VLOOKUP($D503,'MÃ HH'!$A$2:$C$1873,2,0))</f>
        <v/>
      </c>
      <c r="F503" s="80"/>
      <c r="G503" s="81"/>
      <c r="H503" s="81"/>
      <c r="I503" s="84"/>
      <c r="J503" s="81"/>
      <c r="K503" s="81"/>
      <c r="L503" s="81"/>
      <c r="M503" s="81"/>
      <c r="N503" s="45"/>
      <c r="O503" s="85"/>
      <c r="P503" s="86"/>
      <c r="Q503" s="89"/>
      <c r="R503" s="40"/>
    </row>
    <row r="504" spans="1:18" s="65" customFormat="1" ht="30" hidden="1" customHeight="1">
      <c r="A504" s="78"/>
      <c r="B504" s="44" t="str">
        <f>IF($A504="","",VLOOKUP($A504,'MÃ KH'!$A$2:$D$1048573,2,0))</f>
        <v/>
      </c>
      <c r="C504" s="79" t="s">
        <v>4886</v>
      </c>
      <c r="D504" s="40"/>
      <c r="E504" s="44" t="str">
        <f>IF($D504="","",VLOOKUP($D504,'MÃ HH'!$A$2:$C$1873,2,0))</f>
        <v/>
      </c>
      <c r="F504" s="80"/>
      <c r="G504" s="81"/>
      <c r="H504" s="81"/>
      <c r="I504" s="84"/>
      <c r="J504" s="81"/>
      <c r="K504" s="81"/>
      <c r="L504" s="81"/>
      <c r="M504" s="81"/>
      <c r="N504" s="45"/>
      <c r="O504" s="85"/>
      <c r="P504" s="86"/>
      <c r="Q504" s="89"/>
      <c r="R504" s="40"/>
    </row>
    <row r="505" spans="1:18" s="65" customFormat="1" ht="30" hidden="1" customHeight="1">
      <c r="A505" s="78"/>
      <c r="B505" s="44" t="str">
        <f>IF($A505="","",VLOOKUP($A505,'MÃ KH'!$A$2:$D$1048573,2,0))</f>
        <v/>
      </c>
      <c r="C505" s="79" t="s">
        <v>4886</v>
      </c>
      <c r="D505" s="40"/>
      <c r="E505" s="44" t="str">
        <f>IF($D505="","",VLOOKUP($D505,'MÃ HH'!$A$2:$C$1873,2,0))</f>
        <v/>
      </c>
      <c r="F505" s="80"/>
      <c r="G505" s="81"/>
      <c r="H505" s="81"/>
      <c r="I505" s="84"/>
      <c r="J505" s="81"/>
      <c r="K505" s="81"/>
      <c r="L505" s="81"/>
      <c r="M505" s="81"/>
      <c r="N505" s="45"/>
      <c r="O505" s="85"/>
      <c r="P505" s="86"/>
      <c r="Q505" s="89"/>
      <c r="R505" s="40"/>
    </row>
    <row r="506" spans="1:18" s="65" customFormat="1" ht="30" hidden="1" customHeight="1">
      <c r="A506" s="78"/>
      <c r="B506" s="44" t="str">
        <f>IF($A506="","",VLOOKUP($A506,'MÃ KH'!$A$2:$D$1048573,2,0))</f>
        <v/>
      </c>
      <c r="C506" s="79" t="s">
        <v>4886</v>
      </c>
      <c r="D506" s="40"/>
      <c r="E506" s="44" t="str">
        <f>IF($D506="","",VLOOKUP($D506,'MÃ HH'!$A$2:$C$1873,2,0))</f>
        <v/>
      </c>
      <c r="F506" s="80"/>
      <c r="G506" s="81"/>
      <c r="H506" s="81"/>
      <c r="I506" s="84"/>
      <c r="J506" s="81"/>
      <c r="K506" s="81"/>
      <c r="L506" s="81"/>
      <c r="M506" s="81"/>
      <c r="N506" s="45"/>
      <c r="O506" s="85"/>
      <c r="P506" s="86"/>
      <c r="Q506" s="89"/>
      <c r="R506" s="40"/>
    </row>
    <row r="507" spans="1:18" s="65" customFormat="1" ht="30" hidden="1" customHeight="1">
      <c r="A507" s="78"/>
      <c r="B507" s="44" t="str">
        <f>IF($A507="","",VLOOKUP($A507,'MÃ KH'!$A$2:$D$1048573,2,0))</f>
        <v/>
      </c>
      <c r="C507" s="79" t="s">
        <v>4886</v>
      </c>
      <c r="D507" s="40"/>
      <c r="E507" s="44" t="str">
        <f>IF($D507="","",VLOOKUP($D507,'MÃ HH'!$A$2:$C$1873,2,0))</f>
        <v/>
      </c>
      <c r="F507" s="80"/>
      <c r="G507" s="81"/>
      <c r="H507" s="81"/>
      <c r="I507" s="84"/>
      <c r="J507" s="81"/>
      <c r="K507" s="81"/>
      <c r="L507" s="81"/>
      <c r="M507" s="81"/>
      <c r="N507" s="45"/>
      <c r="O507" s="85"/>
      <c r="P507" s="86"/>
      <c r="Q507" s="89"/>
      <c r="R507" s="40"/>
    </row>
    <row r="508" spans="1:18" s="65" customFormat="1" ht="30" hidden="1" customHeight="1">
      <c r="A508" s="78"/>
      <c r="B508" s="44" t="str">
        <f>IF($A508="","",VLOOKUP($A508,'MÃ KH'!$A$2:$D$1048573,2,0))</f>
        <v/>
      </c>
      <c r="C508" s="79" t="s">
        <v>4886</v>
      </c>
      <c r="D508" s="40"/>
      <c r="E508" s="44" t="str">
        <f>IF($D508="","",VLOOKUP($D508,'MÃ HH'!$A$2:$C$1873,2,0))</f>
        <v/>
      </c>
      <c r="F508" s="80"/>
      <c r="G508" s="81"/>
      <c r="H508" s="81"/>
      <c r="I508" s="84"/>
      <c r="J508" s="81"/>
      <c r="K508" s="81"/>
      <c r="L508" s="81"/>
      <c r="M508" s="81"/>
      <c r="N508" s="45"/>
      <c r="O508" s="85"/>
      <c r="P508" s="86"/>
      <c r="Q508" s="89"/>
      <c r="R508" s="40"/>
    </row>
    <row r="509" spans="1:18" s="65" customFormat="1" ht="30" hidden="1" customHeight="1">
      <c r="A509" s="78"/>
      <c r="B509" s="44" t="str">
        <f>IF($A509="","",VLOOKUP($A509,'MÃ KH'!$A$2:$D$1048573,2,0))</f>
        <v/>
      </c>
      <c r="C509" s="79" t="s">
        <v>4886</v>
      </c>
      <c r="D509" s="40"/>
      <c r="E509" s="44" t="str">
        <f>IF($D509="","",VLOOKUP($D509,'MÃ HH'!$A$2:$C$1873,2,0))</f>
        <v/>
      </c>
      <c r="F509" s="80"/>
      <c r="G509" s="81"/>
      <c r="H509" s="81"/>
      <c r="I509" s="84"/>
      <c r="J509" s="81"/>
      <c r="K509" s="81"/>
      <c r="L509" s="81"/>
      <c r="M509" s="81"/>
      <c r="N509" s="45"/>
      <c r="O509" s="85"/>
      <c r="P509" s="86"/>
      <c r="Q509" s="89"/>
      <c r="R509" s="40"/>
    </row>
    <row r="510" spans="1:18" s="65" customFormat="1" ht="30" hidden="1" customHeight="1">
      <c r="A510" s="78"/>
      <c r="B510" s="44" t="str">
        <f>IF($A510="","",VLOOKUP($A510,'MÃ KH'!$A$2:$D$1048573,2,0))</f>
        <v/>
      </c>
      <c r="C510" s="79" t="s">
        <v>4886</v>
      </c>
      <c r="D510" s="40"/>
      <c r="E510" s="44" t="str">
        <f>IF($D510="","",VLOOKUP($D510,'MÃ HH'!$A$2:$C$1873,2,0))</f>
        <v/>
      </c>
      <c r="F510" s="80"/>
      <c r="G510" s="81"/>
      <c r="H510" s="81"/>
      <c r="I510" s="84"/>
      <c r="J510" s="81"/>
      <c r="K510" s="81"/>
      <c r="L510" s="81"/>
      <c r="M510" s="81"/>
      <c r="N510" s="45"/>
      <c r="O510" s="85"/>
      <c r="P510" s="86"/>
      <c r="Q510" s="89"/>
      <c r="R510" s="40"/>
    </row>
    <row r="511" spans="1:18" s="65" customFormat="1" ht="30" hidden="1" customHeight="1">
      <c r="A511" s="78"/>
      <c r="B511" s="44" t="str">
        <f>IF($A511="","",VLOOKUP($A511,'MÃ KH'!$A$2:$D$1048573,2,0))</f>
        <v/>
      </c>
      <c r="C511" s="79" t="s">
        <v>4886</v>
      </c>
      <c r="D511" s="40"/>
      <c r="E511" s="44" t="str">
        <f>IF($D511="","",VLOOKUP($D511,'MÃ HH'!$A$2:$C$1873,2,0))</f>
        <v/>
      </c>
      <c r="F511" s="80"/>
      <c r="G511" s="81"/>
      <c r="H511" s="81"/>
      <c r="I511" s="84"/>
      <c r="J511" s="81"/>
      <c r="K511" s="81"/>
      <c r="L511" s="81"/>
      <c r="M511" s="81"/>
      <c r="N511" s="45"/>
      <c r="O511" s="85"/>
      <c r="P511" s="86"/>
      <c r="Q511" s="89"/>
      <c r="R511" s="40"/>
    </row>
    <row r="512" spans="1:18" s="65" customFormat="1" ht="30" hidden="1" customHeight="1">
      <c r="A512" s="78"/>
      <c r="B512" s="44" t="str">
        <f>IF($A512="","",VLOOKUP($A512,'MÃ KH'!$A$2:$D$1048573,2,0))</f>
        <v/>
      </c>
      <c r="C512" s="79" t="s">
        <v>4886</v>
      </c>
      <c r="D512" s="40"/>
      <c r="E512" s="44" t="str">
        <f>IF($D512="","",VLOOKUP($D512,'MÃ HH'!$A$2:$C$1873,2,0))</f>
        <v/>
      </c>
      <c r="F512" s="80"/>
      <c r="G512" s="81"/>
      <c r="H512" s="81"/>
      <c r="I512" s="84"/>
      <c r="J512" s="81"/>
      <c r="K512" s="81"/>
      <c r="L512" s="81"/>
      <c r="M512" s="81"/>
      <c r="N512" s="45"/>
      <c r="O512" s="85"/>
      <c r="P512" s="86"/>
      <c r="Q512" s="89"/>
      <c r="R512" s="40"/>
    </row>
    <row r="513" spans="1:18" s="65" customFormat="1" ht="30" hidden="1" customHeight="1">
      <c r="A513" s="78"/>
      <c r="B513" s="44" t="str">
        <f>IF($A513="","",VLOOKUP($A513,'MÃ KH'!$A$2:$D$1048573,2,0))</f>
        <v/>
      </c>
      <c r="C513" s="79" t="s">
        <v>4886</v>
      </c>
      <c r="D513" s="40"/>
      <c r="E513" s="44" t="str">
        <f>IF($D513="","",VLOOKUP($D513,'MÃ HH'!$A$2:$C$1873,2,0))</f>
        <v/>
      </c>
      <c r="F513" s="80"/>
      <c r="G513" s="81"/>
      <c r="H513" s="81"/>
      <c r="I513" s="84"/>
      <c r="J513" s="81"/>
      <c r="K513" s="81"/>
      <c r="L513" s="81"/>
      <c r="M513" s="81"/>
      <c r="N513" s="45"/>
      <c r="O513" s="85"/>
      <c r="P513" s="86"/>
      <c r="Q513" s="89"/>
      <c r="R513" s="40"/>
    </row>
    <row r="514" spans="1:18" s="65" customFormat="1" ht="30" hidden="1" customHeight="1">
      <c r="A514" s="78"/>
      <c r="B514" s="44" t="str">
        <f>IF($A514="","",VLOOKUP($A514,'MÃ KH'!$A$2:$D$1048573,2,0))</f>
        <v/>
      </c>
      <c r="C514" s="79" t="s">
        <v>4886</v>
      </c>
      <c r="D514" s="40"/>
      <c r="E514" s="44" t="str">
        <f>IF($D514="","",VLOOKUP($D514,'MÃ HH'!$A$2:$C$1873,2,0))</f>
        <v/>
      </c>
      <c r="F514" s="80"/>
      <c r="G514" s="81"/>
      <c r="H514" s="81"/>
      <c r="I514" s="84"/>
      <c r="J514" s="81"/>
      <c r="K514" s="81"/>
      <c r="L514" s="81"/>
      <c r="M514" s="81"/>
      <c r="N514" s="45"/>
      <c r="O514" s="85"/>
      <c r="P514" s="86"/>
      <c r="Q514" s="89"/>
      <c r="R514" s="40"/>
    </row>
    <row r="515" spans="1:18" s="65" customFormat="1" ht="30" hidden="1" customHeight="1">
      <c r="A515" s="78"/>
      <c r="B515" s="44" t="str">
        <f>IF($A515="","",VLOOKUP($A515,'MÃ KH'!$A$2:$D$1048573,2,0))</f>
        <v/>
      </c>
      <c r="C515" s="79" t="s">
        <v>4886</v>
      </c>
      <c r="D515" s="40"/>
      <c r="E515" s="44" t="str">
        <f>IF($D515="","",VLOOKUP($D515,'MÃ HH'!$A$2:$C$1873,2,0))</f>
        <v/>
      </c>
      <c r="F515" s="80"/>
      <c r="G515" s="81"/>
      <c r="H515" s="81"/>
      <c r="I515" s="84"/>
      <c r="J515" s="81"/>
      <c r="K515" s="81"/>
      <c r="L515" s="81"/>
      <c r="M515" s="81"/>
      <c r="N515" s="45"/>
      <c r="O515" s="85"/>
      <c r="P515" s="86"/>
      <c r="Q515" s="89"/>
      <c r="R515" s="40"/>
    </row>
    <row r="516" spans="1:18" s="65" customFormat="1" ht="30" hidden="1" customHeight="1">
      <c r="A516" s="78"/>
      <c r="B516" s="44" t="str">
        <f>IF($A516="","",VLOOKUP($A516,'MÃ KH'!$A$2:$D$1048573,2,0))</f>
        <v/>
      </c>
      <c r="C516" s="79" t="s">
        <v>4886</v>
      </c>
      <c r="D516" s="40"/>
      <c r="E516" s="44" t="str">
        <f>IF($D516="","",VLOOKUP($D516,'MÃ HH'!$A$2:$C$1873,2,0))</f>
        <v/>
      </c>
      <c r="F516" s="80"/>
      <c r="G516" s="81"/>
      <c r="H516" s="81"/>
      <c r="I516" s="84"/>
      <c r="J516" s="81"/>
      <c r="K516" s="81"/>
      <c r="L516" s="81"/>
      <c r="M516" s="81"/>
      <c r="N516" s="45"/>
      <c r="O516" s="85"/>
      <c r="P516" s="86"/>
      <c r="Q516" s="89"/>
      <c r="R516" s="40"/>
    </row>
    <row r="517" spans="1:18" s="65" customFormat="1" ht="30" hidden="1" customHeight="1">
      <c r="A517" s="78"/>
      <c r="B517" s="44" t="str">
        <f>IF($A517="","",VLOOKUP($A517,'MÃ KH'!$A$2:$D$1048573,2,0))</f>
        <v/>
      </c>
      <c r="C517" s="79" t="s">
        <v>4886</v>
      </c>
      <c r="D517" s="40"/>
      <c r="E517" s="44" t="str">
        <f>IF($D517="","",VLOOKUP($D517,'MÃ HH'!$A$2:$C$1873,2,0))</f>
        <v/>
      </c>
      <c r="F517" s="80"/>
      <c r="G517" s="81"/>
      <c r="H517" s="81"/>
      <c r="I517" s="84"/>
      <c r="J517" s="81"/>
      <c r="K517" s="81"/>
      <c r="L517" s="81"/>
      <c r="M517" s="81"/>
      <c r="N517" s="45"/>
      <c r="O517" s="85"/>
      <c r="P517" s="86"/>
      <c r="Q517" s="89"/>
      <c r="R517" s="40"/>
    </row>
    <row r="518" spans="1:18" s="65" customFormat="1" ht="30" hidden="1" customHeight="1">
      <c r="A518" s="78"/>
      <c r="B518" s="44" t="str">
        <f>IF($A518="","",VLOOKUP($A518,'MÃ KH'!$A$2:$D$1048573,2,0))</f>
        <v/>
      </c>
      <c r="C518" s="79" t="s">
        <v>4886</v>
      </c>
      <c r="D518" s="40"/>
      <c r="E518" s="44" t="str">
        <f>IF($D518="","",VLOOKUP($D518,'MÃ HH'!$A$2:$C$1873,2,0))</f>
        <v/>
      </c>
      <c r="F518" s="80"/>
      <c r="G518" s="81"/>
      <c r="H518" s="81"/>
      <c r="I518" s="84"/>
      <c r="J518" s="81"/>
      <c r="K518" s="81"/>
      <c r="L518" s="81"/>
      <c r="M518" s="81"/>
      <c r="N518" s="45"/>
      <c r="O518" s="85"/>
      <c r="P518" s="86"/>
      <c r="Q518" s="89"/>
      <c r="R518" s="40"/>
    </row>
    <row r="519" spans="1:18" s="65" customFormat="1" ht="30" hidden="1" customHeight="1">
      <c r="A519" s="78"/>
      <c r="B519" s="44" t="str">
        <f>IF($A519="","",VLOOKUP($A519,'MÃ KH'!$A$2:$D$1048573,2,0))</f>
        <v/>
      </c>
      <c r="C519" s="79" t="s">
        <v>4886</v>
      </c>
      <c r="D519" s="40"/>
      <c r="E519" s="44" t="str">
        <f>IF($D519="","",VLOOKUP($D519,'MÃ HH'!$A$2:$C$1873,2,0))</f>
        <v/>
      </c>
      <c r="F519" s="80"/>
      <c r="G519" s="81"/>
      <c r="H519" s="81"/>
      <c r="I519" s="84"/>
      <c r="J519" s="81"/>
      <c r="K519" s="81"/>
      <c r="L519" s="81"/>
      <c r="M519" s="81"/>
      <c r="N519" s="45"/>
      <c r="O519" s="85"/>
      <c r="P519" s="86"/>
      <c r="Q519" s="89"/>
      <c r="R519" s="40"/>
    </row>
    <row r="520" spans="1:18" s="65" customFormat="1" ht="30" hidden="1" customHeight="1">
      <c r="A520" s="78"/>
      <c r="B520" s="44" t="str">
        <f>IF($A520="","",VLOOKUP($A520,'MÃ KH'!$A$2:$D$1048573,2,0))</f>
        <v/>
      </c>
      <c r="C520" s="79" t="s">
        <v>4886</v>
      </c>
      <c r="D520" s="40"/>
      <c r="E520" s="44" t="str">
        <f>IF($D520="","",VLOOKUP($D520,'MÃ HH'!$A$2:$C$1873,2,0))</f>
        <v/>
      </c>
      <c r="F520" s="80"/>
      <c r="G520" s="81"/>
      <c r="H520" s="81"/>
      <c r="I520" s="84"/>
      <c r="J520" s="81"/>
      <c r="K520" s="81"/>
      <c r="L520" s="81"/>
      <c r="M520" s="81"/>
      <c r="N520" s="45"/>
      <c r="O520" s="85"/>
      <c r="P520" s="86"/>
      <c r="Q520" s="89"/>
      <c r="R520" s="40"/>
    </row>
    <row r="521" spans="1:18" s="65" customFormat="1" ht="30" hidden="1" customHeight="1">
      <c r="A521" s="78"/>
      <c r="B521" s="44" t="str">
        <f>IF($A521="","",VLOOKUP($A521,'MÃ KH'!$A$2:$D$1048573,2,0))</f>
        <v/>
      </c>
      <c r="C521" s="79" t="s">
        <v>4886</v>
      </c>
      <c r="D521" s="40"/>
      <c r="E521" s="44" t="str">
        <f>IF($D521="","",VLOOKUP($D521,'MÃ HH'!$A$2:$C$1873,2,0))</f>
        <v/>
      </c>
      <c r="F521" s="80"/>
      <c r="G521" s="81"/>
      <c r="H521" s="81"/>
      <c r="I521" s="84"/>
      <c r="J521" s="81"/>
      <c r="K521" s="81"/>
      <c r="L521" s="81"/>
      <c r="M521" s="81"/>
      <c r="N521" s="45"/>
      <c r="O521" s="85"/>
      <c r="P521" s="86"/>
      <c r="Q521" s="89"/>
      <c r="R521" s="40"/>
    </row>
    <row r="522" spans="1:18" s="65" customFormat="1" ht="30" hidden="1" customHeight="1">
      <c r="A522" s="78"/>
      <c r="B522" s="44" t="str">
        <f>IF($A522="","",VLOOKUP($A522,'MÃ KH'!$A$2:$D$1048573,2,0))</f>
        <v/>
      </c>
      <c r="C522" s="79" t="s">
        <v>4886</v>
      </c>
      <c r="D522" s="40"/>
      <c r="E522" s="44" t="str">
        <f>IF($D522="","",VLOOKUP($D522,'MÃ HH'!$A$2:$C$1873,2,0))</f>
        <v/>
      </c>
      <c r="F522" s="80"/>
      <c r="G522" s="81"/>
      <c r="H522" s="81"/>
      <c r="I522" s="84"/>
      <c r="J522" s="81"/>
      <c r="K522" s="81"/>
      <c r="L522" s="81"/>
      <c r="M522" s="81"/>
      <c r="N522" s="45"/>
      <c r="O522" s="85"/>
      <c r="P522" s="86"/>
      <c r="Q522" s="89"/>
      <c r="R522" s="40"/>
    </row>
    <row r="523" spans="1:18" s="65" customFormat="1" ht="30" hidden="1" customHeight="1">
      <c r="A523" s="78"/>
      <c r="B523" s="44" t="str">
        <f>IF($A523="","",VLOOKUP($A523,'MÃ KH'!$A$2:$D$1048573,2,0))</f>
        <v/>
      </c>
      <c r="C523" s="79" t="s">
        <v>4886</v>
      </c>
      <c r="D523" s="40"/>
      <c r="E523" s="44" t="str">
        <f>IF($D523="","",VLOOKUP($D523,'MÃ HH'!$A$2:$C$1873,2,0))</f>
        <v/>
      </c>
      <c r="F523" s="80"/>
      <c r="G523" s="81"/>
      <c r="H523" s="81"/>
      <c r="I523" s="84"/>
      <c r="J523" s="81"/>
      <c r="K523" s="81"/>
      <c r="L523" s="81"/>
      <c r="M523" s="81"/>
      <c r="N523" s="45"/>
      <c r="O523" s="85"/>
      <c r="P523" s="86"/>
      <c r="Q523" s="89"/>
      <c r="R523" s="40"/>
    </row>
    <row r="524" spans="1:18" s="65" customFormat="1" ht="30" hidden="1" customHeight="1">
      <c r="A524" s="78"/>
      <c r="B524" s="44" t="str">
        <f>IF($A524="","",VLOOKUP($A524,'MÃ KH'!$A$2:$D$1048573,2,0))</f>
        <v/>
      </c>
      <c r="C524" s="79" t="s">
        <v>4886</v>
      </c>
      <c r="D524" s="40"/>
      <c r="E524" s="44" t="str">
        <f>IF($D524="","",VLOOKUP($D524,'MÃ HH'!$A$2:$C$1873,2,0))</f>
        <v/>
      </c>
      <c r="F524" s="80"/>
      <c r="G524" s="81"/>
      <c r="H524" s="81"/>
      <c r="I524" s="84"/>
      <c r="J524" s="81"/>
      <c r="K524" s="81"/>
      <c r="L524" s="81"/>
      <c r="M524" s="81"/>
      <c r="N524" s="45"/>
      <c r="O524" s="85"/>
      <c r="P524" s="86"/>
      <c r="Q524" s="89"/>
      <c r="R524" s="40"/>
    </row>
    <row r="525" spans="1:18" s="65" customFormat="1" ht="30" hidden="1" customHeight="1">
      <c r="A525" s="78"/>
      <c r="B525" s="44" t="str">
        <f>IF($A525="","",VLOOKUP($A525,'MÃ KH'!$A$2:$D$1048573,2,0))</f>
        <v/>
      </c>
      <c r="C525" s="79" t="s">
        <v>4886</v>
      </c>
      <c r="D525" s="40"/>
      <c r="E525" s="44" t="str">
        <f>IF($D525="","",VLOOKUP($D525,'MÃ HH'!$A$2:$C$1873,2,0))</f>
        <v/>
      </c>
      <c r="F525" s="80"/>
      <c r="G525" s="81"/>
      <c r="H525" s="81"/>
      <c r="I525" s="84"/>
      <c r="J525" s="81"/>
      <c r="K525" s="81"/>
      <c r="L525" s="81"/>
      <c r="M525" s="81"/>
      <c r="N525" s="45"/>
      <c r="O525" s="85"/>
      <c r="P525" s="86"/>
      <c r="Q525" s="89"/>
      <c r="R525" s="40"/>
    </row>
    <row r="526" spans="1:18" s="65" customFormat="1" ht="30" hidden="1" customHeight="1">
      <c r="A526" s="78"/>
      <c r="B526" s="44" t="str">
        <f>IF($A526="","",VLOOKUP($A526,'MÃ KH'!$A$2:$D$1048573,2,0))</f>
        <v/>
      </c>
      <c r="C526" s="79" t="s">
        <v>4886</v>
      </c>
      <c r="D526" s="40"/>
      <c r="E526" s="44" t="str">
        <f>IF($D526="","",VLOOKUP($D526,'MÃ HH'!$A$2:$C$1873,2,0))</f>
        <v/>
      </c>
      <c r="F526" s="80"/>
      <c r="G526" s="81"/>
      <c r="H526" s="81"/>
      <c r="I526" s="84"/>
      <c r="J526" s="81"/>
      <c r="K526" s="81"/>
      <c r="L526" s="81"/>
      <c r="M526" s="81"/>
      <c r="N526" s="45"/>
      <c r="O526" s="85"/>
      <c r="P526" s="86"/>
      <c r="Q526" s="89"/>
      <c r="R526" s="40"/>
    </row>
    <row r="527" spans="1:18" s="65" customFormat="1" ht="30" hidden="1" customHeight="1">
      <c r="A527" s="78"/>
      <c r="B527" s="44" t="str">
        <f>IF($A527="","",VLOOKUP($A527,'MÃ KH'!$A$2:$D$1048573,2,0))</f>
        <v/>
      </c>
      <c r="C527" s="79" t="s">
        <v>4886</v>
      </c>
      <c r="D527" s="40"/>
      <c r="E527" s="44" t="str">
        <f>IF($D527="","",VLOOKUP($D527,'MÃ HH'!$A$2:$C$1873,2,0))</f>
        <v/>
      </c>
      <c r="F527" s="80"/>
      <c r="G527" s="81"/>
      <c r="H527" s="81"/>
      <c r="I527" s="84"/>
      <c r="J527" s="81"/>
      <c r="K527" s="81"/>
      <c r="L527" s="81"/>
      <c r="M527" s="81"/>
      <c r="N527" s="45"/>
      <c r="O527" s="85"/>
      <c r="P527" s="86"/>
      <c r="Q527" s="89"/>
      <c r="R527" s="40"/>
    </row>
    <row r="528" spans="1:18" s="65" customFormat="1" ht="30" hidden="1" customHeight="1">
      <c r="A528" s="78"/>
      <c r="B528" s="44" t="str">
        <f>IF($A528="","",VLOOKUP($A528,'MÃ KH'!$A$2:$D$1048573,2,0))</f>
        <v/>
      </c>
      <c r="C528" s="79" t="s">
        <v>4886</v>
      </c>
      <c r="D528" s="40"/>
      <c r="E528" s="44" t="str">
        <f>IF($D528="","",VLOOKUP($D528,'MÃ HH'!$A$2:$C$1873,2,0))</f>
        <v/>
      </c>
      <c r="F528" s="80"/>
      <c r="G528" s="81"/>
      <c r="H528" s="81"/>
      <c r="I528" s="84"/>
      <c r="J528" s="81"/>
      <c r="K528" s="81"/>
      <c r="L528" s="81"/>
      <c r="M528" s="81"/>
      <c r="N528" s="45"/>
      <c r="O528" s="85"/>
      <c r="P528" s="86"/>
      <c r="Q528" s="89"/>
      <c r="R528" s="40"/>
    </row>
    <row r="529" spans="1:18" s="65" customFormat="1" ht="30" hidden="1" customHeight="1">
      <c r="A529" s="78"/>
      <c r="B529" s="44" t="str">
        <f>IF($A529="","",VLOOKUP($A529,'MÃ KH'!$A$2:$D$1048573,2,0))</f>
        <v/>
      </c>
      <c r="C529" s="79" t="s">
        <v>4886</v>
      </c>
      <c r="D529" s="40"/>
      <c r="E529" s="44" t="str">
        <f>IF($D529="","",VLOOKUP($D529,'MÃ HH'!$A$2:$C$1873,2,0))</f>
        <v/>
      </c>
      <c r="F529" s="80"/>
      <c r="G529" s="81"/>
      <c r="H529" s="81"/>
      <c r="I529" s="84"/>
      <c r="J529" s="81"/>
      <c r="K529" s="81"/>
      <c r="L529" s="81"/>
      <c r="M529" s="81"/>
      <c r="N529" s="45"/>
      <c r="O529" s="85"/>
      <c r="P529" s="86"/>
      <c r="Q529" s="89"/>
      <c r="R529" s="40"/>
    </row>
    <row r="530" spans="1:18" s="65" customFormat="1" ht="30" hidden="1" customHeight="1">
      <c r="A530" s="78"/>
      <c r="B530" s="44" t="str">
        <f>IF($A530="","",VLOOKUP($A530,'MÃ KH'!$A$2:$D$1048573,2,0))</f>
        <v/>
      </c>
      <c r="C530" s="79" t="s">
        <v>4886</v>
      </c>
      <c r="D530" s="40"/>
      <c r="E530" s="44" t="str">
        <f>IF($D530="","",VLOOKUP($D530,'MÃ HH'!$A$2:$C$1873,2,0))</f>
        <v/>
      </c>
      <c r="F530" s="80"/>
      <c r="G530" s="81"/>
      <c r="H530" s="81"/>
      <c r="I530" s="84"/>
      <c r="J530" s="81"/>
      <c r="K530" s="81"/>
      <c r="L530" s="81"/>
      <c r="M530" s="81"/>
      <c r="N530" s="45"/>
      <c r="O530" s="85"/>
      <c r="P530" s="86"/>
      <c r="Q530" s="89"/>
      <c r="R530" s="40"/>
    </row>
    <row r="531" spans="1:18" s="65" customFormat="1" ht="30" hidden="1" customHeight="1">
      <c r="A531" s="78"/>
      <c r="B531" s="44" t="str">
        <f>IF($A531="","",VLOOKUP($A531,'MÃ KH'!$A$2:$D$1048573,2,0))</f>
        <v/>
      </c>
      <c r="C531" s="79" t="s">
        <v>4886</v>
      </c>
      <c r="D531" s="40"/>
      <c r="E531" s="44" t="str">
        <f>IF($D531="","",VLOOKUP($D531,'MÃ HH'!$A$2:$C$1873,2,0))</f>
        <v/>
      </c>
      <c r="F531" s="80"/>
      <c r="G531" s="81"/>
      <c r="H531" s="81"/>
      <c r="I531" s="84"/>
      <c r="J531" s="81"/>
      <c r="K531" s="81"/>
      <c r="L531" s="81"/>
      <c r="M531" s="81"/>
      <c r="N531" s="45"/>
      <c r="O531" s="85"/>
      <c r="P531" s="86"/>
      <c r="Q531" s="89"/>
      <c r="R531" s="40"/>
    </row>
    <row r="532" spans="1:18" s="65" customFormat="1" ht="30" hidden="1" customHeight="1">
      <c r="A532" s="78"/>
      <c r="B532" s="44" t="str">
        <f>IF($A532="","",VLOOKUP($A532,'MÃ KH'!$A$2:$D$1048573,2,0))</f>
        <v/>
      </c>
      <c r="C532" s="79" t="s">
        <v>4886</v>
      </c>
      <c r="D532" s="40"/>
      <c r="E532" s="44" t="str">
        <f>IF($D532="","",VLOOKUP($D532,'MÃ HH'!$A$2:$C$1873,2,0))</f>
        <v/>
      </c>
      <c r="F532" s="80"/>
      <c r="G532" s="81"/>
      <c r="H532" s="81"/>
      <c r="I532" s="84"/>
      <c r="J532" s="81"/>
      <c r="K532" s="81"/>
      <c r="L532" s="81"/>
      <c r="M532" s="81"/>
      <c r="N532" s="45"/>
      <c r="O532" s="85"/>
      <c r="P532" s="86"/>
      <c r="Q532" s="89"/>
      <c r="R532" s="40"/>
    </row>
    <row r="533" spans="1:18" s="65" customFormat="1" ht="30" hidden="1" customHeight="1">
      <c r="A533" s="78"/>
      <c r="B533" s="44" t="str">
        <f>IF($A533="","",VLOOKUP($A533,'MÃ KH'!$A$2:$D$1048573,2,0))</f>
        <v/>
      </c>
      <c r="C533" s="79" t="s">
        <v>4886</v>
      </c>
      <c r="D533" s="40"/>
      <c r="E533" s="44" t="str">
        <f>IF($D533="","",VLOOKUP($D533,'MÃ HH'!$A$2:$C$1873,2,0))</f>
        <v/>
      </c>
      <c r="F533" s="80"/>
      <c r="G533" s="81"/>
      <c r="H533" s="81"/>
      <c r="I533" s="84"/>
      <c r="J533" s="81"/>
      <c r="K533" s="81"/>
      <c r="L533" s="81"/>
      <c r="M533" s="81"/>
      <c r="N533" s="45"/>
      <c r="O533" s="85"/>
      <c r="P533" s="86"/>
      <c r="Q533" s="89"/>
      <c r="R533" s="40"/>
    </row>
    <row r="534" spans="1:18" s="65" customFormat="1" ht="30" hidden="1" customHeight="1">
      <c r="A534" s="78"/>
      <c r="B534" s="44" t="str">
        <f>IF($A534="","",VLOOKUP($A534,'MÃ KH'!$A$2:$D$1048573,2,0))</f>
        <v/>
      </c>
      <c r="C534" s="79" t="s">
        <v>4886</v>
      </c>
      <c r="D534" s="40"/>
      <c r="E534" s="44" t="str">
        <f>IF($D534="","",VLOOKUP($D534,'MÃ HH'!$A$2:$C$1873,2,0))</f>
        <v/>
      </c>
      <c r="F534" s="80"/>
      <c r="G534" s="81"/>
      <c r="H534" s="81"/>
      <c r="I534" s="84"/>
      <c r="J534" s="81"/>
      <c r="K534" s="81"/>
      <c r="L534" s="81"/>
      <c r="M534" s="81"/>
      <c r="N534" s="45"/>
      <c r="O534" s="85"/>
      <c r="P534" s="86"/>
      <c r="Q534" s="89"/>
      <c r="R534" s="40"/>
    </row>
    <row r="535" spans="1:18" s="65" customFormat="1" ht="30" hidden="1" customHeight="1">
      <c r="A535" s="78"/>
      <c r="B535" s="44" t="str">
        <f>IF($A535="","",VLOOKUP($A535,'MÃ KH'!$A$2:$D$1048573,2,0))</f>
        <v/>
      </c>
      <c r="C535" s="79" t="s">
        <v>4886</v>
      </c>
      <c r="D535" s="40"/>
      <c r="E535" s="44" t="str">
        <f>IF($D535="","",VLOOKUP($D535,'MÃ HH'!$A$2:$C$1873,2,0))</f>
        <v/>
      </c>
      <c r="F535" s="80"/>
      <c r="G535" s="81"/>
      <c r="H535" s="81"/>
      <c r="I535" s="84"/>
      <c r="J535" s="81"/>
      <c r="K535" s="81"/>
      <c r="L535" s="81"/>
      <c r="M535" s="81"/>
      <c r="N535" s="45"/>
      <c r="O535" s="85"/>
      <c r="P535" s="86"/>
      <c r="Q535" s="89"/>
      <c r="R535" s="40"/>
    </row>
    <row r="536" spans="1:18" s="65" customFormat="1" ht="30" hidden="1" customHeight="1">
      <c r="A536" s="78"/>
      <c r="B536" s="44" t="str">
        <f>IF($A536="","",VLOOKUP($A536,'MÃ KH'!$A$2:$D$1048573,2,0))</f>
        <v/>
      </c>
      <c r="C536" s="79" t="s">
        <v>4886</v>
      </c>
      <c r="D536" s="40"/>
      <c r="E536" s="44" t="str">
        <f>IF($D536="","",VLOOKUP($D536,'MÃ HH'!$A$2:$C$1873,2,0))</f>
        <v/>
      </c>
      <c r="F536" s="80"/>
      <c r="G536" s="81"/>
      <c r="H536" s="81"/>
      <c r="I536" s="84"/>
      <c r="J536" s="81"/>
      <c r="K536" s="81"/>
      <c r="L536" s="81"/>
      <c r="M536" s="81"/>
      <c r="N536" s="45"/>
      <c r="O536" s="85"/>
      <c r="P536" s="86"/>
      <c r="Q536" s="89"/>
      <c r="R536" s="40"/>
    </row>
    <row r="537" spans="1:18" s="65" customFormat="1" ht="30" hidden="1" customHeight="1">
      <c r="A537" s="78"/>
      <c r="B537" s="44" t="str">
        <f>IF($A537="","",VLOOKUP($A537,'MÃ KH'!$A$2:$D$1048573,2,0))</f>
        <v/>
      </c>
      <c r="C537" s="79" t="s">
        <v>4886</v>
      </c>
      <c r="D537" s="40"/>
      <c r="E537" s="44" t="str">
        <f>IF($D537="","",VLOOKUP($D537,'MÃ HH'!$A$2:$C$1873,2,0))</f>
        <v/>
      </c>
      <c r="F537" s="80"/>
      <c r="G537" s="81"/>
      <c r="H537" s="81"/>
      <c r="I537" s="84"/>
      <c r="J537" s="81"/>
      <c r="K537" s="81"/>
      <c r="L537" s="81"/>
      <c r="M537" s="81"/>
      <c r="N537" s="45"/>
      <c r="O537" s="85"/>
      <c r="P537" s="86"/>
      <c r="Q537" s="89"/>
      <c r="R537" s="40"/>
    </row>
    <row r="538" spans="1:18" s="65" customFormat="1" ht="30" hidden="1" customHeight="1">
      <c r="A538" s="78"/>
      <c r="B538" s="44" t="str">
        <f>IF($A538="","",VLOOKUP($A538,'MÃ KH'!$A$2:$D$1048573,2,0))</f>
        <v/>
      </c>
      <c r="C538" s="79" t="s">
        <v>4886</v>
      </c>
      <c r="D538" s="40"/>
      <c r="E538" s="44" t="str">
        <f>IF($D538="","",VLOOKUP($D538,'MÃ HH'!$A$2:$C$1873,2,0))</f>
        <v/>
      </c>
      <c r="F538" s="80"/>
      <c r="G538" s="81"/>
      <c r="H538" s="81"/>
      <c r="I538" s="84"/>
      <c r="J538" s="81"/>
      <c r="K538" s="81"/>
      <c r="L538" s="81"/>
      <c r="M538" s="81"/>
      <c r="N538" s="45"/>
      <c r="O538" s="85"/>
      <c r="P538" s="86"/>
      <c r="Q538" s="89"/>
      <c r="R538" s="40"/>
    </row>
    <row r="539" spans="1:18" s="65" customFormat="1" ht="30" hidden="1" customHeight="1">
      <c r="A539" s="78"/>
      <c r="B539" s="44" t="str">
        <f>IF($A539="","",VLOOKUP($A539,'MÃ KH'!$A$2:$D$1048573,2,0))</f>
        <v/>
      </c>
      <c r="C539" s="79" t="s">
        <v>4886</v>
      </c>
      <c r="D539" s="40"/>
      <c r="E539" s="44" t="str">
        <f>IF($D539="","",VLOOKUP($D539,'MÃ HH'!$A$2:$C$1873,2,0))</f>
        <v/>
      </c>
      <c r="F539" s="80"/>
      <c r="G539" s="81"/>
      <c r="H539" s="81"/>
      <c r="I539" s="84"/>
      <c r="J539" s="81"/>
      <c r="K539" s="81"/>
      <c r="L539" s="81"/>
      <c r="M539" s="81"/>
      <c r="N539" s="45"/>
      <c r="O539" s="85"/>
      <c r="P539" s="86"/>
      <c r="Q539" s="89"/>
      <c r="R539" s="40"/>
    </row>
    <row r="540" spans="1:18" s="65" customFormat="1" ht="30" hidden="1" customHeight="1">
      <c r="A540" s="78"/>
      <c r="B540" s="44" t="str">
        <f>IF($A540="","",VLOOKUP($A540,'MÃ KH'!$A$2:$D$1048573,2,0))</f>
        <v/>
      </c>
      <c r="C540" s="79" t="s">
        <v>4886</v>
      </c>
      <c r="D540" s="40"/>
      <c r="E540" s="44" t="str">
        <f>IF($D540="","",VLOOKUP($D540,'MÃ HH'!$A$2:$C$1873,2,0))</f>
        <v/>
      </c>
      <c r="F540" s="80"/>
      <c r="G540" s="81"/>
      <c r="H540" s="81"/>
      <c r="I540" s="84"/>
      <c r="J540" s="81"/>
      <c r="K540" s="81"/>
      <c r="L540" s="81"/>
      <c r="M540" s="81"/>
      <c r="N540" s="45"/>
      <c r="O540" s="85"/>
      <c r="P540" s="86"/>
      <c r="Q540" s="89"/>
      <c r="R540" s="40"/>
    </row>
    <row r="541" spans="1:18" s="65" customFormat="1" ht="30" hidden="1" customHeight="1">
      <c r="A541" s="78"/>
      <c r="B541" s="44" t="str">
        <f>IF($A541="","",VLOOKUP($A541,'MÃ KH'!$A$2:$D$1048573,2,0))</f>
        <v/>
      </c>
      <c r="C541" s="79" t="s">
        <v>4886</v>
      </c>
      <c r="D541" s="40"/>
      <c r="E541" s="44" t="str">
        <f>IF($D541="","",VLOOKUP($D541,'MÃ HH'!$A$2:$C$1873,2,0))</f>
        <v/>
      </c>
      <c r="F541" s="80"/>
      <c r="G541" s="81"/>
      <c r="H541" s="81"/>
      <c r="I541" s="84"/>
      <c r="J541" s="81"/>
      <c r="K541" s="81"/>
      <c r="L541" s="81"/>
      <c r="M541" s="81"/>
      <c r="N541" s="45"/>
      <c r="O541" s="85"/>
      <c r="P541" s="86"/>
      <c r="Q541" s="89"/>
      <c r="R541" s="40"/>
    </row>
    <row r="542" spans="1:18" s="65" customFormat="1" ht="30" hidden="1" customHeight="1">
      <c r="A542" s="78"/>
      <c r="B542" s="44" t="str">
        <f>IF($A542="","",VLOOKUP($A542,'MÃ KH'!$A$2:$D$1048573,2,0))</f>
        <v/>
      </c>
      <c r="C542" s="79" t="s">
        <v>4886</v>
      </c>
      <c r="D542" s="40"/>
      <c r="E542" s="44" t="str">
        <f>IF($D542="","",VLOOKUP($D542,'MÃ HH'!$A$2:$C$1873,2,0))</f>
        <v/>
      </c>
      <c r="F542" s="80"/>
      <c r="G542" s="81"/>
      <c r="H542" s="81"/>
      <c r="I542" s="84"/>
      <c r="J542" s="81"/>
      <c r="K542" s="81"/>
      <c r="L542" s="81"/>
      <c r="M542" s="81"/>
      <c r="N542" s="45"/>
      <c r="O542" s="85"/>
      <c r="P542" s="86"/>
      <c r="Q542" s="89"/>
      <c r="R542" s="40"/>
    </row>
    <row r="543" spans="1:18" s="65" customFormat="1" ht="30" hidden="1" customHeight="1">
      <c r="A543" s="78"/>
      <c r="B543" s="44" t="str">
        <f>IF($A543="","",VLOOKUP($A543,'MÃ KH'!$A$2:$D$1048573,2,0))</f>
        <v/>
      </c>
      <c r="C543" s="79" t="s">
        <v>4886</v>
      </c>
      <c r="D543" s="40"/>
      <c r="E543" s="44" t="str">
        <f>IF($D543="","",VLOOKUP($D543,'MÃ HH'!$A$2:$C$1873,2,0))</f>
        <v/>
      </c>
      <c r="F543" s="80"/>
      <c r="G543" s="81"/>
      <c r="H543" s="81"/>
      <c r="I543" s="84"/>
      <c r="J543" s="81"/>
      <c r="K543" s="81"/>
      <c r="L543" s="81"/>
      <c r="M543" s="81"/>
      <c r="N543" s="45"/>
      <c r="O543" s="85"/>
      <c r="P543" s="86"/>
      <c r="Q543" s="89"/>
      <c r="R543" s="40"/>
    </row>
    <row r="544" spans="1:18" s="65" customFormat="1" ht="30" hidden="1" customHeight="1">
      <c r="A544" s="78"/>
      <c r="B544" s="44" t="str">
        <f>IF($A544="","",VLOOKUP($A544,'MÃ KH'!$A$2:$D$1048573,2,0))</f>
        <v/>
      </c>
      <c r="C544" s="79" t="s">
        <v>4886</v>
      </c>
      <c r="D544" s="40"/>
      <c r="E544" s="44" t="str">
        <f>IF($D544="","",VLOOKUP($D544,'MÃ HH'!$A$2:$C$1873,2,0))</f>
        <v/>
      </c>
      <c r="F544" s="80"/>
      <c r="G544" s="81"/>
      <c r="H544" s="81"/>
      <c r="I544" s="84"/>
      <c r="J544" s="81"/>
      <c r="K544" s="81"/>
      <c r="L544" s="81"/>
      <c r="M544" s="81"/>
      <c r="N544" s="45"/>
      <c r="O544" s="85"/>
      <c r="P544" s="86"/>
      <c r="Q544" s="89"/>
      <c r="R544" s="40"/>
    </row>
    <row r="545" spans="1:18" s="65" customFormat="1" ht="30" hidden="1" customHeight="1">
      <c r="A545" s="78"/>
      <c r="B545" s="44" t="str">
        <f>IF($A545="","",VLOOKUP($A545,'MÃ KH'!$A$2:$D$1048573,2,0))</f>
        <v/>
      </c>
      <c r="C545" s="79" t="s">
        <v>4886</v>
      </c>
      <c r="D545" s="40"/>
      <c r="E545" s="44" t="str">
        <f>IF($D545="","",VLOOKUP($D545,'MÃ HH'!$A$2:$C$1873,2,0))</f>
        <v/>
      </c>
      <c r="F545" s="80"/>
      <c r="G545" s="81"/>
      <c r="H545" s="81"/>
      <c r="I545" s="84"/>
      <c r="J545" s="81"/>
      <c r="K545" s="81"/>
      <c r="L545" s="81"/>
      <c r="M545" s="81"/>
      <c r="N545" s="45"/>
      <c r="O545" s="85"/>
      <c r="P545" s="86"/>
      <c r="Q545" s="89"/>
      <c r="R545" s="40"/>
    </row>
    <row r="546" spans="1:18" s="65" customFormat="1" ht="30" hidden="1" customHeight="1">
      <c r="A546" s="78"/>
      <c r="B546" s="44" t="str">
        <f>IF($A546="","",VLOOKUP($A546,'MÃ KH'!$A$2:$D$1048573,2,0))</f>
        <v/>
      </c>
      <c r="C546" s="79" t="s">
        <v>4886</v>
      </c>
      <c r="D546" s="40"/>
      <c r="E546" s="44" t="str">
        <f>IF($D546="","",VLOOKUP($D546,'MÃ HH'!$A$2:$C$1873,2,0))</f>
        <v/>
      </c>
      <c r="F546" s="80"/>
      <c r="G546" s="81"/>
      <c r="H546" s="81"/>
      <c r="I546" s="84"/>
      <c r="J546" s="81"/>
      <c r="K546" s="81"/>
      <c r="L546" s="81"/>
      <c r="M546" s="81"/>
      <c r="N546" s="45"/>
      <c r="O546" s="85"/>
      <c r="P546" s="86"/>
      <c r="Q546" s="89"/>
      <c r="R546" s="40"/>
    </row>
    <row r="547" spans="1:18" s="65" customFormat="1" ht="30" hidden="1" customHeight="1">
      <c r="A547" s="78"/>
      <c r="B547" s="44" t="str">
        <f>IF($A547="","",VLOOKUP($A547,'MÃ KH'!$A$2:$D$1048573,2,0))</f>
        <v/>
      </c>
      <c r="C547" s="79" t="s">
        <v>4886</v>
      </c>
      <c r="D547" s="40"/>
      <c r="E547" s="44" t="str">
        <f>IF($D547="","",VLOOKUP($D547,'MÃ HH'!$A$2:$C$1873,2,0))</f>
        <v/>
      </c>
      <c r="F547" s="80"/>
      <c r="G547" s="81"/>
      <c r="H547" s="81"/>
      <c r="I547" s="84"/>
      <c r="J547" s="81"/>
      <c r="K547" s="81"/>
      <c r="L547" s="81"/>
      <c r="M547" s="81"/>
      <c r="N547" s="45"/>
      <c r="O547" s="85"/>
      <c r="P547" s="86"/>
      <c r="Q547" s="89"/>
      <c r="R547" s="40"/>
    </row>
    <row r="548" spans="1:18" s="65" customFormat="1" ht="30" hidden="1" customHeight="1">
      <c r="A548" s="78"/>
      <c r="B548" s="44" t="str">
        <f>IF($A548="","",VLOOKUP($A548,'MÃ KH'!$A$2:$D$1048573,2,0))</f>
        <v/>
      </c>
      <c r="C548" s="79" t="s">
        <v>4886</v>
      </c>
      <c r="D548" s="40"/>
      <c r="E548" s="44" t="str">
        <f>IF($D548="","",VLOOKUP($D548,'MÃ HH'!$A$2:$C$1873,2,0))</f>
        <v/>
      </c>
      <c r="F548" s="80"/>
      <c r="G548" s="81"/>
      <c r="H548" s="81"/>
      <c r="I548" s="84"/>
      <c r="J548" s="81"/>
      <c r="K548" s="81"/>
      <c r="L548" s="81"/>
      <c r="M548" s="81"/>
      <c r="N548" s="45"/>
      <c r="O548" s="85"/>
      <c r="P548" s="86"/>
      <c r="Q548" s="89"/>
      <c r="R548" s="40"/>
    </row>
    <row r="549" spans="1:18" s="65" customFormat="1" ht="30" hidden="1" customHeight="1">
      <c r="A549" s="78"/>
      <c r="B549" s="44" t="str">
        <f>IF($A549="","",VLOOKUP($A549,'MÃ KH'!$A$2:$D$1048573,2,0))</f>
        <v/>
      </c>
      <c r="C549" s="79" t="s">
        <v>4886</v>
      </c>
      <c r="D549" s="40"/>
      <c r="E549" s="44" t="str">
        <f>IF($D549="","",VLOOKUP($D549,'MÃ HH'!$A$2:$C$1873,2,0))</f>
        <v/>
      </c>
      <c r="F549" s="80"/>
      <c r="G549" s="81"/>
      <c r="H549" s="81"/>
      <c r="I549" s="84"/>
      <c r="J549" s="81"/>
      <c r="K549" s="81"/>
      <c r="L549" s="81"/>
      <c r="M549" s="81"/>
      <c r="N549" s="45"/>
      <c r="O549" s="85"/>
      <c r="P549" s="86"/>
      <c r="Q549" s="89"/>
      <c r="R549" s="40"/>
    </row>
    <row r="550" spans="1:18" s="65" customFormat="1" ht="30" hidden="1" customHeight="1">
      <c r="A550" s="78"/>
      <c r="B550" s="44" t="str">
        <f>IF($A550="","",VLOOKUP($A550,'MÃ KH'!$A$2:$D$1048573,2,0))</f>
        <v/>
      </c>
      <c r="C550" s="79" t="s">
        <v>4886</v>
      </c>
      <c r="D550" s="40"/>
      <c r="E550" s="44" t="str">
        <f>IF($D550="","",VLOOKUP($D550,'MÃ HH'!$A$2:$C$1873,2,0))</f>
        <v/>
      </c>
      <c r="F550" s="80"/>
      <c r="G550" s="81"/>
      <c r="H550" s="81"/>
      <c r="I550" s="84"/>
      <c r="J550" s="81"/>
      <c r="K550" s="81"/>
      <c r="L550" s="81"/>
      <c r="M550" s="81"/>
      <c r="N550" s="45"/>
      <c r="O550" s="85"/>
      <c r="P550" s="86"/>
      <c r="Q550" s="89"/>
      <c r="R550" s="40"/>
    </row>
    <row r="551" spans="1:18" s="65" customFormat="1" ht="30" hidden="1" customHeight="1">
      <c r="A551" s="78"/>
      <c r="B551" s="44" t="str">
        <f>IF($A551="","",VLOOKUP($A551,'MÃ KH'!$A$2:$D$1048573,2,0))</f>
        <v/>
      </c>
      <c r="C551" s="79" t="s">
        <v>4886</v>
      </c>
      <c r="D551" s="40"/>
      <c r="E551" s="44" t="str">
        <f>IF($D551="","",VLOOKUP($D551,'MÃ HH'!$A$2:$C$1873,2,0))</f>
        <v/>
      </c>
      <c r="F551" s="80"/>
      <c r="G551" s="81"/>
      <c r="H551" s="81"/>
      <c r="I551" s="84"/>
      <c r="J551" s="81"/>
      <c r="K551" s="81"/>
      <c r="L551" s="81"/>
      <c r="M551" s="81"/>
      <c r="N551" s="45"/>
      <c r="O551" s="85"/>
      <c r="P551" s="86"/>
      <c r="Q551" s="89"/>
      <c r="R551" s="40"/>
    </row>
    <row r="552" spans="1:18" s="65" customFormat="1" ht="30" hidden="1" customHeight="1">
      <c r="A552" s="78"/>
      <c r="B552" s="44" t="str">
        <f>IF($A552="","",VLOOKUP($A552,'MÃ KH'!$A$2:$D$1048573,2,0))</f>
        <v/>
      </c>
      <c r="C552" s="79" t="s">
        <v>4886</v>
      </c>
      <c r="D552" s="40"/>
      <c r="E552" s="44" t="str">
        <f>IF($D552="","",VLOOKUP($D552,'MÃ HH'!$A$2:$C$1873,2,0))</f>
        <v/>
      </c>
      <c r="F552" s="80"/>
      <c r="G552" s="81"/>
      <c r="H552" s="81"/>
      <c r="I552" s="84"/>
      <c r="J552" s="81"/>
      <c r="K552" s="81"/>
      <c r="L552" s="81"/>
      <c r="M552" s="81"/>
      <c r="N552" s="45"/>
      <c r="O552" s="85"/>
      <c r="P552" s="86"/>
      <c r="Q552" s="89"/>
      <c r="R552" s="40"/>
    </row>
    <row r="553" spans="1:18" s="65" customFormat="1" ht="30" hidden="1" customHeight="1">
      <c r="A553" s="78"/>
      <c r="B553" s="44" t="str">
        <f>IF($A553="","",VLOOKUP($A553,'MÃ KH'!$A$2:$D$1048573,2,0))</f>
        <v/>
      </c>
      <c r="C553" s="79" t="s">
        <v>4886</v>
      </c>
      <c r="D553" s="40"/>
      <c r="E553" s="44" t="str">
        <f>IF($D553="","",VLOOKUP($D553,'MÃ HH'!$A$2:$C$1873,2,0))</f>
        <v/>
      </c>
      <c r="F553" s="80"/>
      <c r="G553" s="81"/>
      <c r="H553" s="81"/>
      <c r="I553" s="84"/>
      <c r="J553" s="81"/>
      <c r="K553" s="81"/>
      <c r="L553" s="81"/>
      <c r="M553" s="81"/>
      <c r="N553" s="45"/>
      <c r="O553" s="85"/>
      <c r="P553" s="86"/>
      <c r="Q553" s="89"/>
      <c r="R553" s="40"/>
    </row>
    <row r="554" spans="1:18" s="65" customFormat="1" ht="30" hidden="1" customHeight="1">
      <c r="A554" s="78"/>
      <c r="B554" s="44" t="str">
        <f>IF($A554="","",VLOOKUP($A554,'MÃ KH'!$A$2:$D$1048573,2,0))</f>
        <v/>
      </c>
      <c r="C554" s="79" t="s">
        <v>4886</v>
      </c>
      <c r="D554" s="40"/>
      <c r="E554" s="44" t="str">
        <f>IF($D554="","",VLOOKUP($D554,'MÃ HH'!$A$2:$C$1873,2,0))</f>
        <v/>
      </c>
      <c r="F554" s="80"/>
      <c r="G554" s="81"/>
      <c r="H554" s="81"/>
      <c r="I554" s="84"/>
      <c r="J554" s="81"/>
      <c r="K554" s="81"/>
      <c r="L554" s="81"/>
      <c r="M554" s="81"/>
      <c r="N554" s="45"/>
      <c r="O554" s="85"/>
      <c r="P554" s="86"/>
      <c r="Q554" s="89"/>
      <c r="R554" s="40"/>
    </row>
    <row r="555" spans="1:18" s="65" customFormat="1" ht="30" hidden="1" customHeight="1">
      <c r="A555" s="78"/>
      <c r="B555" s="44" t="str">
        <f>IF($A555="","",VLOOKUP($A555,'MÃ KH'!$A$2:$D$1048573,2,0))</f>
        <v/>
      </c>
      <c r="C555" s="79" t="s">
        <v>4886</v>
      </c>
      <c r="D555" s="40"/>
      <c r="E555" s="44" t="str">
        <f>IF($D555="","",VLOOKUP($D555,'MÃ HH'!$A$2:$C$1873,2,0))</f>
        <v/>
      </c>
      <c r="F555" s="80"/>
      <c r="G555" s="81"/>
      <c r="H555" s="81"/>
      <c r="I555" s="84"/>
      <c r="J555" s="81"/>
      <c r="K555" s="81"/>
      <c r="L555" s="81"/>
      <c r="M555" s="81"/>
      <c r="N555" s="45"/>
      <c r="O555" s="85"/>
      <c r="P555" s="86"/>
      <c r="Q555" s="89"/>
      <c r="R555" s="40"/>
    </row>
    <row r="556" spans="1:18" s="65" customFormat="1" ht="30" hidden="1" customHeight="1">
      <c r="A556" s="78"/>
      <c r="B556" s="44" t="str">
        <f>IF($A556="","",VLOOKUP($A556,'MÃ KH'!$A$2:$D$1048573,2,0))</f>
        <v/>
      </c>
      <c r="C556" s="79" t="s">
        <v>4886</v>
      </c>
      <c r="D556" s="40"/>
      <c r="E556" s="44" t="str">
        <f>IF($D556="","",VLOOKUP($D556,'MÃ HH'!$A$2:$C$1873,2,0))</f>
        <v/>
      </c>
      <c r="F556" s="80"/>
      <c r="G556" s="81"/>
      <c r="H556" s="81"/>
      <c r="I556" s="84"/>
      <c r="J556" s="81"/>
      <c r="K556" s="81"/>
      <c r="L556" s="81"/>
      <c r="M556" s="81"/>
      <c r="N556" s="45"/>
      <c r="O556" s="85"/>
      <c r="P556" s="86"/>
      <c r="Q556" s="89"/>
      <c r="R556" s="40"/>
    </row>
    <row r="557" spans="1:18" s="65" customFormat="1" ht="30" hidden="1" customHeight="1">
      <c r="A557" s="78"/>
      <c r="B557" s="44" t="str">
        <f>IF($A557="","",VLOOKUP($A557,'MÃ KH'!$A$2:$D$1048573,2,0))</f>
        <v/>
      </c>
      <c r="C557" s="79" t="s">
        <v>4886</v>
      </c>
      <c r="D557" s="40"/>
      <c r="E557" s="44" t="str">
        <f>IF($D557="","",VLOOKUP($D557,'MÃ HH'!$A$2:$C$1873,2,0))</f>
        <v/>
      </c>
      <c r="F557" s="80"/>
      <c r="G557" s="81"/>
      <c r="H557" s="81"/>
      <c r="I557" s="84"/>
      <c r="J557" s="81"/>
      <c r="K557" s="81"/>
      <c r="L557" s="81"/>
      <c r="M557" s="81"/>
      <c r="N557" s="45"/>
      <c r="O557" s="85"/>
      <c r="P557" s="86"/>
      <c r="Q557" s="89"/>
      <c r="R557" s="40"/>
    </row>
    <row r="558" spans="1:18" s="65" customFormat="1" ht="30" hidden="1" customHeight="1">
      <c r="A558" s="78"/>
      <c r="B558" s="44" t="str">
        <f>IF($A558="","",VLOOKUP($A558,'MÃ KH'!$A$2:$D$1048573,2,0))</f>
        <v/>
      </c>
      <c r="C558" s="79" t="s">
        <v>4886</v>
      </c>
      <c r="D558" s="40"/>
      <c r="E558" s="44" t="str">
        <f>IF($D558="","",VLOOKUP($D558,'MÃ HH'!$A$2:$C$1873,2,0))</f>
        <v/>
      </c>
      <c r="F558" s="80"/>
      <c r="G558" s="81"/>
      <c r="H558" s="81"/>
      <c r="I558" s="84"/>
      <c r="J558" s="81"/>
      <c r="K558" s="81"/>
      <c r="L558" s="81"/>
      <c r="M558" s="81"/>
      <c r="N558" s="45"/>
      <c r="O558" s="85"/>
      <c r="P558" s="86"/>
      <c r="Q558" s="89"/>
      <c r="R558" s="40"/>
    </row>
    <row r="559" spans="1:18" s="65" customFormat="1" ht="30" hidden="1" customHeight="1">
      <c r="A559" s="78"/>
      <c r="B559" s="44" t="str">
        <f>IF($A559="","",VLOOKUP($A559,'MÃ KH'!$A$2:$D$1048573,2,0))</f>
        <v/>
      </c>
      <c r="C559" s="79" t="s">
        <v>4886</v>
      </c>
      <c r="D559" s="40"/>
      <c r="E559" s="44" t="str">
        <f>IF($D559="","",VLOOKUP($D559,'MÃ HH'!$A$2:$C$1873,2,0))</f>
        <v/>
      </c>
      <c r="F559" s="80"/>
      <c r="G559" s="81"/>
      <c r="H559" s="81"/>
      <c r="I559" s="84"/>
      <c r="J559" s="81"/>
      <c r="K559" s="81"/>
      <c r="L559" s="81"/>
      <c r="M559" s="81"/>
      <c r="N559" s="45"/>
      <c r="O559" s="85"/>
      <c r="P559" s="86"/>
      <c r="Q559" s="89"/>
      <c r="R559" s="40"/>
    </row>
    <row r="560" spans="1:18" s="65" customFormat="1" ht="30" hidden="1" customHeight="1">
      <c r="A560" s="78"/>
      <c r="B560" s="44" t="str">
        <f>IF($A560="","",VLOOKUP($A560,'MÃ KH'!$A$2:$D$1048573,2,0))</f>
        <v/>
      </c>
      <c r="C560" s="79" t="s">
        <v>4886</v>
      </c>
      <c r="D560" s="40"/>
      <c r="E560" s="44" t="str">
        <f>IF($D560="","",VLOOKUP($D560,'MÃ HH'!$A$2:$C$1873,2,0))</f>
        <v/>
      </c>
      <c r="F560" s="80"/>
      <c r="G560" s="81"/>
      <c r="H560" s="81"/>
      <c r="I560" s="84"/>
      <c r="J560" s="81"/>
      <c r="K560" s="81"/>
      <c r="L560" s="81"/>
      <c r="M560" s="81"/>
      <c r="N560" s="45"/>
      <c r="O560" s="85"/>
      <c r="P560" s="86"/>
      <c r="Q560" s="89"/>
      <c r="R560" s="40"/>
    </row>
    <row r="561" spans="1:18" s="65" customFormat="1" ht="30" hidden="1" customHeight="1">
      <c r="A561" s="78"/>
      <c r="B561" s="44" t="str">
        <f>IF($A561="","",VLOOKUP($A561,'MÃ KH'!$A$2:$D$1048573,2,0))</f>
        <v/>
      </c>
      <c r="C561" s="79" t="s">
        <v>4886</v>
      </c>
      <c r="D561" s="40"/>
      <c r="E561" s="44" t="str">
        <f>IF($D561="","",VLOOKUP($D561,'MÃ HH'!$A$2:$C$1873,2,0))</f>
        <v/>
      </c>
      <c r="F561" s="80"/>
      <c r="G561" s="81"/>
      <c r="H561" s="81"/>
      <c r="I561" s="84"/>
      <c r="J561" s="81"/>
      <c r="K561" s="81"/>
      <c r="L561" s="81"/>
      <c r="M561" s="81"/>
      <c r="N561" s="45"/>
      <c r="O561" s="85"/>
      <c r="P561" s="86"/>
      <c r="Q561" s="89"/>
      <c r="R561" s="40"/>
    </row>
    <row r="562" spans="1:18" s="65" customFormat="1" ht="30" hidden="1" customHeight="1">
      <c r="A562" s="78"/>
      <c r="B562" s="44" t="str">
        <f>IF($A562="","",VLOOKUP($A562,'MÃ KH'!$A$2:$D$1048573,2,0))</f>
        <v/>
      </c>
      <c r="C562" s="79" t="s">
        <v>4886</v>
      </c>
      <c r="D562" s="40"/>
      <c r="E562" s="44" t="str">
        <f>IF($D562="","",VLOOKUP($D562,'MÃ HH'!$A$2:$C$1873,2,0))</f>
        <v/>
      </c>
      <c r="F562" s="80"/>
      <c r="G562" s="81"/>
      <c r="H562" s="81"/>
      <c r="I562" s="84"/>
      <c r="J562" s="81"/>
      <c r="K562" s="81"/>
      <c r="L562" s="81"/>
      <c r="M562" s="81"/>
      <c r="N562" s="45"/>
      <c r="O562" s="85"/>
      <c r="P562" s="86"/>
      <c r="Q562" s="89"/>
      <c r="R562" s="40"/>
    </row>
    <row r="563" spans="1:18" s="65" customFormat="1" ht="30" hidden="1" customHeight="1">
      <c r="A563" s="78"/>
      <c r="B563" s="44" t="str">
        <f>IF($A563="","",VLOOKUP($A563,'MÃ KH'!$A$2:$D$1048573,2,0))</f>
        <v/>
      </c>
      <c r="C563" s="79" t="s">
        <v>4886</v>
      </c>
      <c r="D563" s="40"/>
      <c r="E563" s="44" t="str">
        <f>IF($D563="","",VLOOKUP($D563,'MÃ HH'!$A$2:$C$1873,2,0))</f>
        <v/>
      </c>
      <c r="F563" s="80"/>
      <c r="G563" s="81"/>
      <c r="H563" s="81"/>
      <c r="I563" s="84"/>
      <c r="J563" s="81"/>
      <c r="K563" s="81"/>
      <c r="L563" s="81"/>
      <c r="M563" s="81"/>
      <c r="N563" s="45"/>
      <c r="O563" s="85"/>
      <c r="P563" s="86"/>
      <c r="Q563" s="89"/>
      <c r="R563" s="40"/>
    </row>
    <row r="564" spans="1:18" s="65" customFormat="1" ht="30" hidden="1" customHeight="1">
      <c r="A564" s="78"/>
      <c r="B564" s="44" t="str">
        <f>IF($A564="","",VLOOKUP($A564,'MÃ KH'!$A$2:$D$1048573,2,0))</f>
        <v/>
      </c>
      <c r="C564" s="79" t="s">
        <v>4886</v>
      </c>
      <c r="D564" s="40"/>
      <c r="E564" s="44" t="str">
        <f>IF($D564="","",VLOOKUP($D564,'MÃ HH'!$A$2:$C$1873,2,0))</f>
        <v/>
      </c>
      <c r="F564" s="80"/>
      <c r="G564" s="81"/>
      <c r="H564" s="81"/>
      <c r="I564" s="84"/>
      <c r="J564" s="81"/>
      <c r="K564" s="81"/>
      <c r="L564" s="81"/>
      <c r="M564" s="81"/>
      <c r="N564" s="45"/>
      <c r="O564" s="85"/>
      <c r="P564" s="86"/>
      <c r="Q564" s="89"/>
      <c r="R564" s="40"/>
    </row>
    <row r="565" spans="1:18" s="65" customFormat="1" ht="30" hidden="1" customHeight="1">
      <c r="A565" s="78"/>
      <c r="B565" s="44" t="str">
        <f>IF($A565="","",VLOOKUP($A565,'MÃ KH'!$A$2:$D$1048573,2,0))</f>
        <v/>
      </c>
      <c r="C565" s="79" t="s">
        <v>4886</v>
      </c>
      <c r="D565" s="40"/>
      <c r="E565" s="44" t="str">
        <f>IF($D565="","",VLOOKUP($D565,'MÃ HH'!$A$2:$C$1873,2,0))</f>
        <v/>
      </c>
      <c r="F565" s="80"/>
      <c r="G565" s="81"/>
      <c r="H565" s="81"/>
      <c r="I565" s="84"/>
      <c r="J565" s="81"/>
      <c r="K565" s="81"/>
      <c r="L565" s="81"/>
      <c r="M565" s="81"/>
      <c r="N565" s="45"/>
      <c r="O565" s="85"/>
      <c r="P565" s="86"/>
      <c r="Q565" s="89"/>
      <c r="R565" s="40"/>
    </row>
    <row r="566" spans="1:18" s="65" customFormat="1" ht="30" hidden="1" customHeight="1">
      <c r="A566" s="78"/>
      <c r="B566" s="44" t="str">
        <f>IF($A566="","",VLOOKUP($A566,'MÃ KH'!$A$2:$D$1048573,2,0))</f>
        <v/>
      </c>
      <c r="C566" s="79" t="s">
        <v>4886</v>
      </c>
      <c r="D566" s="40"/>
      <c r="E566" s="44" t="str">
        <f>IF($D566="","",VLOOKUP($D566,'MÃ HH'!$A$2:$C$1873,2,0))</f>
        <v/>
      </c>
      <c r="F566" s="80"/>
      <c r="G566" s="81"/>
      <c r="H566" s="81"/>
      <c r="I566" s="84"/>
      <c r="J566" s="81"/>
      <c r="K566" s="81"/>
      <c r="L566" s="81"/>
      <c r="M566" s="81"/>
      <c r="N566" s="45"/>
      <c r="O566" s="85"/>
      <c r="P566" s="86"/>
      <c r="Q566" s="89"/>
      <c r="R566" s="40"/>
    </row>
    <row r="567" spans="1:18" s="65" customFormat="1" ht="30" hidden="1" customHeight="1">
      <c r="A567" s="78"/>
      <c r="B567" s="44" t="str">
        <f>IF($A567="","",VLOOKUP($A567,'MÃ KH'!$A$2:$D$1048573,2,0))</f>
        <v/>
      </c>
      <c r="C567" s="79" t="s">
        <v>4886</v>
      </c>
      <c r="D567" s="40"/>
      <c r="E567" s="44" t="str">
        <f>IF($D567="","",VLOOKUP($D567,'MÃ HH'!$A$2:$C$1873,2,0))</f>
        <v/>
      </c>
      <c r="F567" s="80"/>
      <c r="G567" s="81"/>
      <c r="H567" s="81"/>
      <c r="I567" s="84"/>
      <c r="J567" s="81"/>
      <c r="K567" s="81"/>
      <c r="L567" s="81"/>
      <c r="M567" s="81"/>
      <c r="N567" s="45"/>
      <c r="O567" s="85"/>
      <c r="P567" s="86"/>
      <c r="Q567" s="89"/>
      <c r="R567" s="40"/>
    </row>
    <row r="568" spans="1:18" s="65" customFormat="1" ht="30" hidden="1" customHeight="1">
      <c r="A568" s="78"/>
      <c r="B568" s="44" t="str">
        <f>IF($A568="","",VLOOKUP($A568,'MÃ KH'!$A$2:$D$1048573,2,0))</f>
        <v/>
      </c>
      <c r="C568" s="79" t="s">
        <v>4886</v>
      </c>
      <c r="D568" s="40"/>
      <c r="E568" s="44" t="str">
        <f>IF($D568="","",VLOOKUP($D568,'MÃ HH'!$A$2:$C$1873,2,0))</f>
        <v/>
      </c>
      <c r="F568" s="80"/>
      <c r="G568" s="81"/>
      <c r="H568" s="81"/>
      <c r="I568" s="84"/>
      <c r="J568" s="81"/>
      <c r="K568" s="81"/>
      <c r="L568" s="81"/>
      <c r="M568" s="81"/>
      <c r="N568" s="45"/>
      <c r="O568" s="85"/>
      <c r="P568" s="86"/>
      <c r="Q568" s="89"/>
      <c r="R568" s="40"/>
    </row>
    <row r="569" spans="1:18" s="65" customFormat="1" ht="30" hidden="1" customHeight="1">
      <c r="A569" s="78"/>
      <c r="B569" s="44" t="str">
        <f>IF($A569="","",VLOOKUP($A569,'MÃ KH'!$A$2:$D$1048573,2,0))</f>
        <v/>
      </c>
      <c r="C569" s="79" t="s">
        <v>4886</v>
      </c>
      <c r="D569" s="40"/>
      <c r="E569" s="44" t="str">
        <f>IF($D569="","",VLOOKUP($D569,'MÃ HH'!$A$2:$C$1873,2,0))</f>
        <v/>
      </c>
      <c r="F569" s="80"/>
      <c r="G569" s="81"/>
      <c r="H569" s="81"/>
      <c r="I569" s="84"/>
      <c r="J569" s="81"/>
      <c r="K569" s="81"/>
      <c r="L569" s="81"/>
      <c r="M569" s="81"/>
      <c r="N569" s="45"/>
      <c r="O569" s="85"/>
      <c r="P569" s="86"/>
      <c r="Q569" s="89"/>
      <c r="R569" s="40"/>
    </row>
    <row r="570" spans="1:18" s="65" customFormat="1" ht="30" hidden="1" customHeight="1">
      <c r="A570" s="78"/>
      <c r="B570" s="44" t="str">
        <f>IF($A570="","",VLOOKUP($A570,'MÃ KH'!$A$2:$D$1048573,2,0))</f>
        <v/>
      </c>
      <c r="C570" s="79" t="s">
        <v>4886</v>
      </c>
      <c r="D570" s="40"/>
      <c r="E570" s="44" t="str">
        <f>IF($D570="","",VLOOKUP($D570,'MÃ HH'!$A$2:$C$1873,2,0))</f>
        <v/>
      </c>
      <c r="F570" s="80"/>
      <c r="G570" s="81"/>
      <c r="H570" s="81"/>
      <c r="I570" s="84"/>
      <c r="J570" s="81"/>
      <c r="K570" s="81"/>
      <c r="L570" s="81"/>
      <c r="M570" s="81"/>
      <c r="N570" s="45"/>
      <c r="O570" s="85"/>
      <c r="P570" s="86"/>
      <c r="Q570" s="89"/>
      <c r="R570" s="40"/>
    </row>
    <row r="571" spans="1:18" s="65" customFormat="1" ht="30" hidden="1" customHeight="1">
      <c r="A571" s="78"/>
      <c r="B571" s="44" t="str">
        <f>IF($A571="","",VLOOKUP($A571,'MÃ KH'!$A$2:$D$1048573,2,0))</f>
        <v/>
      </c>
      <c r="C571" s="79" t="s">
        <v>4886</v>
      </c>
      <c r="D571" s="40"/>
      <c r="E571" s="44" t="str">
        <f>IF($D571="","",VLOOKUP($D571,'MÃ HH'!$A$2:$C$1873,2,0))</f>
        <v/>
      </c>
      <c r="F571" s="80"/>
      <c r="G571" s="81"/>
      <c r="H571" s="81"/>
      <c r="I571" s="84"/>
      <c r="J571" s="81"/>
      <c r="K571" s="81"/>
      <c r="L571" s="81"/>
      <c r="M571" s="81"/>
      <c r="N571" s="45"/>
      <c r="O571" s="85"/>
      <c r="P571" s="86"/>
      <c r="Q571" s="89"/>
      <c r="R571" s="40"/>
    </row>
    <row r="572" spans="1:18" s="65" customFormat="1" ht="30" hidden="1" customHeight="1">
      <c r="A572" s="78"/>
      <c r="B572" s="44" t="str">
        <f>IF($A572="","",VLOOKUP($A572,'MÃ KH'!$A$2:$D$1048573,2,0))</f>
        <v/>
      </c>
      <c r="C572" s="79" t="s">
        <v>4886</v>
      </c>
      <c r="D572" s="40"/>
      <c r="E572" s="44" t="str">
        <f>IF($D572="","",VLOOKUP($D572,'MÃ HH'!$A$2:$C$1873,2,0))</f>
        <v/>
      </c>
      <c r="F572" s="80"/>
      <c r="G572" s="81"/>
      <c r="H572" s="81"/>
      <c r="I572" s="84"/>
      <c r="J572" s="81"/>
      <c r="K572" s="81"/>
      <c r="L572" s="81"/>
      <c r="M572" s="81"/>
      <c r="N572" s="45"/>
      <c r="O572" s="85"/>
      <c r="P572" s="86"/>
      <c r="Q572" s="89"/>
      <c r="R572" s="40"/>
    </row>
    <row r="573" spans="1:18" s="65" customFormat="1" ht="30" hidden="1" customHeight="1">
      <c r="A573" s="78"/>
      <c r="B573" s="44" t="str">
        <f>IF($A573="","",VLOOKUP($A573,'MÃ KH'!$A$2:$D$1048573,2,0))</f>
        <v/>
      </c>
      <c r="C573" s="79" t="s">
        <v>4886</v>
      </c>
      <c r="D573" s="40"/>
      <c r="E573" s="44" t="str">
        <f>IF($D573="","",VLOOKUP($D573,'MÃ HH'!$A$2:$C$1873,2,0))</f>
        <v/>
      </c>
      <c r="F573" s="80"/>
      <c r="G573" s="81"/>
      <c r="H573" s="81"/>
      <c r="I573" s="84"/>
      <c r="J573" s="81"/>
      <c r="K573" s="81"/>
      <c r="L573" s="81"/>
      <c r="M573" s="81"/>
      <c r="N573" s="45"/>
      <c r="O573" s="85"/>
      <c r="P573" s="86"/>
      <c r="Q573" s="89"/>
      <c r="R573" s="40"/>
    </row>
    <row r="574" spans="1:18" s="65" customFormat="1" ht="30" hidden="1" customHeight="1">
      <c r="A574" s="78"/>
      <c r="B574" s="44" t="str">
        <f>IF($A574="","",VLOOKUP($A574,'MÃ KH'!$A$2:$D$1048573,2,0))</f>
        <v/>
      </c>
      <c r="C574" s="79" t="s">
        <v>4886</v>
      </c>
      <c r="D574" s="40"/>
      <c r="E574" s="44" t="str">
        <f>IF($D574="","",VLOOKUP($D574,'MÃ HH'!$A$2:$C$1873,2,0))</f>
        <v/>
      </c>
      <c r="F574" s="80"/>
      <c r="G574" s="81"/>
      <c r="H574" s="81"/>
      <c r="I574" s="84"/>
      <c r="J574" s="81"/>
      <c r="K574" s="81"/>
      <c r="L574" s="81"/>
      <c r="M574" s="81"/>
      <c r="N574" s="45"/>
      <c r="O574" s="85"/>
      <c r="P574" s="86"/>
      <c r="Q574" s="89"/>
      <c r="R574" s="40"/>
    </row>
    <row r="575" spans="1:18" s="65" customFormat="1" ht="30" hidden="1" customHeight="1">
      <c r="A575" s="78"/>
      <c r="B575" s="44" t="str">
        <f>IF($A575="","",VLOOKUP($A575,'MÃ KH'!$A$2:$D$1048573,2,0))</f>
        <v/>
      </c>
      <c r="C575" s="79" t="s">
        <v>4886</v>
      </c>
      <c r="D575" s="40"/>
      <c r="E575" s="44" t="str">
        <f>IF($D575="","",VLOOKUP($D575,'MÃ HH'!$A$2:$C$1873,2,0))</f>
        <v/>
      </c>
      <c r="F575" s="80"/>
      <c r="G575" s="81"/>
      <c r="H575" s="81"/>
      <c r="I575" s="84"/>
      <c r="J575" s="81"/>
      <c r="K575" s="81"/>
      <c r="L575" s="81"/>
      <c r="M575" s="81"/>
      <c r="N575" s="45"/>
      <c r="O575" s="85"/>
      <c r="P575" s="86"/>
      <c r="Q575" s="89"/>
      <c r="R575" s="40"/>
    </row>
    <row r="576" spans="1:18" s="65" customFormat="1" ht="30" hidden="1" customHeight="1">
      <c r="A576" s="78"/>
      <c r="B576" s="44" t="str">
        <f>IF($A576="","",VLOOKUP($A576,'MÃ KH'!$A$2:$D$1048573,2,0))</f>
        <v/>
      </c>
      <c r="C576" s="79" t="s">
        <v>4886</v>
      </c>
      <c r="D576" s="40"/>
      <c r="E576" s="44" t="str">
        <f>IF($D576="","",VLOOKUP($D576,'MÃ HH'!$A$2:$C$1873,2,0))</f>
        <v/>
      </c>
      <c r="F576" s="80"/>
      <c r="G576" s="81"/>
      <c r="H576" s="81"/>
      <c r="I576" s="84"/>
      <c r="J576" s="81"/>
      <c r="K576" s="81"/>
      <c r="L576" s="81"/>
      <c r="M576" s="81"/>
      <c r="N576" s="45"/>
      <c r="O576" s="85"/>
      <c r="P576" s="86"/>
      <c r="Q576" s="89"/>
      <c r="R576" s="40"/>
    </row>
    <row r="577" spans="1:18" s="65" customFormat="1" ht="30" hidden="1" customHeight="1">
      <c r="A577" s="78"/>
      <c r="B577" s="44" t="str">
        <f>IF($A577="","",VLOOKUP($A577,'MÃ KH'!$A$2:$D$1048573,2,0))</f>
        <v/>
      </c>
      <c r="C577" s="79" t="s">
        <v>4886</v>
      </c>
      <c r="D577" s="40"/>
      <c r="E577" s="44" t="str">
        <f>IF($D577="","",VLOOKUP($D577,'MÃ HH'!$A$2:$C$1873,2,0))</f>
        <v/>
      </c>
      <c r="F577" s="80"/>
      <c r="G577" s="81"/>
      <c r="H577" s="81"/>
      <c r="I577" s="84"/>
      <c r="J577" s="81"/>
      <c r="K577" s="81"/>
      <c r="L577" s="81"/>
      <c r="M577" s="81"/>
      <c r="N577" s="45"/>
      <c r="O577" s="85"/>
      <c r="P577" s="86"/>
      <c r="Q577" s="89"/>
      <c r="R577" s="40"/>
    </row>
    <row r="578" spans="1:18" s="65" customFormat="1" ht="30" hidden="1" customHeight="1">
      <c r="A578" s="78"/>
      <c r="B578" s="44" t="str">
        <f>IF($A578="","",VLOOKUP($A578,'MÃ KH'!$A$2:$D$1048573,2,0))</f>
        <v/>
      </c>
      <c r="C578" s="79" t="s">
        <v>4886</v>
      </c>
      <c r="D578" s="40"/>
      <c r="E578" s="44" t="str">
        <f>IF($D578="","",VLOOKUP($D578,'MÃ HH'!$A$2:$C$1873,2,0))</f>
        <v/>
      </c>
      <c r="F578" s="80"/>
      <c r="G578" s="81"/>
      <c r="H578" s="81"/>
      <c r="I578" s="84"/>
      <c r="J578" s="81"/>
      <c r="K578" s="81"/>
      <c r="L578" s="81"/>
      <c r="M578" s="81"/>
      <c r="N578" s="45"/>
      <c r="O578" s="85"/>
      <c r="P578" s="86"/>
      <c r="Q578" s="89"/>
      <c r="R578" s="40"/>
    </row>
    <row r="579" spans="1:18" s="65" customFormat="1" ht="30" hidden="1" customHeight="1">
      <c r="A579" s="78"/>
      <c r="B579" s="44" t="str">
        <f>IF($A579="","",VLOOKUP($A579,'MÃ KH'!$A$2:$D$1048573,2,0))</f>
        <v/>
      </c>
      <c r="C579" s="79" t="s">
        <v>4886</v>
      </c>
      <c r="D579" s="40"/>
      <c r="E579" s="44" t="str">
        <f>IF($D579="","",VLOOKUP($D579,'MÃ HH'!$A$2:$C$1873,2,0))</f>
        <v/>
      </c>
      <c r="F579" s="80"/>
      <c r="G579" s="81"/>
      <c r="H579" s="81"/>
      <c r="I579" s="84"/>
      <c r="J579" s="81"/>
      <c r="K579" s="81"/>
      <c r="L579" s="81"/>
      <c r="M579" s="81"/>
      <c r="N579" s="45"/>
      <c r="O579" s="85"/>
      <c r="P579" s="86"/>
      <c r="Q579" s="89"/>
      <c r="R579" s="40"/>
    </row>
    <row r="580" spans="1:18" s="65" customFormat="1" ht="30" hidden="1" customHeight="1">
      <c r="A580" s="78"/>
      <c r="B580" s="44" t="str">
        <f>IF($A580="","",VLOOKUP($A580,'MÃ KH'!$A$2:$D$1048573,2,0))</f>
        <v/>
      </c>
      <c r="C580" s="79" t="s">
        <v>4886</v>
      </c>
      <c r="D580" s="40"/>
      <c r="E580" s="44" t="str">
        <f>IF($D580="","",VLOOKUP($D580,'MÃ HH'!$A$2:$C$1873,2,0))</f>
        <v/>
      </c>
      <c r="F580" s="80"/>
      <c r="G580" s="81"/>
      <c r="H580" s="81"/>
      <c r="I580" s="84"/>
      <c r="J580" s="81"/>
      <c r="K580" s="81"/>
      <c r="L580" s="81"/>
      <c r="M580" s="81"/>
      <c r="N580" s="45"/>
      <c r="O580" s="85"/>
      <c r="P580" s="86"/>
      <c r="Q580" s="89"/>
      <c r="R580" s="40"/>
    </row>
    <row r="581" spans="1:18" s="65" customFormat="1" ht="30" hidden="1" customHeight="1">
      <c r="A581" s="78"/>
      <c r="B581" s="44" t="str">
        <f>IF($A581="","",VLOOKUP($A581,'MÃ KH'!$A$2:$D$1048573,2,0))</f>
        <v/>
      </c>
      <c r="C581" s="79" t="s">
        <v>4886</v>
      </c>
      <c r="D581" s="40"/>
      <c r="E581" s="44" t="str">
        <f>IF($D581="","",VLOOKUP($D581,'MÃ HH'!$A$2:$C$1873,2,0))</f>
        <v/>
      </c>
      <c r="F581" s="80"/>
      <c r="G581" s="81"/>
      <c r="H581" s="81"/>
      <c r="I581" s="84"/>
      <c r="J581" s="81"/>
      <c r="K581" s="81"/>
      <c r="L581" s="81"/>
      <c r="M581" s="81"/>
      <c r="N581" s="45"/>
      <c r="O581" s="85"/>
      <c r="P581" s="86"/>
      <c r="Q581" s="89"/>
      <c r="R581" s="40"/>
    </row>
    <row r="582" spans="1:18" s="65" customFormat="1" ht="30" hidden="1" customHeight="1">
      <c r="A582" s="78"/>
      <c r="B582" s="44" t="str">
        <f>IF($A582="","",VLOOKUP($A582,'MÃ KH'!$A$2:$D$1048573,2,0))</f>
        <v/>
      </c>
      <c r="C582" s="79" t="s">
        <v>4886</v>
      </c>
      <c r="D582" s="40"/>
      <c r="E582" s="44" t="str">
        <f>IF($D582="","",VLOOKUP($D582,'MÃ HH'!$A$2:$C$1873,2,0))</f>
        <v/>
      </c>
      <c r="F582" s="80"/>
      <c r="G582" s="81"/>
      <c r="H582" s="81"/>
      <c r="I582" s="84"/>
      <c r="J582" s="81"/>
      <c r="K582" s="81"/>
      <c r="L582" s="81"/>
      <c r="M582" s="81"/>
      <c r="N582" s="45"/>
      <c r="O582" s="85"/>
      <c r="P582" s="86"/>
      <c r="Q582" s="89"/>
      <c r="R582" s="40"/>
    </row>
    <row r="583" spans="1:18" s="65" customFormat="1" ht="30" hidden="1" customHeight="1">
      <c r="A583" s="78"/>
      <c r="B583" s="44" t="str">
        <f>IF($A583="","",VLOOKUP($A583,'MÃ KH'!$A$2:$D$1048573,2,0))</f>
        <v/>
      </c>
      <c r="C583" s="79" t="s">
        <v>4886</v>
      </c>
      <c r="D583" s="40"/>
      <c r="E583" s="44" t="str">
        <f>IF($D583="","",VLOOKUP($D583,'MÃ HH'!$A$2:$C$1873,2,0))</f>
        <v/>
      </c>
      <c r="F583" s="80"/>
      <c r="G583" s="81"/>
      <c r="H583" s="81"/>
      <c r="I583" s="84"/>
      <c r="J583" s="81"/>
      <c r="K583" s="81"/>
      <c r="L583" s="81"/>
      <c r="M583" s="81"/>
      <c r="N583" s="45"/>
      <c r="O583" s="85"/>
      <c r="P583" s="86"/>
      <c r="Q583" s="89"/>
      <c r="R583" s="40"/>
    </row>
    <row r="584" spans="1:18" s="65" customFormat="1" ht="30" hidden="1" customHeight="1">
      <c r="A584" s="78"/>
      <c r="B584" s="44" t="str">
        <f>IF($A584="","",VLOOKUP($A584,'MÃ KH'!$A$2:$D$1048573,2,0))</f>
        <v/>
      </c>
      <c r="C584" s="79" t="s">
        <v>4886</v>
      </c>
      <c r="D584" s="40"/>
      <c r="E584" s="44" t="str">
        <f>IF($D584="","",VLOOKUP($D584,'MÃ HH'!$A$2:$C$1873,2,0))</f>
        <v/>
      </c>
      <c r="F584" s="80"/>
      <c r="G584" s="81"/>
      <c r="H584" s="81"/>
      <c r="I584" s="84"/>
      <c r="J584" s="81"/>
      <c r="K584" s="81"/>
      <c r="L584" s="81"/>
      <c r="M584" s="81"/>
      <c r="N584" s="45"/>
      <c r="O584" s="85"/>
      <c r="P584" s="86"/>
      <c r="Q584" s="89"/>
      <c r="R584" s="40"/>
    </row>
    <row r="585" spans="1:18" s="65" customFormat="1" ht="30" hidden="1" customHeight="1">
      <c r="A585" s="78"/>
      <c r="B585" s="44" t="str">
        <f>IF($A585="","",VLOOKUP($A585,'MÃ KH'!$A$2:$D$1048573,2,0))</f>
        <v/>
      </c>
      <c r="C585" s="79" t="s">
        <v>4886</v>
      </c>
      <c r="D585" s="40"/>
      <c r="E585" s="44" t="str">
        <f>IF($D585="","",VLOOKUP($D585,'MÃ HH'!$A$2:$C$1873,2,0))</f>
        <v/>
      </c>
      <c r="F585" s="80"/>
      <c r="G585" s="81"/>
      <c r="H585" s="81"/>
      <c r="I585" s="84"/>
      <c r="J585" s="81"/>
      <c r="K585" s="81"/>
      <c r="L585" s="81"/>
      <c r="M585" s="81"/>
      <c r="N585" s="45"/>
      <c r="O585" s="85"/>
      <c r="P585" s="86"/>
      <c r="Q585" s="89"/>
      <c r="R585" s="40"/>
    </row>
    <row r="586" spans="1:18" s="65" customFormat="1" ht="30" hidden="1" customHeight="1">
      <c r="A586" s="78"/>
      <c r="B586" s="44" t="str">
        <f>IF($A586="","",VLOOKUP($A586,'MÃ KH'!$A$2:$D$1048573,2,0))</f>
        <v/>
      </c>
      <c r="C586" s="79" t="s">
        <v>4886</v>
      </c>
      <c r="D586" s="40"/>
      <c r="E586" s="44" t="str">
        <f>IF($D586="","",VLOOKUP($D586,'MÃ HH'!$A$2:$C$1873,2,0))</f>
        <v/>
      </c>
      <c r="F586" s="80"/>
      <c r="G586" s="81"/>
      <c r="H586" s="81"/>
      <c r="I586" s="84"/>
      <c r="J586" s="81"/>
      <c r="K586" s="81"/>
      <c r="L586" s="81"/>
      <c r="M586" s="81"/>
      <c r="N586" s="45"/>
      <c r="O586" s="85"/>
      <c r="P586" s="86"/>
      <c r="Q586" s="89"/>
      <c r="R586" s="40"/>
    </row>
    <row r="587" spans="1:18" s="65" customFormat="1" ht="30" hidden="1" customHeight="1">
      <c r="A587" s="78"/>
      <c r="B587" s="44" t="str">
        <f>IF($A587="","",VLOOKUP($A587,'MÃ KH'!$A$2:$D$1048573,2,0))</f>
        <v/>
      </c>
      <c r="C587" s="79" t="s">
        <v>4886</v>
      </c>
      <c r="D587" s="40"/>
      <c r="E587" s="44" t="str">
        <f>IF($D587="","",VLOOKUP($D587,'MÃ HH'!$A$2:$C$1873,2,0))</f>
        <v/>
      </c>
      <c r="F587" s="80"/>
      <c r="G587" s="81"/>
      <c r="H587" s="81"/>
      <c r="I587" s="84"/>
      <c r="J587" s="81"/>
      <c r="K587" s="81"/>
      <c r="L587" s="81"/>
      <c r="M587" s="81"/>
      <c r="N587" s="45"/>
      <c r="O587" s="85"/>
      <c r="P587" s="86"/>
      <c r="Q587" s="89"/>
      <c r="R587" s="40"/>
    </row>
    <row r="588" spans="1:18" s="65" customFormat="1" ht="30" hidden="1" customHeight="1">
      <c r="A588" s="78"/>
      <c r="B588" s="44" t="str">
        <f>IF($A588="","",VLOOKUP($A588,'MÃ KH'!$A$2:$D$1048573,2,0))</f>
        <v/>
      </c>
      <c r="C588" s="79" t="s">
        <v>4886</v>
      </c>
      <c r="D588" s="40"/>
      <c r="E588" s="44" t="str">
        <f>IF($D588="","",VLOOKUP($D588,'MÃ HH'!$A$2:$C$1873,2,0))</f>
        <v/>
      </c>
      <c r="F588" s="80"/>
      <c r="G588" s="81"/>
      <c r="H588" s="81"/>
      <c r="I588" s="84"/>
      <c r="J588" s="81"/>
      <c r="K588" s="81"/>
      <c r="L588" s="81"/>
      <c r="M588" s="81"/>
      <c r="N588" s="45"/>
      <c r="O588" s="85"/>
      <c r="P588" s="86"/>
      <c r="Q588" s="89"/>
      <c r="R588" s="40"/>
    </row>
    <row r="589" spans="1:18" s="65" customFormat="1" ht="30" hidden="1" customHeight="1">
      <c r="A589" s="78"/>
      <c r="B589" s="44" t="str">
        <f>IF($A589="","",VLOOKUP($A589,'MÃ KH'!$A$2:$D$1048573,2,0))</f>
        <v/>
      </c>
      <c r="C589" s="79" t="s">
        <v>4886</v>
      </c>
      <c r="D589" s="40"/>
      <c r="E589" s="44" t="str">
        <f>IF($D589="","",VLOOKUP($D589,'MÃ HH'!$A$2:$C$1873,2,0))</f>
        <v/>
      </c>
      <c r="F589" s="80"/>
      <c r="G589" s="81"/>
      <c r="H589" s="81"/>
      <c r="I589" s="84"/>
      <c r="J589" s="81"/>
      <c r="K589" s="81"/>
      <c r="L589" s="81"/>
      <c r="M589" s="81"/>
      <c r="N589" s="45"/>
      <c r="O589" s="85"/>
      <c r="P589" s="86"/>
      <c r="Q589" s="89"/>
      <c r="R589" s="40"/>
    </row>
    <row r="590" spans="1:18" s="65" customFormat="1" ht="30" hidden="1" customHeight="1">
      <c r="A590" s="78"/>
      <c r="B590" s="44" t="str">
        <f>IF($A590="","",VLOOKUP($A590,'MÃ KH'!$A$2:$D$1048573,2,0))</f>
        <v/>
      </c>
      <c r="C590" s="79" t="s">
        <v>4886</v>
      </c>
      <c r="D590" s="40"/>
      <c r="E590" s="44" t="str">
        <f>IF($D590="","",VLOOKUP($D590,'MÃ HH'!$A$2:$C$1873,2,0))</f>
        <v/>
      </c>
      <c r="F590" s="80"/>
      <c r="G590" s="81"/>
      <c r="H590" s="81"/>
      <c r="I590" s="84"/>
      <c r="J590" s="81"/>
      <c r="K590" s="81"/>
      <c r="L590" s="81"/>
      <c r="M590" s="81"/>
      <c r="N590" s="45"/>
      <c r="O590" s="85"/>
      <c r="P590" s="86"/>
      <c r="Q590" s="89"/>
      <c r="R590" s="40"/>
    </row>
    <row r="591" spans="1:18" s="65" customFormat="1" ht="30" hidden="1" customHeight="1">
      <c r="A591" s="78"/>
      <c r="B591" s="44" t="str">
        <f>IF($A591="","",VLOOKUP($A591,'MÃ KH'!$A$2:$D$1048573,2,0))</f>
        <v/>
      </c>
      <c r="C591" s="79" t="s">
        <v>4886</v>
      </c>
      <c r="D591" s="40"/>
      <c r="E591" s="44" t="str">
        <f>IF($D591="","",VLOOKUP($D591,'MÃ HH'!$A$2:$C$1873,2,0))</f>
        <v/>
      </c>
      <c r="F591" s="80"/>
      <c r="G591" s="81"/>
      <c r="H591" s="81"/>
      <c r="I591" s="84"/>
      <c r="J591" s="81"/>
      <c r="K591" s="81"/>
      <c r="L591" s="81"/>
      <c r="M591" s="81"/>
      <c r="N591" s="45"/>
      <c r="O591" s="85"/>
      <c r="P591" s="86"/>
      <c r="Q591" s="89"/>
      <c r="R591" s="40"/>
    </row>
    <row r="592" spans="1:18" s="65" customFormat="1" ht="30" hidden="1" customHeight="1">
      <c r="A592" s="78"/>
      <c r="B592" s="44" t="str">
        <f>IF($A592="","",VLOOKUP($A592,'MÃ KH'!$A$2:$D$1048573,2,0))</f>
        <v/>
      </c>
      <c r="C592" s="79" t="s">
        <v>4886</v>
      </c>
      <c r="D592" s="40"/>
      <c r="E592" s="44" t="str">
        <f>IF($D592="","",VLOOKUP($D592,'MÃ HH'!$A$2:$C$1873,2,0))</f>
        <v/>
      </c>
      <c r="F592" s="80"/>
      <c r="G592" s="81"/>
      <c r="H592" s="81"/>
      <c r="I592" s="84"/>
      <c r="J592" s="81"/>
      <c r="K592" s="81"/>
      <c r="L592" s="81"/>
      <c r="M592" s="81"/>
      <c r="N592" s="45"/>
      <c r="O592" s="85"/>
      <c r="P592" s="86"/>
      <c r="Q592" s="89"/>
      <c r="R592" s="40"/>
    </row>
    <row r="593" spans="1:18" s="65" customFormat="1" ht="30" hidden="1" customHeight="1">
      <c r="A593" s="78"/>
      <c r="B593" s="44" t="str">
        <f>IF($A593="","",VLOOKUP($A593,'MÃ KH'!$A$2:$D$1048573,2,0))</f>
        <v/>
      </c>
      <c r="C593" s="79" t="s">
        <v>4886</v>
      </c>
      <c r="D593" s="40"/>
      <c r="E593" s="44" t="str">
        <f>IF($D593="","",VLOOKUP($D593,'MÃ HH'!$A$2:$C$1873,2,0))</f>
        <v/>
      </c>
      <c r="F593" s="80"/>
      <c r="G593" s="81"/>
      <c r="H593" s="81"/>
      <c r="I593" s="84"/>
      <c r="J593" s="81"/>
      <c r="K593" s="81"/>
      <c r="L593" s="81"/>
      <c r="M593" s="81"/>
      <c r="N593" s="45"/>
      <c r="O593" s="85"/>
      <c r="P593" s="86"/>
      <c r="Q593" s="89"/>
      <c r="R593" s="40"/>
    </row>
    <row r="594" spans="1:18" s="65" customFormat="1" ht="30" hidden="1" customHeight="1">
      <c r="A594" s="78"/>
      <c r="B594" s="44" t="str">
        <f>IF($A594="","",VLOOKUP($A594,'MÃ KH'!$A$2:$D$1048573,2,0))</f>
        <v/>
      </c>
      <c r="C594" s="79" t="s">
        <v>4886</v>
      </c>
      <c r="D594" s="40"/>
      <c r="E594" s="44" t="str">
        <f>IF($D594="","",VLOOKUP($D594,'MÃ HH'!$A$2:$C$1873,2,0))</f>
        <v/>
      </c>
      <c r="F594" s="80"/>
      <c r="G594" s="81"/>
      <c r="H594" s="81"/>
      <c r="I594" s="84"/>
      <c r="J594" s="81"/>
      <c r="K594" s="81"/>
      <c r="L594" s="81"/>
      <c r="M594" s="81"/>
      <c r="N594" s="45"/>
      <c r="O594" s="85"/>
      <c r="P594" s="86"/>
      <c r="Q594" s="89"/>
      <c r="R594" s="40"/>
    </row>
    <row r="595" spans="1:18" s="65" customFormat="1" ht="30" hidden="1" customHeight="1">
      <c r="A595" s="78"/>
      <c r="B595" s="44" t="str">
        <f>IF($A595="","",VLOOKUP($A595,'MÃ KH'!$A$2:$D$1048573,2,0))</f>
        <v/>
      </c>
      <c r="C595" s="79" t="s">
        <v>4886</v>
      </c>
      <c r="D595" s="40"/>
      <c r="E595" s="44" t="str">
        <f>IF($D595="","",VLOOKUP($D595,'MÃ HH'!$A$2:$C$1873,2,0))</f>
        <v/>
      </c>
      <c r="F595" s="80"/>
      <c r="G595" s="81"/>
      <c r="H595" s="81"/>
      <c r="I595" s="84"/>
      <c r="J595" s="81"/>
      <c r="K595" s="81"/>
      <c r="L595" s="81"/>
      <c r="M595" s="81"/>
      <c r="N595" s="45"/>
      <c r="O595" s="85"/>
      <c r="P595" s="86"/>
      <c r="Q595" s="89"/>
      <c r="R595" s="40"/>
    </row>
    <row r="596" spans="1:18" s="65" customFormat="1" ht="30" hidden="1" customHeight="1">
      <c r="A596" s="78"/>
      <c r="B596" s="44" t="str">
        <f>IF($A596="","",VLOOKUP($A596,'MÃ KH'!$A$2:$D$1048573,2,0))</f>
        <v/>
      </c>
      <c r="C596" s="79" t="s">
        <v>4886</v>
      </c>
      <c r="D596" s="40"/>
      <c r="E596" s="44" t="str">
        <f>IF($D596="","",VLOOKUP($D596,'MÃ HH'!$A$2:$C$1873,2,0))</f>
        <v/>
      </c>
      <c r="F596" s="80"/>
      <c r="G596" s="81"/>
      <c r="H596" s="81"/>
      <c r="I596" s="84"/>
      <c r="J596" s="81"/>
      <c r="K596" s="81"/>
      <c r="L596" s="81"/>
      <c r="M596" s="81"/>
      <c r="N596" s="45"/>
      <c r="O596" s="85"/>
      <c r="P596" s="86"/>
      <c r="Q596" s="89"/>
      <c r="R596" s="40"/>
    </row>
    <row r="597" spans="1:18" s="65" customFormat="1" ht="30" hidden="1" customHeight="1">
      <c r="A597" s="78"/>
      <c r="B597" s="44" t="str">
        <f>IF($A597="","",VLOOKUP($A597,'MÃ KH'!$A$2:$D$1048573,2,0))</f>
        <v/>
      </c>
      <c r="C597" s="79" t="s">
        <v>4886</v>
      </c>
      <c r="D597" s="40"/>
      <c r="E597" s="44" t="str">
        <f>IF($D597="","",VLOOKUP($D597,'MÃ HH'!$A$2:$C$1873,2,0))</f>
        <v/>
      </c>
      <c r="F597" s="80"/>
      <c r="G597" s="81"/>
      <c r="H597" s="81"/>
      <c r="I597" s="84"/>
      <c r="J597" s="81"/>
      <c r="K597" s="81"/>
      <c r="L597" s="81"/>
      <c r="M597" s="81"/>
      <c r="N597" s="45"/>
      <c r="O597" s="85"/>
      <c r="P597" s="86"/>
      <c r="Q597" s="89"/>
      <c r="R597" s="40"/>
    </row>
    <row r="598" spans="1:18" s="65" customFormat="1" ht="30" hidden="1" customHeight="1">
      <c r="A598" s="78"/>
      <c r="B598" s="44" t="str">
        <f>IF($A598="","",VLOOKUP($A598,'MÃ KH'!$A$2:$D$1048573,2,0))</f>
        <v/>
      </c>
      <c r="C598" s="79" t="s">
        <v>4886</v>
      </c>
      <c r="D598" s="40"/>
      <c r="E598" s="44" t="str">
        <f>IF($D598="","",VLOOKUP($D598,'MÃ HH'!$A$2:$C$1873,2,0))</f>
        <v/>
      </c>
      <c r="F598" s="80"/>
      <c r="G598" s="81"/>
      <c r="H598" s="81"/>
      <c r="I598" s="84"/>
      <c r="J598" s="81"/>
      <c r="K598" s="81"/>
      <c r="L598" s="81"/>
      <c r="M598" s="81"/>
      <c r="N598" s="45"/>
      <c r="O598" s="85"/>
      <c r="P598" s="86"/>
      <c r="Q598" s="89"/>
      <c r="R598" s="40"/>
    </row>
    <row r="599" spans="1:18" s="65" customFormat="1" ht="30" hidden="1" customHeight="1">
      <c r="A599" s="78"/>
      <c r="B599" s="44" t="str">
        <f>IF($A599="","",VLOOKUP($A599,'MÃ KH'!$A$2:$D$1048573,2,0))</f>
        <v/>
      </c>
      <c r="C599" s="79" t="s">
        <v>4886</v>
      </c>
      <c r="D599" s="40"/>
      <c r="E599" s="44" t="str">
        <f>IF($D599="","",VLOOKUP($D599,'MÃ HH'!$A$2:$C$1873,2,0))</f>
        <v/>
      </c>
      <c r="F599" s="80"/>
      <c r="G599" s="81"/>
      <c r="H599" s="81"/>
      <c r="I599" s="84"/>
      <c r="J599" s="81"/>
      <c r="K599" s="81"/>
      <c r="L599" s="81"/>
      <c r="M599" s="81"/>
      <c r="N599" s="45"/>
      <c r="O599" s="85"/>
      <c r="P599" s="86"/>
      <c r="Q599" s="89"/>
      <c r="R599" s="40"/>
    </row>
    <row r="600" spans="1:18" s="65" customFormat="1" ht="30" hidden="1" customHeight="1">
      <c r="A600" s="78"/>
      <c r="B600" s="44" t="str">
        <f>IF($A600="","",VLOOKUP($A600,'MÃ KH'!$A$2:$D$1048573,2,0))</f>
        <v/>
      </c>
      <c r="C600" s="79" t="s">
        <v>4886</v>
      </c>
      <c r="D600" s="40"/>
      <c r="E600" s="44" t="str">
        <f>IF($D600="","",VLOOKUP($D600,'MÃ HH'!$A$2:$C$1873,2,0))</f>
        <v/>
      </c>
      <c r="F600" s="80"/>
      <c r="G600" s="81"/>
      <c r="H600" s="81"/>
      <c r="I600" s="84"/>
      <c r="J600" s="81"/>
      <c r="K600" s="81"/>
      <c r="L600" s="81"/>
      <c r="M600" s="81"/>
      <c r="N600" s="45"/>
      <c r="O600" s="85"/>
      <c r="P600" s="86"/>
      <c r="Q600" s="89"/>
      <c r="R600" s="40"/>
    </row>
    <row r="601" spans="1:18" s="65" customFormat="1" ht="30" hidden="1" customHeight="1">
      <c r="A601" s="78"/>
      <c r="B601" s="44" t="str">
        <f>IF($A601="","",VLOOKUP($A601,'MÃ KH'!$A$2:$D$1048573,2,0))</f>
        <v/>
      </c>
      <c r="C601" s="79" t="s">
        <v>4886</v>
      </c>
      <c r="D601" s="40"/>
      <c r="E601" s="44" t="str">
        <f>IF($D601="","",VLOOKUP($D601,'MÃ HH'!$A$2:$C$1873,2,0))</f>
        <v/>
      </c>
      <c r="F601" s="80"/>
      <c r="G601" s="81"/>
      <c r="H601" s="81"/>
      <c r="I601" s="84"/>
      <c r="J601" s="81"/>
      <c r="K601" s="81"/>
      <c r="L601" s="81"/>
      <c r="M601" s="81"/>
      <c r="N601" s="45"/>
      <c r="O601" s="85"/>
      <c r="P601" s="86"/>
      <c r="Q601" s="89"/>
      <c r="R601" s="40"/>
    </row>
    <row r="602" spans="1:18" s="65" customFormat="1" ht="30" hidden="1" customHeight="1">
      <c r="A602" s="78"/>
      <c r="B602" s="44" t="str">
        <f>IF($A602="","",VLOOKUP($A602,'MÃ KH'!$A$2:$D$1048573,2,0))</f>
        <v/>
      </c>
      <c r="C602" s="79" t="s">
        <v>4886</v>
      </c>
      <c r="D602" s="40"/>
      <c r="E602" s="44" t="str">
        <f>IF($D602="","",VLOOKUP($D602,'MÃ HH'!$A$2:$C$1873,2,0))</f>
        <v/>
      </c>
      <c r="F602" s="80"/>
      <c r="G602" s="81"/>
      <c r="H602" s="81"/>
      <c r="I602" s="84"/>
      <c r="J602" s="81"/>
      <c r="K602" s="81"/>
      <c r="L602" s="81"/>
      <c r="M602" s="81"/>
      <c r="N602" s="45"/>
      <c r="O602" s="85"/>
      <c r="P602" s="86"/>
      <c r="Q602" s="89"/>
      <c r="R602" s="40"/>
    </row>
    <row r="603" spans="1:18" s="65" customFormat="1" ht="30" hidden="1" customHeight="1">
      <c r="A603" s="78"/>
      <c r="B603" s="44" t="str">
        <f>IF($A603="","",VLOOKUP($A603,'MÃ KH'!$A$2:$D$1048573,2,0))</f>
        <v/>
      </c>
      <c r="C603" s="79" t="s">
        <v>4886</v>
      </c>
      <c r="D603" s="40"/>
      <c r="E603" s="44" t="str">
        <f>IF($D603="","",VLOOKUP($D603,'MÃ HH'!$A$2:$C$1873,2,0))</f>
        <v/>
      </c>
      <c r="F603" s="80"/>
      <c r="G603" s="81"/>
      <c r="H603" s="81"/>
      <c r="I603" s="84"/>
      <c r="J603" s="81"/>
      <c r="K603" s="81"/>
      <c r="L603" s="81"/>
      <c r="M603" s="81"/>
      <c r="N603" s="45"/>
      <c r="O603" s="85"/>
      <c r="P603" s="86"/>
      <c r="Q603" s="89"/>
      <c r="R603" s="40"/>
    </row>
    <row r="604" spans="1:18" s="65" customFormat="1" ht="30" hidden="1" customHeight="1">
      <c r="A604" s="78"/>
      <c r="B604" s="44" t="str">
        <f>IF($A604="","",VLOOKUP($A604,'MÃ KH'!$A$2:$D$1048573,2,0))</f>
        <v/>
      </c>
      <c r="C604" s="79" t="s">
        <v>4886</v>
      </c>
      <c r="D604" s="40"/>
      <c r="E604" s="44" t="str">
        <f>IF($D604="","",VLOOKUP($D604,'MÃ HH'!$A$2:$C$1873,2,0))</f>
        <v/>
      </c>
      <c r="F604" s="80"/>
      <c r="G604" s="81"/>
      <c r="H604" s="81"/>
      <c r="I604" s="84"/>
      <c r="J604" s="81"/>
      <c r="K604" s="81"/>
      <c r="L604" s="81"/>
      <c r="M604" s="81"/>
      <c r="N604" s="45"/>
      <c r="O604" s="85"/>
      <c r="P604" s="86"/>
      <c r="Q604" s="89"/>
      <c r="R604" s="40"/>
    </row>
    <row r="605" spans="1:18" s="65" customFormat="1" ht="30" hidden="1" customHeight="1">
      <c r="A605" s="78"/>
      <c r="B605" s="44" t="str">
        <f>IF($A605="","",VLOOKUP($A605,'MÃ KH'!$A$2:$D$1048573,2,0))</f>
        <v/>
      </c>
      <c r="C605" s="79" t="s">
        <v>4886</v>
      </c>
      <c r="D605" s="40"/>
      <c r="E605" s="44" t="str">
        <f>IF($D605="","",VLOOKUP($D605,'MÃ HH'!$A$2:$C$1873,2,0))</f>
        <v/>
      </c>
      <c r="F605" s="80"/>
      <c r="G605" s="81"/>
      <c r="H605" s="81"/>
      <c r="I605" s="84"/>
      <c r="J605" s="81"/>
      <c r="K605" s="81"/>
      <c r="L605" s="81"/>
      <c r="M605" s="81"/>
      <c r="N605" s="45"/>
      <c r="O605" s="85"/>
      <c r="P605" s="86"/>
      <c r="Q605" s="89"/>
      <c r="R605" s="40"/>
    </row>
    <row r="606" spans="1:18" s="65" customFormat="1" ht="30" hidden="1" customHeight="1">
      <c r="A606" s="78"/>
      <c r="B606" s="44" t="str">
        <f>IF($A606="","",VLOOKUP($A606,'MÃ KH'!$A$2:$D$1048573,2,0))</f>
        <v/>
      </c>
      <c r="C606" s="79" t="s">
        <v>4886</v>
      </c>
      <c r="D606" s="40"/>
      <c r="E606" s="44" t="str">
        <f>IF($D606="","",VLOOKUP($D606,'MÃ HH'!$A$2:$C$1873,2,0))</f>
        <v/>
      </c>
      <c r="F606" s="80"/>
      <c r="G606" s="81"/>
      <c r="H606" s="81"/>
      <c r="I606" s="84"/>
      <c r="J606" s="81"/>
      <c r="K606" s="81"/>
      <c r="L606" s="81"/>
      <c r="M606" s="81"/>
      <c r="N606" s="45"/>
      <c r="O606" s="85"/>
      <c r="P606" s="86"/>
      <c r="Q606" s="89"/>
      <c r="R606" s="40"/>
    </row>
    <row r="607" spans="1:18" s="65" customFormat="1" ht="30" hidden="1" customHeight="1">
      <c r="A607" s="78"/>
      <c r="B607" s="44" t="str">
        <f>IF($A607="","",VLOOKUP($A607,'MÃ KH'!$A$2:$D$1048573,2,0))</f>
        <v/>
      </c>
      <c r="C607" s="79" t="s">
        <v>4886</v>
      </c>
      <c r="D607" s="40"/>
      <c r="E607" s="44" t="str">
        <f>IF($D607="","",VLOOKUP($D607,'MÃ HH'!$A$2:$C$1873,2,0))</f>
        <v/>
      </c>
      <c r="F607" s="80"/>
      <c r="G607" s="81"/>
      <c r="H607" s="81"/>
      <c r="I607" s="84"/>
      <c r="J607" s="81"/>
      <c r="K607" s="81"/>
      <c r="L607" s="81"/>
      <c r="M607" s="81"/>
      <c r="N607" s="45"/>
      <c r="O607" s="85"/>
      <c r="P607" s="86"/>
      <c r="Q607" s="89"/>
      <c r="R607" s="40"/>
    </row>
    <row r="608" spans="1:18" s="65" customFormat="1" ht="30" hidden="1" customHeight="1">
      <c r="A608" s="78"/>
      <c r="B608" s="44" t="str">
        <f>IF($A608="","",VLOOKUP($A608,'MÃ KH'!$A$2:$D$1048573,2,0))</f>
        <v/>
      </c>
      <c r="C608" s="79" t="s">
        <v>4886</v>
      </c>
      <c r="D608" s="40"/>
      <c r="E608" s="44" t="str">
        <f>IF($D608="","",VLOOKUP($D608,'MÃ HH'!$A$2:$C$1873,2,0))</f>
        <v/>
      </c>
      <c r="F608" s="80"/>
      <c r="G608" s="81"/>
      <c r="H608" s="81"/>
      <c r="I608" s="84"/>
      <c r="J608" s="81"/>
      <c r="K608" s="81"/>
      <c r="L608" s="81"/>
      <c r="M608" s="81"/>
      <c r="N608" s="45"/>
      <c r="O608" s="85"/>
      <c r="P608" s="86"/>
      <c r="Q608" s="89"/>
      <c r="R608" s="40"/>
    </row>
    <row r="609" spans="1:18" s="65" customFormat="1" ht="30" hidden="1" customHeight="1">
      <c r="A609" s="78"/>
      <c r="B609" s="44" t="str">
        <f>IF($A609="","",VLOOKUP($A609,'MÃ KH'!$A$2:$D$1048573,2,0))</f>
        <v/>
      </c>
      <c r="C609" s="79" t="s">
        <v>4886</v>
      </c>
      <c r="D609" s="40"/>
      <c r="E609" s="44" t="str">
        <f>IF($D609="","",VLOOKUP($D609,'MÃ HH'!$A$2:$C$1873,2,0))</f>
        <v/>
      </c>
      <c r="F609" s="80"/>
      <c r="G609" s="81"/>
      <c r="H609" s="81"/>
      <c r="I609" s="84"/>
      <c r="J609" s="81"/>
      <c r="K609" s="81"/>
      <c r="L609" s="81"/>
      <c r="M609" s="81"/>
      <c r="N609" s="45"/>
      <c r="O609" s="85"/>
      <c r="P609" s="86"/>
      <c r="Q609" s="89"/>
      <c r="R609" s="40"/>
    </row>
    <row r="610" spans="1:18" s="65" customFormat="1" ht="30" hidden="1" customHeight="1">
      <c r="A610" s="78"/>
      <c r="B610" s="44" t="str">
        <f>IF($A610="","",VLOOKUP($A610,'MÃ KH'!$A$2:$D$1048573,2,0))</f>
        <v/>
      </c>
      <c r="C610" s="79" t="s">
        <v>4886</v>
      </c>
      <c r="D610" s="40"/>
      <c r="E610" s="44" t="str">
        <f>IF($D610="","",VLOOKUP($D610,'MÃ HH'!$A$2:$C$1873,2,0))</f>
        <v/>
      </c>
      <c r="F610" s="80"/>
      <c r="G610" s="81"/>
      <c r="H610" s="81"/>
      <c r="I610" s="84"/>
      <c r="J610" s="81"/>
      <c r="K610" s="81"/>
      <c r="L610" s="81"/>
      <c r="M610" s="81"/>
      <c r="N610" s="45"/>
      <c r="O610" s="85"/>
      <c r="P610" s="86"/>
      <c r="Q610" s="89"/>
      <c r="R610" s="40"/>
    </row>
    <row r="611" spans="1:18" s="65" customFormat="1" ht="30" hidden="1" customHeight="1">
      <c r="A611" s="78"/>
      <c r="B611" s="44" t="str">
        <f>IF($A611="","",VLOOKUP($A611,'MÃ KH'!$A$2:$D$1048573,2,0))</f>
        <v/>
      </c>
      <c r="C611" s="79" t="s">
        <v>4886</v>
      </c>
      <c r="D611" s="40"/>
      <c r="E611" s="44" t="str">
        <f>IF($D611="","",VLOOKUP($D611,'MÃ HH'!$A$2:$C$1873,2,0))</f>
        <v/>
      </c>
      <c r="F611" s="80"/>
      <c r="G611" s="81"/>
      <c r="H611" s="81"/>
      <c r="I611" s="84"/>
      <c r="J611" s="81"/>
      <c r="K611" s="81"/>
      <c r="L611" s="81"/>
      <c r="M611" s="81"/>
      <c r="N611" s="45"/>
      <c r="O611" s="85"/>
      <c r="P611" s="86"/>
      <c r="Q611" s="89"/>
      <c r="R611" s="40"/>
    </row>
    <row r="612" spans="1:18" s="65" customFormat="1" ht="30" hidden="1" customHeight="1">
      <c r="A612" s="78"/>
      <c r="B612" s="44" t="str">
        <f>IF($A612="","",VLOOKUP($A612,'MÃ KH'!$A$2:$D$1048573,2,0))</f>
        <v/>
      </c>
      <c r="C612" s="79" t="s">
        <v>4886</v>
      </c>
      <c r="D612" s="40"/>
      <c r="E612" s="44" t="str">
        <f>IF($D612="","",VLOOKUP($D612,'MÃ HH'!$A$2:$C$1873,2,0))</f>
        <v/>
      </c>
      <c r="F612" s="80"/>
      <c r="G612" s="81"/>
      <c r="H612" s="81"/>
      <c r="I612" s="84"/>
      <c r="J612" s="81"/>
      <c r="K612" s="81"/>
      <c r="L612" s="81"/>
      <c r="M612" s="81"/>
      <c r="N612" s="45"/>
      <c r="O612" s="85"/>
      <c r="P612" s="86"/>
      <c r="Q612" s="89"/>
      <c r="R612" s="40"/>
    </row>
    <row r="613" spans="1:18" s="65" customFormat="1" ht="30" hidden="1" customHeight="1">
      <c r="A613" s="78"/>
      <c r="B613" s="44" t="str">
        <f>IF($A613="","",VLOOKUP($A613,'MÃ KH'!$A$2:$D$1048573,2,0))</f>
        <v/>
      </c>
      <c r="C613" s="79" t="s">
        <v>4886</v>
      </c>
      <c r="D613" s="40"/>
      <c r="E613" s="44" t="str">
        <f>IF($D613="","",VLOOKUP($D613,'MÃ HH'!$A$2:$C$1873,2,0))</f>
        <v/>
      </c>
      <c r="F613" s="80"/>
      <c r="G613" s="81"/>
      <c r="H613" s="81"/>
      <c r="I613" s="84"/>
      <c r="J613" s="81"/>
      <c r="K613" s="81"/>
      <c r="L613" s="81"/>
      <c r="M613" s="81"/>
      <c r="N613" s="45"/>
      <c r="O613" s="85"/>
      <c r="P613" s="86"/>
      <c r="Q613" s="89"/>
      <c r="R613" s="40"/>
    </row>
    <row r="614" spans="1:18" s="65" customFormat="1" ht="30" hidden="1" customHeight="1">
      <c r="A614" s="78"/>
      <c r="B614" s="44" t="str">
        <f>IF($A614="","",VLOOKUP($A614,'MÃ KH'!$A$2:$D$1048573,2,0))</f>
        <v/>
      </c>
      <c r="C614" s="79" t="s">
        <v>4886</v>
      </c>
      <c r="D614" s="40"/>
      <c r="E614" s="44" t="str">
        <f>IF($D614="","",VLOOKUP($D614,'MÃ HH'!$A$2:$C$1873,2,0))</f>
        <v/>
      </c>
      <c r="F614" s="80"/>
      <c r="G614" s="81"/>
      <c r="H614" s="81"/>
      <c r="I614" s="84"/>
      <c r="J614" s="81"/>
      <c r="K614" s="81"/>
      <c r="L614" s="81"/>
      <c r="M614" s="81"/>
      <c r="N614" s="45"/>
      <c r="O614" s="85"/>
      <c r="P614" s="86"/>
      <c r="Q614" s="89"/>
      <c r="R614" s="40"/>
    </row>
    <row r="615" spans="1:18" s="65" customFormat="1" ht="30" hidden="1" customHeight="1">
      <c r="A615" s="78"/>
      <c r="B615" s="44" t="str">
        <f>IF($A615="","",VLOOKUP($A615,'MÃ KH'!$A$2:$D$1048573,2,0))</f>
        <v/>
      </c>
      <c r="C615" s="79" t="s">
        <v>4886</v>
      </c>
      <c r="D615" s="40"/>
      <c r="E615" s="44" t="str">
        <f>IF($D615="","",VLOOKUP($D615,'MÃ HH'!$A$2:$C$1873,2,0))</f>
        <v/>
      </c>
      <c r="F615" s="80"/>
      <c r="G615" s="81"/>
      <c r="H615" s="81"/>
      <c r="I615" s="84"/>
      <c r="J615" s="81"/>
      <c r="K615" s="81"/>
      <c r="L615" s="81"/>
      <c r="M615" s="81"/>
      <c r="N615" s="45"/>
      <c r="O615" s="85"/>
      <c r="P615" s="86"/>
      <c r="Q615" s="89"/>
      <c r="R615" s="40"/>
    </row>
    <row r="616" spans="1:18" s="65" customFormat="1" ht="30" hidden="1" customHeight="1">
      <c r="A616" s="78"/>
      <c r="B616" s="44" t="str">
        <f>IF($A616="","",VLOOKUP($A616,'MÃ KH'!$A$2:$D$1048573,2,0))</f>
        <v/>
      </c>
      <c r="C616" s="79" t="s">
        <v>4886</v>
      </c>
      <c r="D616" s="40"/>
      <c r="E616" s="44" t="str">
        <f>IF($D616="","",VLOOKUP($D616,'MÃ HH'!$A$2:$C$1873,2,0))</f>
        <v/>
      </c>
      <c r="F616" s="80"/>
      <c r="G616" s="81"/>
      <c r="H616" s="81"/>
      <c r="I616" s="84"/>
      <c r="J616" s="81"/>
      <c r="K616" s="81"/>
      <c r="L616" s="81"/>
      <c r="M616" s="81"/>
      <c r="N616" s="45"/>
      <c r="O616" s="85"/>
      <c r="P616" s="86"/>
      <c r="Q616" s="89"/>
      <c r="R616" s="40"/>
    </row>
    <row r="617" spans="1:18" s="65" customFormat="1" ht="30" hidden="1" customHeight="1">
      <c r="A617" s="78"/>
      <c r="B617" s="44" t="str">
        <f>IF($A617="","",VLOOKUP($A617,'MÃ KH'!$A$2:$D$1048573,2,0))</f>
        <v/>
      </c>
      <c r="C617" s="79" t="s">
        <v>4886</v>
      </c>
      <c r="D617" s="40"/>
      <c r="E617" s="44" t="str">
        <f>IF($D617="","",VLOOKUP($D617,'MÃ HH'!$A$2:$C$1873,2,0))</f>
        <v/>
      </c>
      <c r="F617" s="80"/>
      <c r="G617" s="81"/>
      <c r="H617" s="81"/>
      <c r="I617" s="84"/>
      <c r="J617" s="81"/>
      <c r="K617" s="81"/>
      <c r="L617" s="81"/>
      <c r="M617" s="81"/>
      <c r="N617" s="45"/>
      <c r="O617" s="85"/>
      <c r="P617" s="86"/>
      <c r="Q617" s="89"/>
      <c r="R617" s="40"/>
    </row>
    <row r="618" spans="1:18" s="65" customFormat="1" ht="30" hidden="1" customHeight="1">
      <c r="A618" s="78"/>
      <c r="B618" s="44" t="str">
        <f>IF($A618="","",VLOOKUP($A618,'MÃ KH'!$A$2:$D$1048573,2,0))</f>
        <v/>
      </c>
      <c r="C618" s="79" t="s">
        <v>4886</v>
      </c>
      <c r="D618" s="40"/>
      <c r="E618" s="44" t="str">
        <f>IF($D618="","",VLOOKUP($D618,'MÃ HH'!$A$2:$C$1873,2,0))</f>
        <v/>
      </c>
      <c r="F618" s="80"/>
      <c r="G618" s="81"/>
      <c r="H618" s="81"/>
      <c r="I618" s="84"/>
      <c r="J618" s="81"/>
      <c r="K618" s="81"/>
      <c r="L618" s="81"/>
      <c r="M618" s="81"/>
      <c r="N618" s="45"/>
      <c r="O618" s="85"/>
      <c r="P618" s="86"/>
      <c r="Q618" s="89"/>
      <c r="R618" s="40"/>
    </row>
    <row r="619" spans="1:18" s="65" customFormat="1" ht="30" hidden="1" customHeight="1">
      <c r="A619" s="78"/>
      <c r="B619" s="44" t="str">
        <f>IF($A619="","",VLOOKUP($A619,'MÃ KH'!$A$2:$D$1048573,2,0))</f>
        <v/>
      </c>
      <c r="C619" s="79" t="s">
        <v>4886</v>
      </c>
      <c r="D619" s="40"/>
      <c r="E619" s="44" t="str">
        <f>IF($D619="","",VLOOKUP($D619,'MÃ HH'!$A$2:$C$1873,2,0))</f>
        <v/>
      </c>
      <c r="F619" s="80"/>
      <c r="G619" s="81"/>
      <c r="H619" s="81"/>
      <c r="I619" s="84"/>
      <c r="J619" s="81"/>
      <c r="K619" s="81"/>
      <c r="L619" s="81"/>
      <c r="M619" s="81"/>
      <c r="N619" s="45"/>
      <c r="O619" s="85"/>
      <c r="P619" s="86"/>
      <c r="Q619" s="89"/>
      <c r="R619" s="40"/>
    </row>
    <row r="620" spans="1:18" s="65" customFormat="1" ht="30" hidden="1" customHeight="1">
      <c r="A620" s="78"/>
      <c r="B620" s="44" t="str">
        <f>IF($A620="","",VLOOKUP($A620,'MÃ KH'!$A$2:$D$1048573,2,0))</f>
        <v/>
      </c>
      <c r="C620" s="79" t="s">
        <v>4886</v>
      </c>
      <c r="D620" s="40"/>
      <c r="E620" s="44" t="str">
        <f>IF($D620="","",VLOOKUP($D620,'MÃ HH'!$A$2:$C$1873,2,0))</f>
        <v/>
      </c>
      <c r="F620" s="80"/>
      <c r="G620" s="81"/>
      <c r="H620" s="81"/>
      <c r="I620" s="84"/>
      <c r="J620" s="81"/>
      <c r="K620" s="81"/>
      <c r="L620" s="81"/>
      <c r="M620" s="81"/>
      <c r="N620" s="45"/>
      <c r="O620" s="85"/>
      <c r="P620" s="86"/>
      <c r="Q620" s="89"/>
      <c r="R620" s="40"/>
    </row>
    <row r="621" spans="1:18" s="65" customFormat="1" ht="30" hidden="1" customHeight="1">
      <c r="A621" s="78"/>
      <c r="B621" s="44" t="str">
        <f>IF($A621="","",VLOOKUP($A621,'MÃ KH'!$A$2:$D$1048573,2,0))</f>
        <v/>
      </c>
      <c r="C621" s="79" t="s">
        <v>4886</v>
      </c>
      <c r="D621" s="40"/>
      <c r="E621" s="44" t="str">
        <f>IF($D621="","",VLOOKUP($D621,'MÃ HH'!$A$2:$C$1873,2,0))</f>
        <v/>
      </c>
      <c r="F621" s="80"/>
      <c r="G621" s="81"/>
      <c r="H621" s="81"/>
      <c r="I621" s="84"/>
      <c r="J621" s="81"/>
      <c r="K621" s="81"/>
      <c r="L621" s="81"/>
      <c r="M621" s="81"/>
      <c r="N621" s="45"/>
      <c r="O621" s="85"/>
      <c r="P621" s="86"/>
      <c r="Q621" s="89"/>
      <c r="R621" s="40"/>
    </row>
    <row r="622" spans="1:18" s="65" customFormat="1" ht="30" hidden="1" customHeight="1">
      <c r="A622" s="78"/>
      <c r="B622" s="44" t="str">
        <f>IF($A622="","",VLOOKUP($A622,'MÃ KH'!$A$2:$D$1048573,2,0))</f>
        <v/>
      </c>
      <c r="C622" s="79" t="s">
        <v>4886</v>
      </c>
      <c r="D622" s="40"/>
      <c r="E622" s="44" t="str">
        <f>IF($D622="","",VLOOKUP($D622,'MÃ HH'!$A$2:$C$1873,2,0))</f>
        <v/>
      </c>
      <c r="F622" s="80"/>
      <c r="G622" s="81"/>
      <c r="H622" s="81"/>
      <c r="I622" s="84"/>
      <c r="J622" s="81"/>
      <c r="K622" s="81"/>
      <c r="L622" s="81"/>
      <c r="M622" s="81"/>
      <c r="N622" s="45"/>
      <c r="O622" s="85"/>
      <c r="P622" s="86"/>
      <c r="Q622" s="89"/>
      <c r="R622" s="40"/>
    </row>
    <row r="623" spans="1:18" s="65" customFormat="1" ht="30" hidden="1" customHeight="1">
      <c r="A623" s="78"/>
      <c r="B623" s="44" t="str">
        <f>IF($A623="","",VLOOKUP($A623,'MÃ KH'!$A$2:$D$1048573,2,0))</f>
        <v/>
      </c>
      <c r="C623" s="79" t="s">
        <v>4886</v>
      </c>
      <c r="D623" s="40"/>
      <c r="E623" s="44" t="str">
        <f>IF($D623="","",VLOOKUP($D623,'MÃ HH'!$A$2:$C$1873,2,0))</f>
        <v/>
      </c>
      <c r="F623" s="80"/>
      <c r="G623" s="81"/>
      <c r="H623" s="81"/>
      <c r="I623" s="84"/>
      <c r="J623" s="81"/>
      <c r="K623" s="81"/>
      <c r="L623" s="81"/>
      <c r="M623" s="81"/>
      <c r="N623" s="45"/>
      <c r="O623" s="85"/>
      <c r="P623" s="86"/>
      <c r="Q623" s="89"/>
      <c r="R623" s="40"/>
    </row>
    <row r="624" spans="1:18" s="65" customFormat="1" ht="30" hidden="1" customHeight="1">
      <c r="A624" s="78"/>
      <c r="B624" s="44" t="str">
        <f>IF($A624="","",VLOOKUP($A624,'MÃ KH'!$A$2:$D$1048573,2,0))</f>
        <v/>
      </c>
      <c r="C624" s="79" t="s">
        <v>4886</v>
      </c>
      <c r="D624" s="40"/>
      <c r="E624" s="44" t="str">
        <f>IF($D624="","",VLOOKUP($D624,'MÃ HH'!$A$2:$C$1873,2,0))</f>
        <v/>
      </c>
      <c r="F624" s="80"/>
      <c r="G624" s="81"/>
      <c r="H624" s="81"/>
      <c r="I624" s="84"/>
      <c r="J624" s="81"/>
      <c r="K624" s="81"/>
      <c r="L624" s="81"/>
      <c r="M624" s="81"/>
      <c r="N624" s="45"/>
      <c r="O624" s="85"/>
      <c r="P624" s="86"/>
      <c r="Q624" s="89"/>
      <c r="R624" s="40"/>
    </row>
    <row r="625" spans="1:18" s="65" customFormat="1" ht="30" hidden="1" customHeight="1">
      <c r="A625" s="78"/>
      <c r="B625" s="44" t="str">
        <f>IF($A625="","",VLOOKUP($A625,'MÃ KH'!$A$2:$D$1048573,2,0))</f>
        <v/>
      </c>
      <c r="C625" s="79" t="s">
        <v>4886</v>
      </c>
      <c r="D625" s="40"/>
      <c r="E625" s="44" t="str">
        <f>IF($D625="","",VLOOKUP($D625,'MÃ HH'!$A$2:$C$1873,2,0))</f>
        <v/>
      </c>
      <c r="F625" s="80"/>
      <c r="G625" s="81"/>
      <c r="H625" s="81"/>
      <c r="I625" s="84"/>
      <c r="J625" s="81"/>
      <c r="K625" s="81"/>
      <c r="L625" s="81"/>
      <c r="M625" s="81"/>
      <c r="N625" s="45"/>
      <c r="O625" s="85"/>
      <c r="P625" s="86"/>
      <c r="Q625" s="89"/>
      <c r="R625" s="40"/>
    </row>
    <row r="626" spans="1:18" s="65" customFormat="1" ht="30" hidden="1" customHeight="1">
      <c r="A626" s="78"/>
      <c r="B626" s="44" t="str">
        <f>IF($A626="","",VLOOKUP($A626,'MÃ KH'!$A$2:$D$1048573,2,0))</f>
        <v/>
      </c>
      <c r="C626" s="79" t="s">
        <v>4886</v>
      </c>
      <c r="D626" s="40"/>
      <c r="E626" s="44" t="str">
        <f>IF($D626="","",VLOOKUP($D626,'MÃ HH'!$A$2:$C$1873,2,0))</f>
        <v/>
      </c>
      <c r="F626" s="80"/>
      <c r="G626" s="81"/>
      <c r="H626" s="81"/>
      <c r="I626" s="84"/>
      <c r="J626" s="81"/>
      <c r="K626" s="81"/>
      <c r="L626" s="81"/>
      <c r="M626" s="81"/>
      <c r="N626" s="45"/>
      <c r="O626" s="85"/>
      <c r="P626" s="86"/>
      <c r="Q626" s="89"/>
      <c r="R626" s="40"/>
    </row>
    <row r="627" spans="1:18" s="65" customFormat="1" ht="30" hidden="1" customHeight="1">
      <c r="A627" s="78"/>
      <c r="B627" s="44" t="str">
        <f>IF($A627="","",VLOOKUP($A627,'MÃ KH'!$A$2:$D$1048573,2,0))</f>
        <v/>
      </c>
      <c r="C627" s="79" t="s">
        <v>4886</v>
      </c>
      <c r="D627" s="40"/>
      <c r="E627" s="44" t="str">
        <f>IF($D627="","",VLOOKUP($D627,'MÃ HH'!$A$2:$C$1873,2,0))</f>
        <v/>
      </c>
      <c r="F627" s="80"/>
      <c r="G627" s="81"/>
      <c r="H627" s="81"/>
      <c r="I627" s="84"/>
      <c r="J627" s="81"/>
      <c r="K627" s="81"/>
      <c r="L627" s="81"/>
      <c r="M627" s="81"/>
      <c r="N627" s="45"/>
      <c r="O627" s="85"/>
      <c r="P627" s="86"/>
      <c r="Q627" s="89"/>
      <c r="R627" s="40"/>
    </row>
    <row r="628" spans="1:18" s="65" customFormat="1" ht="30" hidden="1" customHeight="1">
      <c r="A628" s="78"/>
      <c r="B628" s="44" t="str">
        <f>IF($A628="","",VLOOKUP($A628,'MÃ KH'!$A$2:$D$1048573,2,0))</f>
        <v/>
      </c>
      <c r="C628" s="79" t="s">
        <v>4886</v>
      </c>
      <c r="D628" s="40"/>
      <c r="E628" s="44" t="str">
        <f>IF($D628="","",VLOOKUP($D628,'MÃ HH'!$A$2:$C$1873,2,0))</f>
        <v/>
      </c>
      <c r="F628" s="80"/>
      <c r="G628" s="81"/>
      <c r="H628" s="81"/>
      <c r="I628" s="84"/>
      <c r="J628" s="81"/>
      <c r="K628" s="81"/>
      <c r="L628" s="81"/>
      <c r="M628" s="81"/>
      <c r="N628" s="45"/>
      <c r="O628" s="85"/>
      <c r="P628" s="86"/>
      <c r="Q628" s="89"/>
      <c r="R628" s="40"/>
    </row>
    <row r="629" spans="1:18" s="65" customFormat="1" ht="30" hidden="1" customHeight="1">
      <c r="A629" s="78"/>
      <c r="B629" s="44" t="str">
        <f>IF($A629="","",VLOOKUP($A629,'MÃ KH'!$A$2:$D$1048573,2,0))</f>
        <v/>
      </c>
      <c r="C629" s="79" t="s">
        <v>4886</v>
      </c>
      <c r="D629" s="40"/>
      <c r="E629" s="44" t="str">
        <f>IF($D629="","",VLOOKUP($D629,'MÃ HH'!$A$2:$C$1873,2,0))</f>
        <v/>
      </c>
      <c r="F629" s="80"/>
      <c r="G629" s="81"/>
      <c r="H629" s="81"/>
      <c r="I629" s="84"/>
      <c r="J629" s="81"/>
      <c r="K629" s="81"/>
      <c r="L629" s="81"/>
      <c r="M629" s="81"/>
      <c r="N629" s="45"/>
      <c r="O629" s="85"/>
      <c r="P629" s="86"/>
      <c r="Q629" s="89"/>
      <c r="R629" s="40"/>
    </row>
    <row r="630" spans="1:18" s="65" customFormat="1" ht="30" hidden="1" customHeight="1">
      <c r="A630" s="78"/>
      <c r="B630" s="44" t="str">
        <f>IF($A630="","",VLOOKUP($A630,'MÃ KH'!$A$2:$D$1048573,2,0))</f>
        <v/>
      </c>
      <c r="C630" s="79" t="s">
        <v>4886</v>
      </c>
      <c r="D630" s="40"/>
      <c r="E630" s="44" t="str">
        <f>IF($D630="","",VLOOKUP($D630,'MÃ HH'!$A$2:$C$1873,2,0))</f>
        <v/>
      </c>
      <c r="F630" s="80"/>
      <c r="G630" s="81"/>
      <c r="H630" s="81"/>
      <c r="I630" s="84"/>
      <c r="J630" s="81"/>
      <c r="K630" s="81"/>
      <c r="L630" s="81"/>
      <c r="M630" s="81"/>
      <c r="N630" s="45"/>
      <c r="O630" s="85"/>
      <c r="P630" s="86"/>
      <c r="Q630" s="89"/>
      <c r="R630" s="40"/>
    </row>
    <row r="631" spans="1:18" s="65" customFormat="1" ht="30" hidden="1" customHeight="1">
      <c r="A631" s="78"/>
      <c r="B631" s="44" t="str">
        <f>IF($A631="","",VLOOKUP($A631,'MÃ KH'!$A$2:$D$1048573,2,0))</f>
        <v/>
      </c>
      <c r="C631" s="79" t="s">
        <v>4886</v>
      </c>
      <c r="D631" s="40"/>
      <c r="E631" s="44" t="str">
        <f>IF($D631="","",VLOOKUP($D631,'MÃ HH'!$A$2:$C$1873,2,0))</f>
        <v/>
      </c>
      <c r="F631" s="80"/>
      <c r="G631" s="81"/>
      <c r="H631" s="81"/>
      <c r="I631" s="84"/>
      <c r="J631" s="81"/>
      <c r="K631" s="81"/>
      <c r="L631" s="81"/>
      <c r="M631" s="81"/>
      <c r="N631" s="45"/>
      <c r="O631" s="85"/>
      <c r="P631" s="86"/>
      <c r="Q631" s="89"/>
      <c r="R631" s="40"/>
    </row>
    <row r="632" spans="1:18" s="65" customFormat="1" ht="30" hidden="1" customHeight="1">
      <c r="A632" s="78"/>
      <c r="B632" s="44" t="str">
        <f>IF($A632="","",VLOOKUP($A632,'MÃ KH'!$A$2:$D$1048573,2,0))</f>
        <v/>
      </c>
      <c r="C632" s="79" t="s">
        <v>4886</v>
      </c>
      <c r="D632" s="40"/>
      <c r="E632" s="44" t="str">
        <f>IF($D632="","",VLOOKUP($D632,'MÃ HH'!$A$2:$C$1873,2,0))</f>
        <v/>
      </c>
      <c r="F632" s="80"/>
      <c r="G632" s="81"/>
      <c r="H632" s="81"/>
      <c r="I632" s="84"/>
      <c r="J632" s="81"/>
      <c r="K632" s="81"/>
      <c r="L632" s="81"/>
      <c r="M632" s="81"/>
      <c r="N632" s="45"/>
      <c r="O632" s="85"/>
      <c r="P632" s="86"/>
      <c r="Q632" s="89"/>
      <c r="R632" s="40"/>
    </row>
    <row r="633" spans="1:18" s="65" customFormat="1" ht="30" hidden="1" customHeight="1">
      <c r="A633" s="78"/>
      <c r="B633" s="44" t="str">
        <f>IF($A633="","",VLOOKUP($A633,'MÃ KH'!$A$2:$D$1048573,2,0))</f>
        <v/>
      </c>
      <c r="C633" s="79" t="s">
        <v>4886</v>
      </c>
      <c r="D633" s="40"/>
      <c r="E633" s="44" t="str">
        <f>IF($D633="","",VLOOKUP($D633,'MÃ HH'!$A$2:$C$1873,2,0))</f>
        <v/>
      </c>
      <c r="F633" s="80"/>
      <c r="G633" s="81"/>
      <c r="H633" s="81"/>
      <c r="I633" s="84"/>
      <c r="J633" s="81"/>
      <c r="K633" s="81"/>
      <c r="L633" s="81"/>
      <c r="M633" s="81"/>
      <c r="N633" s="45"/>
      <c r="O633" s="85"/>
      <c r="P633" s="86"/>
      <c r="Q633" s="89"/>
      <c r="R633" s="40"/>
    </row>
    <row r="634" spans="1:18" s="65" customFormat="1" ht="30" hidden="1" customHeight="1">
      <c r="A634" s="78"/>
      <c r="B634" s="44" t="str">
        <f>IF($A634="","",VLOOKUP($A634,'MÃ KH'!$A$2:$D$1048573,2,0))</f>
        <v/>
      </c>
      <c r="C634" s="79" t="s">
        <v>4886</v>
      </c>
      <c r="D634" s="40"/>
      <c r="E634" s="44" t="str">
        <f>IF($D634="","",VLOOKUP($D634,'MÃ HH'!$A$2:$C$1873,2,0))</f>
        <v/>
      </c>
      <c r="F634" s="80"/>
      <c r="G634" s="81"/>
      <c r="H634" s="81"/>
      <c r="I634" s="84"/>
      <c r="J634" s="81"/>
      <c r="K634" s="81"/>
      <c r="L634" s="81"/>
      <c r="M634" s="81"/>
      <c r="N634" s="45"/>
      <c r="O634" s="85"/>
      <c r="P634" s="86"/>
      <c r="Q634" s="89"/>
      <c r="R634" s="40"/>
    </row>
    <row r="635" spans="1:18" s="65" customFormat="1" ht="30" hidden="1" customHeight="1">
      <c r="A635" s="78"/>
      <c r="B635" s="44" t="str">
        <f>IF($A635="","",VLOOKUP($A635,'MÃ KH'!$A$2:$D$1048573,2,0))</f>
        <v/>
      </c>
      <c r="C635" s="79" t="s">
        <v>4886</v>
      </c>
      <c r="D635" s="40"/>
      <c r="E635" s="44" t="str">
        <f>IF($D635="","",VLOOKUP($D635,'MÃ HH'!$A$2:$C$1873,2,0))</f>
        <v/>
      </c>
      <c r="F635" s="80"/>
      <c r="G635" s="81"/>
      <c r="H635" s="81"/>
      <c r="I635" s="84"/>
      <c r="J635" s="81"/>
      <c r="K635" s="81"/>
      <c r="L635" s="81"/>
      <c r="M635" s="81"/>
      <c r="N635" s="45"/>
      <c r="O635" s="85"/>
      <c r="P635" s="86"/>
      <c r="Q635" s="89"/>
      <c r="R635" s="40"/>
    </row>
    <row r="636" spans="1:18" s="65" customFormat="1" ht="30" hidden="1" customHeight="1">
      <c r="A636" s="78"/>
      <c r="B636" s="44" t="str">
        <f>IF($A636="","",VLOOKUP($A636,'MÃ KH'!$A$2:$D$1048573,2,0))</f>
        <v/>
      </c>
      <c r="C636" s="79" t="s">
        <v>4886</v>
      </c>
      <c r="D636" s="40"/>
      <c r="E636" s="44" t="str">
        <f>IF($D636="","",VLOOKUP($D636,'MÃ HH'!$A$2:$C$1873,2,0))</f>
        <v/>
      </c>
      <c r="F636" s="80"/>
      <c r="G636" s="81"/>
      <c r="H636" s="81"/>
      <c r="I636" s="84"/>
      <c r="J636" s="81"/>
      <c r="K636" s="81"/>
      <c r="L636" s="81"/>
      <c r="M636" s="81"/>
      <c r="N636" s="45"/>
      <c r="O636" s="85"/>
      <c r="P636" s="86"/>
      <c r="Q636" s="89"/>
      <c r="R636" s="40"/>
    </row>
    <row r="637" spans="1:18" s="65" customFormat="1" ht="30" hidden="1" customHeight="1">
      <c r="A637" s="78"/>
      <c r="B637" s="44" t="str">
        <f>IF($A637="","",VLOOKUP($A637,'MÃ KH'!$A$2:$D$1048573,2,0))</f>
        <v/>
      </c>
      <c r="C637" s="79" t="s">
        <v>4886</v>
      </c>
      <c r="D637" s="40"/>
      <c r="E637" s="44" t="str">
        <f>IF($D637="","",VLOOKUP($D637,'MÃ HH'!$A$2:$C$1873,2,0))</f>
        <v/>
      </c>
      <c r="F637" s="80"/>
      <c r="G637" s="81"/>
      <c r="H637" s="81"/>
      <c r="I637" s="84"/>
      <c r="J637" s="81"/>
      <c r="K637" s="81"/>
      <c r="L637" s="81"/>
      <c r="M637" s="81"/>
      <c r="N637" s="45"/>
      <c r="O637" s="85"/>
      <c r="P637" s="86"/>
      <c r="Q637" s="89"/>
      <c r="R637" s="40"/>
    </row>
    <row r="638" spans="1:18" s="65" customFormat="1" ht="30" hidden="1" customHeight="1">
      <c r="A638" s="78"/>
      <c r="B638" s="44" t="str">
        <f>IF($A638="","",VLOOKUP($A638,'MÃ KH'!$A$2:$D$1048573,2,0))</f>
        <v/>
      </c>
      <c r="C638" s="79" t="s">
        <v>4886</v>
      </c>
      <c r="D638" s="40"/>
      <c r="E638" s="44" t="str">
        <f>IF($D638="","",VLOOKUP($D638,'MÃ HH'!$A$2:$C$1873,2,0))</f>
        <v/>
      </c>
      <c r="F638" s="80"/>
      <c r="G638" s="81"/>
      <c r="H638" s="81"/>
      <c r="I638" s="84"/>
      <c r="J638" s="81"/>
      <c r="K638" s="81"/>
      <c r="L638" s="81"/>
      <c r="M638" s="81"/>
      <c r="N638" s="45"/>
      <c r="O638" s="85"/>
      <c r="P638" s="86"/>
      <c r="Q638" s="89"/>
      <c r="R638" s="40"/>
    </row>
    <row r="639" spans="1:18" s="65" customFormat="1" ht="30" hidden="1" customHeight="1">
      <c r="A639" s="78"/>
      <c r="B639" s="44" t="str">
        <f>IF($A639="","",VLOOKUP($A639,'MÃ KH'!$A$2:$D$1048573,2,0))</f>
        <v/>
      </c>
      <c r="C639" s="79" t="s">
        <v>4886</v>
      </c>
      <c r="D639" s="40"/>
      <c r="E639" s="44" t="str">
        <f>IF($D639="","",VLOOKUP($D639,'MÃ HH'!$A$2:$C$1873,2,0))</f>
        <v/>
      </c>
      <c r="F639" s="80"/>
      <c r="G639" s="81"/>
      <c r="H639" s="81"/>
      <c r="I639" s="84"/>
      <c r="J639" s="81"/>
      <c r="K639" s="81"/>
      <c r="L639" s="81"/>
      <c r="M639" s="81"/>
      <c r="N639" s="45"/>
      <c r="O639" s="85"/>
      <c r="P639" s="86"/>
      <c r="Q639" s="89"/>
      <c r="R639" s="40"/>
    </row>
    <row r="640" spans="1:18" s="65" customFormat="1" ht="30" hidden="1" customHeight="1">
      <c r="A640" s="78"/>
      <c r="B640" s="44" t="str">
        <f>IF($A640="","",VLOOKUP($A640,'MÃ KH'!$A$2:$D$1048573,2,0))</f>
        <v/>
      </c>
      <c r="C640" s="79" t="s">
        <v>4886</v>
      </c>
      <c r="D640" s="40"/>
      <c r="E640" s="44" t="str">
        <f>IF($D640="","",VLOOKUP($D640,'MÃ HH'!$A$2:$C$1873,2,0))</f>
        <v/>
      </c>
      <c r="F640" s="80"/>
      <c r="G640" s="81"/>
      <c r="H640" s="81"/>
      <c r="I640" s="84"/>
      <c r="J640" s="81"/>
      <c r="K640" s="81"/>
      <c r="L640" s="81"/>
      <c r="M640" s="81"/>
      <c r="N640" s="45"/>
      <c r="O640" s="85"/>
      <c r="P640" s="86"/>
      <c r="Q640" s="89"/>
      <c r="R640" s="40"/>
    </row>
    <row r="641" spans="1:18" s="65" customFormat="1" ht="30" hidden="1" customHeight="1">
      <c r="A641" s="78"/>
      <c r="B641" s="44" t="str">
        <f>IF($A641="","",VLOOKUP($A641,'MÃ KH'!$A$2:$D$1048573,2,0))</f>
        <v/>
      </c>
      <c r="C641" s="79" t="s">
        <v>4886</v>
      </c>
      <c r="D641" s="40"/>
      <c r="E641" s="44" t="str">
        <f>IF($D641="","",VLOOKUP($D641,'MÃ HH'!$A$2:$C$1873,2,0))</f>
        <v/>
      </c>
      <c r="F641" s="80"/>
      <c r="G641" s="81"/>
      <c r="H641" s="81"/>
      <c r="I641" s="84"/>
      <c r="J641" s="81"/>
      <c r="K641" s="81"/>
      <c r="L641" s="81"/>
      <c r="M641" s="81"/>
      <c r="N641" s="45"/>
      <c r="O641" s="85"/>
      <c r="P641" s="86"/>
      <c r="Q641" s="89"/>
      <c r="R641" s="40"/>
    </row>
    <row r="642" spans="1:18" s="65" customFormat="1" ht="30" hidden="1" customHeight="1">
      <c r="A642" s="78"/>
      <c r="B642" s="44" t="str">
        <f>IF($A642="","",VLOOKUP($A642,'MÃ KH'!$A$2:$D$1048573,2,0))</f>
        <v/>
      </c>
      <c r="C642" s="79" t="s">
        <v>4886</v>
      </c>
      <c r="D642" s="40"/>
      <c r="E642" s="44" t="str">
        <f>IF($D642="","",VLOOKUP($D642,'MÃ HH'!$A$2:$C$1873,2,0))</f>
        <v/>
      </c>
      <c r="F642" s="80"/>
      <c r="G642" s="81"/>
      <c r="H642" s="81"/>
      <c r="I642" s="84"/>
      <c r="J642" s="81"/>
      <c r="K642" s="81"/>
      <c r="L642" s="81"/>
      <c r="M642" s="81"/>
      <c r="N642" s="45"/>
      <c r="O642" s="85"/>
      <c r="P642" s="86"/>
      <c r="Q642" s="89"/>
      <c r="R642" s="40"/>
    </row>
    <row r="643" spans="1:18" s="65" customFormat="1" ht="30" hidden="1" customHeight="1">
      <c r="A643" s="78"/>
      <c r="B643" s="44" t="str">
        <f>IF($A643="","",VLOOKUP($A643,'MÃ KH'!$A$2:$D$1048573,2,0))</f>
        <v/>
      </c>
      <c r="C643" s="79" t="s">
        <v>4886</v>
      </c>
      <c r="D643" s="40"/>
      <c r="E643" s="44" t="str">
        <f>IF($D643="","",VLOOKUP($D643,'MÃ HH'!$A$2:$C$1873,2,0))</f>
        <v/>
      </c>
      <c r="F643" s="80"/>
      <c r="G643" s="81"/>
      <c r="H643" s="81"/>
      <c r="I643" s="84"/>
      <c r="J643" s="81"/>
      <c r="K643" s="81"/>
      <c r="L643" s="81"/>
      <c r="M643" s="81"/>
      <c r="N643" s="45"/>
      <c r="O643" s="85"/>
      <c r="P643" s="86"/>
      <c r="Q643" s="89"/>
      <c r="R643" s="40"/>
    </row>
    <row r="644" spans="1:18" s="65" customFormat="1" ht="30" hidden="1" customHeight="1">
      <c r="A644" s="78"/>
      <c r="B644" s="44" t="str">
        <f>IF($A644="","",VLOOKUP($A644,'MÃ KH'!$A$2:$D$1048573,2,0))</f>
        <v/>
      </c>
      <c r="C644" s="79" t="s">
        <v>4886</v>
      </c>
      <c r="D644" s="40"/>
      <c r="E644" s="44" t="str">
        <f>IF($D644="","",VLOOKUP($D644,'MÃ HH'!$A$2:$C$1873,2,0))</f>
        <v/>
      </c>
      <c r="F644" s="80"/>
      <c r="G644" s="81"/>
      <c r="H644" s="81"/>
      <c r="I644" s="84"/>
      <c r="J644" s="81"/>
      <c r="K644" s="81"/>
      <c r="L644" s="81"/>
      <c r="M644" s="81"/>
      <c r="N644" s="45"/>
      <c r="O644" s="85"/>
      <c r="P644" s="86"/>
      <c r="Q644" s="89"/>
      <c r="R644" s="40"/>
    </row>
    <row r="645" spans="1:18" s="65" customFormat="1" ht="30" hidden="1" customHeight="1">
      <c r="A645" s="78"/>
      <c r="B645" s="44" t="str">
        <f>IF($A645="","",VLOOKUP($A645,'MÃ KH'!$A$2:$D$1048573,2,0))</f>
        <v/>
      </c>
      <c r="C645" s="79" t="s">
        <v>4886</v>
      </c>
      <c r="D645" s="40"/>
      <c r="E645" s="44" t="str">
        <f>IF($D645="","",VLOOKUP($D645,'MÃ HH'!$A$2:$C$1873,2,0))</f>
        <v/>
      </c>
      <c r="F645" s="80"/>
      <c r="G645" s="81"/>
      <c r="H645" s="81"/>
      <c r="I645" s="84"/>
      <c r="J645" s="81"/>
      <c r="K645" s="81"/>
      <c r="L645" s="81"/>
      <c r="M645" s="81"/>
      <c r="N645" s="45"/>
      <c r="O645" s="85"/>
      <c r="P645" s="86"/>
      <c r="Q645" s="89"/>
      <c r="R645" s="40"/>
    </row>
    <row r="646" spans="1:18" s="65" customFormat="1" ht="30" hidden="1" customHeight="1">
      <c r="A646" s="78"/>
      <c r="B646" s="44" t="str">
        <f>IF($A646="","",VLOOKUP($A646,'MÃ KH'!$A$2:$D$1048573,2,0))</f>
        <v/>
      </c>
      <c r="C646" s="79" t="s">
        <v>4886</v>
      </c>
      <c r="D646" s="40"/>
      <c r="E646" s="44" t="str">
        <f>IF($D646="","",VLOOKUP($D646,'MÃ HH'!$A$2:$C$1873,2,0))</f>
        <v/>
      </c>
      <c r="F646" s="80"/>
      <c r="G646" s="81"/>
      <c r="H646" s="81"/>
      <c r="I646" s="84"/>
      <c r="J646" s="81"/>
      <c r="K646" s="81"/>
      <c r="L646" s="81"/>
      <c r="M646" s="81"/>
      <c r="N646" s="45"/>
      <c r="O646" s="85"/>
      <c r="P646" s="86"/>
      <c r="Q646" s="89"/>
      <c r="R646" s="40"/>
    </row>
    <row r="647" spans="1:18" s="65" customFormat="1" ht="30" hidden="1" customHeight="1">
      <c r="A647" s="78"/>
      <c r="B647" s="44" t="str">
        <f>IF($A647="","",VLOOKUP($A647,'MÃ KH'!$A$2:$D$1048573,2,0))</f>
        <v/>
      </c>
      <c r="C647" s="79" t="s">
        <v>4886</v>
      </c>
      <c r="D647" s="40"/>
      <c r="E647" s="44" t="str">
        <f>IF($D647="","",VLOOKUP($D647,'MÃ HH'!$A$2:$C$1873,2,0))</f>
        <v/>
      </c>
      <c r="F647" s="80"/>
      <c r="G647" s="81"/>
      <c r="H647" s="81"/>
      <c r="I647" s="84"/>
      <c r="J647" s="81"/>
      <c r="K647" s="81"/>
      <c r="L647" s="81"/>
      <c r="M647" s="81"/>
      <c r="N647" s="45"/>
      <c r="O647" s="85"/>
      <c r="P647" s="86"/>
      <c r="Q647" s="89"/>
      <c r="R647" s="40"/>
    </row>
    <row r="648" spans="1:18" s="65" customFormat="1" ht="30" hidden="1" customHeight="1">
      <c r="A648" s="78"/>
      <c r="B648" s="44" t="str">
        <f>IF($A648="","",VLOOKUP($A648,'MÃ KH'!$A$2:$D$1048573,2,0))</f>
        <v/>
      </c>
      <c r="C648" s="79" t="s">
        <v>4886</v>
      </c>
      <c r="D648" s="40"/>
      <c r="E648" s="44" t="str">
        <f>IF($D648="","",VLOOKUP($D648,'MÃ HH'!$A$2:$C$1873,2,0))</f>
        <v/>
      </c>
      <c r="F648" s="80"/>
      <c r="G648" s="81"/>
      <c r="H648" s="81"/>
      <c r="I648" s="84"/>
      <c r="J648" s="81"/>
      <c r="K648" s="81"/>
      <c r="L648" s="81"/>
      <c r="M648" s="81"/>
      <c r="N648" s="45"/>
      <c r="O648" s="85"/>
      <c r="P648" s="86"/>
      <c r="Q648" s="89"/>
      <c r="R648" s="40"/>
    </row>
    <row r="649" spans="1:18" s="65" customFormat="1" ht="30" hidden="1" customHeight="1">
      <c r="A649" s="78"/>
      <c r="B649" s="44" t="str">
        <f>IF($A649="","",VLOOKUP($A649,'MÃ KH'!$A$2:$D$1048573,2,0))</f>
        <v/>
      </c>
      <c r="C649" s="79" t="s">
        <v>4886</v>
      </c>
      <c r="D649" s="40"/>
      <c r="E649" s="44" t="str">
        <f>IF($D649="","",VLOOKUP($D649,'MÃ HH'!$A$2:$C$1873,2,0))</f>
        <v/>
      </c>
      <c r="F649" s="80"/>
      <c r="G649" s="81"/>
      <c r="H649" s="81"/>
      <c r="I649" s="84"/>
      <c r="J649" s="81"/>
      <c r="K649" s="81"/>
      <c r="L649" s="81"/>
      <c r="M649" s="81"/>
      <c r="N649" s="45"/>
      <c r="O649" s="85"/>
      <c r="P649" s="86"/>
      <c r="Q649" s="89"/>
      <c r="R649" s="40"/>
    </row>
    <row r="650" spans="1:18" s="65" customFormat="1" ht="30" hidden="1" customHeight="1">
      <c r="A650" s="78"/>
      <c r="B650" s="44" t="str">
        <f>IF($A650="","",VLOOKUP($A650,'MÃ KH'!$A$2:$D$1048573,2,0))</f>
        <v/>
      </c>
      <c r="C650" s="79" t="s">
        <v>4886</v>
      </c>
      <c r="D650" s="40"/>
      <c r="E650" s="44" t="str">
        <f>IF($D650="","",VLOOKUP($D650,'MÃ HH'!$A$2:$C$1873,2,0))</f>
        <v/>
      </c>
      <c r="F650" s="80"/>
      <c r="G650" s="81"/>
      <c r="H650" s="81"/>
      <c r="I650" s="84"/>
      <c r="J650" s="81"/>
      <c r="K650" s="81"/>
      <c r="L650" s="81"/>
      <c r="M650" s="81"/>
      <c r="N650" s="45"/>
      <c r="O650" s="85"/>
      <c r="P650" s="86"/>
      <c r="Q650" s="89"/>
      <c r="R650" s="40"/>
    </row>
    <row r="651" spans="1:18" s="65" customFormat="1" ht="30" hidden="1" customHeight="1">
      <c r="A651" s="78"/>
      <c r="B651" s="44" t="str">
        <f>IF($A651="","",VLOOKUP($A651,'MÃ KH'!$A$2:$D$1048573,2,0))</f>
        <v/>
      </c>
      <c r="C651" s="79" t="s">
        <v>4886</v>
      </c>
      <c r="D651" s="40"/>
      <c r="E651" s="44" t="str">
        <f>IF($D651="","",VLOOKUP($D651,'MÃ HH'!$A$2:$C$1873,2,0))</f>
        <v/>
      </c>
      <c r="F651" s="80"/>
      <c r="G651" s="81"/>
      <c r="H651" s="81"/>
      <c r="I651" s="84"/>
      <c r="J651" s="81"/>
      <c r="K651" s="81"/>
      <c r="L651" s="81"/>
      <c r="M651" s="81"/>
      <c r="N651" s="45"/>
      <c r="O651" s="85"/>
      <c r="P651" s="86"/>
      <c r="Q651" s="89"/>
      <c r="R651" s="40"/>
    </row>
    <row r="652" spans="1:18" s="65" customFormat="1" ht="30" hidden="1" customHeight="1">
      <c r="A652" s="78"/>
      <c r="B652" s="44" t="str">
        <f>IF($A652="","",VLOOKUP($A652,'MÃ KH'!$A$2:$D$1048573,2,0))</f>
        <v/>
      </c>
      <c r="C652" s="79" t="s">
        <v>4886</v>
      </c>
      <c r="D652" s="40"/>
      <c r="E652" s="44" t="str">
        <f>IF($D652="","",VLOOKUP($D652,'MÃ HH'!$A$2:$C$1873,2,0))</f>
        <v/>
      </c>
      <c r="F652" s="80"/>
      <c r="G652" s="81"/>
      <c r="H652" s="81"/>
      <c r="I652" s="84"/>
      <c r="J652" s="81"/>
      <c r="K652" s="81"/>
      <c r="L652" s="81"/>
      <c r="M652" s="81"/>
      <c r="N652" s="45"/>
      <c r="O652" s="85"/>
      <c r="P652" s="86"/>
      <c r="Q652" s="89"/>
      <c r="R652" s="40"/>
    </row>
    <row r="653" spans="1:18" s="65" customFormat="1" ht="30" hidden="1" customHeight="1">
      <c r="A653" s="78"/>
      <c r="B653" s="44" t="str">
        <f>IF($A653="","",VLOOKUP($A653,'MÃ KH'!$A$2:$D$1048573,2,0))</f>
        <v/>
      </c>
      <c r="C653" s="79" t="s">
        <v>4886</v>
      </c>
      <c r="D653" s="40"/>
      <c r="E653" s="44" t="str">
        <f>IF($D653="","",VLOOKUP($D653,'MÃ HH'!$A$2:$C$1873,2,0))</f>
        <v/>
      </c>
      <c r="F653" s="80"/>
      <c r="G653" s="81"/>
      <c r="H653" s="81"/>
      <c r="I653" s="84"/>
      <c r="J653" s="81"/>
      <c r="K653" s="81"/>
      <c r="L653" s="81"/>
      <c r="M653" s="81"/>
      <c r="N653" s="45"/>
      <c r="O653" s="85"/>
      <c r="P653" s="86"/>
      <c r="Q653" s="89"/>
      <c r="R653" s="40"/>
    </row>
    <row r="654" spans="1:18" s="65" customFormat="1" ht="30" hidden="1" customHeight="1">
      <c r="A654" s="78"/>
      <c r="B654" s="44" t="str">
        <f>IF($A654="","",VLOOKUP($A654,'MÃ KH'!$A$2:$D$1048573,2,0))</f>
        <v/>
      </c>
      <c r="C654" s="79" t="s">
        <v>4886</v>
      </c>
      <c r="D654" s="40"/>
      <c r="E654" s="44" t="str">
        <f>IF($D654="","",VLOOKUP($D654,'MÃ HH'!$A$2:$C$1873,2,0))</f>
        <v/>
      </c>
      <c r="F654" s="80"/>
      <c r="G654" s="81"/>
      <c r="H654" s="81"/>
      <c r="I654" s="84"/>
      <c r="J654" s="81"/>
      <c r="K654" s="81"/>
      <c r="L654" s="81"/>
      <c r="M654" s="81"/>
      <c r="N654" s="45"/>
      <c r="O654" s="85"/>
      <c r="P654" s="86"/>
      <c r="Q654" s="89"/>
      <c r="R654" s="40"/>
    </row>
    <row r="655" spans="1:18" s="65" customFormat="1" ht="30" hidden="1" customHeight="1">
      <c r="A655" s="78"/>
      <c r="B655" s="44" t="str">
        <f>IF($A655="","",VLOOKUP($A655,'MÃ KH'!$A$2:$D$1048573,2,0))</f>
        <v/>
      </c>
      <c r="C655" s="79" t="s">
        <v>4886</v>
      </c>
      <c r="D655" s="40"/>
      <c r="E655" s="44" t="str">
        <f>IF($D655="","",VLOOKUP($D655,'MÃ HH'!$A$2:$C$1873,2,0))</f>
        <v/>
      </c>
      <c r="F655" s="80"/>
      <c r="G655" s="81"/>
      <c r="H655" s="81"/>
      <c r="I655" s="84"/>
      <c r="J655" s="81"/>
      <c r="K655" s="81"/>
      <c r="L655" s="81"/>
      <c r="M655" s="81"/>
      <c r="N655" s="45"/>
      <c r="O655" s="85"/>
      <c r="P655" s="86"/>
      <c r="Q655" s="89"/>
      <c r="R655" s="40"/>
    </row>
    <row r="656" spans="1:18" s="65" customFormat="1" ht="30" hidden="1" customHeight="1">
      <c r="A656" s="78"/>
      <c r="B656" s="44" t="str">
        <f>IF($A656="","",VLOOKUP($A656,'MÃ KH'!$A$2:$D$1048573,2,0))</f>
        <v/>
      </c>
      <c r="C656" s="79" t="s">
        <v>4886</v>
      </c>
      <c r="D656" s="40"/>
      <c r="E656" s="44" t="str">
        <f>IF($D656="","",VLOOKUP($D656,'MÃ HH'!$A$2:$C$1873,2,0))</f>
        <v/>
      </c>
      <c r="F656" s="80"/>
      <c r="G656" s="81"/>
      <c r="H656" s="81"/>
      <c r="I656" s="84"/>
      <c r="J656" s="81"/>
      <c r="K656" s="81"/>
      <c r="L656" s="81"/>
      <c r="M656" s="81"/>
      <c r="N656" s="45"/>
      <c r="O656" s="85"/>
      <c r="P656" s="86"/>
      <c r="Q656" s="89"/>
      <c r="R656" s="40"/>
    </row>
    <row r="657" spans="1:18" s="65" customFormat="1" ht="30" hidden="1" customHeight="1">
      <c r="A657" s="78"/>
      <c r="B657" s="44" t="str">
        <f>IF($A657="","",VLOOKUP($A657,'MÃ KH'!$A$2:$D$1048573,2,0))</f>
        <v/>
      </c>
      <c r="C657" s="79" t="s">
        <v>4886</v>
      </c>
      <c r="D657" s="40"/>
      <c r="E657" s="44" t="str">
        <f>IF($D657="","",VLOOKUP($D657,'MÃ HH'!$A$2:$C$1873,2,0))</f>
        <v/>
      </c>
      <c r="F657" s="80"/>
      <c r="G657" s="81"/>
      <c r="H657" s="81"/>
      <c r="I657" s="84"/>
      <c r="J657" s="81"/>
      <c r="K657" s="81"/>
      <c r="L657" s="81"/>
      <c r="M657" s="81"/>
      <c r="N657" s="45"/>
      <c r="O657" s="85"/>
      <c r="P657" s="86"/>
      <c r="Q657" s="89"/>
      <c r="R657" s="40"/>
    </row>
    <row r="658" spans="1:18" s="65" customFormat="1" ht="30" hidden="1" customHeight="1">
      <c r="A658" s="78"/>
      <c r="B658" s="44" t="str">
        <f>IF($A658="","",VLOOKUP($A658,'MÃ KH'!$A$2:$D$1048573,2,0))</f>
        <v/>
      </c>
      <c r="C658" s="79" t="s">
        <v>4886</v>
      </c>
      <c r="D658" s="40"/>
      <c r="E658" s="44" t="str">
        <f>IF($D658="","",VLOOKUP($D658,'MÃ HH'!$A$2:$C$1873,2,0))</f>
        <v/>
      </c>
      <c r="F658" s="80"/>
      <c r="G658" s="81"/>
      <c r="H658" s="81"/>
      <c r="I658" s="84"/>
      <c r="J658" s="81"/>
      <c r="K658" s="81"/>
      <c r="L658" s="81"/>
      <c r="M658" s="81"/>
      <c r="N658" s="45"/>
      <c r="O658" s="85"/>
      <c r="P658" s="86"/>
      <c r="Q658" s="89"/>
      <c r="R658" s="40"/>
    </row>
    <row r="659" spans="1:18" s="65" customFormat="1" ht="30" hidden="1" customHeight="1">
      <c r="A659" s="78"/>
      <c r="B659" s="44" t="str">
        <f>IF($A659="","",VLOOKUP($A659,'MÃ KH'!$A$2:$D$1048573,2,0))</f>
        <v/>
      </c>
      <c r="C659" s="79" t="s">
        <v>4886</v>
      </c>
      <c r="D659" s="40"/>
      <c r="E659" s="44" t="str">
        <f>IF($D659="","",VLOOKUP($D659,'MÃ HH'!$A$2:$C$1873,2,0))</f>
        <v/>
      </c>
      <c r="F659" s="80"/>
      <c r="G659" s="81"/>
      <c r="H659" s="81"/>
      <c r="I659" s="84"/>
      <c r="J659" s="81"/>
      <c r="K659" s="81"/>
      <c r="L659" s="81"/>
      <c r="M659" s="81"/>
      <c r="N659" s="45"/>
      <c r="O659" s="85"/>
      <c r="P659" s="86"/>
      <c r="Q659" s="89"/>
      <c r="R659" s="40"/>
    </row>
    <row r="660" spans="1:18" s="65" customFormat="1" ht="30" hidden="1" customHeight="1">
      <c r="A660" s="78"/>
      <c r="B660" s="44" t="str">
        <f>IF($A660="","",VLOOKUP($A660,'MÃ KH'!$A$2:$D$1048573,2,0))</f>
        <v/>
      </c>
      <c r="C660" s="79" t="s">
        <v>4886</v>
      </c>
      <c r="D660" s="40"/>
      <c r="E660" s="44" t="str">
        <f>IF($D660="","",VLOOKUP($D660,'MÃ HH'!$A$2:$C$1873,2,0))</f>
        <v/>
      </c>
      <c r="F660" s="80"/>
      <c r="G660" s="81"/>
      <c r="H660" s="81"/>
      <c r="I660" s="84"/>
      <c r="J660" s="81"/>
      <c r="K660" s="81"/>
      <c r="L660" s="81"/>
      <c r="M660" s="81"/>
      <c r="N660" s="45"/>
      <c r="O660" s="85"/>
      <c r="P660" s="86"/>
      <c r="Q660" s="89"/>
      <c r="R660" s="40"/>
    </row>
    <row r="661" spans="1:18" s="65" customFormat="1" ht="30" hidden="1" customHeight="1">
      <c r="A661" s="78"/>
      <c r="B661" s="44" t="str">
        <f>IF($A661="","",VLOOKUP($A661,'MÃ KH'!$A$2:$D$1048573,2,0))</f>
        <v/>
      </c>
      <c r="C661" s="79" t="s">
        <v>4886</v>
      </c>
      <c r="D661" s="40"/>
      <c r="E661" s="44" t="str">
        <f>IF($D661="","",VLOOKUP($D661,'MÃ HH'!$A$2:$C$1873,2,0))</f>
        <v/>
      </c>
      <c r="F661" s="80"/>
      <c r="G661" s="81"/>
      <c r="H661" s="81"/>
      <c r="I661" s="84"/>
      <c r="J661" s="81"/>
      <c r="K661" s="81"/>
      <c r="L661" s="81"/>
      <c r="M661" s="81"/>
      <c r="N661" s="45"/>
      <c r="O661" s="85"/>
      <c r="P661" s="86"/>
      <c r="Q661" s="89"/>
      <c r="R661" s="40"/>
    </row>
    <row r="662" spans="1:18" s="65" customFormat="1" ht="30" hidden="1" customHeight="1">
      <c r="A662" s="78"/>
      <c r="B662" s="44" t="str">
        <f>IF($A662="","",VLOOKUP($A662,'MÃ KH'!$A$2:$D$1048573,2,0))</f>
        <v/>
      </c>
      <c r="C662" s="79" t="s">
        <v>4886</v>
      </c>
      <c r="D662" s="40"/>
      <c r="E662" s="44" t="str">
        <f>IF($D662="","",VLOOKUP($D662,'MÃ HH'!$A$2:$C$1873,2,0))</f>
        <v/>
      </c>
      <c r="F662" s="80"/>
      <c r="G662" s="81"/>
      <c r="H662" s="81"/>
      <c r="I662" s="84"/>
      <c r="J662" s="81"/>
      <c r="K662" s="81"/>
      <c r="L662" s="81"/>
      <c r="M662" s="81"/>
      <c r="N662" s="45"/>
      <c r="O662" s="85"/>
      <c r="P662" s="86"/>
      <c r="Q662" s="89"/>
      <c r="R662" s="40"/>
    </row>
    <row r="663" spans="1:18" s="65" customFormat="1" ht="30" hidden="1" customHeight="1">
      <c r="A663" s="78"/>
      <c r="B663" s="44" t="str">
        <f>IF($A663="","",VLOOKUP($A663,'MÃ KH'!$A$2:$D$1048573,2,0))</f>
        <v/>
      </c>
      <c r="C663" s="79" t="s">
        <v>4886</v>
      </c>
      <c r="D663" s="40"/>
      <c r="E663" s="44" t="str">
        <f>IF($D663="","",VLOOKUP($D663,'MÃ HH'!$A$2:$C$1873,2,0))</f>
        <v/>
      </c>
      <c r="F663" s="80"/>
      <c r="G663" s="81"/>
      <c r="H663" s="81"/>
      <c r="I663" s="84"/>
      <c r="J663" s="81"/>
      <c r="K663" s="81"/>
      <c r="L663" s="81"/>
      <c r="M663" s="81"/>
      <c r="N663" s="45"/>
      <c r="O663" s="85"/>
      <c r="P663" s="86"/>
      <c r="Q663" s="89"/>
      <c r="R663" s="40"/>
    </row>
    <row r="664" spans="1:18" s="65" customFormat="1" ht="30" hidden="1" customHeight="1">
      <c r="A664" s="78"/>
      <c r="B664" s="44" t="str">
        <f>IF($A664="","",VLOOKUP($A664,'MÃ KH'!$A$2:$D$1048573,2,0))</f>
        <v/>
      </c>
      <c r="C664" s="79" t="s">
        <v>4886</v>
      </c>
      <c r="D664" s="40"/>
      <c r="E664" s="44" t="str">
        <f>IF($D664="","",VLOOKUP($D664,'MÃ HH'!$A$2:$C$1873,2,0))</f>
        <v/>
      </c>
      <c r="F664" s="80"/>
      <c r="G664" s="81"/>
      <c r="H664" s="81"/>
      <c r="I664" s="84"/>
      <c r="J664" s="81"/>
      <c r="K664" s="81"/>
      <c r="L664" s="81"/>
      <c r="M664" s="81"/>
      <c r="N664" s="45"/>
      <c r="O664" s="85"/>
      <c r="P664" s="86"/>
      <c r="Q664" s="89"/>
      <c r="R664" s="40"/>
    </row>
    <row r="665" spans="1:18" s="65" customFormat="1" ht="30" hidden="1" customHeight="1">
      <c r="A665" s="78"/>
      <c r="B665" s="44" t="str">
        <f>IF($A665="","",VLOOKUP($A665,'MÃ KH'!$A$2:$D$1048573,2,0))</f>
        <v/>
      </c>
      <c r="C665" s="79" t="s">
        <v>4886</v>
      </c>
      <c r="D665" s="40"/>
      <c r="E665" s="44" t="str">
        <f>IF($D665="","",VLOOKUP($D665,'MÃ HH'!$A$2:$C$1873,2,0))</f>
        <v/>
      </c>
      <c r="F665" s="80"/>
      <c r="G665" s="81"/>
      <c r="H665" s="81"/>
      <c r="I665" s="84"/>
      <c r="J665" s="81"/>
      <c r="K665" s="81"/>
      <c r="L665" s="81"/>
      <c r="M665" s="81"/>
      <c r="N665" s="45"/>
      <c r="O665" s="85"/>
      <c r="P665" s="86"/>
      <c r="Q665" s="89"/>
      <c r="R665" s="40"/>
    </row>
    <row r="666" spans="1:18" s="65" customFormat="1" ht="30" hidden="1" customHeight="1">
      <c r="A666" s="78"/>
      <c r="B666" s="44" t="str">
        <f>IF($A666="","",VLOOKUP($A666,'MÃ KH'!$A$2:$D$1048573,2,0))</f>
        <v/>
      </c>
      <c r="C666" s="79" t="s">
        <v>4886</v>
      </c>
      <c r="D666" s="40"/>
      <c r="E666" s="44" t="str">
        <f>IF($D666="","",VLOOKUP($D666,'MÃ HH'!$A$2:$C$1873,2,0))</f>
        <v/>
      </c>
      <c r="F666" s="80"/>
      <c r="G666" s="81"/>
      <c r="H666" s="81"/>
      <c r="I666" s="84"/>
      <c r="J666" s="81"/>
      <c r="K666" s="81"/>
      <c r="L666" s="81"/>
      <c r="M666" s="81"/>
      <c r="N666" s="45"/>
      <c r="O666" s="85"/>
      <c r="P666" s="86"/>
      <c r="Q666" s="89"/>
      <c r="R666" s="40"/>
    </row>
    <row r="667" spans="1:18" s="65" customFormat="1" ht="30" hidden="1" customHeight="1">
      <c r="A667" s="78"/>
      <c r="B667" s="44" t="str">
        <f>IF($A667="","",VLOOKUP($A667,'MÃ KH'!$A$2:$D$1048573,2,0))</f>
        <v/>
      </c>
      <c r="C667" s="79" t="s">
        <v>4886</v>
      </c>
      <c r="D667" s="40"/>
      <c r="E667" s="44" t="str">
        <f>IF($D667="","",VLOOKUP($D667,'MÃ HH'!$A$2:$C$1873,2,0))</f>
        <v/>
      </c>
      <c r="F667" s="80"/>
      <c r="G667" s="81"/>
      <c r="H667" s="81"/>
      <c r="I667" s="84"/>
      <c r="J667" s="81"/>
      <c r="K667" s="81"/>
      <c r="L667" s="81"/>
      <c r="M667" s="81"/>
      <c r="N667" s="45"/>
      <c r="O667" s="85"/>
      <c r="P667" s="86"/>
      <c r="Q667" s="89"/>
      <c r="R667" s="40"/>
    </row>
    <row r="668" spans="1:18" s="65" customFormat="1" ht="30" hidden="1" customHeight="1">
      <c r="A668" s="78"/>
      <c r="B668" s="44" t="str">
        <f>IF($A668="","",VLOOKUP($A668,'MÃ KH'!$A$2:$D$1048573,2,0))</f>
        <v/>
      </c>
      <c r="C668" s="79" t="s">
        <v>4886</v>
      </c>
      <c r="D668" s="40"/>
      <c r="E668" s="44" t="str">
        <f>IF($D668="","",VLOOKUP($D668,'MÃ HH'!$A$2:$C$1873,2,0))</f>
        <v/>
      </c>
      <c r="F668" s="80"/>
      <c r="G668" s="81"/>
      <c r="H668" s="81"/>
      <c r="I668" s="84"/>
      <c r="J668" s="81"/>
      <c r="K668" s="81"/>
      <c r="L668" s="81"/>
      <c r="M668" s="81"/>
      <c r="N668" s="45"/>
      <c r="O668" s="85"/>
      <c r="P668" s="86"/>
      <c r="Q668" s="89"/>
      <c r="R668" s="40"/>
    </row>
    <row r="669" spans="1:18" s="65" customFormat="1" ht="30" hidden="1" customHeight="1">
      <c r="A669" s="78"/>
      <c r="B669" s="44" t="str">
        <f>IF($A669="","",VLOOKUP($A669,'MÃ KH'!$A$2:$D$1048573,2,0))</f>
        <v/>
      </c>
      <c r="C669" s="79" t="s">
        <v>4886</v>
      </c>
      <c r="D669" s="40"/>
      <c r="E669" s="44" t="str">
        <f>IF($D669="","",VLOOKUP($D669,'MÃ HH'!$A$2:$C$1873,2,0))</f>
        <v/>
      </c>
      <c r="F669" s="80"/>
      <c r="G669" s="81"/>
      <c r="H669" s="81"/>
      <c r="I669" s="84"/>
      <c r="J669" s="81"/>
      <c r="K669" s="81"/>
      <c r="L669" s="81"/>
      <c r="M669" s="81"/>
      <c r="N669" s="45"/>
      <c r="O669" s="85"/>
      <c r="P669" s="86"/>
      <c r="Q669" s="89"/>
      <c r="R669" s="40"/>
    </row>
    <row r="670" spans="1:18" s="65" customFormat="1" ht="30" hidden="1" customHeight="1">
      <c r="A670" s="78"/>
      <c r="B670" s="44" t="str">
        <f>IF($A670="","",VLOOKUP($A670,'MÃ KH'!$A$2:$D$1048573,2,0))</f>
        <v/>
      </c>
      <c r="C670" s="79" t="s">
        <v>4886</v>
      </c>
      <c r="D670" s="40"/>
      <c r="E670" s="44" t="str">
        <f>IF($D670="","",VLOOKUP($D670,'MÃ HH'!$A$2:$C$1873,2,0))</f>
        <v/>
      </c>
      <c r="F670" s="80"/>
      <c r="G670" s="81"/>
      <c r="H670" s="81"/>
      <c r="I670" s="84"/>
      <c r="J670" s="81"/>
      <c r="K670" s="81"/>
      <c r="L670" s="81"/>
      <c r="M670" s="81"/>
      <c r="N670" s="45"/>
      <c r="O670" s="85"/>
      <c r="P670" s="86"/>
      <c r="Q670" s="89"/>
      <c r="R670" s="40"/>
    </row>
    <row r="671" spans="1:18" s="65" customFormat="1" ht="30" hidden="1" customHeight="1">
      <c r="A671" s="78"/>
      <c r="B671" s="44" t="str">
        <f>IF($A671="","",VLOOKUP($A671,'MÃ KH'!$A$2:$D$1048573,2,0))</f>
        <v/>
      </c>
      <c r="C671" s="79" t="s">
        <v>4886</v>
      </c>
      <c r="D671" s="40"/>
      <c r="E671" s="44" t="str">
        <f>IF($D671="","",VLOOKUP($D671,'MÃ HH'!$A$2:$C$1873,2,0))</f>
        <v/>
      </c>
      <c r="F671" s="80"/>
      <c r="G671" s="81"/>
      <c r="H671" s="81"/>
      <c r="I671" s="84"/>
      <c r="J671" s="81"/>
      <c r="K671" s="81"/>
      <c r="L671" s="81"/>
      <c r="M671" s="81"/>
      <c r="N671" s="45"/>
      <c r="O671" s="85"/>
      <c r="P671" s="86"/>
      <c r="Q671" s="89"/>
      <c r="R671" s="40"/>
    </row>
    <row r="672" spans="1:18" s="65" customFormat="1" ht="30" hidden="1" customHeight="1">
      <c r="A672" s="78"/>
      <c r="B672" s="44" t="str">
        <f>IF($A672="","",VLOOKUP($A672,'MÃ KH'!$A$2:$D$1048573,2,0))</f>
        <v/>
      </c>
      <c r="C672" s="79" t="s">
        <v>4886</v>
      </c>
      <c r="D672" s="40"/>
      <c r="E672" s="44" t="str">
        <f>IF($D672="","",VLOOKUP($D672,'MÃ HH'!$A$2:$C$1873,2,0))</f>
        <v/>
      </c>
      <c r="F672" s="80"/>
      <c r="G672" s="81"/>
      <c r="H672" s="81"/>
      <c r="I672" s="84"/>
      <c r="J672" s="81"/>
      <c r="K672" s="81"/>
      <c r="L672" s="81"/>
      <c r="M672" s="81"/>
      <c r="N672" s="45"/>
      <c r="O672" s="85"/>
      <c r="P672" s="86"/>
      <c r="Q672" s="89"/>
      <c r="R672" s="40"/>
    </row>
    <row r="673" spans="1:18" s="65" customFormat="1" ht="30" hidden="1" customHeight="1">
      <c r="A673" s="78"/>
      <c r="B673" s="44" t="str">
        <f>IF($A673="","",VLOOKUP($A673,'MÃ KH'!$A$2:$D$1048573,2,0))</f>
        <v/>
      </c>
      <c r="C673" s="79" t="s">
        <v>4886</v>
      </c>
      <c r="D673" s="40"/>
      <c r="E673" s="44" t="str">
        <f>IF($D673="","",VLOOKUP($D673,'MÃ HH'!$A$2:$C$1873,2,0))</f>
        <v/>
      </c>
      <c r="F673" s="80"/>
      <c r="G673" s="81"/>
      <c r="H673" s="81"/>
      <c r="I673" s="84"/>
      <c r="J673" s="81"/>
      <c r="K673" s="81"/>
      <c r="L673" s="81"/>
      <c r="M673" s="81"/>
      <c r="N673" s="45"/>
      <c r="O673" s="85"/>
      <c r="P673" s="86"/>
      <c r="Q673" s="89"/>
      <c r="R673" s="40"/>
    </row>
    <row r="674" spans="1:18" s="65" customFormat="1" ht="30" hidden="1" customHeight="1">
      <c r="A674" s="78"/>
      <c r="B674" s="44" t="str">
        <f>IF($A674="","",VLOOKUP($A674,'MÃ KH'!$A$2:$D$1048573,2,0))</f>
        <v/>
      </c>
      <c r="C674" s="79" t="s">
        <v>4886</v>
      </c>
      <c r="D674" s="40"/>
      <c r="E674" s="44" t="str">
        <f>IF($D674="","",VLOOKUP($D674,'MÃ HH'!$A$2:$C$1873,2,0))</f>
        <v/>
      </c>
      <c r="F674" s="80"/>
      <c r="G674" s="81"/>
      <c r="H674" s="81"/>
      <c r="I674" s="84"/>
      <c r="J674" s="81"/>
      <c r="K674" s="81"/>
      <c r="L674" s="81"/>
      <c r="M674" s="81"/>
      <c r="N674" s="45"/>
      <c r="O674" s="85"/>
      <c r="P674" s="86"/>
      <c r="Q674" s="89"/>
      <c r="R674" s="40"/>
    </row>
    <row r="675" spans="1:18" s="65" customFormat="1" ht="30" hidden="1" customHeight="1">
      <c r="A675" s="78"/>
      <c r="B675" s="44" t="str">
        <f>IF($A675="","",VLOOKUP($A675,'MÃ KH'!$A$2:$D$1048573,2,0))</f>
        <v/>
      </c>
      <c r="C675" s="79" t="s">
        <v>4886</v>
      </c>
      <c r="D675" s="40"/>
      <c r="E675" s="44" t="str">
        <f>IF($D675="","",VLOOKUP($D675,'MÃ HH'!$A$2:$C$1873,2,0))</f>
        <v/>
      </c>
      <c r="F675" s="80"/>
      <c r="G675" s="81"/>
      <c r="H675" s="81"/>
      <c r="I675" s="84"/>
      <c r="J675" s="81"/>
      <c r="K675" s="81"/>
      <c r="L675" s="81"/>
      <c r="M675" s="81"/>
      <c r="N675" s="45"/>
      <c r="O675" s="85"/>
      <c r="P675" s="86"/>
      <c r="Q675" s="89"/>
      <c r="R675" s="40"/>
    </row>
    <row r="676" spans="1:18" s="65" customFormat="1" ht="30" hidden="1" customHeight="1">
      <c r="A676" s="78"/>
      <c r="B676" s="44" t="str">
        <f>IF($A676="","",VLOOKUP($A676,'MÃ KH'!$A$2:$D$1048573,2,0))</f>
        <v/>
      </c>
      <c r="C676" s="79" t="s">
        <v>4886</v>
      </c>
      <c r="D676" s="40"/>
      <c r="E676" s="44" t="str">
        <f>IF($D676="","",VLOOKUP($D676,'MÃ HH'!$A$2:$C$1873,2,0))</f>
        <v/>
      </c>
      <c r="F676" s="80"/>
      <c r="G676" s="81"/>
      <c r="H676" s="81"/>
      <c r="I676" s="84"/>
      <c r="J676" s="81"/>
      <c r="K676" s="81"/>
      <c r="L676" s="81"/>
      <c r="M676" s="81"/>
      <c r="N676" s="45"/>
      <c r="O676" s="85"/>
      <c r="P676" s="86"/>
      <c r="Q676" s="89"/>
      <c r="R676" s="40"/>
    </row>
    <row r="677" spans="1:18" s="65" customFormat="1" ht="30" hidden="1" customHeight="1">
      <c r="A677" s="78"/>
      <c r="B677" s="44" t="str">
        <f>IF($A677="","",VLOOKUP($A677,'MÃ KH'!$A$2:$D$1048573,2,0))</f>
        <v/>
      </c>
      <c r="C677" s="79" t="s">
        <v>4886</v>
      </c>
      <c r="D677" s="40"/>
      <c r="E677" s="44" t="str">
        <f>IF($D677="","",VLOOKUP($D677,'MÃ HH'!$A$2:$C$1873,2,0))</f>
        <v/>
      </c>
      <c r="F677" s="80"/>
      <c r="G677" s="81"/>
      <c r="H677" s="81"/>
      <c r="I677" s="84"/>
      <c r="J677" s="81"/>
      <c r="K677" s="81"/>
      <c r="L677" s="81"/>
      <c r="M677" s="81"/>
      <c r="N677" s="45"/>
      <c r="O677" s="85"/>
      <c r="P677" s="86"/>
      <c r="Q677" s="89"/>
      <c r="R677" s="40"/>
    </row>
    <row r="678" spans="1:18" s="65" customFormat="1" ht="30" hidden="1" customHeight="1">
      <c r="A678" s="78"/>
      <c r="B678" s="44" t="str">
        <f>IF($A678="","",VLOOKUP($A678,'MÃ KH'!$A$2:$D$1048573,2,0))</f>
        <v/>
      </c>
      <c r="C678" s="79" t="s">
        <v>4886</v>
      </c>
      <c r="D678" s="40"/>
      <c r="E678" s="44" t="str">
        <f>IF($D678="","",VLOOKUP($D678,'MÃ HH'!$A$2:$C$1873,2,0))</f>
        <v/>
      </c>
      <c r="F678" s="80"/>
      <c r="G678" s="81"/>
      <c r="H678" s="81"/>
      <c r="I678" s="84"/>
      <c r="J678" s="81"/>
      <c r="K678" s="81"/>
      <c r="L678" s="81"/>
      <c r="M678" s="81"/>
      <c r="N678" s="45"/>
      <c r="O678" s="85"/>
      <c r="P678" s="86"/>
      <c r="Q678" s="89"/>
      <c r="R678" s="40"/>
    </row>
    <row r="679" spans="1:18" s="65" customFormat="1" ht="30" hidden="1" customHeight="1">
      <c r="A679" s="78"/>
      <c r="B679" s="44" t="str">
        <f>IF($A679="","",VLOOKUP($A679,'MÃ KH'!$A$2:$D$1048573,2,0))</f>
        <v/>
      </c>
      <c r="C679" s="79" t="s">
        <v>4886</v>
      </c>
      <c r="D679" s="40"/>
      <c r="E679" s="44" t="str">
        <f>IF($D679="","",VLOOKUP($D679,'MÃ HH'!$A$2:$C$1873,2,0))</f>
        <v/>
      </c>
      <c r="F679" s="80"/>
      <c r="G679" s="81"/>
      <c r="H679" s="81"/>
      <c r="I679" s="84"/>
      <c r="J679" s="81"/>
      <c r="K679" s="81"/>
      <c r="L679" s="81"/>
      <c r="M679" s="81"/>
      <c r="N679" s="45"/>
      <c r="O679" s="85"/>
      <c r="P679" s="86"/>
      <c r="Q679" s="89"/>
      <c r="R679" s="40"/>
    </row>
    <row r="680" spans="1:18" s="65" customFormat="1" ht="30" hidden="1" customHeight="1">
      <c r="A680" s="78"/>
      <c r="B680" s="44" t="str">
        <f>IF($A680="","",VLOOKUP($A680,'MÃ KH'!$A$2:$D$1048573,2,0))</f>
        <v/>
      </c>
      <c r="C680" s="79" t="s">
        <v>4886</v>
      </c>
      <c r="D680" s="40"/>
      <c r="E680" s="44" t="str">
        <f>IF($D680="","",VLOOKUP($D680,'MÃ HH'!$A$2:$C$1873,2,0))</f>
        <v/>
      </c>
      <c r="F680" s="80"/>
      <c r="G680" s="81"/>
      <c r="H680" s="81"/>
      <c r="I680" s="84"/>
      <c r="J680" s="81"/>
      <c r="K680" s="81"/>
      <c r="L680" s="81"/>
      <c r="M680" s="81"/>
      <c r="N680" s="45"/>
      <c r="O680" s="85"/>
      <c r="P680" s="86"/>
      <c r="Q680" s="89"/>
      <c r="R680" s="40"/>
    </row>
    <row r="681" spans="1:18" s="65" customFormat="1" ht="30" hidden="1" customHeight="1">
      <c r="A681" s="78"/>
      <c r="B681" s="44" t="str">
        <f>IF($A681="","",VLOOKUP($A681,'MÃ KH'!$A$2:$D$1048573,2,0))</f>
        <v/>
      </c>
      <c r="C681" s="79" t="s">
        <v>4886</v>
      </c>
      <c r="D681" s="40"/>
      <c r="E681" s="44" t="str">
        <f>IF($D681="","",VLOOKUP($D681,'MÃ HH'!$A$2:$C$1873,2,0))</f>
        <v/>
      </c>
      <c r="F681" s="80"/>
      <c r="G681" s="81"/>
      <c r="H681" s="81"/>
      <c r="I681" s="84"/>
      <c r="J681" s="81"/>
      <c r="K681" s="81"/>
      <c r="L681" s="81"/>
      <c r="M681" s="81"/>
      <c r="N681" s="45"/>
      <c r="O681" s="85"/>
      <c r="P681" s="86"/>
      <c r="Q681" s="89"/>
      <c r="R681" s="40"/>
    </row>
    <row r="682" spans="1:18" s="65" customFormat="1" ht="30" hidden="1" customHeight="1">
      <c r="A682" s="78"/>
      <c r="B682" s="44" t="str">
        <f>IF($A682="","",VLOOKUP($A682,'MÃ KH'!$A$2:$D$1048573,2,0))</f>
        <v/>
      </c>
      <c r="C682" s="79" t="s">
        <v>4886</v>
      </c>
      <c r="D682" s="40"/>
      <c r="E682" s="44" t="str">
        <f>IF($D682="","",VLOOKUP($D682,'MÃ HH'!$A$2:$C$1873,2,0))</f>
        <v/>
      </c>
      <c r="F682" s="80"/>
      <c r="G682" s="81"/>
      <c r="H682" s="81"/>
      <c r="I682" s="84"/>
      <c r="J682" s="81"/>
      <c r="K682" s="81"/>
      <c r="L682" s="81"/>
      <c r="M682" s="81"/>
      <c r="N682" s="45"/>
      <c r="O682" s="85"/>
      <c r="P682" s="86"/>
      <c r="Q682" s="89"/>
      <c r="R682" s="40"/>
    </row>
    <row r="683" spans="1:18" s="65" customFormat="1" ht="30" hidden="1" customHeight="1">
      <c r="A683" s="78"/>
      <c r="B683" s="44" t="str">
        <f>IF($A683="","",VLOOKUP($A683,'MÃ KH'!$A$2:$D$1048573,2,0))</f>
        <v/>
      </c>
      <c r="C683" s="79" t="s">
        <v>4886</v>
      </c>
      <c r="D683" s="40"/>
      <c r="E683" s="44" t="str">
        <f>IF($D683="","",VLOOKUP($D683,'MÃ HH'!$A$2:$C$1873,2,0))</f>
        <v/>
      </c>
      <c r="F683" s="80"/>
      <c r="G683" s="81"/>
      <c r="H683" s="81"/>
      <c r="I683" s="84"/>
      <c r="J683" s="81"/>
      <c r="K683" s="81"/>
      <c r="L683" s="81"/>
      <c r="M683" s="81"/>
      <c r="N683" s="45"/>
      <c r="O683" s="85"/>
      <c r="P683" s="86"/>
      <c r="Q683" s="89"/>
      <c r="R683" s="40"/>
    </row>
    <row r="684" spans="1:18" s="65" customFormat="1" ht="30" hidden="1" customHeight="1">
      <c r="A684" s="78"/>
      <c r="B684" s="44" t="str">
        <f>IF($A684="","",VLOOKUP($A684,'MÃ KH'!$A$2:$D$1048573,2,0))</f>
        <v/>
      </c>
      <c r="C684" s="79" t="s">
        <v>4886</v>
      </c>
      <c r="D684" s="40"/>
      <c r="E684" s="44" t="str">
        <f>IF($D684="","",VLOOKUP($D684,'MÃ HH'!$A$2:$C$1873,2,0))</f>
        <v/>
      </c>
      <c r="F684" s="80"/>
      <c r="G684" s="81"/>
      <c r="H684" s="81"/>
      <c r="I684" s="84"/>
      <c r="J684" s="81"/>
      <c r="K684" s="81"/>
      <c r="L684" s="81"/>
      <c r="M684" s="81"/>
      <c r="N684" s="45"/>
      <c r="O684" s="85"/>
      <c r="P684" s="86"/>
      <c r="Q684" s="89"/>
      <c r="R684" s="40"/>
    </row>
    <row r="685" spans="1:18" s="65" customFormat="1" ht="30" hidden="1" customHeight="1">
      <c r="A685" s="78"/>
      <c r="B685" s="44" t="str">
        <f>IF($A685="","",VLOOKUP($A685,'MÃ KH'!$A$2:$D$1048573,2,0))</f>
        <v/>
      </c>
      <c r="C685" s="79" t="s">
        <v>4886</v>
      </c>
      <c r="D685" s="40"/>
      <c r="E685" s="44" t="str">
        <f>IF($D685="","",VLOOKUP($D685,'MÃ HH'!$A$2:$C$1873,2,0))</f>
        <v/>
      </c>
      <c r="F685" s="80"/>
      <c r="G685" s="81"/>
      <c r="H685" s="81"/>
      <c r="I685" s="84"/>
      <c r="J685" s="81"/>
      <c r="K685" s="81"/>
      <c r="L685" s="81"/>
      <c r="M685" s="81"/>
      <c r="N685" s="45"/>
      <c r="O685" s="85"/>
      <c r="P685" s="86"/>
      <c r="Q685" s="89"/>
      <c r="R685" s="40"/>
    </row>
    <row r="686" spans="1:18" s="65" customFormat="1" ht="30" hidden="1" customHeight="1">
      <c r="A686" s="78"/>
      <c r="B686" s="44" t="str">
        <f>IF($A686="","",VLOOKUP($A686,'MÃ KH'!$A$2:$D$1048573,2,0))</f>
        <v/>
      </c>
      <c r="C686" s="79" t="s">
        <v>4886</v>
      </c>
      <c r="D686" s="40"/>
      <c r="E686" s="44" t="str">
        <f>IF($D686="","",VLOOKUP($D686,'MÃ HH'!$A$2:$C$1873,2,0))</f>
        <v/>
      </c>
      <c r="F686" s="80"/>
      <c r="G686" s="81"/>
      <c r="H686" s="81"/>
      <c r="I686" s="84"/>
      <c r="J686" s="81"/>
      <c r="K686" s="81"/>
      <c r="L686" s="81"/>
      <c r="M686" s="81"/>
      <c r="N686" s="45"/>
      <c r="O686" s="85"/>
      <c r="P686" s="86"/>
      <c r="Q686" s="89"/>
      <c r="R686" s="40"/>
    </row>
    <row r="687" spans="1:18" s="65" customFormat="1" ht="30" hidden="1" customHeight="1">
      <c r="A687" s="78"/>
      <c r="B687" s="44" t="str">
        <f>IF($A687="","",VLOOKUP($A687,'MÃ KH'!$A$2:$D$1048573,2,0))</f>
        <v/>
      </c>
      <c r="C687" s="79" t="s">
        <v>4886</v>
      </c>
      <c r="D687" s="40"/>
      <c r="E687" s="44" t="str">
        <f>IF($D687="","",VLOOKUP($D687,'MÃ HH'!$A$2:$C$1873,2,0))</f>
        <v/>
      </c>
      <c r="F687" s="80"/>
      <c r="G687" s="81"/>
      <c r="H687" s="81"/>
      <c r="I687" s="84"/>
      <c r="J687" s="81"/>
      <c r="K687" s="81"/>
      <c r="L687" s="81"/>
      <c r="M687" s="81"/>
      <c r="N687" s="45"/>
      <c r="O687" s="85"/>
      <c r="P687" s="86"/>
      <c r="Q687" s="89"/>
      <c r="R687" s="40"/>
    </row>
    <row r="688" spans="1:18" s="65" customFormat="1" ht="30" hidden="1" customHeight="1">
      <c r="A688" s="78"/>
      <c r="B688" s="44" t="str">
        <f>IF($A688="","",VLOOKUP($A688,'MÃ KH'!$A$2:$D$1048573,2,0))</f>
        <v/>
      </c>
      <c r="C688" s="79" t="s">
        <v>4886</v>
      </c>
      <c r="D688" s="40"/>
      <c r="E688" s="44" t="str">
        <f>IF($D688="","",VLOOKUP($D688,'MÃ HH'!$A$2:$C$1873,2,0))</f>
        <v/>
      </c>
      <c r="F688" s="80"/>
      <c r="G688" s="81"/>
      <c r="H688" s="81"/>
      <c r="I688" s="84"/>
      <c r="J688" s="81"/>
      <c r="K688" s="81"/>
      <c r="L688" s="81"/>
      <c r="M688" s="81"/>
      <c r="N688" s="45"/>
      <c r="O688" s="85"/>
      <c r="P688" s="86"/>
      <c r="Q688" s="89"/>
      <c r="R688" s="40"/>
    </row>
    <row r="689" spans="1:18" s="65" customFormat="1" ht="30" hidden="1" customHeight="1">
      <c r="A689" s="78"/>
      <c r="B689" s="44" t="str">
        <f>IF($A689="","",VLOOKUP($A689,'MÃ KH'!$A$2:$D$1048573,2,0))</f>
        <v/>
      </c>
      <c r="C689" s="79" t="s">
        <v>4886</v>
      </c>
      <c r="D689" s="40"/>
      <c r="E689" s="44" t="str">
        <f>IF($D689="","",VLOOKUP($D689,'MÃ HH'!$A$2:$C$1873,2,0))</f>
        <v/>
      </c>
      <c r="F689" s="80"/>
      <c r="G689" s="81"/>
      <c r="H689" s="81"/>
      <c r="I689" s="84"/>
      <c r="J689" s="81"/>
      <c r="K689" s="81"/>
      <c r="L689" s="81"/>
      <c r="M689" s="81"/>
      <c r="N689" s="45"/>
      <c r="O689" s="85"/>
      <c r="P689" s="86"/>
      <c r="Q689" s="89"/>
      <c r="R689" s="40"/>
    </row>
    <row r="690" spans="1:18" s="65" customFormat="1" ht="30" hidden="1" customHeight="1">
      <c r="A690" s="78"/>
      <c r="B690" s="44" t="str">
        <f>IF($A690="","",VLOOKUP($A690,'MÃ KH'!$A$2:$D$1048573,2,0))</f>
        <v/>
      </c>
      <c r="C690" s="79" t="s">
        <v>4886</v>
      </c>
      <c r="D690" s="40"/>
      <c r="E690" s="44" t="str">
        <f>IF($D690="","",VLOOKUP($D690,'MÃ HH'!$A$2:$C$1873,2,0))</f>
        <v/>
      </c>
      <c r="F690" s="80"/>
      <c r="G690" s="81"/>
      <c r="H690" s="81"/>
      <c r="I690" s="84"/>
      <c r="J690" s="81"/>
      <c r="K690" s="81"/>
      <c r="L690" s="81"/>
      <c r="M690" s="81"/>
      <c r="N690" s="45"/>
      <c r="O690" s="85"/>
      <c r="P690" s="86"/>
      <c r="Q690" s="89"/>
      <c r="R690" s="40"/>
    </row>
    <row r="691" spans="1:18" s="65" customFormat="1" ht="30" hidden="1" customHeight="1">
      <c r="A691" s="78"/>
      <c r="B691" s="44" t="str">
        <f>IF($A691="","",VLOOKUP($A691,'MÃ KH'!$A$2:$D$1048573,2,0))</f>
        <v/>
      </c>
      <c r="C691" s="79" t="s">
        <v>4886</v>
      </c>
      <c r="D691" s="40"/>
      <c r="E691" s="44" t="str">
        <f>IF($D691="","",VLOOKUP($D691,'MÃ HH'!$A$2:$C$1873,2,0))</f>
        <v/>
      </c>
      <c r="F691" s="80"/>
      <c r="G691" s="81"/>
      <c r="H691" s="81"/>
      <c r="I691" s="84"/>
      <c r="J691" s="81"/>
      <c r="K691" s="81"/>
      <c r="L691" s="81"/>
      <c r="M691" s="81"/>
      <c r="N691" s="45"/>
      <c r="O691" s="85"/>
      <c r="P691" s="86"/>
      <c r="Q691" s="89"/>
      <c r="R691" s="40"/>
    </row>
    <row r="692" spans="1:18" s="65" customFormat="1" ht="30" hidden="1" customHeight="1">
      <c r="A692" s="78"/>
      <c r="B692" s="44" t="str">
        <f>IF($A692="","",VLOOKUP($A692,'MÃ KH'!$A$2:$D$1048573,2,0))</f>
        <v/>
      </c>
      <c r="C692" s="79" t="s">
        <v>4886</v>
      </c>
      <c r="D692" s="40"/>
      <c r="E692" s="44" t="str">
        <f>IF($D692="","",VLOOKUP($D692,'MÃ HH'!$A$2:$C$1873,2,0))</f>
        <v/>
      </c>
      <c r="F692" s="80"/>
      <c r="G692" s="81"/>
      <c r="H692" s="81"/>
      <c r="I692" s="84"/>
      <c r="J692" s="81"/>
      <c r="K692" s="81"/>
      <c r="L692" s="81"/>
      <c r="M692" s="81"/>
      <c r="N692" s="45"/>
      <c r="O692" s="85"/>
      <c r="P692" s="86"/>
      <c r="Q692" s="89"/>
      <c r="R692" s="40"/>
    </row>
    <row r="693" spans="1:18" s="65" customFormat="1" ht="30" hidden="1" customHeight="1">
      <c r="A693" s="78"/>
      <c r="B693" s="44" t="str">
        <f>IF($A693="","",VLOOKUP($A693,'MÃ KH'!$A$2:$D$1048573,2,0))</f>
        <v/>
      </c>
      <c r="C693" s="79" t="s">
        <v>4886</v>
      </c>
      <c r="D693" s="40"/>
      <c r="E693" s="44" t="str">
        <f>IF($D693="","",VLOOKUP($D693,'MÃ HH'!$A$2:$C$1873,2,0))</f>
        <v/>
      </c>
      <c r="F693" s="80"/>
      <c r="G693" s="81"/>
      <c r="H693" s="81"/>
      <c r="I693" s="84"/>
      <c r="J693" s="81"/>
      <c r="K693" s="81"/>
      <c r="L693" s="81"/>
      <c r="M693" s="81"/>
      <c r="N693" s="45"/>
      <c r="O693" s="85"/>
      <c r="P693" s="86"/>
      <c r="Q693" s="89"/>
      <c r="R693" s="40"/>
    </row>
    <row r="694" spans="1:18" s="65" customFormat="1" ht="30" hidden="1" customHeight="1">
      <c r="A694" s="78"/>
      <c r="B694" s="44" t="str">
        <f>IF($A694="","",VLOOKUP($A694,'MÃ KH'!$A$2:$D$1048573,2,0))</f>
        <v/>
      </c>
      <c r="C694" s="79" t="s">
        <v>4886</v>
      </c>
      <c r="D694" s="40"/>
      <c r="E694" s="44" t="str">
        <f>IF($D694="","",VLOOKUP($D694,'MÃ HH'!$A$2:$C$1873,2,0))</f>
        <v/>
      </c>
      <c r="F694" s="80"/>
      <c r="G694" s="81"/>
      <c r="H694" s="81"/>
      <c r="I694" s="84"/>
      <c r="J694" s="81"/>
      <c r="K694" s="81"/>
      <c r="L694" s="81"/>
      <c r="M694" s="81"/>
      <c r="N694" s="45"/>
      <c r="O694" s="85"/>
      <c r="P694" s="86"/>
      <c r="Q694" s="89"/>
      <c r="R694" s="40"/>
    </row>
    <row r="695" spans="1:18" s="65" customFormat="1" ht="30" hidden="1" customHeight="1">
      <c r="A695" s="78"/>
      <c r="B695" s="44" t="str">
        <f>IF($A695="","",VLOOKUP($A695,'MÃ KH'!$A$2:$D$1048573,2,0))</f>
        <v/>
      </c>
      <c r="C695" s="79" t="s">
        <v>4886</v>
      </c>
      <c r="D695" s="40"/>
      <c r="E695" s="44" t="str">
        <f>IF($D695="","",VLOOKUP($D695,'MÃ HH'!$A$2:$C$1873,2,0))</f>
        <v/>
      </c>
      <c r="F695" s="80"/>
      <c r="G695" s="81"/>
      <c r="H695" s="81"/>
      <c r="I695" s="84"/>
      <c r="J695" s="81"/>
      <c r="K695" s="81"/>
      <c r="L695" s="81"/>
      <c r="M695" s="81"/>
      <c r="N695" s="45"/>
      <c r="O695" s="85"/>
      <c r="P695" s="86"/>
      <c r="Q695" s="89"/>
      <c r="R695" s="40"/>
    </row>
    <row r="696" spans="1:18" s="65" customFormat="1" ht="30" hidden="1" customHeight="1">
      <c r="A696" s="78"/>
      <c r="B696" s="44" t="str">
        <f>IF($A696="","",VLOOKUP($A696,'MÃ KH'!$A$2:$D$1048573,2,0))</f>
        <v/>
      </c>
      <c r="C696" s="79" t="s">
        <v>4886</v>
      </c>
      <c r="D696" s="40"/>
      <c r="E696" s="44" t="str">
        <f>IF($D696="","",VLOOKUP($D696,'MÃ HH'!$A$2:$C$1873,2,0))</f>
        <v/>
      </c>
      <c r="F696" s="80"/>
      <c r="G696" s="81"/>
      <c r="H696" s="81"/>
      <c r="I696" s="84"/>
      <c r="J696" s="81"/>
      <c r="K696" s="81"/>
      <c r="L696" s="81"/>
      <c r="M696" s="81"/>
      <c r="N696" s="45"/>
      <c r="O696" s="85"/>
      <c r="P696" s="86"/>
      <c r="Q696" s="89"/>
      <c r="R696" s="40"/>
    </row>
    <row r="697" spans="1:18" s="65" customFormat="1" ht="30" hidden="1" customHeight="1">
      <c r="A697" s="78"/>
      <c r="B697" s="44" t="str">
        <f>IF($A697="","",VLOOKUP($A697,'MÃ KH'!$A$2:$D$1048573,2,0))</f>
        <v/>
      </c>
      <c r="C697" s="79" t="s">
        <v>4886</v>
      </c>
      <c r="D697" s="40"/>
      <c r="E697" s="44" t="str">
        <f>IF($D697="","",VLOOKUP($D697,'MÃ HH'!$A$2:$C$1873,2,0))</f>
        <v/>
      </c>
      <c r="F697" s="80"/>
      <c r="G697" s="81"/>
      <c r="H697" s="81"/>
      <c r="I697" s="84"/>
      <c r="J697" s="81"/>
      <c r="K697" s="81"/>
      <c r="L697" s="81"/>
      <c r="M697" s="81"/>
      <c r="N697" s="45"/>
      <c r="O697" s="85"/>
      <c r="P697" s="86"/>
      <c r="Q697" s="89"/>
      <c r="R697" s="40"/>
    </row>
    <row r="698" spans="1:18" s="65" customFormat="1" ht="30" hidden="1" customHeight="1">
      <c r="A698" s="78"/>
      <c r="B698" s="44" t="str">
        <f>IF($A698="","",VLOOKUP($A698,'MÃ KH'!$A$2:$D$1048573,2,0))</f>
        <v/>
      </c>
      <c r="C698" s="79" t="s">
        <v>4886</v>
      </c>
      <c r="D698" s="40"/>
      <c r="E698" s="44" t="str">
        <f>IF($D698="","",VLOOKUP($D698,'MÃ HH'!$A$2:$C$1873,2,0))</f>
        <v/>
      </c>
      <c r="F698" s="80"/>
      <c r="G698" s="81"/>
      <c r="H698" s="81"/>
      <c r="I698" s="84"/>
      <c r="J698" s="81"/>
      <c r="K698" s="81"/>
      <c r="L698" s="81"/>
      <c r="M698" s="81"/>
      <c r="N698" s="45"/>
      <c r="O698" s="85"/>
      <c r="P698" s="86"/>
      <c r="Q698" s="89"/>
      <c r="R698" s="40"/>
    </row>
    <row r="699" spans="1:18" s="65" customFormat="1" ht="30" hidden="1" customHeight="1">
      <c r="A699" s="78"/>
      <c r="B699" s="44" t="str">
        <f>IF($A699="","",VLOOKUP($A699,'MÃ KH'!$A$2:$D$1048573,2,0))</f>
        <v/>
      </c>
      <c r="C699" s="79" t="s">
        <v>4886</v>
      </c>
      <c r="D699" s="40"/>
      <c r="E699" s="44" t="str">
        <f>IF($D699="","",VLOOKUP($D699,'MÃ HH'!$A$2:$C$1873,2,0))</f>
        <v/>
      </c>
      <c r="F699" s="80"/>
      <c r="G699" s="81"/>
      <c r="H699" s="81"/>
      <c r="I699" s="84"/>
      <c r="J699" s="81"/>
      <c r="K699" s="81"/>
      <c r="L699" s="81"/>
      <c r="M699" s="81"/>
      <c r="N699" s="45"/>
      <c r="O699" s="85"/>
      <c r="P699" s="86"/>
      <c r="Q699" s="89"/>
      <c r="R699" s="40"/>
    </row>
    <row r="700" spans="1:18" s="65" customFormat="1" ht="30" hidden="1" customHeight="1">
      <c r="A700" s="78"/>
      <c r="B700" s="44" t="str">
        <f>IF($A700="","",VLOOKUP($A700,'MÃ KH'!$A$2:$D$1048573,2,0))</f>
        <v/>
      </c>
      <c r="C700" s="79" t="s">
        <v>4886</v>
      </c>
      <c r="D700" s="40"/>
      <c r="E700" s="44" t="str">
        <f>IF($D700="","",VLOOKUP($D700,'MÃ HH'!$A$2:$C$1873,2,0))</f>
        <v/>
      </c>
      <c r="F700" s="80"/>
      <c r="G700" s="81"/>
      <c r="H700" s="81"/>
      <c r="I700" s="84"/>
      <c r="J700" s="81"/>
      <c r="K700" s="81"/>
      <c r="L700" s="81"/>
      <c r="M700" s="81"/>
      <c r="N700" s="45"/>
      <c r="O700" s="85"/>
      <c r="P700" s="86"/>
      <c r="Q700" s="89"/>
      <c r="R700" s="40"/>
    </row>
    <row r="701" spans="1:18" s="65" customFormat="1" ht="30" hidden="1" customHeight="1">
      <c r="A701" s="78"/>
      <c r="B701" s="44" t="str">
        <f>IF($A701="","",VLOOKUP($A701,'MÃ KH'!$A$2:$D$1048573,2,0))</f>
        <v/>
      </c>
      <c r="C701" s="79" t="s">
        <v>4886</v>
      </c>
      <c r="D701" s="40"/>
      <c r="E701" s="44" t="str">
        <f>IF($D701="","",VLOOKUP($D701,'MÃ HH'!$A$2:$C$1873,2,0))</f>
        <v/>
      </c>
      <c r="F701" s="80"/>
      <c r="G701" s="81"/>
      <c r="H701" s="81"/>
      <c r="I701" s="84"/>
      <c r="J701" s="81"/>
      <c r="K701" s="81"/>
      <c r="L701" s="81"/>
      <c r="M701" s="81"/>
      <c r="N701" s="45"/>
      <c r="O701" s="85"/>
      <c r="P701" s="86"/>
      <c r="Q701" s="89"/>
      <c r="R701" s="40"/>
    </row>
    <row r="702" spans="1:18" s="65" customFormat="1" ht="30" hidden="1" customHeight="1">
      <c r="A702" s="78"/>
      <c r="B702" s="44" t="str">
        <f>IF($A702="","",VLOOKUP($A702,'MÃ KH'!$A$2:$D$1048573,2,0))</f>
        <v/>
      </c>
      <c r="C702" s="79" t="s">
        <v>4886</v>
      </c>
      <c r="D702" s="40"/>
      <c r="E702" s="44" t="str">
        <f>IF($D702="","",VLOOKUP($D702,'MÃ HH'!$A$2:$C$1873,2,0))</f>
        <v/>
      </c>
      <c r="F702" s="80"/>
      <c r="G702" s="81"/>
      <c r="H702" s="81"/>
      <c r="I702" s="84"/>
      <c r="J702" s="81"/>
      <c r="K702" s="81"/>
      <c r="L702" s="81"/>
      <c r="M702" s="81"/>
      <c r="N702" s="45"/>
      <c r="O702" s="85"/>
      <c r="P702" s="86"/>
      <c r="Q702" s="89"/>
      <c r="R702" s="40"/>
    </row>
    <row r="703" spans="1:18" s="65" customFormat="1" ht="30" hidden="1" customHeight="1">
      <c r="A703" s="78"/>
      <c r="B703" s="44" t="str">
        <f>IF($A703="","",VLOOKUP($A703,'MÃ KH'!$A$2:$D$1048573,2,0))</f>
        <v/>
      </c>
      <c r="C703" s="79" t="s">
        <v>4886</v>
      </c>
      <c r="D703" s="40"/>
      <c r="E703" s="44" t="str">
        <f>IF($D703="","",VLOOKUP($D703,'MÃ HH'!$A$2:$C$1873,2,0))</f>
        <v/>
      </c>
      <c r="F703" s="80"/>
      <c r="G703" s="81"/>
      <c r="H703" s="81"/>
      <c r="I703" s="84"/>
      <c r="J703" s="81"/>
      <c r="K703" s="81"/>
      <c r="L703" s="81"/>
      <c r="M703" s="81"/>
      <c r="N703" s="45"/>
      <c r="O703" s="85"/>
      <c r="P703" s="86"/>
      <c r="Q703" s="89"/>
      <c r="R703" s="40"/>
    </row>
    <row r="704" spans="1:18" s="65" customFormat="1" ht="30" hidden="1" customHeight="1">
      <c r="A704" s="78"/>
      <c r="B704" s="44" t="str">
        <f>IF($A704="","",VLOOKUP($A704,'MÃ KH'!$A$2:$D$1048573,2,0))</f>
        <v/>
      </c>
      <c r="C704" s="79" t="s">
        <v>4886</v>
      </c>
      <c r="D704" s="40"/>
      <c r="E704" s="44" t="str">
        <f>IF($D704="","",VLOOKUP($D704,'MÃ HH'!$A$2:$C$1873,2,0))</f>
        <v/>
      </c>
      <c r="F704" s="80"/>
      <c r="G704" s="81"/>
      <c r="H704" s="81"/>
      <c r="I704" s="84"/>
      <c r="J704" s="81"/>
      <c r="K704" s="81"/>
      <c r="L704" s="81"/>
      <c r="M704" s="81"/>
      <c r="N704" s="45"/>
      <c r="O704" s="85"/>
      <c r="P704" s="86"/>
      <c r="Q704" s="89"/>
      <c r="R704" s="40"/>
    </row>
    <row r="705" spans="1:18" s="65" customFormat="1" ht="30" hidden="1" customHeight="1">
      <c r="A705" s="78"/>
      <c r="B705" s="44" t="str">
        <f>IF($A705="","",VLOOKUP($A705,'MÃ KH'!$A$2:$D$1048573,2,0))</f>
        <v/>
      </c>
      <c r="C705" s="79" t="s">
        <v>4886</v>
      </c>
      <c r="D705" s="40"/>
      <c r="E705" s="44" t="str">
        <f>IF($D705="","",VLOOKUP($D705,'MÃ HH'!$A$2:$C$1873,2,0))</f>
        <v/>
      </c>
      <c r="F705" s="80"/>
      <c r="G705" s="81"/>
      <c r="H705" s="81"/>
      <c r="I705" s="84"/>
      <c r="J705" s="81"/>
      <c r="K705" s="81"/>
      <c r="L705" s="81"/>
      <c r="M705" s="81"/>
      <c r="N705" s="45"/>
      <c r="O705" s="85"/>
      <c r="P705" s="86"/>
      <c r="Q705" s="89"/>
      <c r="R705" s="40"/>
    </row>
    <row r="706" spans="1:18" s="65" customFormat="1" ht="30" hidden="1" customHeight="1">
      <c r="A706" s="78"/>
      <c r="B706" s="44" t="str">
        <f>IF($A706="","",VLOOKUP($A706,'MÃ KH'!$A$2:$D$1048573,2,0))</f>
        <v/>
      </c>
      <c r="C706" s="79" t="s">
        <v>4886</v>
      </c>
      <c r="D706" s="40"/>
      <c r="E706" s="44" t="str">
        <f>IF($D706="","",VLOOKUP($D706,'MÃ HH'!$A$2:$C$1873,2,0))</f>
        <v/>
      </c>
      <c r="F706" s="80"/>
      <c r="G706" s="81"/>
      <c r="H706" s="81"/>
      <c r="I706" s="84"/>
      <c r="J706" s="81"/>
      <c r="K706" s="81"/>
      <c r="L706" s="81"/>
      <c r="M706" s="81"/>
      <c r="N706" s="45"/>
      <c r="O706" s="85"/>
      <c r="P706" s="86"/>
      <c r="Q706" s="89"/>
      <c r="R706" s="40"/>
    </row>
    <row r="707" spans="1:18" s="65" customFormat="1" ht="30" hidden="1" customHeight="1">
      <c r="A707" s="78"/>
      <c r="B707" s="44" t="str">
        <f>IF($A707="","",VLOOKUP($A707,'MÃ KH'!$A$2:$D$1048573,2,0))</f>
        <v/>
      </c>
      <c r="C707" s="79" t="s">
        <v>4886</v>
      </c>
      <c r="D707" s="40"/>
      <c r="E707" s="44" t="str">
        <f>IF($D707="","",VLOOKUP($D707,'MÃ HH'!$A$2:$C$1873,2,0))</f>
        <v/>
      </c>
      <c r="F707" s="80"/>
      <c r="G707" s="81"/>
      <c r="H707" s="81"/>
      <c r="I707" s="84"/>
      <c r="J707" s="81"/>
      <c r="K707" s="81"/>
      <c r="L707" s="81"/>
      <c r="M707" s="81"/>
      <c r="N707" s="45"/>
      <c r="O707" s="85"/>
      <c r="P707" s="86"/>
      <c r="Q707" s="89"/>
      <c r="R707" s="40"/>
    </row>
    <row r="708" spans="1:18" s="65" customFormat="1" ht="30" hidden="1" customHeight="1">
      <c r="A708" s="78"/>
      <c r="B708" s="44" t="str">
        <f>IF($A708="","",VLOOKUP($A708,'MÃ KH'!$A$2:$D$1048573,2,0))</f>
        <v/>
      </c>
      <c r="C708" s="79" t="s">
        <v>4886</v>
      </c>
      <c r="D708" s="40"/>
      <c r="E708" s="44" t="str">
        <f>IF($D708="","",VLOOKUP($D708,'MÃ HH'!$A$2:$C$1873,2,0))</f>
        <v/>
      </c>
      <c r="F708" s="80"/>
      <c r="G708" s="81"/>
      <c r="H708" s="81"/>
      <c r="I708" s="84"/>
      <c r="J708" s="81"/>
      <c r="K708" s="81"/>
      <c r="L708" s="81"/>
      <c r="M708" s="81"/>
      <c r="N708" s="45"/>
      <c r="O708" s="85"/>
      <c r="P708" s="86"/>
      <c r="Q708" s="89"/>
      <c r="R708" s="40"/>
    </row>
    <row r="709" spans="1:18" s="65" customFormat="1" ht="30" hidden="1" customHeight="1">
      <c r="A709" s="78"/>
      <c r="B709" s="44" t="str">
        <f>IF($A709="","",VLOOKUP($A709,'MÃ KH'!$A$2:$D$1048573,2,0))</f>
        <v/>
      </c>
      <c r="C709" s="79" t="s">
        <v>4886</v>
      </c>
      <c r="D709" s="40"/>
      <c r="E709" s="44" t="str">
        <f>IF($D709="","",VLOOKUP($D709,'MÃ HH'!$A$2:$C$1873,2,0))</f>
        <v/>
      </c>
      <c r="F709" s="80"/>
      <c r="G709" s="81"/>
      <c r="H709" s="81"/>
      <c r="I709" s="84"/>
      <c r="J709" s="81"/>
      <c r="K709" s="81"/>
      <c r="L709" s="81"/>
      <c r="M709" s="81"/>
      <c r="N709" s="45"/>
      <c r="O709" s="85"/>
      <c r="P709" s="86"/>
      <c r="Q709" s="89"/>
      <c r="R709" s="40"/>
    </row>
    <row r="710" spans="1:18" s="65" customFormat="1" ht="30" hidden="1" customHeight="1">
      <c r="A710" s="78"/>
      <c r="B710" s="44" t="str">
        <f>IF($A710="","",VLOOKUP($A710,'MÃ KH'!$A$2:$D$1048573,2,0))</f>
        <v/>
      </c>
      <c r="C710" s="79" t="s">
        <v>4886</v>
      </c>
      <c r="D710" s="40"/>
      <c r="E710" s="44" t="str">
        <f>IF($D710="","",VLOOKUP($D710,'MÃ HH'!$A$2:$C$1873,2,0))</f>
        <v/>
      </c>
      <c r="F710" s="80"/>
      <c r="G710" s="81"/>
      <c r="H710" s="81"/>
      <c r="I710" s="84"/>
      <c r="J710" s="81"/>
      <c r="K710" s="81"/>
      <c r="L710" s="81"/>
      <c r="M710" s="81"/>
      <c r="N710" s="45"/>
      <c r="O710" s="85"/>
      <c r="P710" s="86"/>
      <c r="Q710" s="89"/>
      <c r="R710" s="40"/>
    </row>
    <row r="711" spans="1:18" s="65" customFormat="1" ht="30" hidden="1" customHeight="1">
      <c r="A711" s="78"/>
      <c r="B711" s="44" t="str">
        <f>IF($A711="","",VLOOKUP($A711,'MÃ KH'!$A$2:$D$1048573,2,0))</f>
        <v/>
      </c>
      <c r="C711" s="79" t="s">
        <v>4886</v>
      </c>
      <c r="D711" s="40"/>
      <c r="E711" s="44" t="str">
        <f>IF($D711="","",VLOOKUP($D711,'MÃ HH'!$A$2:$C$1873,2,0))</f>
        <v/>
      </c>
      <c r="F711" s="80"/>
      <c r="G711" s="81"/>
      <c r="H711" s="81"/>
      <c r="I711" s="84"/>
      <c r="J711" s="81"/>
      <c r="K711" s="81"/>
      <c r="L711" s="81"/>
      <c r="M711" s="81"/>
      <c r="N711" s="45"/>
      <c r="O711" s="85"/>
      <c r="P711" s="86"/>
      <c r="Q711" s="89"/>
      <c r="R711" s="40"/>
    </row>
    <row r="712" spans="1:18" s="65" customFormat="1" ht="30" hidden="1" customHeight="1">
      <c r="A712" s="78"/>
      <c r="B712" s="44" t="str">
        <f>IF($A712="","",VLOOKUP($A712,'MÃ KH'!$A$2:$D$1048573,2,0))</f>
        <v/>
      </c>
      <c r="C712" s="79" t="s">
        <v>4886</v>
      </c>
      <c r="D712" s="40"/>
      <c r="E712" s="44" t="str">
        <f>IF($D712="","",VLOOKUP($D712,'MÃ HH'!$A$2:$C$1873,2,0))</f>
        <v/>
      </c>
      <c r="F712" s="80"/>
      <c r="G712" s="81"/>
      <c r="H712" s="81"/>
      <c r="I712" s="84"/>
      <c r="J712" s="81"/>
      <c r="K712" s="81"/>
      <c r="L712" s="81"/>
      <c r="M712" s="81"/>
      <c r="N712" s="45"/>
      <c r="O712" s="85"/>
      <c r="P712" s="86"/>
      <c r="Q712" s="89"/>
      <c r="R712" s="40"/>
    </row>
    <row r="713" spans="1:18" s="65" customFormat="1" ht="30" hidden="1" customHeight="1">
      <c r="A713" s="78"/>
      <c r="B713" s="44" t="str">
        <f>IF($A713="","",VLOOKUP($A713,'MÃ KH'!$A$2:$D$1048573,2,0))</f>
        <v/>
      </c>
      <c r="C713" s="79" t="s">
        <v>4886</v>
      </c>
      <c r="D713" s="40"/>
      <c r="E713" s="44" t="str">
        <f>IF($D713="","",VLOOKUP($D713,'MÃ HH'!$A$2:$C$1873,2,0))</f>
        <v/>
      </c>
      <c r="F713" s="80"/>
      <c r="G713" s="81"/>
      <c r="H713" s="81"/>
      <c r="I713" s="84"/>
      <c r="J713" s="81"/>
      <c r="K713" s="81"/>
      <c r="L713" s="81"/>
      <c r="M713" s="81"/>
      <c r="N713" s="45"/>
      <c r="O713" s="85"/>
      <c r="P713" s="86"/>
      <c r="Q713" s="89"/>
      <c r="R713" s="40"/>
    </row>
    <row r="714" spans="1:18" s="65" customFormat="1" ht="30" hidden="1" customHeight="1">
      <c r="A714" s="78"/>
      <c r="B714" s="44" t="str">
        <f>IF($A714="","",VLOOKUP($A714,'MÃ KH'!$A$2:$D$1048573,2,0))</f>
        <v/>
      </c>
      <c r="C714" s="79" t="s">
        <v>4886</v>
      </c>
      <c r="D714" s="40"/>
      <c r="E714" s="44" t="str">
        <f>IF($D714="","",VLOOKUP($D714,'MÃ HH'!$A$2:$C$1873,2,0))</f>
        <v/>
      </c>
      <c r="F714" s="80"/>
      <c r="G714" s="81"/>
      <c r="H714" s="81"/>
      <c r="I714" s="84"/>
      <c r="J714" s="81"/>
      <c r="K714" s="81"/>
      <c r="L714" s="81"/>
      <c r="M714" s="81"/>
      <c r="N714" s="45"/>
      <c r="O714" s="85"/>
      <c r="P714" s="86"/>
      <c r="Q714" s="89"/>
      <c r="R714" s="40"/>
    </row>
    <row r="715" spans="1:18" s="65" customFormat="1" ht="30" hidden="1" customHeight="1">
      <c r="A715" s="78"/>
      <c r="B715" s="44" t="str">
        <f>IF($A715="","",VLOOKUP($A715,'MÃ KH'!$A$2:$D$1048573,2,0))</f>
        <v/>
      </c>
      <c r="C715" s="79" t="s">
        <v>4886</v>
      </c>
      <c r="D715" s="40"/>
      <c r="E715" s="44" t="str">
        <f>IF($D715="","",VLOOKUP($D715,'MÃ HH'!$A$2:$C$1873,2,0))</f>
        <v/>
      </c>
      <c r="F715" s="80"/>
      <c r="G715" s="81"/>
      <c r="H715" s="81"/>
      <c r="I715" s="84"/>
      <c r="J715" s="81"/>
      <c r="K715" s="81"/>
      <c r="L715" s="81"/>
      <c r="M715" s="81"/>
      <c r="N715" s="45"/>
      <c r="O715" s="85"/>
      <c r="P715" s="86"/>
      <c r="Q715" s="89"/>
      <c r="R715" s="40"/>
    </row>
    <row r="716" spans="1:18" s="65" customFormat="1" ht="30" hidden="1" customHeight="1">
      <c r="A716" s="78"/>
      <c r="B716" s="44" t="str">
        <f>IF($A716="","",VLOOKUP($A716,'MÃ KH'!$A$2:$D$1048573,2,0))</f>
        <v/>
      </c>
      <c r="C716" s="79" t="s">
        <v>4886</v>
      </c>
      <c r="D716" s="40"/>
      <c r="E716" s="44" t="str">
        <f>IF($D716="","",VLOOKUP($D716,'MÃ HH'!$A$2:$C$1873,2,0))</f>
        <v/>
      </c>
      <c r="F716" s="80"/>
      <c r="G716" s="81"/>
      <c r="H716" s="81"/>
      <c r="I716" s="84"/>
      <c r="J716" s="81"/>
      <c r="K716" s="81"/>
      <c r="L716" s="81"/>
      <c r="M716" s="81"/>
      <c r="N716" s="45"/>
      <c r="O716" s="85"/>
      <c r="P716" s="86"/>
      <c r="Q716" s="89"/>
      <c r="R716" s="40"/>
    </row>
    <row r="717" spans="1:18" s="65" customFormat="1" ht="30" hidden="1" customHeight="1">
      <c r="A717" s="78"/>
      <c r="B717" s="44" t="str">
        <f>IF($A717="","",VLOOKUP($A717,'MÃ KH'!$A$2:$D$1048573,2,0))</f>
        <v/>
      </c>
      <c r="C717" s="79" t="s">
        <v>4886</v>
      </c>
      <c r="D717" s="40"/>
      <c r="E717" s="44" t="str">
        <f>IF($D717="","",VLOOKUP($D717,'MÃ HH'!$A$2:$C$1873,2,0))</f>
        <v/>
      </c>
      <c r="F717" s="80"/>
      <c r="G717" s="81"/>
      <c r="H717" s="81"/>
      <c r="I717" s="84"/>
      <c r="J717" s="81"/>
      <c r="K717" s="81"/>
      <c r="L717" s="81"/>
      <c r="M717" s="81"/>
      <c r="N717" s="45"/>
      <c r="O717" s="85"/>
      <c r="P717" s="86"/>
      <c r="Q717" s="89"/>
      <c r="R717" s="40"/>
    </row>
    <row r="718" spans="1:18" s="65" customFormat="1" ht="30" hidden="1" customHeight="1">
      <c r="A718" s="78"/>
      <c r="B718" s="44" t="str">
        <f>IF($A718="","",VLOOKUP($A718,'MÃ KH'!$A$2:$D$1048573,2,0))</f>
        <v/>
      </c>
      <c r="C718" s="79" t="s">
        <v>4886</v>
      </c>
      <c r="D718" s="40"/>
      <c r="E718" s="44" t="str">
        <f>IF($D718="","",VLOOKUP($D718,'MÃ HH'!$A$2:$C$1873,2,0))</f>
        <v/>
      </c>
      <c r="F718" s="80"/>
      <c r="G718" s="81"/>
      <c r="H718" s="81"/>
      <c r="I718" s="84"/>
      <c r="J718" s="81"/>
      <c r="K718" s="81"/>
      <c r="L718" s="81"/>
      <c r="M718" s="81"/>
      <c r="N718" s="45"/>
      <c r="O718" s="85"/>
      <c r="P718" s="86"/>
      <c r="Q718" s="89"/>
      <c r="R718" s="40"/>
    </row>
    <row r="719" spans="1:18" s="65" customFormat="1" ht="30" hidden="1" customHeight="1">
      <c r="A719" s="78"/>
      <c r="B719" s="44" t="str">
        <f>IF($A719="","",VLOOKUP($A719,'MÃ KH'!$A$2:$D$1048573,2,0))</f>
        <v/>
      </c>
      <c r="C719" s="79" t="s">
        <v>4886</v>
      </c>
      <c r="D719" s="40"/>
      <c r="E719" s="44" t="str">
        <f>IF($D719="","",VLOOKUP($D719,'MÃ HH'!$A$2:$C$1873,2,0))</f>
        <v/>
      </c>
      <c r="F719" s="80"/>
      <c r="G719" s="81"/>
      <c r="H719" s="81"/>
      <c r="I719" s="84"/>
      <c r="J719" s="81"/>
      <c r="K719" s="81"/>
      <c r="L719" s="81"/>
      <c r="M719" s="81"/>
      <c r="N719" s="45"/>
      <c r="O719" s="85"/>
      <c r="P719" s="86"/>
      <c r="Q719" s="89"/>
      <c r="R719" s="40"/>
    </row>
    <row r="720" spans="1:18" s="65" customFormat="1" ht="30" hidden="1" customHeight="1">
      <c r="A720" s="78"/>
      <c r="B720" s="44" t="str">
        <f>IF($A720="","",VLOOKUP($A720,'MÃ KH'!$A$2:$D$1048573,2,0))</f>
        <v/>
      </c>
      <c r="C720" s="79" t="s">
        <v>4886</v>
      </c>
      <c r="D720" s="40"/>
      <c r="E720" s="44" t="str">
        <f>IF($D720="","",VLOOKUP($D720,'MÃ HH'!$A$2:$C$1873,2,0))</f>
        <v/>
      </c>
      <c r="F720" s="80"/>
      <c r="G720" s="81"/>
      <c r="H720" s="81"/>
      <c r="I720" s="84"/>
      <c r="J720" s="81"/>
      <c r="K720" s="81"/>
      <c r="L720" s="81"/>
      <c r="M720" s="81"/>
      <c r="N720" s="45"/>
      <c r="O720" s="85"/>
      <c r="P720" s="86"/>
      <c r="Q720" s="89"/>
      <c r="R720" s="40"/>
    </row>
    <row r="721" spans="1:18" s="65" customFormat="1" ht="30" hidden="1" customHeight="1">
      <c r="A721" s="78"/>
      <c r="B721" s="44" t="str">
        <f>IF($A721="","",VLOOKUP($A721,'MÃ KH'!$A$2:$D$1048573,2,0))</f>
        <v/>
      </c>
      <c r="C721" s="79" t="s">
        <v>4886</v>
      </c>
      <c r="D721" s="40"/>
      <c r="E721" s="44" t="str">
        <f>IF($D721="","",VLOOKUP($D721,'MÃ HH'!$A$2:$C$1873,2,0))</f>
        <v/>
      </c>
      <c r="F721" s="80"/>
      <c r="G721" s="81"/>
      <c r="H721" s="81"/>
      <c r="I721" s="84"/>
      <c r="J721" s="81"/>
      <c r="K721" s="81"/>
      <c r="L721" s="81"/>
      <c r="M721" s="81"/>
      <c r="N721" s="45"/>
      <c r="O721" s="85"/>
      <c r="P721" s="86"/>
      <c r="Q721" s="89"/>
      <c r="R721" s="40"/>
    </row>
    <row r="722" spans="1:18" s="65" customFormat="1" ht="30" hidden="1" customHeight="1">
      <c r="A722" s="78"/>
      <c r="B722" s="44" t="str">
        <f>IF($A722="","",VLOOKUP($A722,'MÃ KH'!$A$2:$D$1048573,2,0))</f>
        <v/>
      </c>
      <c r="C722" s="79" t="s">
        <v>4886</v>
      </c>
      <c r="D722" s="40"/>
      <c r="E722" s="44" t="str">
        <f>IF($D722="","",VLOOKUP($D722,'MÃ HH'!$A$2:$C$1873,2,0))</f>
        <v/>
      </c>
      <c r="F722" s="80"/>
      <c r="G722" s="81"/>
      <c r="H722" s="81"/>
      <c r="I722" s="84"/>
      <c r="J722" s="81"/>
      <c r="K722" s="81"/>
      <c r="L722" s="81"/>
      <c r="M722" s="81"/>
      <c r="N722" s="45"/>
      <c r="O722" s="85"/>
      <c r="P722" s="86"/>
      <c r="Q722" s="89"/>
      <c r="R722" s="40"/>
    </row>
    <row r="723" spans="1:18" s="65" customFormat="1" ht="30" hidden="1" customHeight="1">
      <c r="A723" s="78"/>
      <c r="B723" s="44" t="str">
        <f>IF($A723="","",VLOOKUP($A723,'MÃ KH'!$A$2:$D$1048573,2,0))</f>
        <v/>
      </c>
      <c r="C723" s="79" t="s">
        <v>4886</v>
      </c>
      <c r="D723" s="40"/>
      <c r="E723" s="44" t="str">
        <f>IF($D723="","",VLOOKUP($D723,'MÃ HH'!$A$2:$C$1873,2,0))</f>
        <v/>
      </c>
      <c r="F723" s="80"/>
      <c r="G723" s="81"/>
      <c r="H723" s="81"/>
      <c r="I723" s="84"/>
      <c r="J723" s="81"/>
      <c r="K723" s="81"/>
      <c r="L723" s="81"/>
      <c r="M723" s="81"/>
      <c r="N723" s="45"/>
      <c r="O723" s="85"/>
      <c r="P723" s="86"/>
      <c r="Q723" s="89"/>
      <c r="R723" s="40"/>
    </row>
    <row r="724" spans="1:18" s="65" customFormat="1" ht="30" hidden="1" customHeight="1">
      <c r="A724" s="78"/>
      <c r="B724" s="44" t="str">
        <f>IF($A724="","",VLOOKUP($A724,'MÃ KH'!$A$2:$D$1048573,2,0))</f>
        <v/>
      </c>
      <c r="C724" s="79" t="s">
        <v>4886</v>
      </c>
      <c r="D724" s="40"/>
      <c r="E724" s="44" t="str">
        <f>IF($D724="","",VLOOKUP($D724,'MÃ HH'!$A$2:$C$1873,2,0))</f>
        <v/>
      </c>
      <c r="F724" s="80"/>
      <c r="G724" s="81"/>
      <c r="H724" s="81"/>
      <c r="I724" s="84"/>
      <c r="J724" s="81"/>
      <c r="K724" s="81"/>
      <c r="L724" s="81"/>
      <c r="M724" s="81"/>
      <c r="N724" s="45"/>
      <c r="O724" s="85"/>
      <c r="P724" s="86"/>
      <c r="Q724" s="89"/>
      <c r="R724" s="40"/>
    </row>
    <row r="725" spans="1:18" s="65" customFormat="1" ht="30" hidden="1" customHeight="1">
      <c r="A725" s="78"/>
      <c r="B725" s="44" t="str">
        <f>IF($A725="","",VLOOKUP($A725,'MÃ KH'!$A$2:$D$1048573,2,0))</f>
        <v/>
      </c>
      <c r="C725" s="79" t="s">
        <v>4886</v>
      </c>
      <c r="D725" s="40"/>
      <c r="E725" s="44" t="str">
        <f>IF($D725="","",VLOOKUP($D725,'MÃ HH'!$A$2:$C$1873,2,0))</f>
        <v/>
      </c>
      <c r="F725" s="80"/>
      <c r="G725" s="81"/>
      <c r="H725" s="81"/>
      <c r="I725" s="84"/>
      <c r="J725" s="81"/>
      <c r="K725" s="81"/>
      <c r="L725" s="81"/>
      <c r="M725" s="81"/>
      <c r="N725" s="45"/>
      <c r="O725" s="85"/>
      <c r="P725" s="86"/>
      <c r="Q725" s="89"/>
      <c r="R725" s="40"/>
    </row>
    <row r="726" spans="1:18" s="65" customFormat="1" ht="30" hidden="1" customHeight="1">
      <c r="A726" s="78"/>
      <c r="B726" s="44" t="str">
        <f>IF($A726="","",VLOOKUP($A726,'MÃ KH'!$A$2:$D$1048573,2,0))</f>
        <v/>
      </c>
      <c r="C726" s="79" t="s">
        <v>4886</v>
      </c>
      <c r="D726" s="40"/>
      <c r="E726" s="44" t="str">
        <f>IF($D726="","",VLOOKUP($D726,'MÃ HH'!$A$2:$C$1873,2,0))</f>
        <v/>
      </c>
      <c r="F726" s="80"/>
      <c r="G726" s="81"/>
      <c r="H726" s="81"/>
      <c r="I726" s="84"/>
      <c r="J726" s="81"/>
      <c r="K726" s="81"/>
      <c r="L726" s="81"/>
      <c r="M726" s="81"/>
      <c r="N726" s="45"/>
      <c r="O726" s="85"/>
      <c r="P726" s="86"/>
      <c r="Q726" s="89"/>
      <c r="R726" s="40"/>
    </row>
    <row r="727" spans="1:18" s="65" customFormat="1" ht="30" hidden="1" customHeight="1">
      <c r="A727" s="78"/>
      <c r="B727" s="44" t="str">
        <f>IF($A727="","",VLOOKUP($A727,'MÃ KH'!$A$2:$D$1048573,2,0))</f>
        <v/>
      </c>
      <c r="C727" s="79" t="s">
        <v>4886</v>
      </c>
      <c r="D727" s="40"/>
      <c r="E727" s="44" t="str">
        <f>IF($D727="","",VLOOKUP($D727,'MÃ HH'!$A$2:$C$1873,2,0))</f>
        <v/>
      </c>
      <c r="F727" s="80"/>
      <c r="G727" s="81"/>
      <c r="H727" s="81"/>
      <c r="I727" s="84"/>
      <c r="J727" s="81"/>
      <c r="K727" s="81"/>
      <c r="L727" s="81"/>
      <c r="M727" s="81"/>
      <c r="N727" s="45"/>
      <c r="O727" s="85"/>
      <c r="P727" s="86"/>
      <c r="Q727" s="89"/>
      <c r="R727" s="40"/>
    </row>
    <row r="728" spans="1:18" s="65" customFormat="1" ht="30" hidden="1" customHeight="1">
      <c r="A728" s="78"/>
      <c r="B728" s="44" t="str">
        <f>IF($A728="","",VLOOKUP($A728,'MÃ KH'!$A$2:$D$1048573,2,0))</f>
        <v/>
      </c>
      <c r="C728" s="79" t="s">
        <v>4886</v>
      </c>
      <c r="D728" s="40"/>
      <c r="E728" s="44" t="str">
        <f>IF($D728="","",VLOOKUP($D728,'MÃ HH'!$A$2:$C$1873,2,0))</f>
        <v/>
      </c>
      <c r="F728" s="80"/>
      <c r="G728" s="81"/>
      <c r="H728" s="81"/>
      <c r="I728" s="84"/>
      <c r="J728" s="81"/>
      <c r="K728" s="81"/>
      <c r="L728" s="81"/>
      <c r="M728" s="81"/>
      <c r="N728" s="45"/>
      <c r="O728" s="85"/>
      <c r="P728" s="86"/>
      <c r="Q728" s="89"/>
      <c r="R728" s="40"/>
    </row>
    <row r="729" spans="1:18" s="65" customFormat="1" ht="30" hidden="1" customHeight="1">
      <c r="A729" s="78"/>
      <c r="B729" s="44" t="str">
        <f>IF($A729="","",VLOOKUP($A729,'MÃ KH'!$A$2:$D$1048573,2,0))</f>
        <v/>
      </c>
      <c r="C729" s="79" t="s">
        <v>4886</v>
      </c>
      <c r="D729" s="40"/>
      <c r="E729" s="44" t="str">
        <f>IF($D729="","",VLOOKUP($D729,'MÃ HH'!$A$2:$C$1873,2,0))</f>
        <v/>
      </c>
      <c r="F729" s="80"/>
      <c r="G729" s="81"/>
      <c r="H729" s="81"/>
      <c r="I729" s="84"/>
      <c r="J729" s="81"/>
      <c r="K729" s="81"/>
      <c r="L729" s="81"/>
      <c r="M729" s="81"/>
      <c r="N729" s="45"/>
      <c r="O729" s="85"/>
      <c r="P729" s="86"/>
      <c r="Q729" s="89"/>
      <c r="R729" s="40"/>
    </row>
    <row r="730" spans="1:18" s="65" customFormat="1" ht="30" hidden="1" customHeight="1">
      <c r="A730" s="78"/>
      <c r="B730" s="44" t="str">
        <f>IF($A730="","",VLOOKUP($A730,'MÃ KH'!$A$2:$D$1048573,2,0))</f>
        <v/>
      </c>
      <c r="C730" s="79" t="s">
        <v>4886</v>
      </c>
      <c r="D730" s="40"/>
      <c r="E730" s="44" t="str">
        <f>IF($D730="","",VLOOKUP($D730,'MÃ HH'!$A$2:$C$1873,2,0))</f>
        <v/>
      </c>
      <c r="F730" s="80"/>
      <c r="G730" s="81"/>
      <c r="H730" s="81"/>
      <c r="I730" s="84"/>
      <c r="J730" s="81"/>
      <c r="K730" s="81"/>
      <c r="L730" s="81"/>
      <c r="M730" s="81"/>
      <c r="N730" s="45"/>
      <c r="O730" s="85"/>
      <c r="P730" s="86"/>
      <c r="Q730" s="89"/>
      <c r="R730" s="40"/>
    </row>
    <row r="731" spans="1:18" s="65" customFormat="1" ht="30" hidden="1" customHeight="1">
      <c r="A731" s="78"/>
      <c r="B731" s="44" t="str">
        <f>IF($A731="","",VLOOKUP($A731,'MÃ KH'!$A$2:$D$1048573,2,0))</f>
        <v/>
      </c>
      <c r="C731" s="79" t="s">
        <v>4886</v>
      </c>
      <c r="D731" s="40"/>
      <c r="E731" s="44" t="str">
        <f>IF($D731="","",VLOOKUP($D731,'MÃ HH'!$A$2:$C$1873,2,0))</f>
        <v/>
      </c>
      <c r="F731" s="80"/>
      <c r="G731" s="81"/>
      <c r="H731" s="81"/>
      <c r="I731" s="84"/>
      <c r="J731" s="81"/>
      <c r="K731" s="81"/>
      <c r="L731" s="81"/>
      <c r="M731" s="81"/>
      <c r="N731" s="45"/>
      <c r="O731" s="85"/>
      <c r="P731" s="86"/>
      <c r="Q731" s="89"/>
      <c r="R731" s="40"/>
    </row>
    <row r="732" spans="1:18" s="65" customFormat="1" ht="30" hidden="1" customHeight="1">
      <c r="A732" s="78"/>
      <c r="B732" s="44" t="str">
        <f>IF($A732="","",VLOOKUP($A732,'MÃ KH'!$A$2:$D$1048573,2,0))</f>
        <v/>
      </c>
      <c r="C732" s="79" t="s">
        <v>4886</v>
      </c>
      <c r="D732" s="40"/>
      <c r="E732" s="44" t="str">
        <f>IF($D732="","",VLOOKUP($D732,'MÃ HH'!$A$2:$C$1873,2,0))</f>
        <v/>
      </c>
      <c r="F732" s="80"/>
      <c r="G732" s="81"/>
      <c r="H732" s="81"/>
      <c r="I732" s="84"/>
      <c r="J732" s="81"/>
      <c r="K732" s="81"/>
      <c r="L732" s="81"/>
      <c r="M732" s="81"/>
      <c r="N732" s="45"/>
      <c r="O732" s="85"/>
      <c r="P732" s="86"/>
      <c r="Q732" s="89"/>
      <c r="R732" s="40"/>
    </row>
    <row r="733" spans="1:18" s="65" customFormat="1" ht="30" hidden="1" customHeight="1">
      <c r="A733" s="78"/>
      <c r="B733" s="44" t="str">
        <f>IF($A733="","",VLOOKUP($A733,'MÃ KH'!$A$2:$D$1048573,2,0))</f>
        <v/>
      </c>
      <c r="C733" s="79" t="s">
        <v>4886</v>
      </c>
      <c r="D733" s="40"/>
      <c r="E733" s="44" t="str">
        <f>IF($D733="","",VLOOKUP($D733,'MÃ HH'!$A$2:$C$1873,2,0))</f>
        <v/>
      </c>
      <c r="F733" s="80"/>
      <c r="G733" s="81"/>
      <c r="H733" s="81"/>
      <c r="I733" s="84"/>
      <c r="J733" s="81"/>
      <c r="K733" s="81"/>
      <c r="L733" s="81"/>
      <c r="M733" s="81"/>
      <c r="N733" s="45"/>
      <c r="O733" s="85"/>
      <c r="P733" s="86"/>
      <c r="Q733" s="89"/>
      <c r="R733" s="40"/>
    </row>
    <row r="734" spans="1:18" s="65" customFormat="1" ht="30" hidden="1" customHeight="1">
      <c r="A734" s="78"/>
      <c r="B734" s="44" t="str">
        <f>IF($A734="","",VLOOKUP($A734,'MÃ KH'!$A$2:$D$1048573,2,0))</f>
        <v/>
      </c>
      <c r="C734" s="79" t="s">
        <v>4886</v>
      </c>
      <c r="D734" s="40"/>
      <c r="E734" s="44" t="str">
        <f>IF($D734="","",VLOOKUP($D734,'MÃ HH'!$A$2:$C$1873,2,0))</f>
        <v/>
      </c>
      <c r="F734" s="80"/>
      <c r="G734" s="81"/>
      <c r="H734" s="81"/>
      <c r="I734" s="84"/>
      <c r="J734" s="81"/>
      <c r="K734" s="81"/>
      <c r="L734" s="81"/>
      <c r="M734" s="81"/>
      <c r="N734" s="45"/>
      <c r="O734" s="85"/>
      <c r="P734" s="86"/>
      <c r="Q734" s="89"/>
      <c r="R734" s="40"/>
    </row>
    <row r="735" spans="1:18" s="65" customFormat="1" ht="30" hidden="1" customHeight="1">
      <c r="A735" s="78"/>
      <c r="B735" s="44" t="str">
        <f>IF($A735="","",VLOOKUP($A735,'MÃ KH'!$A$2:$D$1048573,2,0))</f>
        <v/>
      </c>
      <c r="C735" s="79" t="s">
        <v>4886</v>
      </c>
      <c r="D735" s="40"/>
      <c r="E735" s="44" t="str">
        <f>IF($D735="","",VLOOKUP($D735,'MÃ HH'!$A$2:$C$1873,2,0))</f>
        <v/>
      </c>
      <c r="F735" s="80"/>
      <c r="G735" s="81"/>
      <c r="H735" s="81"/>
      <c r="I735" s="84"/>
      <c r="J735" s="81"/>
      <c r="K735" s="81"/>
      <c r="L735" s="81"/>
      <c r="M735" s="81"/>
      <c r="N735" s="45"/>
      <c r="O735" s="85"/>
      <c r="P735" s="86"/>
      <c r="Q735" s="89"/>
      <c r="R735" s="40"/>
    </row>
    <row r="736" spans="1:18" s="65" customFormat="1" ht="30" hidden="1" customHeight="1">
      <c r="A736" s="78"/>
      <c r="B736" s="44" t="str">
        <f>IF($A736="","",VLOOKUP($A736,'MÃ KH'!$A$2:$D$1048573,2,0))</f>
        <v/>
      </c>
      <c r="C736" s="79" t="s">
        <v>4886</v>
      </c>
      <c r="D736" s="40"/>
      <c r="E736" s="44" t="str">
        <f>IF($D736="","",VLOOKUP($D736,'MÃ HH'!$A$2:$C$1873,2,0))</f>
        <v/>
      </c>
      <c r="F736" s="80"/>
      <c r="G736" s="81"/>
      <c r="H736" s="81"/>
      <c r="I736" s="84"/>
      <c r="J736" s="81"/>
      <c r="K736" s="81"/>
      <c r="L736" s="81"/>
      <c r="M736" s="81"/>
      <c r="N736" s="45"/>
      <c r="O736" s="85"/>
      <c r="P736" s="86"/>
      <c r="Q736" s="89"/>
      <c r="R736" s="40"/>
    </row>
    <row r="737" spans="1:18" s="65" customFormat="1" ht="30" hidden="1" customHeight="1">
      <c r="A737" s="78"/>
      <c r="B737" s="44" t="str">
        <f>IF($A737="","",VLOOKUP($A737,'MÃ KH'!$A$2:$D$1048573,2,0))</f>
        <v/>
      </c>
      <c r="C737" s="79" t="s">
        <v>4886</v>
      </c>
      <c r="D737" s="40"/>
      <c r="E737" s="44" t="str">
        <f>IF($D737="","",VLOOKUP($D737,'MÃ HH'!$A$2:$C$1873,2,0))</f>
        <v/>
      </c>
      <c r="F737" s="80"/>
      <c r="G737" s="81"/>
      <c r="H737" s="81"/>
      <c r="I737" s="84"/>
      <c r="J737" s="81"/>
      <c r="K737" s="81"/>
      <c r="L737" s="81"/>
      <c r="M737" s="81"/>
      <c r="N737" s="45"/>
      <c r="O737" s="85"/>
      <c r="P737" s="86"/>
      <c r="Q737" s="89"/>
      <c r="R737" s="40"/>
    </row>
    <row r="738" spans="1:18" s="65" customFormat="1" ht="30" hidden="1" customHeight="1">
      <c r="A738" s="78"/>
      <c r="B738" s="44" t="str">
        <f>IF($A738="","",VLOOKUP($A738,'MÃ KH'!$A$2:$D$1048573,2,0))</f>
        <v/>
      </c>
      <c r="C738" s="79" t="s">
        <v>4886</v>
      </c>
      <c r="D738" s="40"/>
      <c r="E738" s="44" t="str">
        <f>IF($D738="","",VLOOKUP($D738,'MÃ HH'!$A$2:$C$1873,2,0))</f>
        <v/>
      </c>
      <c r="F738" s="80"/>
      <c r="G738" s="81"/>
      <c r="H738" s="81"/>
      <c r="I738" s="84"/>
      <c r="J738" s="81"/>
      <c r="K738" s="81"/>
      <c r="L738" s="81"/>
      <c r="M738" s="81"/>
      <c r="N738" s="45"/>
      <c r="O738" s="85"/>
      <c r="P738" s="86"/>
      <c r="Q738" s="89"/>
      <c r="R738" s="40"/>
    </row>
    <row r="739" spans="1:18" s="65" customFormat="1" ht="30" hidden="1" customHeight="1">
      <c r="A739" s="78"/>
      <c r="B739" s="44" t="str">
        <f>IF($A739="","",VLOOKUP($A739,'MÃ KH'!$A$2:$D$1048573,2,0))</f>
        <v/>
      </c>
      <c r="C739" s="79" t="s">
        <v>4886</v>
      </c>
      <c r="D739" s="40"/>
      <c r="E739" s="44" t="str">
        <f>IF($D739="","",VLOOKUP($D739,'MÃ HH'!$A$2:$C$1873,2,0))</f>
        <v/>
      </c>
      <c r="F739" s="80"/>
      <c r="G739" s="81"/>
      <c r="H739" s="81"/>
      <c r="I739" s="84"/>
      <c r="J739" s="81"/>
      <c r="K739" s="81"/>
      <c r="L739" s="81"/>
      <c r="M739" s="81"/>
      <c r="N739" s="45"/>
      <c r="O739" s="85"/>
      <c r="P739" s="86"/>
      <c r="Q739" s="89"/>
      <c r="R739" s="40"/>
    </row>
    <row r="740" spans="1:18" s="65" customFormat="1" ht="30" hidden="1" customHeight="1">
      <c r="A740" s="78"/>
      <c r="B740" s="44" t="str">
        <f>IF($A740="","",VLOOKUP($A740,'MÃ KH'!$A$2:$D$1048573,2,0))</f>
        <v/>
      </c>
      <c r="C740" s="79" t="s">
        <v>4886</v>
      </c>
      <c r="D740" s="40"/>
      <c r="E740" s="44" t="str">
        <f>IF($D740="","",VLOOKUP($D740,'MÃ HH'!$A$2:$C$1873,2,0))</f>
        <v/>
      </c>
      <c r="F740" s="80"/>
      <c r="G740" s="81"/>
      <c r="H740" s="81"/>
      <c r="I740" s="84"/>
      <c r="J740" s="81"/>
      <c r="K740" s="81"/>
      <c r="L740" s="81"/>
      <c r="M740" s="81"/>
      <c r="N740" s="45"/>
      <c r="O740" s="85"/>
      <c r="P740" s="86"/>
      <c r="Q740" s="89"/>
      <c r="R740" s="40"/>
    </row>
    <row r="741" spans="1:18" s="65" customFormat="1" ht="30" hidden="1" customHeight="1">
      <c r="A741" s="78"/>
      <c r="B741" s="44" t="str">
        <f>IF($A741="","",VLOOKUP($A741,'MÃ KH'!$A$2:$D$1048573,2,0))</f>
        <v/>
      </c>
      <c r="C741" s="79" t="s">
        <v>4886</v>
      </c>
      <c r="D741" s="40"/>
      <c r="E741" s="44" t="str">
        <f>IF($D741="","",VLOOKUP($D741,'MÃ HH'!$A$2:$C$1873,2,0))</f>
        <v/>
      </c>
      <c r="F741" s="80"/>
      <c r="G741" s="81"/>
      <c r="H741" s="81"/>
      <c r="I741" s="84"/>
      <c r="J741" s="81"/>
      <c r="K741" s="81"/>
      <c r="L741" s="81"/>
      <c r="M741" s="81"/>
      <c r="N741" s="45"/>
      <c r="O741" s="85"/>
      <c r="P741" s="86"/>
      <c r="Q741" s="89"/>
      <c r="R741" s="40"/>
    </row>
    <row r="742" spans="1:18" s="65" customFormat="1" ht="30" hidden="1" customHeight="1">
      <c r="A742" s="78"/>
      <c r="B742" s="44" t="str">
        <f>IF($A742="","",VLOOKUP($A742,'MÃ KH'!$A$2:$D$1048573,2,0))</f>
        <v/>
      </c>
      <c r="C742" s="79" t="s">
        <v>4886</v>
      </c>
      <c r="D742" s="40"/>
      <c r="E742" s="44" t="str">
        <f>IF($D742="","",VLOOKUP($D742,'MÃ HH'!$A$2:$C$1873,2,0))</f>
        <v/>
      </c>
      <c r="F742" s="80"/>
      <c r="G742" s="81"/>
      <c r="H742" s="81"/>
      <c r="I742" s="84"/>
      <c r="J742" s="81"/>
      <c r="K742" s="81"/>
      <c r="L742" s="81"/>
      <c r="M742" s="81"/>
      <c r="N742" s="45"/>
      <c r="O742" s="85"/>
      <c r="P742" s="86"/>
      <c r="Q742" s="89"/>
      <c r="R742" s="40"/>
    </row>
    <row r="743" spans="1:18" s="65" customFormat="1" ht="30" hidden="1" customHeight="1">
      <c r="A743" s="78"/>
      <c r="B743" s="44" t="str">
        <f>IF($A743="","",VLOOKUP($A743,'MÃ KH'!$A$2:$D$1048573,2,0))</f>
        <v/>
      </c>
      <c r="C743" s="79" t="s">
        <v>4886</v>
      </c>
      <c r="D743" s="40"/>
      <c r="E743" s="44" t="str">
        <f>IF($D743="","",VLOOKUP($D743,'MÃ HH'!$A$2:$C$1873,2,0))</f>
        <v/>
      </c>
      <c r="F743" s="80"/>
      <c r="G743" s="81"/>
      <c r="H743" s="81"/>
      <c r="I743" s="84"/>
      <c r="J743" s="81"/>
      <c r="K743" s="81"/>
      <c r="L743" s="81"/>
      <c r="M743" s="81"/>
      <c r="N743" s="45"/>
      <c r="O743" s="85"/>
      <c r="P743" s="86"/>
      <c r="Q743" s="89"/>
      <c r="R743" s="40"/>
    </row>
    <row r="744" spans="1:18" s="65" customFormat="1" ht="30" hidden="1" customHeight="1">
      <c r="A744" s="78"/>
      <c r="B744" s="44" t="str">
        <f>IF($A744="","",VLOOKUP($A744,'MÃ KH'!$A$2:$D$1048573,2,0))</f>
        <v/>
      </c>
      <c r="C744" s="79" t="s">
        <v>4886</v>
      </c>
      <c r="D744" s="40"/>
      <c r="E744" s="44" t="str">
        <f>IF($D744="","",VLOOKUP($D744,'MÃ HH'!$A$2:$C$1873,2,0))</f>
        <v/>
      </c>
      <c r="F744" s="80"/>
      <c r="G744" s="81"/>
      <c r="H744" s="81"/>
      <c r="I744" s="84"/>
      <c r="J744" s="81"/>
      <c r="K744" s="81"/>
      <c r="L744" s="81"/>
      <c r="M744" s="81"/>
      <c r="N744" s="45"/>
      <c r="O744" s="85"/>
      <c r="P744" s="86"/>
      <c r="Q744" s="89"/>
      <c r="R744" s="40"/>
    </row>
    <row r="745" spans="1:18" s="65" customFormat="1" ht="30" hidden="1" customHeight="1">
      <c r="A745" s="78"/>
      <c r="B745" s="44" t="str">
        <f>IF($A745="","",VLOOKUP($A745,'MÃ KH'!$A$2:$D$1048573,2,0))</f>
        <v/>
      </c>
      <c r="C745" s="79" t="s">
        <v>4886</v>
      </c>
      <c r="D745" s="40"/>
      <c r="E745" s="44" t="str">
        <f>IF($D745="","",VLOOKUP($D745,'MÃ HH'!$A$2:$C$1873,2,0))</f>
        <v/>
      </c>
      <c r="F745" s="80"/>
      <c r="G745" s="81"/>
      <c r="H745" s="81"/>
      <c r="I745" s="84"/>
      <c r="J745" s="81"/>
      <c r="K745" s="81"/>
      <c r="L745" s="81"/>
      <c r="M745" s="81"/>
      <c r="N745" s="45"/>
      <c r="O745" s="85"/>
      <c r="P745" s="86"/>
      <c r="Q745" s="89"/>
      <c r="R745" s="40"/>
    </row>
    <row r="746" spans="1:18" s="65" customFormat="1" ht="30" hidden="1" customHeight="1">
      <c r="A746" s="78"/>
      <c r="B746" s="44" t="str">
        <f>IF($A746="","",VLOOKUP($A746,'MÃ KH'!$A$2:$D$1048573,2,0))</f>
        <v/>
      </c>
      <c r="C746" s="79" t="s">
        <v>4886</v>
      </c>
      <c r="D746" s="40"/>
      <c r="E746" s="44" t="str">
        <f>IF($D746="","",VLOOKUP($D746,'MÃ HH'!$A$2:$C$1873,2,0))</f>
        <v/>
      </c>
      <c r="F746" s="80"/>
      <c r="G746" s="81"/>
      <c r="H746" s="81"/>
      <c r="I746" s="84"/>
      <c r="J746" s="81"/>
      <c r="K746" s="81"/>
      <c r="L746" s="81"/>
      <c r="M746" s="81"/>
      <c r="N746" s="45"/>
      <c r="O746" s="85"/>
      <c r="P746" s="86"/>
      <c r="Q746" s="89"/>
      <c r="R746" s="40"/>
    </row>
    <row r="747" spans="1:18" s="65" customFormat="1" ht="30" hidden="1" customHeight="1">
      <c r="A747" s="78"/>
      <c r="B747" s="44" t="str">
        <f>IF($A747="","",VLOOKUP($A747,'MÃ KH'!$A$2:$D$1048573,2,0))</f>
        <v/>
      </c>
      <c r="C747" s="79" t="s">
        <v>4886</v>
      </c>
      <c r="D747" s="40"/>
      <c r="E747" s="44" t="str">
        <f>IF($D747="","",VLOOKUP($D747,'MÃ HH'!$A$2:$C$1873,2,0))</f>
        <v/>
      </c>
      <c r="F747" s="80"/>
      <c r="G747" s="81"/>
      <c r="H747" s="81"/>
      <c r="I747" s="84"/>
      <c r="J747" s="81"/>
      <c r="K747" s="81"/>
      <c r="L747" s="81"/>
      <c r="M747" s="81"/>
      <c r="N747" s="45"/>
      <c r="O747" s="85"/>
      <c r="P747" s="86"/>
      <c r="Q747" s="89"/>
      <c r="R747" s="40"/>
    </row>
    <row r="748" spans="1:18" s="65" customFormat="1" ht="30" hidden="1" customHeight="1">
      <c r="A748" s="78"/>
      <c r="B748" s="44" t="str">
        <f>IF($A748="","",VLOOKUP($A748,'MÃ KH'!$A$2:$D$1048573,2,0))</f>
        <v/>
      </c>
      <c r="C748" s="79" t="s">
        <v>4886</v>
      </c>
      <c r="D748" s="40"/>
      <c r="E748" s="44" t="str">
        <f>IF($D748="","",VLOOKUP($D748,'MÃ HH'!$A$2:$C$1873,2,0))</f>
        <v/>
      </c>
      <c r="F748" s="80"/>
      <c r="G748" s="81"/>
      <c r="H748" s="81"/>
      <c r="I748" s="84"/>
      <c r="J748" s="81"/>
      <c r="K748" s="81"/>
      <c r="L748" s="81"/>
      <c r="M748" s="81"/>
      <c r="N748" s="45"/>
      <c r="O748" s="85"/>
      <c r="P748" s="86"/>
      <c r="Q748" s="89"/>
      <c r="R748" s="40"/>
    </row>
    <row r="749" spans="1:18" s="65" customFormat="1" ht="30" hidden="1" customHeight="1">
      <c r="A749" s="78"/>
      <c r="B749" s="44" t="str">
        <f>IF($A749="","",VLOOKUP($A749,'MÃ KH'!$A$2:$D$1048573,2,0))</f>
        <v/>
      </c>
      <c r="C749" s="79" t="s">
        <v>4886</v>
      </c>
      <c r="D749" s="40"/>
      <c r="E749" s="44" t="str">
        <f>IF($D749="","",VLOOKUP($D749,'MÃ HH'!$A$2:$C$1873,2,0))</f>
        <v/>
      </c>
      <c r="F749" s="80"/>
      <c r="G749" s="81"/>
      <c r="H749" s="81"/>
      <c r="I749" s="84"/>
      <c r="J749" s="81"/>
      <c r="K749" s="81"/>
      <c r="L749" s="81"/>
      <c r="M749" s="81"/>
      <c r="N749" s="45"/>
      <c r="O749" s="85"/>
      <c r="P749" s="86"/>
      <c r="Q749" s="89"/>
      <c r="R749" s="40"/>
    </row>
    <row r="750" spans="1:18" s="65" customFormat="1" ht="30" hidden="1" customHeight="1">
      <c r="A750" s="78"/>
      <c r="B750" s="44" t="str">
        <f>IF($A750="","",VLOOKUP($A750,'MÃ KH'!$A$2:$D$1048573,2,0))</f>
        <v/>
      </c>
      <c r="C750" s="79" t="s">
        <v>4886</v>
      </c>
      <c r="D750" s="40"/>
      <c r="E750" s="44" t="str">
        <f>IF($D750="","",VLOOKUP($D750,'MÃ HH'!$A$2:$C$1873,2,0))</f>
        <v/>
      </c>
      <c r="F750" s="80"/>
      <c r="G750" s="81"/>
      <c r="H750" s="81"/>
      <c r="I750" s="84"/>
      <c r="J750" s="81"/>
      <c r="K750" s="81"/>
      <c r="L750" s="81"/>
      <c r="M750" s="81"/>
      <c r="N750" s="45"/>
      <c r="O750" s="85"/>
      <c r="P750" s="86"/>
      <c r="Q750" s="89"/>
      <c r="R750" s="40"/>
    </row>
    <row r="751" spans="1:18" s="65" customFormat="1" ht="30" hidden="1" customHeight="1">
      <c r="A751" s="78"/>
      <c r="B751" s="44" t="str">
        <f>IF($A751="","",VLOOKUP($A751,'MÃ KH'!$A$2:$D$1048573,2,0))</f>
        <v/>
      </c>
      <c r="C751" s="79" t="s">
        <v>4886</v>
      </c>
      <c r="D751" s="40"/>
      <c r="E751" s="44" t="str">
        <f>IF($D751="","",VLOOKUP($D751,'MÃ HH'!$A$2:$C$1873,2,0))</f>
        <v/>
      </c>
      <c r="F751" s="80"/>
      <c r="G751" s="81"/>
      <c r="H751" s="81"/>
      <c r="I751" s="84"/>
      <c r="J751" s="81"/>
      <c r="K751" s="81"/>
      <c r="L751" s="81"/>
      <c r="M751" s="81"/>
      <c r="N751" s="45"/>
      <c r="O751" s="85"/>
      <c r="P751" s="86"/>
      <c r="Q751" s="89"/>
      <c r="R751" s="40"/>
    </row>
    <row r="752" spans="1:18" s="65" customFormat="1" ht="30" hidden="1" customHeight="1">
      <c r="A752" s="78"/>
      <c r="B752" s="44" t="str">
        <f>IF($A752="","",VLOOKUP($A752,'MÃ KH'!$A$2:$D$1048573,2,0))</f>
        <v/>
      </c>
      <c r="C752" s="79" t="s">
        <v>4886</v>
      </c>
      <c r="D752" s="40"/>
      <c r="E752" s="44" t="str">
        <f>IF($D752="","",VLOOKUP($D752,'MÃ HH'!$A$2:$C$1873,2,0))</f>
        <v/>
      </c>
      <c r="F752" s="80"/>
      <c r="G752" s="81"/>
      <c r="H752" s="81"/>
      <c r="I752" s="84"/>
      <c r="J752" s="81"/>
      <c r="K752" s="81"/>
      <c r="L752" s="81"/>
      <c r="M752" s="81"/>
      <c r="N752" s="45"/>
      <c r="O752" s="85"/>
      <c r="P752" s="86"/>
      <c r="Q752" s="89"/>
      <c r="R752" s="40"/>
    </row>
    <row r="753" spans="1:18" s="65" customFormat="1" ht="30" hidden="1" customHeight="1">
      <c r="A753" s="78"/>
      <c r="B753" s="44" t="str">
        <f>IF($A753="","",VLOOKUP($A753,'MÃ KH'!$A$2:$D$1048573,2,0))</f>
        <v/>
      </c>
      <c r="C753" s="79" t="s">
        <v>4886</v>
      </c>
      <c r="D753" s="40"/>
      <c r="E753" s="44" t="str">
        <f>IF($D753="","",VLOOKUP($D753,'MÃ HH'!$A$2:$C$1873,2,0))</f>
        <v/>
      </c>
      <c r="F753" s="80"/>
      <c r="G753" s="81"/>
      <c r="H753" s="81"/>
      <c r="I753" s="84"/>
      <c r="J753" s="81"/>
      <c r="K753" s="81"/>
      <c r="L753" s="81"/>
      <c r="M753" s="81"/>
      <c r="N753" s="45"/>
      <c r="O753" s="85"/>
      <c r="P753" s="86"/>
      <c r="Q753" s="89"/>
      <c r="R753" s="40"/>
    </row>
    <row r="754" spans="1:18" s="65" customFormat="1" ht="30" hidden="1" customHeight="1">
      <c r="A754" s="78"/>
      <c r="B754" s="44" t="str">
        <f>IF($A754="","",VLOOKUP($A754,'MÃ KH'!$A$2:$D$1048573,2,0))</f>
        <v/>
      </c>
      <c r="C754" s="79" t="s">
        <v>4886</v>
      </c>
      <c r="D754" s="40"/>
      <c r="E754" s="44" t="str">
        <f>IF($D754="","",VLOOKUP($D754,'MÃ HH'!$A$2:$C$1873,2,0))</f>
        <v/>
      </c>
      <c r="F754" s="80"/>
      <c r="G754" s="81"/>
      <c r="H754" s="81"/>
      <c r="I754" s="84"/>
      <c r="J754" s="81"/>
      <c r="K754" s="81"/>
      <c r="L754" s="81"/>
      <c r="M754" s="81"/>
      <c r="N754" s="45"/>
      <c r="O754" s="85"/>
      <c r="P754" s="86"/>
      <c r="Q754" s="89"/>
      <c r="R754" s="40"/>
    </row>
    <row r="755" spans="1:18" s="65" customFormat="1" ht="30" hidden="1" customHeight="1">
      <c r="A755" s="78"/>
      <c r="B755" s="44" t="str">
        <f>IF($A755="","",VLOOKUP($A755,'MÃ KH'!$A$2:$D$1048573,2,0))</f>
        <v/>
      </c>
      <c r="C755" s="79" t="s">
        <v>4886</v>
      </c>
      <c r="D755" s="40"/>
      <c r="E755" s="44" t="str">
        <f>IF($D755="","",VLOOKUP($D755,'MÃ HH'!$A$2:$C$1873,2,0))</f>
        <v/>
      </c>
      <c r="F755" s="80"/>
      <c r="G755" s="81"/>
      <c r="H755" s="81"/>
      <c r="I755" s="84"/>
      <c r="J755" s="81"/>
      <c r="K755" s="81"/>
      <c r="L755" s="81"/>
      <c r="M755" s="81"/>
      <c r="N755" s="45"/>
      <c r="O755" s="85"/>
      <c r="P755" s="86"/>
      <c r="Q755" s="89"/>
      <c r="R755" s="40"/>
    </row>
    <row r="756" spans="1:18" s="65" customFormat="1" ht="30" hidden="1" customHeight="1">
      <c r="A756" s="78"/>
      <c r="B756" s="44" t="str">
        <f>IF($A756="","",VLOOKUP($A756,'MÃ KH'!$A$2:$D$1048573,2,0))</f>
        <v/>
      </c>
      <c r="C756" s="79" t="s">
        <v>4886</v>
      </c>
      <c r="D756" s="40"/>
      <c r="E756" s="44" t="str">
        <f>IF($D756="","",VLOOKUP($D756,'MÃ HH'!$A$2:$C$1873,2,0))</f>
        <v/>
      </c>
      <c r="F756" s="80"/>
      <c r="G756" s="81"/>
      <c r="H756" s="81"/>
      <c r="I756" s="84"/>
      <c r="J756" s="81"/>
      <c r="K756" s="81"/>
      <c r="L756" s="81"/>
      <c r="M756" s="81"/>
      <c r="N756" s="45"/>
      <c r="O756" s="85"/>
      <c r="P756" s="86"/>
      <c r="Q756" s="89"/>
      <c r="R756" s="40"/>
    </row>
    <row r="757" spans="1:18" s="65" customFormat="1" ht="30" hidden="1" customHeight="1">
      <c r="A757" s="78"/>
      <c r="B757" s="44" t="str">
        <f>IF($A757="","",VLOOKUP($A757,'MÃ KH'!$A$2:$D$1048573,2,0))</f>
        <v/>
      </c>
      <c r="C757" s="79" t="s">
        <v>4886</v>
      </c>
      <c r="D757" s="40"/>
      <c r="E757" s="44" t="str">
        <f>IF($D757="","",VLOOKUP($D757,'MÃ HH'!$A$2:$C$1873,2,0))</f>
        <v/>
      </c>
      <c r="F757" s="80"/>
      <c r="G757" s="81"/>
      <c r="H757" s="81"/>
      <c r="I757" s="84"/>
      <c r="J757" s="81"/>
      <c r="K757" s="81"/>
      <c r="L757" s="81"/>
      <c r="M757" s="81"/>
      <c r="N757" s="45"/>
      <c r="O757" s="85"/>
      <c r="P757" s="86"/>
      <c r="Q757" s="89"/>
      <c r="R757" s="40"/>
    </row>
    <row r="758" spans="1:18" s="65" customFormat="1" ht="30" hidden="1" customHeight="1">
      <c r="A758" s="78"/>
      <c r="B758" s="44" t="str">
        <f>IF($A758="","",VLOOKUP($A758,'MÃ KH'!$A$2:$D$1048573,2,0))</f>
        <v/>
      </c>
      <c r="C758" s="79" t="s">
        <v>4886</v>
      </c>
      <c r="D758" s="40"/>
      <c r="E758" s="44" t="str">
        <f>IF($D758="","",VLOOKUP($D758,'MÃ HH'!$A$2:$C$1873,2,0))</f>
        <v/>
      </c>
      <c r="F758" s="80"/>
      <c r="G758" s="81"/>
      <c r="H758" s="81"/>
      <c r="I758" s="84"/>
      <c r="J758" s="81"/>
      <c r="K758" s="81"/>
      <c r="L758" s="81"/>
      <c r="M758" s="81"/>
      <c r="N758" s="45"/>
      <c r="O758" s="85"/>
      <c r="P758" s="86"/>
      <c r="Q758" s="89"/>
      <c r="R758" s="40"/>
    </row>
    <row r="759" spans="1:18" s="65" customFormat="1" ht="30" hidden="1" customHeight="1">
      <c r="A759" s="78"/>
      <c r="B759" s="44" t="str">
        <f>IF($A759="","",VLOOKUP($A759,'MÃ KH'!$A$2:$D$1048573,2,0))</f>
        <v/>
      </c>
      <c r="C759" s="79" t="s">
        <v>4886</v>
      </c>
      <c r="D759" s="40"/>
      <c r="E759" s="44" t="str">
        <f>IF($D759="","",VLOOKUP($D759,'MÃ HH'!$A$2:$C$1873,2,0))</f>
        <v/>
      </c>
      <c r="F759" s="80"/>
      <c r="G759" s="81"/>
      <c r="H759" s="81"/>
      <c r="I759" s="84"/>
      <c r="J759" s="81"/>
      <c r="K759" s="81"/>
      <c r="L759" s="81"/>
      <c r="M759" s="81"/>
      <c r="N759" s="45"/>
      <c r="O759" s="85"/>
      <c r="P759" s="86"/>
      <c r="Q759" s="89"/>
      <c r="R759" s="40"/>
    </row>
    <row r="760" spans="1:18" s="65" customFormat="1" ht="30" hidden="1" customHeight="1">
      <c r="A760" s="78"/>
      <c r="B760" s="44" t="str">
        <f>IF($A760="","",VLOOKUP($A760,'MÃ KH'!$A$2:$D$1048573,2,0))</f>
        <v/>
      </c>
      <c r="C760" s="79" t="s">
        <v>4886</v>
      </c>
      <c r="D760" s="40"/>
      <c r="E760" s="44" t="str">
        <f>IF($D760="","",VLOOKUP($D760,'MÃ HH'!$A$2:$C$1873,2,0))</f>
        <v/>
      </c>
      <c r="F760" s="80"/>
      <c r="G760" s="81"/>
      <c r="H760" s="81"/>
      <c r="I760" s="84"/>
      <c r="J760" s="81"/>
      <c r="K760" s="81"/>
      <c r="L760" s="81"/>
      <c r="M760" s="81"/>
      <c r="N760" s="45"/>
      <c r="O760" s="85"/>
      <c r="P760" s="86"/>
      <c r="Q760" s="89"/>
      <c r="R760" s="40"/>
    </row>
    <row r="761" spans="1:18" s="65" customFormat="1" ht="30" hidden="1" customHeight="1">
      <c r="A761" s="78"/>
      <c r="B761" s="44" t="str">
        <f>IF($A761="","",VLOOKUP($A761,'MÃ KH'!$A$2:$D$1048573,2,0))</f>
        <v/>
      </c>
      <c r="C761" s="79" t="s">
        <v>4886</v>
      </c>
      <c r="D761" s="40"/>
      <c r="E761" s="44" t="str">
        <f>IF($D761="","",VLOOKUP($D761,'MÃ HH'!$A$2:$C$1873,2,0))</f>
        <v/>
      </c>
      <c r="F761" s="80"/>
      <c r="G761" s="81"/>
      <c r="H761" s="81"/>
      <c r="I761" s="84"/>
      <c r="J761" s="81"/>
      <c r="K761" s="81"/>
      <c r="L761" s="81"/>
      <c r="M761" s="81"/>
      <c r="N761" s="45"/>
      <c r="O761" s="85"/>
      <c r="P761" s="86"/>
      <c r="Q761" s="89"/>
      <c r="R761" s="40"/>
    </row>
    <row r="762" spans="1:18" s="65" customFormat="1" ht="30" hidden="1" customHeight="1">
      <c r="A762" s="78"/>
      <c r="B762" s="44" t="str">
        <f>IF($A762="","",VLOOKUP($A762,'MÃ KH'!$A$2:$D$1048573,2,0))</f>
        <v/>
      </c>
      <c r="C762" s="79" t="s">
        <v>4886</v>
      </c>
      <c r="D762" s="40"/>
      <c r="E762" s="44" t="str">
        <f>IF($D762="","",VLOOKUP($D762,'MÃ HH'!$A$2:$C$1873,2,0))</f>
        <v/>
      </c>
      <c r="F762" s="80"/>
      <c r="G762" s="81"/>
      <c r="H762" s="81"/>
      <c r="I762" s="84"/>
      <c r="J762" s="81"/>
      <c r="K762" s="81"/>
      <c r="L762" s="81"/>
      <c r="M762" s="81"/>
      <c r="N762" s="45"/>
      <c r="O762" s="85"/>
      <c r="P762" s="86"/>
      <c r="Q762" s="89"/>
      <c r="R762" s="40"/>
    </row>
    <row r="763" spans="1:18" s="65" customFormat="1" ht="30" hidden="1" customHeight="1">
      <c r="A763" s="78"/>
      <c r="B763" s="44" t="str">
        <f>IF($A763="","",VLOOKUP($A763,'MÃ KH'!$A$2:$D$1048573,2,0))</f>
        <v/>
      </c>
      <c r="C763" s="79" t="s">
        <v>4886</v>
      </c>
      <c r="D763" s="40"/>
      <c r="E763" s="44" t="str">
        <f>IF($D763="","",VLOOKUP($D763,'MÃ HH'!$A$2:$C$1873,2,0))</f>
        <v/>
      </c>
      <c r="F763" s="80"/>
      <c r="G763" s="81"/>
      <c r="H763" s="81"/>
      <c r="I763" s="84"/>
      <c r="J763" s="81"/>
      <c r="K763" s="81"/>
      <c r="L763" s="81"/>
      <c r="M763" s="81"/>
      <c r="N763" s="45"/>
      <c r="O763" s="85"/>
      <c r="P763" s="86"/>
      <c r="Q763" s="89"/>
      <c r="R763" s="40"/>
    </row>
    <row r="764" spans="1:18" s="65" customFormat="1" ht="30" hidden="1" customHeight="1">
      <c r="A764" s="78"/>
      <c r="B764" s="44" t="str">
        <f>IF($A764="","",VLOOKUP($A764,'MÃ KH'!$A$2:$D$1048573,2,0))</f>
        <v/>
      </c>
      <c r="C764" s="79" t="s">
        <v>4886</v>
      </c>
      <c r="D764" s="40"/>
      <c r="E764" s="44" t="str">
        <f>IF($D764="","",VLOOKUP($D764,'MÃ HH'!$A$2:$C$1873,2,0))</f>
        <v/>
      </c>
      <c r="F764" s="80"/>
      <c r="G764" s="81"/>
      <c r="H764" s="81"/>
      <c r="I764" s="84"/>
      <c r="J764" s="81"/>
      <c r="K764" s="81"/>
      <c r="L764" s="81"/>
      <c r="M764" s="81"/>
      <c r="N764" s="45"/>
      <c r="O764" s="85"/>
      <c r="P764" s="86"/>
      <c r="Q764" s="89"/>
      <c r="R764" s="40"/>
    </row>
    <row r="765" spans="1:18" s="65" customFormat="1" ht="30" hidden="1" customHeight="1">
      <c r="A765" s="78"/>
      <c r="B765" s="44" t="str">
        <f>IF($A765="","",VLOOKUP($A765,'MÃ KH'!$A$2:$D$1048573,2,0))</f>
        <v/>
      </c>
      <c r="C765" s="79" t="s">
        <v>4886</v>
      </c>
      <c r="D765" s="40"/>
      <c r="E765" s="44" t="str">
        <f>IF($D765="","",VLOOKUP($D765,'MÃ HH'!$A$2:$C$1873,2,0))</f>
        <v/>
      </c>
      <c r="F765" s="80"/>
      <c r="G765" s="81"/>
      <c r="H765" s="81"/>
      <c r="I765" s="84"/>
      <c r="J765" s="81"/>
      <c r="K765" s="81"/>
      <c r="L765" s="81"/>
      <c r="M765" s="81"/>
      <c r="N765" s="45"/>
      <c r="O765" s="85"/>
      <c r="P765" s="86"/>
      <c r="Q765" s="89"/>
      <c r="R765" s="40"/>
    </row>
    <row r="766" spans="1:18" s="65" customFormat="1" ht="30" hidden="1" customHeight="1">
      <c r="A766" s="78"/>
      <c r="B766" s="44" t="str">
        <f>IF($A766="","",VLOOKUP($A766,'MÃ KH'!$A$2:$D$1048573,2,0))</f>
        <v/>
      </c>
      <c r="C766" s="79" t="s">
        <v>4886</v>
      </c>
      <c r="D766" s="40"/>
      <c r="E766" s="44" t="str">
        <f>IF($D766="","",VLOOKUP($D766,'MÃ HH'!$A$2:$C$1873,2,0))</f>
        <v/>
      </c>
      <c r="F766" s="80"/>
      <c r="G766" s="81"/>
      <c r="H766" s="81"/>
      <c r="I766" s="84"/>
      <c r="J766" s="81"/>
      <c r="K766" s="81"/>
      <c r="L766" s="81"/>
      <c r="M766" s="81"/>
      <c r="N766" s="45"/>
      <c r="O766" s="85"/>
      <c r="P766" s="86"/>
      <c r="Q766" s="89"/>
      <c r="R766" s="40"/>
    </row>
    <row r="767" spans="1:18" s="65" customFormat="1" ht="30" hidden="1" customHeight="1">
      <c r="A767" s="78"/>
      <c r="B767" s="44" t="str">
        <f>IF($A767="","",VLOOKUP($A767,'MÃ KH'!$A$2:$D$1048573,2,0))</f>
        <v/>
      </c>
      <c r="C767" s="79" t="s">
        <v>4886</v>
      </c>
      <c r="D767" s="40"/>
      <c r="E767" s="44" t="str">
        <f>IF($D767="","",VLOOKUP($D767,'MÃ HH'!$A$2:$C$1873,2,0))</f>
        <v/>
      </c>
      <c r="F767" s="80"/>
      <c r="G767" s="81"/>
      <c r="H767" s="81"/>
      <c r="I767" s="84"/>
      <c r="J767" s="81"/>
      <c r="K767" s="81"/>
      <c r="L767" s="81"/>
      <c r="M767" s="81"/>
      <c r="N767" s="45"/>
      <c r="O767" s="85"/>
      <c r="P767" s="86"/>
      <c r="Q767" s="89"/>
      <c r="R767" s="40"/>
    </row>
    <row r="768" spans="1:18" s="65" customFormat="1" ht="30" hidden="1" customHeight="1">
      <c r="A768" s="78"/>
      <c r="B768" s="44" t="str">
        <f>IF($A768="","",VLOOKUP($A768,'MÃ KH'!$A$2:$D$1048573,2,0))</f>
        <v/>
      </c>
      <c r="C768" s="79" t="s">
        <v>4886</v>
      </c>
      <c r="D768" s="40"/>
      <c r="E768" s="44" t="str">
        <f>IF($D768="","",VLOOKUP($D768,'MÃ HH'!$A$2:$C$1873,2,0))</f>
        <v/>
      </c>
      <c r="F768" s="80"/>
      <c r="G768" s="81"/>
      <c r="H768" s="81"/>
      <c r="I768" s="84"/>
      <c r="J768" s="81"/>
      <c r="K768" s="81"/>
      <c r="L768" s="81"/>
      <c r="M768" s="81"/>
      <c r="N768" s="45"/>
      <c r="O768" s="85"/>
      <c r="P768" s="86"/>
      <c r="Q768" s="89"/>
      <c r="R768" s="40"/>
    </row>
    <row r="769" spans="1:18" s="65" customFormat="1" ht="30" hidden="1" customHeight="1">
      <c r="A769" s="78"/>
      <c r="B769" s="44" t="str">
        <f>IF($A769="","",VLOOKUP($A769,'MÃ KH'!$A$2:$D$1048573,2,0))</f>
        <v/>
      </c>
      <c r="C769" s="79" t="s">
        <v>4886</v>
      </c>
      <c r="D769" s="40"/>
      <c r="E769" s="44" t="str">
        <f>IF($D769="","",VLOOKUP($D769,'MÃ HH'!$A$2:$C$1873,2,0))</f>
        <v/>
      </c>
      <c r="F769" s="80"/>
      <c r="G769" s="81"/>
      <c r="H769" s="81"/>
      <c r="I769" s="84"/>
      <c r="J769" s="81"/>
      <c r="K769" s="81"/>
      <c r="L769" s="81"/>
      <c r="M769" s="81"/>
      <c r="N769" s="45"/>
      <c r="O769" s="85"/>
      <c r="P769" s="86"/>
      <c r="Q769" s="89"/>
      <c r="R769" s="40"/>
    </row>
    <row r="770" spans="1:18" s="65" customFormat="1" ht="30" hidden="1" customHeight="1">
      <c r="A770" s="78"/>
      <c r="B770" s="44" t="str">
        <f>IF($A770="","",VLOOKUP($A770,'MÃ KH'!$A$2:$D$1048573,2,0))</f>
        <v/>
      </c>
      <c r="C770" s="79" t="s">
        <v>4886</v>
      </c>
      <c r="D770" s="40"/>
      <c r="E770" s="44" t="str">
        <f>IF($D770="","",VLOOKUP($D770,'MÃ HH'!$A$2:$C$1873,2,0))</f>
        <v/>
      </c>
      <c r="F770" s="80"/>
      <c r="G770" s="81"/>
      <c r="H770" s="81"/>
      <c r="I770" s="84"/>
      <c r="J770" s="81"/>
      <c r="K770" s="81"/>
      <c r="L770" s="81"/>
      <c r="M770" s="81"/>
      <c r="N770" s="45"/>
      <c r="O770" s="85"/>
      <c r="P770" s="86"/>
      <c r="Q770" s="89"/>
      <c r="R770" s="40"/>
    </row>
    <row r="771" spans="1:18" s="65" customFormat="1" ht="30" hidden="1" customHeight="1">
      <c r="A771" s="78"/>
      <c r="B771" s="44" t="str">
        <f>IF($A771="","",VLOOKUP($A771,'MÃ KH'!$A$2:$D$1048573,2,0))</f>
        <v/>
      </c>
      <c r="C771" s="79" t="s">
        <v>4886</v>
      </c>
      <c r="D771" s="40"/>
      <c r="E771" s="44" t="str">
        <f>IF($D771="","",VLOOKUP($D771,'MÃ HH'!$A$2:$C$1873,2,0))</f>
        <v/>
      </c>
      <c r="F771" s="80"/>
      <c r="G771" s="81"/>
      <c r="H771" s="81"/>
      <c r="I771" s="84"/>
      <c r="J771" s="81"/>
      <c r="K771" s="81"/>
      <c r="L771" s="81"/>
      <c r="M771" s="81"/>
      <c r="N771" s="45"/>
      <c r="O771" s="85"/>
      <c r="P771" s="86"/>
      <c r="Q771" s="89"/>
      <c r="R771" s="40"/>
    </row>
    <row r="772" spans="1:18" s="65" customFormat="1" ht="30" hidden="1" customHeight="1">
      <c r="A772" s="78"/>
      <c r="B772" s="44" t="str">
        <f>IF($A772="","",VLOOKUP($A772,'MÃ KH'!$A$2:$D$1048573,2,0))</f>
        <v/>
      </c>
      <c r="C772" s="79" t="s">
        <v>4886</v>
      </c>
      <c r="D772" s="40"/>
      <c r="E772" s="44" t="str">
        <f>IF($D772="","",VLOOKUP($D772,'MÃ HH'!$A$2:$C$1873,2,0))</f>
        <v/>
      </c>
      <c r="F772" s="80"/>
      <c r="G772" s="81"/>
      <c r="H772" s="81"/>
      <c r="I772" s="84"/>
      <c r="J772" s="81"/>
      <c r="K772" s="81"/>
      <c r="L772" s="81"/>
      <c r="M772" s="81"/>
      <c r="N772" s="45"/>
      <c r="O772" s="85"/>
      <c r="P772" s="86"/>
      <c r="Q772" s="89"/>
      <c r="R772" s="40"/>
    </row>
    <row r="773" spans="1:18" s="65" customFormat="1" ht="30" hidden="1" customHeight="1">
      <c r="A773" s="78"/>
      <c r="B773" s="44" t="str">
        <f>IF($A773="","",VLOOKUP($A773,'MÃ KH'!$A$2:$D$1048573,2,0))</f>
        <v/>
      </c>
      <c r="C773" s="79" t="s">
        <v>4886</v>
      </c>
      <c r="D773" s="40"/>
      <c r="E773" s="44" t="str">
        <f>IF($D773="","",VLOOKUP($D773,'MÃ HH'!$A$2:$C$1873,2,0))</f>
        <v/>
      </c>
      <c r="F773" s="80"/>
      <c r="G773" s="81"/>
      <c r="H773" s="81"/>
      <c r="I773" s="84"/>
      <c r="J773" s="81"/>
      <c r="K773" s="81"/>
      <c r="L773" s="81"/>
      <c r="M773" s="81"/>
      <c r="N773" s="45"/>
      <c r="O773" s="85"/>
      <c r="P773" s="86"/>
      <c r="Q773" s="89"/>
      <c r="R773" s="40"/>
    </row>
    <row r="774" spans="1:18" s="65" customFormat="1" ht="30" hidden="1" customHeight="1">
      <c r="A774" s="78"/>
      <c r="B774" s="44" t="str">
        <f>IF($A774="","",VLOOKUP($A774,'MÃ KH'!$A$2:$D$1048573,2,0))</f>
        <v/>
      </c>
      <c r="C774" s="79" t="s">
        <v>4886</v>
      </c>
      <c r="D774" s="40"/>
      <c r="E774" s="44" t="str">
        <f>IF($D774="","",VLOOKUP($D774,'MÃ HH'!$A$2:$C$1873,2,0))</f>
        <v/>
      </c>
      <c r="F774" s="80"/>
      <c r="G774" s="81"/>
      <c r="H774" s="81"/>
      <c r="I774" s="84"/>
      <c r="J774" s="81"/>
      <c r="K774" s="81"/>
      <c r="L774" s="81"/>
      <c r="M774" s="81"/>
      <c r="N774" s="45"/>
      <c r="O774" s="85"/>
      <c r="P774" s="86"/>
      <c r="Q774" s="89"/>
      <c r="R774" s="40"/>
    </row>
    <row r="775" spans="1:18" s="65" customFormat="1" ht="30" hidden="1" customHeight="1">
      <c r="A775" s="78"/>
      <c r="B775" s="44" t="str">
        <f>IF($A775="","",VLOOKUP($A775,'MÃ KH'!$A$2:$D$1048573,2,0))</f>
        <v/>
      </c>
      <c r="C775" s="79" t="s">
        <v>4886</v>
      </c>
      <c r="D775" s="40"/>
      <c r="E775" s="44" t="str">
        <f>IF($D775="","",VLOOKUP($D775,'MÃ HH'!$A$2:$C$1873,2,0))</f>
        <v/>
      </c>
      <c r="F775" s="80"/>
      <c r="G775" s="81"/>
      <c r="H775" s="81"/>
      <c r="I775" s="84"/>
      <c r="J775" s="81"/>
      <c r="K775" s="81"/>
      <c r="L775" s="81"/>
      <c r="M775" s="81"/>
      <c r="N775" s="45"/>
      <c r="O775" s="85"/>
      <c r="P775" s="86"/>
      <c r="Q775" s="89"/>
      <c r="R775" s="40"/>
    </row>
    <row r="776" spans="1:18" s="65" customFormat="1" ht="30" hidden="1" customHeight="1">
      <c r="A776" s="78"/>
      <c r="B776" s="44" t="str">
        <f>IF($A776="","",VLOOKUP($A776,'MÃ KH'!$A$2:$D$1048573,2,0))</f>
        <v/>
      </c>
      <c r="C776" s="79" t="s">
        <v>4886</v>
      </c>
      <c r="D776" s="40"/>
      <c r="E776" s="44" t="str">
        <f>IF($D776="","",VLOOKUP($D776,'MÃ HH'!$A$2:$C$1873,2,0))</f>
        <v/>
      </c>
      <c r="F776" s="80"/>
      <c r="G776" s="81"/>
      <c r="H776" s="81"/>
      <c r="I776" s="84"/>
      <c r="J776" s="81"/>
      <c r="K776" s="81"/>
      <c r="L776" s="81"/>
      <c r="M776" s="81"/>
      <c r="N776" s="45"/>
      <c r="O776" s="85"/>
      <c r="P776" s="86"/>
      <c r="Q776" s="89"/>
      <c r="R776" s="40"/>
    </row>
    <row r="777" spans="1:18" s="65" customFormat="1" ht="30" hidden="1" customHeight="1">
      <c r="A777" s="78"/>
      <c r="B777" s="44" t="str">
        <f>IF($A777="","",VLOOKUP($A777,'MÃ KH'!$A$2:$D$1048573,2,0))</f>
        <v/>
      </c>
      <c r="C777" s="79" t="s">
        <v>4886</v>
      </c>
      <c r="D777" s="40"/>
      <c r="E777" s="44" t="str">
        <f>IF($D777="","",VLOOKUP($D777,'MÃ HH'!$A$2:$C$1873,2,0))</f>
        <v/>
      </c>
      <c r="F777" s="80"/>
      <c r="G777" s="81"/>
      <c r="H777" s="81"/>
      <c r="I777" s="84"/>
      <c r="J777" s="81"/>
      <c r="K777" s="81"/>
      <c r="L777" s="81"/>
      <c r="M777" s="81"/>
      <c r="N777" s="45"/>
      <c r="O777" s="85"/>
      <c r="P777" s="86"/>
      <c r="Q777" s="89"/>
      <c r="R777" s="40"/>
    </row>
    <row r="778" spans="1:18" s="65" customFormat="1" ht="30" hidden="1" customHeight="1">
      <c r="A778" s="78"/>
      <c r="B778" s="44" t="str">
        <f>IF($A778="","",VLOOKUP($A778,'MÃ KH'!$A$2:$D$1048573,2,0))</f>
        <v/>
      </c>
      <c r="C778" s="79" t="s">
        <v>4886</v>
      </c>
      <c r="D778" s="40"/>
      <c r="E778" s="44" t="str">
        <f>IF($D778="","",VLOOKUP($D778,'MÃ HH'!$A$2:$C$1873,2,0))</f>
        <v/>
      </c>
      <c r="F778" s="80"/>
      <c r="G778" s="81"/>
      <c r="H778" s="81"/>
      <c r="I778" s="84"/>
      <c r="J778" s="81"/>
      <c r="K778" s="81"/>
      <c r="L778" s="81"/>
      <c r="M778" s="81"/>
      <c r="N778" s="45"/>
      <c r="O778" s="85"/>
      <c r="P778" s="86"/>
      <c r="Q778" s="89"/>
      <c r="R778" s="40"/>
    </row>
    <row r="779" spans="1:18" s="65" customFormat="1" ht="30" hidden="1" customHeight="1">
      <c r="A779" s="78"/>
      <c r="B779" s="44" t="str">
        <f>IF($A779="","",VLOOKUP($A779,'MÃ KH'!$A$2:$D$1048573,2,0))</f>
        <v/>
      </c>
      <c r="C779" s="79" t="s">
        <v>4886</v>
      </c>
      <c r="D779" s="40"/>
      <c r="E779" s="44" t="str">
        <f>IF($D779="","",VLOOKUP($D779,'MÃ HH'!$A$2:$C$1873,2,0))</f>
        <v/>
      </c>
      <c r="F779" s="80"/>
      <c r="G779" s="81"/>
      <c r="H779" s="81"/>
      <c r="I779" s="84"/>
      <c r="J779" s="81"/>
      <c r="K779" s="81"/>
      <c r="L779" s="81"/>
      <c r="M779" s="81"/>
      <c r="N779" s="45"/>
      <c r="O779" s="85"/>
      <c r="P779" s="86"/>
      <c r="Q779" s="89"/>
      <c r="R779" s="40"/>
    </row>
    <row r="780" spans="1:18" s="65" customFormat="1" ht="30" hidden="1" customHeight="1">
      <c r="A780" s="78"/>
      <c r="B780" s="44" t="str">
        <f>IF($A780="","",VLOOKUP($A780,'MÃ KH'!$A$2:$D$1048573,2,0))</f>
        <v/>
      </c>
      <c r="C780" s="79" t="s">
        <v>4886</v>
      </c>
      <c r="D780" s="40"/>
      <c r="E780" s="44" t="str">
        <f>IF($D780="","",VLOOKUP($D780,'MÃ HH'!$A$2:$C$1873,2,0))</f>
        <v/>
      </c>
      <c r="F780" s="80"/>
      <c r="G780" s="81"/>
      <c r="H780" s="81"/>
      <c r="I780" s="84"/>
      <c r="J780" s="81"/>
      <c r="K780" s="81"/>
      <c r="L780" s="81"/>
      <c r="M780" s="81"/>
      <c r="N780" s="45"/>
      <c r="O780" s="85"/>
      <c r="P780" s="86"/>
      <c r="Q780" s="89"/>
      <c r="R780" s="40"/>
    </row>
    <row r="781" spans="1:18" s="65" customFormat="1" ht="30" hidden="1" customHeight="1">
      <c r="A781" s="78"/>
      <c r="B781" s="44" t="str">
        <f>IF($A781="","",VLOOKUP($A781,'MÃ KH'!$A$2:$D$1048573,2,0))</f>
        <v/>
      </c>
      <c r="C781" s="79" t="s">
        <v>4886</v>
      </c>
      <c r="D781" s="40"/>
      <c r="E781" s="44" t="str">
        <f>IF($D781="","",VLOOKUP($D781,'MÃ HH'!$A$2:$C$1873,2,0))</f>
        <v/>
      </c>
      <c r="F781" s="80"/>
      <c r="G781" s="81"/>
      <c r="H781" s="81"/>
      <c r="I781" s="84"/>
      <c r="J781" s="81"/>
      <c r="K781" s="81"/>
      <c r="L781" s="81"/>
      <c r="M781" s="81"/>
      <c r="N781" s="45"/>
      <c r="O781" s="85"/>
      <c r="P781" s="86"/>
      <c r="Q781" s="89"/>
      <c r="R781" s="40"/>
    </row>
    <row r="782" spans="1:18" s="65" customFormat="1" ht="30" hidden="1" customHeight="1">
      <c r="A782" s="78"/>
      <c r="B782" s="44" t="str">
        <f>IF($A782="","",VLOOKUP($A782,'MÃ KH'!$A$2:$D$1048573,2,0))</f>
        <v/>
      </c>
      <c r="C782" s="79" t="s">
        <v>4886</v>
      </c>
      <c r="D782" s="40"/>
      <c r="E782" s="44" t="str">
        <f>IF($D782="","",VLOOKUP($D782,'MÃ HH'!$A$2:$C$1873,2,0))</f>
        <v/>
      </c>
      <c r="F782" s="80"/>
      <c r="G782" s="81"/>
      <c r="H782" s="81"/>
      <c r="I782" s="84"/>
      <c r="J782" s="81"/>
      <c r="K782" s="81"/>
      <c r="L782" s="81"/>
      <c r="M782" s="81"/>
      <c r="N782" s="45"/>
      <c r="O782" s="85"/>
      <c r="P782" s="86"/>
      <c r="Q782" s="89"/>
      <c r="R782" s="40"/>
    </row>
    <row r="783" spans="1:18" s="65" customFormat="1" ht="30" hidden="1" customHeight="1">
      <c r="A783" s="78"/>
      <c r="B783" s="44" t="str">
        <f>IF($A783="","",VLOOKUP($A783,'MÃ KH'!$A$2:$D$1048573,2,0))</f>
        <v/>
      </c>
      <c r="C783" s="79" t="s">
        <v>4886</v>
      </c>
      <c r="D783" s="40"/>
      <c r="E783" s="44" t="str">
        <f>IF($D783="","",VLOOKUP($D783,'MÃ HH'!$A$2:$C$1873,2,0))</f>
        <v/>
      </c>
      <c r="F783" s="80"/>
      <c r="G783" s="81"/>
      <c r="H783" s="81"/>
      <c r="I783" s="84"/>
      <c r="J783" s="81"/>
      <c r="K783" s="81"/>
      <c r="L783" s="81"/>
      <c r="M783" s="81"/>
      <c r="N783" s="45"/>
      <c r="O783" s="85"/>
      <c r="P783" s="86"/>
      <c r="Q783" s="89"/>
      <c r="R783" s="40"/>
    </row>
    <row r="784" spans="1:18" s="65" customFormat="1" ht="30" hidden="1" customHeight="1">
      <c r="A784" s="78"/>
      <c r="B784" s="44" t="str">
        <f>IF($A784="","",VLOOKUP($A784,'MÃ KH'!$A$2:$D$1048573,2,0))</f>
        <v/>
      </c>
      <c r="C784" s="79" t="s">
        <v>4886</v>
      </c>
      <c r="D784" s="40"/>
      <c r="E784" s="44" t="str">
        <f>IF($D784="","",VLOOKUP($D784,'MÃ HH'!$A$2:$C$1873,2,0))</f>
        <v/>
      </c>
      <c r="F784" s="80"/>
      <c r="G784" s="81"/>
      <c r="H784" s="81"/>
      <c r="I784" s="84"/>
      <c r="J784" s="81"/>
      <c r="K784" s="81"/>
      <c r="L784" s="81"/>
      <c r="M784" s="81"/>
      <c r="N784" s="45"/>
      <c r="O784" s="85"/>
      <c r="P784" s="86"/>
      <c r="Q784" s="89"/>
      <c r="R784" s="40"/>
    </row>
    <row r="785" spans="1:18" s="65" customFormat="1" ht="30" hidden="1" customHeight="1">
      <c r="A785" s="78"/>
      <c r="B785" s="44" t="str">
        <f>IF($A785="","",VLOOKUP($A785,'MÃ KH'!$A$2:$D$1048573,2,0))</f>
        <v/>
      </c>
      <c r="C785" s="79" t="s">
        <v>4886</v>
      </c>
      <c r="D785" s="40"/>
      <c r="E785" s="44" t="str">
        <f>IF($D785="","",VLOOKUP($D785,'MÃ HH'!$A$2:$C$1873,2,0))</f>
        <v/>
      </c>
      <c r="F785" s="80"/>
      <c r="G785" s="81"/>
      <c r="H785" s="81"/>
      <c r="I785" s="84"/>
      <c r="J785" s="81"/>
      <c r="K785" s="81"/>
      <c r="L785" s="81"/>
      <c r="M785" s="81"/>
      <c r="N785" s="45"/>
      <c r="O785" s="85"/>
      <c r="P785" s="86"/>
      <c r="Q785" s="89"/>
      <c r="R785" s="40"/>
    </row>
    <row r="786" spans="1:18" s="65" customFormat="1" ht="30" hidden="1" customHeight="1">
      <c r="A786" s="78"/>
      <c r="B786" s="44" t="str">
        <f>IF($A786="","",VLOOKUP($A786,'MÃ KH'!$A$2:$D$1048573,2,0))</f>
        <v/>
      </c>
      <c r="C786" s="79" t="s">
        <v>4886</v>
      </c>
      <c r="D786" s="40"/>
      <c r="E786" s="44" t="str">
        <f>IF($D786="","",VLOOKUP($D786,'MÃ HH'!$A$2:$C$1873,2,0))</f>
        <v/>
      </c>
      <c r="F786" s="80"/>
      <c r="G786" s="81"/>
      <c r="H786" s="81"/>
      <c r="I786" s="84"/>
      <c r="J786" s="81"/>
      <c r="K786" s="81"/>
      <c r="L786" s="81"/>
      <c r="M786" s="81"/>
      <c r="N786" s="45"/>
      <c r="O786" s="85"/>
      <c r="P786" s="86"/>
      <c r="Q786" s="89"/>
      <c r="R786" s="40"/>
    </row>
    <row r="787" spans="1:18" s="65" customFormat="1" ht="30" hidden="1" customHeight="1">
      <c r="A787" s="78"/>
      <c r="B787" s="44" t="str">
        <f>IF($A787="","",VLOOKUP($A787,'MÃ KH'!$A$2:$D$1048573,2,0))</f>
        <v/>
      </c>
      <c r="C787" s="79" t="s">
        <v>4886</v>
      </c>
      <c r="D787" s="40"/>
      <c r="E787" s="44" t="str">
        <f>IF($D787="","",VLOOKUP($D787,'MÃ HH'!$A$2:$C$1873,2,0))</f>
        <v/>
      </c>
      <c r="F787" s="80"/>
      <c r="G787" s="81"/>
      <c r="H787" s="81"/>
      <c r="I787" s="84"/>
      <c r="J787" s="81"/>
      <c r="K787" s="81"/>
      <c r="L787" s="81"/>
      <c r="M787" s="81"/>
      <c r="N787" s="45"/>
      <c r="O787" s="85"/>
      <c r="P787" s="86"/>
      <c r="Q787" s="89"/>
      <c r="R787" s="40"/>
    </row>
    <row r="788" spans="1:18" s="65" customFormat="1" ht="30" hidden="1" customHeight="1">
      <c r="A788" s="78"/>
      <c r="B788" s="44" t="str">
        <f>IF($A788="","",VLOOKUP($A788,'MÃ KH'!$A$2:$D$1048573,2,0))</f>
        <v/>
      </c>
      <c r="C788" s="79" t="s">
        <v>4886</v>
      </c>
      <c r="D788" s="40"/>
      <c r="E788" s="44" t="str">
        <f>IF($D788="","",VLOOKUP($D788,'MÃ HH'!$A$2:$C$1873,2,0))</f>
        <v/>
      </c>
      <c r="F788" s="80"/>
      <c r="G788" s="81"/>
      <c r="H788" s="81"/>
      <c r="I788" s="84"/>
      <c r="J788" s="81"/>
      <c r="K788" s="81"/>
      <c r="L788" s="81"/>
      <c r="M788" s="81"/>
      <c r="N788" s="45"/>
      <c r="O788" s="85"/>
      <c r="P788" s="86"/>
      <c r="Q788" s="89"/>
      <c r="R788" s="40"/>
    </row>
    <row r="789" spans="1:18" s="65" customFormat="1" ht="30" hidden="1" customHeight="1">
      <c r="A789" s="78"/>
      <c r="B789" s="44" t="str">
        <f>IF($A789="","",VLOOKUP($A789,'MÃ KH'!$A$2:$D$1048573,2,0))</f>
        <v/>
      </c>
      <c r="C789" s="79" t="s">
        <v>4886</v>
      </c>
      <c r="D789" s="40"/>
      <c r="E789" s="44" t="str">
        <f>IF($D789="","",VLOOKUP($D789,'MÃ HH'!$A$2:$C$1873,2,0))</f>
        <v/>
      </c>
      <c r="F789" s="80"/>
      <c r="G789" s="81"/>
      <c r="H789" s="81"/>
      <c r="I789" s="84"/>
      <c r="J789" s="81"/>
      <c r="K789" s="81"/>
      <c r="L789" s="81"/>
      <c r="M789" s="81"/>
      <c r="N789" s="45"/>
      <c r="O789" s="85"/>
      <c r="P789" s="86"/>
      <c r="Q789" s="89"/>
      <c r="R789" s="40"/>
    </row>
    <row r="790" spans="1:18" s="65" customFormat="1" ht="30" hidden="1" customHeight="1">
      <c r="A790" s="78"/>
      <c r="B790" s="44" t="str">
        <f>IF($A790="","",VLOOKUP($A790,'MÃ KH'!$A$2:$D$1048573,2,0))</f>
        <v/>
      </c>
      <c r="C790" s="79" t="s">
        <v>4886</v>
      </c>
      <c r="D790" s="40"/>
      <c r="E790" s="44" t="str">
        <f>IF($D790="","",VLOOKUP($D790,'MÃ HH'!$A$2:$C$1873,2,0))</f>
        <v/>
      </c>
      <c r="F790" s="80"/>
      <c r="G790" s="81"/>
      <c r="H790" s="81"/>
      <c r="I790" s="84"/>
      <c r="J790" s="81"/>
      <c r="K790" s="81"/>
      <c r="L790" s="81"/>
      <c r="M790" s="81"/>
      <c r="N790" s="45"/>
      <c r="O790" s="85"/>
      <c r="P790" s="86"/>
      <c r="Q790" s="89"/>
      <c r="R790" s="40"/>
    </row>
    <row r="791" spans="1:18" s="65" customFormat="1" ht="30" hidden="1" customHeight="1">
      <c r="A791" s="78"/>
      <c r="B791" s="44" t="str">
        <f>IF($A791="","",VLOOKUP($A791,'MÃ KH'!$A$2:$D$1048573,2,0))</f>
        <v/>
      </c>
      <c r="C791" s="79" t="s">
        <v>4886</v>
      </c>
      <c r="D791" s="40"/>
      <c r="E791" s="44" t="str">
        <f>IF($D791="","",VLOOKUP($D791,'MÃ HH'!$A$2:$C$1873,2,0))</f>
        <v/>
      </c>
      <c r="F791" s="80"/>
      <c r="G791" s="81"/>
      <c r="H791" s="81"/>
      <c r="I791" s="84"/>
      <c r="J791" s="81"/>
      <c r="K791" s="81"/>
      <c r="L791" s="81"/>
      <c r="M791" s="81"/>
      <c r="N791" s="45"/>
      <c r="O791" s="85"/>
      <c r="P791" s="86"/>
      <c r="Q791" s="89"/>
      <c r="R791" s="40"/>
    </row>
    <row r="792" spans="1:18" s="65" customFormat="1" ht="30" hidden="1" customHeight="1">
      <c r="A792" s="78"/>
      <c r="B792" s="44" t="str">
        <f>IF($A792="","",VLOOKUP($A792,'MÃ KH'!$A$2:$D$1048573,2,0))</f>
        <v/>
      </c>
      <c r="C792" s="79" t="s">
        <v>4886</v>
      </c>
      <c r="D792" s="40"/>
      <c r="E792" s="44" t="str">
        <f>IF($D792="","",VLOOKUP($D792,'MÃ HH'!$A$2:$C$1873,2,0))</f>
        <v/>
      </c>
      <c r="F792" s="80"/>
      <c r="G792" s="81"/>
      <c r="H792" s="81"/>
      <c r="I792" s="84"/>
      <c r="J792" s="81"/>
      <c r="K792" s="81"/>
      <c r="L792" s="81"/>
      <c r="M792" s="81"/>
      <c r="N792" s="45"/>
      <c r="O792" s="85"/>
      <c r="P792" s="86"/>
      <c r="Q792" s="89"/>
      <c r="R792" s="40"/>
    </row>
    <row r="793" spans="1:18" s="65" customFormat="1" ht="30" hidden="1" customHeight="1">
      <c r="A793" s="78"/>
      <c r="B793" s="44" t="str">
        <f>IF($A793="","",VLOOKUP($A793,'MÃ KH'!$A$2:$D$1048573,2,0))</f>
        <v/>
      </c>
      <c r="C793" s="79" t="s">
        <v>4886</v>
      </c>
      <c r="D793" s="40"/>
      <c r="E793" s="44" t="str">
        <f>IF($D793="","",VLOOKUP($D793,'MÃ HH'!$A$2:$C$1873,2,0))</f>
        <v/>
      </c>
      <c r="F793" s="80"/>
      <c r="G793" s="81"/>
      <c r="H793" s="81"/>
      <c r="I793" s="84"/>
      <c r="J793" s="81"/>
      <c r="K793" s="81"/>
      <c r="L793" s="81"/>
      <c r="M793" s="81"/>
      <c r="N793" s="45"/>
      <c r="O793" s="85"/>
      <c r="P793" s="86"/>
      <c r="Q793" s="89"/>
      <c r="R793" s="40"/>
    </row>
    <row r="794" spans="1:18" s="65" customFormat="1" ht="30" hidden="1" customHeight="1">
      <c r="A794" s="78"/>
      <c r="B794" s="44" t="str">
        <f>IF($A794="","",VLOOKUP($A794,'MÃ KH'!$A$2:$D$1048573,2,0))</f>
        <v/>
      </c>
      <c r="C794" s="79" t="s">
        <v>4886</v>
      </c>
      <c r="D794" s="40"/>
      <c r="E794" s="44" t="str">
        <f>IF($D794="","",VLOOKUP($D794,'MÃ HH'!$A$2:$C$1873,2,0))</f>
        <v/>
      </c>
      <c r="F794" s="80"/>
      <c r="G794" s="81"/>
      <c r="H794" s="81"/>
      <c r="I794" s="84"/>
      <c r="J794" s="81"/>
      <c r="K794" s="81"/>
      <c r="L794" s="81"/>
      <c r="M794" s="81"/>
      <c r="N794" s="45"/>
      <c r="O794" s="85"/>
      <c r="P794" s="86"/>
      <c r="Q794" s="89"/>
      <c r="R794" s="40"/>
    </row>
    <row r="795" spans="1:18" s="65" customFormat="1" ht="30" hidden="1" customHeight="1">
      <c r="A795" s="78"/>
      <c r="B795" s="44" t="str">
        <f>IF($A795="","",VLOOKUP($A795,'MÃ KH'!$A$2:$D$1048573,2,0))</f>
        <v/>
      </c>
      <c r="C795" s="79" t="s">
        <v>4886</v>
      </c>
      <c r="D795" s="40"/>
      <c r="E795" s="44" t="str">
        <f>IF($D795="","",VLOOKUP($D795,'MÃ HH'!$A$2:$C$1873,2,0))</f>
        <v/>
      </c>
      <c r="F795" s="80"/>
      <c r="G795" s="81"/>
      <c r="H795" s="81"/>
      <c r="I795" s="84"/>
      <c r="J795" s="81"/>
      <c r="K795" s="81"/>
      <c r="L795" s="81"/>
      <c r="M795" s="81"/>
      <c r="N795" s="45"/>
      <c r="O795" s="85"/>
      <c r="P795" s="86"/>
      <c r="Q795" s="89"/>
      <c r="R795" s="40"/>
    </row>
    <row r="796" spans="1:18" s="65" customFormat="1" ht="30" hidden="1" customHeight="1">
      <c r="A796" s="78"/>
      <c r="B796" s="44" t="str">
        <f>IF($A796="","",VLOOKUP($A796,'MÃ KH'!$A$2:$D$1048573,2,0))</f>
        <v/>
      </c>
      <c r="C796" s="79" t="s">
        <v>4886</v>
      </c>
      <c r="D796" s="40"/>
      <c r="E796" s="44" t="str">
        <f>IF($D796="","",VLOOKUP($D796,'MÃ HH'!$A$2:$C$1873,2,0))</f>
        <v/>
      </c>
      <c r="F796" s="80"/>
      <c r="G796" s="81"/>
      <c r="H796" s="81"/>
      <c r="I796" s="84"/>
      <c r="J796" s="81"/>
      <c r="K796" s="81"/>
      <c r="L796" s="81"/>
      <c r="M796" s="81"/>
      <c r="N796" s="45"/>
      <c r="O796" s="85"/>
      <c r="P796" s="86"/>
      <c r="Q796" s="89"/>
      <c r="R796" s="40"/>
    </row>
    <row r="797" spans="1:18" s="65" customFormat="1" ht="30" hidden="1" customHeight="1">
      <c r="A797" s="78"/>
      <c r="B797" s="44" t="str">
        <f>IF($A797="","",VLOOKUP($A797,'MÃ KH'!$A$2:$D$1048573,2,0))</f>
        <v/>
      </c>
      <c r="C797" s="79" t="s">
        <v>4886</v>
      </c>
      <c r="D797" s="40"/>
      <c r="E797" s="44" t="str">
        <f>IF($D797="","",VLOOKUP($D797,'MÃ HH'!$A$2:$C$1873,2,0))</f>
        <v/>
      </c>
      <c r="F797" s="80"/>
      <c r="G797" s="81"/>
      <c r="H797" s="81"/>
      <c r="I797" s="84"/>
      <c r="J797" s="81"/>
      <c r="K797" s="81"/>
      <c r="L797" s="81"/>
      <c r="M797" s="81"/>
      <c r="N797" s="45"/>
      <c r="O797" s="85"/>
      <c r="P797" s="86"/>
      <c r="Q797" s="89"/>
      <c r="R797" s="40"/>
    </row>
    <row r="798" spans="1:18" s="65" customFormat="1" ht="30" hidden="1" customHeight="1">
      <c r="A798" s="78"/>
      <c r="B798" s="44" t="str">
        <f>IF($A798="","",VLOOKUP($A798,'MÃ KH'!$A$2:$D$1048573,2,0))</f>
        <v/>
      </c>
      <c r="C798" s="79" t="s">
        <v>4886</v>
      </c>
      <c r="D798" s="40"/>
      <c r="E798" s="44" t="str">
        <f>IF($D798="","",VLOOKUP($D798,'MÃ HH'!$A$2:$C$1873,2,0))</f>
        <v/>
      </c>
      <c r="F798" s="80"/>
      <c r="G798" s="81"/>
      <c r="H798" s="81"/>
      <c r="I798" s="84"/>
      <c r="J798" s="81"/>
      <c r="K798" s="81"/>
      <c r="L798" s="81"/>
      <c r="M798" s="81"/>
      <c r="N798" s="45"/>
      <c r="O798" s="85"/>
      <c r="P798" s="86"/>
      <c r="Q798" s="89"/>
      <c r="R798" s="40"/>
    </row>
    <row r="799" spans="1:18" s="65" customFormat="1" ht="30" hidden="1" customHeight="1">
      <c r="A799" s="78"/>
      <c r="B799" s="44" t="str">
        <f>IF($A799="","",VLOOKUP($A799,'MÃ KH'!$A$2:$D$1048573,2,0))</f>
        <v/>
      </c>
      <c r="C799" s="79" t="s">
        <v>4886</v>
      </c>
      <c r="D799" s="40"/>
      <c r="E799" s="44" t="str">
        <f>IF($D799="","",VLOOKUP($D799,'MÃ HH'!$A$2:$C$1873,2,0))</f>
        <v/>
      </c>
      <c r="F799" s="80"/>
      <c r="G799" s="81"/>
      <c r="H799" s="81"/>
      <c r="I799" s="84"/>
      <c r="J799" s="81"/>
      <c r="K799" s="81"/>
      <c r="L799" s="81"/>
      <c r="M799" s="81"/>
      <c r="N799" s="45"/>
      <c r="O799" s="85"/>
      <c r="P799" s="86"/>
      <c r="Q799" s="89"/>
      <c r="R799" s="40"/>
    </row>
    <row r="800" spans="1:18" s="65" customFormat="1" ht="30" hidden="1" customHeight="1">
      <c r="A800" s="78"/>
      <c r="B800" s="44" t="str">
        <f>IF($A800="","",VLOOKUP($A800,'MÃ KH'!$A$2:$D$1048573,2,0))</f>
        <v/>
      </c>
      <c r="C800" s="79" t="s">
        <v>4886</v>
      </c>
      <c r="D800" s="40"/>
      <c r="E800" s="44" t="str">
        <f>IF($D800="","",VLOOKUP($D800,'MÃ HH'!$A$2:$C$1873,2,0))</f>
        <v/>
      </c>
      <c r="F800" s="80"/>
      <c r="G800" s="81"/>
      <c r="H800" s="81"/>
      <c r="I800" s="84"/>
      <c r="J800" s="81"/>
      <c r="K800" s="81"/>
      <c r="L800" s="81"/>
      <c r="M800" s="81"/>
      <c r="N800" s="45"/>
      <c r="O800" s="85"/>
      <c r="P800" s="86"/>
      <c r="Q800" s="89"/>
      <c r="R800" s="40"/>
    </row>
    <row r="801" spans="1:18" s="65" customFormat="1" ht="30" hidden="1" customHeight="1">
      <c r="A801" s="78"/>
      <c r="B801" s="44" t="str">
        <f>IF($A801="","",VLOOKUP($A801,'MÃ KH'!$A$2:$D$1048573,2,0))</f>
        <v/>
      </c>
      <c r="C801" s="79" t="s">
        <v>4886</v>
      </c>
      <c r="D801" s="40"/>
      <c r="E801" s="44" t="str">
        <f>IF($D801="","",VLOOKUP($D801,'MÃ HH'!$A$2:$C$1873,2,0))</f>
        <v/>
      </c>
      <c r="F801" s="80"/>
      <c r="G801" s="81"/>
      <c r="H801" s="81"/>
      <c r="I801" s="84"/>
      <c r="J801" s="81"/>
      <c r="K801" s="81"/>
      <c r="L801" s="81"/>
      <c r="M801" s="81"/>
      <c r="N801" s="45"/>
      <c r="O801" s="85"/>
      <c r="P801" s="86"/>
      <c r="Q801" s="89"/>
      <c r="R801" s="40"/>
    </row>
    <row r="802" spans="1:18" s="65" customFormat="1" ht="30" hidden="1" customHeight="1">
      <c r="A802" s="78"/>
      <c r="B802" s="44" t="str">
        <f>IF($A802="","",VLOOKUP($A802,'MÃ KH'!$A$2:$D$1048573,2,0))</f>
        <v/>
      </c>
      <c r="C802" s="79" t="s">
        <v>4886</v>
      </c>
      <c r="D802" s="40"/>
      <c r="E802" s="44" t="str">
        <f>IF($D802="","",VLOOKUP($D802,'MÃ HH'!$A$2:$C$1873,2,0))</f>
        <v/>
      </c>
      <c r="F802" s="80"/>
      <c r="G802" s="81"/>
      <c r="H802" s="81"/>
      <c r="I802" s="84"/>
      <c r="J802" s="81"/>
      <c r="K802" s="81"/>
      <c r="L802" s="81"/>
      <c r="M802" s="81"/>
      <c r="N802" s="45"/>
      <c r="O802" s="85"/>
      <c r="P802" s="86"/>
      <c r="Q802" s="89"/>
      <c r="R802" s="40"/>
    </row>
    <row r="803" spans="1:18" s="65" customFormat="1" ht="30" hidden="1" customHeight="1">
      <c r="A803" s="78"/>
      <c r="B803" s="44" t="str">
        <f>IF($A803="","",VLOOKUP($A803,'MÃ KH'!$A$2:$D$1048573,2,0))</f>
        <v/>
      </c>
      <c r="C803" s="79" t="s">
        <v>4886</v>
      </c>
      <c r="D803" s="40"/>
      <c r="E803" s="44" t="str">
        <f>IF($D803="","",VLOOKUP($D803,'MÃ HH'!$A$2:$C$1873,2,0))</f>
        <v/>
      </c>
      <c r="F803" s="80"/>
      <c r="G803" s="81"/>
      <c r="H803" s="81"/>
      <c r="I803" s="84"/>
      <c r="J803" s="81"/>
      <c r="K803" s="81"/>
      <c r="L803" s="81"/>
      <c r="M803" s="81"/>
      <c r="N803" s="45"/>
      <c r="O803" s="85"/>
      <c r="P803" s="86"/>
      <c r="Q803" s="89"/>
      <c r="R803" s="40"/>
    </row>
    <row r="804" spans="1:18" s="65" customFormat="1" ht="30" hidden="1" customHeight="1">
      <c r="A804" s="78"/>
      <c r="B804" s="44" t="str">
        <f>IF($A804="","",VLOOKUP($A804,'MÃ KH'!$A$2:$D$1048573,2,0))</f>
        <v/>
      </c>
      <c r="C804" s="79" t="s">
        <v>4886</v>
      </c>
      <c r="D804" s="40"/>
      <c r="E804" s="44" t="str">
        <f>IF($D804="","",VLOOKUP($D804,'MÃ HH'!$A$2:$C$1873,2,0))</f>
        <v/>
      </c>
      <c r="F804" s="80"/>
      <c r="G804" s="81"/>
      <c r="H804" s="81"/>
      <c r="I804" s="84"/>
      <c r="J804" s="81"/>
      <c r="K804" s="81"/>
      <c r="L804" s="81"/>
      <c r="M804" s="81"/>
      <c r="N804" s="45"/>
      <c r="O804" s="85"/>
      <c r="P804" s="86"/>
      <c r="Q804" s="89"/>
      <c r="R804" s="40"/>
    </row>
    <row r="805" spans="1:18" s="65" customFormat="1" ht="30" hidden="1" customHeight="1">
      <c r="A805" s="78"/>
      <c r="B805" s="44" t="str">
        <f>IF($A805="","",VLOOKUP($A805,'MÃ KH'!$A$2:$D$1048573,2,0))</f>
        <v/>
      </c>
      <c r="C805" s="79" t="s">
        <v>4886</v>
      </c>
      <c r="D805" s="40"/>
      <c r="E805" s="44" t="str">
        <f>IF($D805="","",VLOOKUP($D805,'MÃ HH'!$A$2:$C$1873,2,0))</f>
        <v/>
      </c>
      <c r="F805" s="80"/>
      <c r="G805" s="81"/>
      <c r="H805" s="81"/>
      <c r="I805" s="84"/>
      <c r="J805" s="81"/>
      <c r="K805" s="81"/>
      <c r="L805" s="81"/>
      <c r="M805" s="81"/>
      <c r="N805" s="45"/>
      <c r="O805" s="85"/>
      <c r="P805" s="86"/>
      <c r="Q805" s="89"/>
      <c r="R805" s="40"/>
    </row>
    <row r="806" spans="1:18" s="65" customFormat="1" ht="30" hidden="1" customHeight="1">
      <c r="A806" s="78"/>
      <c r="B806" s="44" t="str">
        <f>IF($A806="","",VLOOKUP($A806,'MÃ KH'!$A$2:$D$1048573,2,0))</f>
        <v/>
      </c>
      <c r="C806" s="79" t="s">
        <v>4886</v>
      </c>
      <c r="D806" s="40"/>
      <c r="E806" s="44" t="str">
        <f>IF($D806="","",VLOOKUP($D806,'MÃ HH'!$A$2:$C$1873,2,0))</f>
        <v/>
      </c>
      <c r="F806" s="80"/>
      <c r="G806" s="81"/>
      <c r="H806" s="81"/>
      <c r="I806" s="84"/>
      <c r="J806" s="81"/>
      <c r="K806" s="81"/>
      <c r="L806" s="81"/>
      <c r="M806" s="81"/>
      <c r="N806" s="45"/>
      <c r="O806" s="85"/>
      <c r="P806" s="86"/>
      <c r="Q806" s="89"/>
      <c r="R806" s="40"/>
    </row>
    <row r="807" spans="1:18" s="65" customFormat="1" ht="30" hidden="1" customHeight="1">
      <c r="A807" s="78"/>
      <c r="B807" s="44" t="str">
        <f>IF($A807="","",VLOOKUP($A807,'MÃ KH'!$A$2:$D$1048573,2,0))</f>
        <v/>
      </c>
      <c r="C807" s="79" t="s">
        <v>4886</v>
      </c>
      <c r="D807" s="40"/>
      <c r="E807" s="44" t="str">
        <f>IF($D807="","",VLOOKUP($D807,'MÃ HH'!$A$2:$C$1873,2,0))</f>
        <v/>
      </c>
      <c r="F807" s="80"/>
      <c r="G807" s="81"/>
      <c r="H807" s="81"/>
      <c r="I807" s="84"/>
      <c r="J807" s="81"/>
      <c r="K807" s="81"/>
      <c r="L807" s="81"/>
      <c r="M807" s="81"/>
      <c r="N807" s="45"/>
      <c r="O807" s="85"/>
      <c r="P807" s="86"/>
      <c r="Q807" s="89"/>
      <c r="R807" s="40"/>
    </row>
    <row r="808" spans="1:18" s="65" customFormat="1" ht="30" hidden="1" customHeight="1">
      <c r="A808" s="78"/>
      <c r="B808" s="44" t="str">
        <f>IF($A808="","",VLOOKUP($A808,'MÃ KH'!$A$2:$D$1048573,2,0))</f>
        <v/>
      </c>
      <c r="C808" s="79" t="s">
        <v>4886</v>
      </c>
      <c r="D808" s="40"/>
      <c r="E808" s="44" t="str">
        <f>IF($D808="","",VLOOKUP($D808,'MÃ HH'!$A$2:$C$1873,2,0))</f>
        <v/>
      </c>
      <c r="F808" s="80"/>
      <c r="G808" s="81"/>
      <c r="H808" s="81"/>
      <c r="I808" s="84"/>
      <c r="J808" s="81"/>
      <c r="K808" s="81"/>
      <c r="L808" s="81"/>
      <c r="M808" s="81"/>
      <c r="N808" s="45"/>
      <c r="O808" s="85"/>
      <c r="P808" s="86"/>
      <c r="Q808" s="89"/>
      <c r="R808" s="40"/>
    </row>
    <row r="809" spans="1:18" s="65" customFormat="1" ht="30" hidden="1" customHeight="1">
      <c r="A809" s="78"/>
      <c r="B809" s="44" t="str">
        <f>IF($A809="","",VLOOKUP($A809,'MÃ KH'!$A$2:$D$1048573,2,0))</f>
        <v/>
      </c>
      <c r="C809" s="79" t="s">
        <v>4886</v>
      </c>
      <c r="D809" s="40"/>
      <c r="E809" s="44" t="str">
        <f>IF($D809="","",VLOOKUP($D809,'MÃ HH'!$A$2:$C$1873,2,0))</f>
        <v/>
      </c>
      <c r="F809" s="80"/>
      <c r="G809" s="81"/>
      <c r="H809" s="81"/>
      <c r="I809" s="84"/>
      <c r="J809" s="81"/>
      <c r="K809" s="81"/>
      <c r="L809" s="81"/>
      <c r="M809" s="81"/>
      <c r="N809" s="45"/>
      <c r="O809" s="85"/>
      <c r="P809" s="86"/>
      <c r="Q809" s="89"/>
      <c r="R809" s="40"/>
    </row>
    <row r="810" spans="1:18" s="65" customFormat="1" ht="30" hidden="1" customHeight="1">
      <c r="A810" s="78"/>
      <c r="B810" s="44" t="str">
        <f>IF($A810="","",VLOOKUP($A810,'MÃ KH'!$A$2:$D$1048573,2,0))</f>
        <v/>
      </c>
      <c r="C810" s="79" t="s">
        <v>4886</v>
      </c>
      <c r="D810" s="40"/>
      <c r="E810" s="44" t="str">
        <f>IF($D810="","",VLOOKUP($D810,'MÃ HH'!$A$2:$C$1873,2,0))</f>
        <v/>
      </c>
      <c r="F810" s="80"/>
      <c r="G810" s="81"/>
      <c r="H810" s="81"/>
      <c r="I810" s="84"/>
      <c r="J810" s="81"/>
      <c r="K810" s="81"/>
      <c r="L810" s="81"/>
      <c r="M810" s="81"/>
      <c r="N810" s="45"/>
      <c r="O810" s="85"/>
      <c r="P810" s="86"/>
      <c r="Q810" s="89"/>
      <c r="R810" s="40"/>
    </row>
    <row r="811" spans="1:18" s="65" customFormat="1" ht="30" hidden="1" customHeight="1">
      <c r="A811" s="78"/>
      <c r="B811" s="44" t="str">
        <f>IF($A811="","",VLOOKUP($A811,'MÃ KH'!$A$2:$D$1048573,2,0))</f>
        <v/>
      </c>
      <c r="C811" s="79" t="s">
        <v>4886</v>
      </c>
      <c r="D811" s="40"/>
      <c r="E811" s="44" t="str">
        <f>IF($D811="","",VLOOKUP($D811,'MÃ HH'!$A$2:$C$1873,2,0))</f>
        <v/>
      </c>
      <c r="F811" s="80"/>
      <c r="G811" s="81"/>
      <c r="H811" s="81"/>
      <c r="I811" s="84"/>
      <c r="J811" s="81"/>
      <c r="K811" s="81"/>
      <c r="L811" s="81"/>
      <c r="M811" s="81"/>
      <c r="N811" s="45"/>
      <c r="O811" s="85"/>
      <c r="P811" s="86"/>
      <c r="Q811" s="89"/>
      <c r="R811" s="40"/>
    </row>
    <row r="812" spans="1:18" s="65" customFormat="1" ht="30" hidden="1" customHeight="1">
      <c r="A812" s="78"/>
      <c r="B812" s="44" t="str">
        <f>IF($A812="","",VLOOKUP($A812,'MÃ KH'!$A$2:$D$1048573,2,0))</f>
        <v/>
      </c>
      <c r="C812" s="79" t="s">
        <v>4886</v>
      </c>
      <c r="D812" s="40"/>
      <c r="E812" s="44" t="str">
        <f>IF($D812="","",VLOOKUP($D812,'MÃ HH'!$A$2:$C$1873,2,0))</f>
        <v/>
      </c>
      <c r="F812" s="80"/>
      <c r="G812" s="81"/>
      <c r="H812" s="81"/>
      <c r="I812" s="84"/>
      <c r="J812" s="81"/>
      <c r="K812" s="81"/>
      <c r="L812" s="81"/>
      <c r="M812" s="81"/>
      <c r="N812" s="45"/>
      <c r="O812" s="85"/>
      <c r="P812" s="86"/>
      <c r="Q812" s="89"/>
      <c r="R812" s="40"/>
    </row>
    <row r="813" spans="1:18" s="65" customFormat="1" ht="30" hidden="1" customHeight="1">
      <c r="A813" s="78"/>
      <c r="B813" s="44" t="str">
        <f>IF($A813="","",VLOOKUP($A813,'MÃ KH'!$A$2:$D$1048573,2,0))</f>
        <v/>
      </c>
      <c r="C813" s="79" t="s">
        <v>4886</v>
      </c>
      <c r="D813" s="40"/>
      <c r="E813" s="44" t="str">
        <f>IF($D813="","",VLOOKUP($D813,'MÃ HH'!$A$2:$C$1873,2,0))</f>
        <v/>
      </c>
      <c r="F813" s="80"/>
      <c r="G813" s="81"/>
      <c r="H813" s="81"/>
      <c r="I813" s="84"/>
      <c r="J813" s="81"/>
      <c r="K813" s="81"/>
      <c r="L813" s="81"/>
      <c r="M813" s="81"/>
      <c r="N813" s="45"/>
      <c r="O813" s="85"/>
      <c r="P813" s="86"/>
      <c r="Q813" s="89"/>
      <c r="R813" s="40"/>
    </row>
    <row r="814" spans="1:18" s="65" customFormat="1" ht="30" hidden="1" customHeight="1">
      <c r="A814" s="78"/>
      <c r="B814" s="44" t="str">
        <f>IF($A814="","",VLOOKUP($A814,'MÃ KH'!$A$2:$D$1048573,2,0))</f>
        <v/>
      </c>
      <c r="C814" s="79" t="s">
        <v>4886</v>
      </c>
      <c r="D814" s="40"/>
      <c r="E814" s="44" t="str">
        <f>IF($D814="","",VLOOKUP($D814,'MÃ HH'!$A$2:$C$1873,2,0))</f>
        <v/>
      </c>
      <c r="F814" s="80"/>
      <c r="G814" s="81"/>
      <c r="H814" s="81"/>
      <c r="I814" s="84"/>
      <c r="J814" s="81"/>
      <c r="K814" s="81"/>
      <c r="L814" s="81"/>
      <c r="M814" s="81"/>
      <c r="N814" s="45"/>
      <c r="O814" s="85"/>
      <c r="P814" s="86"/>
      <c r="Q814" s="89"/>
      <c r="R814" s="40"/>
    </row>
    <row r="815" spans="1:18" s="65" customFormat="1" ht="30" hidden="1" customHeight="1">
      <c r="A815" s="78"/>
      <c r="B815" s="44" t="str">
        <f>IF($A815="","",VLOOKUP($A815,'MÃ KH'!$A$2:$D$1048573,2,0))</f>
        <v/>
      </c>
      <c r="C815" s="79" t="s">
        <v>4886</v>
      </c>
      <c r="D815" s="40"/>
      <c r="E815" s="44" t="str">
        <f>IF($D815="","",VLOOKUP($D815,'MÃ HH'!$A$2:$C$1873,2,0))</f>
        <v/>
      </c>
      <c r="F815" s="80"/>
      <c r="G815" s="81"/>
      <c r="H815" s="81"/>
      <c r="I815" s="84"/>
      <c r="J815" s="81"/>
      <c r="K815" s="81"/>
      <c r="L815" s="81"/>
      <c r="M815" s="81"/>
      <c r="N815" s="45"/>
      <c r="O815" s="85"/>
      <c r="P815" s="86"/>
      <c r="Q815" s="89"/>
      <c r="R815" s="40"/>
    </row>
    <row r="816" spans="1:18" s="65" customFormat="1" ht="30" hidden="1" customHeight="1">
      <c r="A816" s="78"/>
      <c r="B816" s="44" t="str">
        <f>IF($A816="","",VLOOKUP($A816,'MÃ KH'!$A$2:$D$1048573,2,0))</f>
        <v/>
      </c>
      <c r="C816" s="79" t="s">
        <v>4886</v>
      </c>
      <c r="D816" s="40"/>
      <c r="E816" s="44" t="str">
        <f>IF($D816="","",VLOOKUP($D816,'MÃ HH'!$A$2:$C$1873,2,0))</f>
        <v/>
      </c>
      <c r="F816" s="80"/>
      <c r="G816" s="81"/>
      <c r="H816" s="81"/>
      <c r="I816" s="84"/>
      <c r="J816" s="81"/>
      <c r="K816" s="81"/>
      <c r="L816" s="81"/>
      <c r="M816" s="81"/>
      <c r="N816" s="45"/>
      <c r="O816" s="85"/>
      <c r="P816" s="86"/>
      <c r="Q816" s="89"/>
      <c r="R816" s="40"/>
    </row>
    <row r="817" spans="1:18" s="65" customFormat="1" ht="30" hidden="1" customHeight="1">
      <c r="A817" s="78"/>
      <c r="B817" s="44" t="str">
        <f>IF($A817="","",VLOOKUP($A817,'MÃ KH'!$A$2:$D$1048573,2,0))</f>
        <v/>
      </c>
      <c r="C817" s="79" t="s">
        <v>4886</v>
      </c>
      <c r="D817" s="40"/>
      <c r="E817" s="44" t="str">
        <f>IF($D817="","",VLOOKUP($D817,'MÃ HH'!$A$2:$C$1873,2,0))</f>
        <v/>
      </c>
      <c r="F817" s="80"/>
      <c r="G817" s="81"/>
      <c r="H817" s="81"/>
      <c r="I817" s="84"/>
      <c r="J817" s="81"/>
      <c r="K817" s="81"/>
      <c r="L817" s="81"/>
      <c r="M817" s="81"/>
      <c r="N817" s="45"/>
      <c r="O817" s="85"/>
      <c r="P817" s="86"/>
      <c r="Q817" s="89"/>
      <c r="R817" s="40"/>
    </row>
    <row r="818" spans="1:18" s="65" customFormat="1" ht="30" hidden="1" customHeight="1">
      <c r="A818" s="78"/>
      <c r="B818" s="44" t="str">
        <f>IF($A818="","",VLOOKUP($A818,'MÃ KH'!$A$2:$D$1048573,2,0))</f>
        <v/>
      </c>
      <c r="C818" s="79" t="s">
        <v>4886</v>
      </c>
      <c r="D818" s="40"/>
      <c r="E818" s="44" t="str">
        <f>IF($D818="","",VLOOKUP($D818,'MÃ HH'!$A$2:$C$1873,2,0))</f>
        <v/>
      </c>
      <c r="F818" s="80"/>
      <c r="G818" s="81"/>
      <c r="H818" s="81"/>
      <c r="I818" s="84"/>
      <c r="J818" s="81"/>
      <c r="K818" s="81"/>
      <c r="L818" s="81"/>
      <c r="M818" s="81"/>
      <c r="N818" s="45"/>
      <c r="O818" s="85"/>
      <c r="P818" s="86"/>
      <c r="Q818" s="89"/>
      <c r="R818" s="40"/>
    </row>
    <row r="819" spans="1:18" s="65" customFormat="1" ht="30" hidden="1" customHeight="1">
      <c r="A819" s="78"/>
      <c r="B819" s="44" t="str">
        <f>IF($A819="","",VLOOKUP($A819,'MÃ KH'!$A$2:$D$1048573,2,0))</f>
        <v/>
      </c>
      <c r="C819" s="79" t="s">
        <v>4886</v>
      </c>
      <c r="D819" s="40"/>
      <c r="E819" s="44" t="str">
        <f>IF($D819="","",VLOOKUP($D819,'MÃ HH'!$A$2:$C$1873,2,0))</f>
        <v/>
      </c>
      <c r="F819" s="80"/>
      <c r="G819" s="81"/>
      <c r="H819" s="81"/>
      <c r="I819" s="84"/>
      <c r="J819" s="81"/>
      <c r="K819" s="81"/>
      <c r="L819" s="81"/>
      <c r="M819" s="81"/>
      <c r="N819" s="45"/>
      <c r="O819" s="85"/>
      <c r="P819" s="86"/>
      <c r="Q819" s="89"/>
      <c r="R819" s="40"/>
    </row>
    <row r="820" spans="1:18" s="65" customFormat="1" ht="30" hidden="1" customHeight="1">
      <c r="A820" s="78"/>
      <c r="B820" s="44" t="str">
        <f>IF($A820="","",VLOOKUP($A820,'MÃ KH'!$A$2:$D$1048573,2,0))</f>
        <v/>
      </c>
      <c r="C820" s="79" t="s">
        <v>4886</v>
      </c>
      <c r="D820" s="40"/>
      <c r="E820" s="44" t="str">
        <f>IF($D820="","",VLOOKUP($D820,'MÃ HH'!$A$2:$C$1873,2,0))</f>
        <v/>
      </c>
      <c r="F820" s="80"/>
      <c r="G820" s="81"/>
      <c r="H820" s="81"/>
      <c r="I820" s="84"/>
      <c r="J820" s="81"/>
      <c r="K820" s="81"/>
      <c r="L820" s="81"/>
      <c r="M820" s="81"/>
      <c r="N820" s="45"/>
      <c r="O820" s="85"/>
      <c r="P820" s="86"/>
      <c r="Q820" s="89"/>
      <c r="R820" s="40"/>
    </row>
    <row r="821" spans="1:18" s="65" customFormat="1" ht="30" hidden="1" customHeight="1">
      <c r="A821" s="78"/>
      <c r="B821" s="44" t="str">
        <f>IF($A821="","",VLOOKUP($A821,'MÃ KH'!$A$2:$D$1048573,2,0))</f>
        <v/>
      </c>
      <c r="C821" s="79" t="s">
        <v>4886</v>
      </c>
      <c r="D821" s="40"/>
      <c r="E821" s="44" t="str">
        <f>IF($D821="","",VLOOKUP($D821,'MÃ HH'!$A$2:$C$1873,2,0))</f>
        <v/>
      </c>
      <c r="F821" s="80"/>
      <c r="G821" s="81"/>
      <c r="H821" s="81"/>
      <c r="I821" s="84"/>
      <c r="J821" s="81"/>
      <c r="K821" s="81"/>
      <c r="L821" s="81"/>
      <c r="M821" s="81"/>
      <c r="N821" s="45"/>
      <c r="O821" s="85"/>
      <c r="P821" s="86"/>
      <c r="Q821" s="89"/>
      <c r="R821" s="40"/>
    </row>
    <row r="822" spans="1:18" s="65" customFormat="1" ht="30" hidden="1" customHeight="1">
      <c r="A822" s="78"/>
      <c r="B822" s="44" t="str">
        <f>IF($A822="","",VLOOKUP($A822,'MÃ KH'!$A$2:$D$1048573,2,0))</f>
        <v/>
      </c>
      <c r="C822" s="79" t="s">
        <v>4886</v>
      </c>
      <c r="D822" s="40"/>
      <c r="E822" s="44" t="str">
        <f>IF($D822="","",VLOOKUP($D822,'MÃ HH'!$A$2:$C$1873,2,0))</f>
        <v/>
      </c>
      <c r="F822" s="80"/>
      <c r="G822" s="81"/>
      <c r="H822" s="81"/>
      <c r="I822" s="84"/>
      <c r="J822" s="81"/>
      <c r="K822" s="81"/>
      <c r="L822" s="81"/>
      <c r="M822" s="81"/>
      <c r="N822" s="45"/>
      <c r="O822" s="85"/>
      <c r="P822" s="86"/>
      <c r="Q822" s="89"/>
      <c r="R822" s="40"/>
    </row>
    <row r="823" spans="1:18" s="65" customFormat="1" ht="30" hidden="1" customHeight="1">
      <c r="A823" s="78"/>
      <c r="B823" s="44" t="str">
        <f>IF($A823="","",VLOOKUP($A823,'MÃ KH'!$A$2:$D$1048573,2,0))</f>
        <v/>
      </c>
      <c r="C823" s="79" t="s">
        <v>4886</v>
      </c>
      <c r="D823" s="40"/>
      <c r="E823" s="44" t="str">
        <f>IF($D823="","",VLOOKUP($D823,'MÃ HH'!$A$2:$C$1873,2,0))</f>
        <v/>
      </c>
      <c r="F823" s="80"/>
      <c r="G823" s="81"/>
      <c r="H823" s="81"/>
      <c r="I823" s="84"/>
      <c r="J823" s="81"/>
      <c r="K823" s="81"/>
      <c r="L823" s="81"/>
      <c r="M823" s="81"/>
      <c r="N823" s="45"/>
      <c r="O823" s="85"/>
      <c r="P823" s="86"/>
      <c r="Q823" s="89"/>
      <c r="R823" s="40"/>
    </row>
    <row r="824" spans="1:18" s="65" customFormat="1" ht="30" hidden="1" customHeight="1">
      <c r="A824" s="78"/>
      <c r="B824" s="44" t="str">
        <f>IF($A824="","",VLOOKUP($A824,'MÃ KH'!$A$2:$D$1048573,2,0))</f>
        <v/>
      </c>
      <c r="C824" s="79" t="s">
        <v>4886</v>
      </c>
      <c r="D824" s="40"/>
      <c r="E824" s="44" t="str">
        <f>IF($D824="","",VLOOKUP($D824,'MÃ HH'!$A$2:$C$1873,2,0))</f>
        <v/>
      </c>
      <c r="F824" s="80"/>
      <c r="G824" s="81"/>
      <c r="H824" s="81"/>
      <c r="I824" s="84"/>
      <c r="J824" s="81"/>
      <c r="K824" s="81"/>
      <c r="L824" s="81"/>
      <c r="M824" s="81"/>
      <c r="N824" s="45"/>
      <c r="O824" s="85"/>
      <c r="P824" s="86"/>
      <c r="Q824" s="89"/>
      <c r="R824" s="40"/>
    </row>
    <row r="825" spans="1:18" s="65" customFormat="1" ht="30" hidden="1" customHeight="1">
      <c r="A825" s="78"/>
      <c r="B825" s="44" t="str">
        <f>IF($A825="","",VLOOKUP($A825,'MÃ KH'!$A$2:$D$1048573,2,0))</f>
        <v/>
      </c>
      <c r="C825" s="79" t="s">
        <v>4886</v>
      </c>
      <c r="D825" s="40"/>
      <c r="E825" s="44" t="str">
        <f>IF($D825="","",VLOOKUP($D825,'MÃ HH'!$A$2:$C$1873,2,0))</f>
        <v/>
      </c>
      <c r="F825" s="80"/>
      <c r="G825" s="81"/>
      <c r="H825" s="81"/>
      <c r="I825" s="84"/>
      <c r="J825" s="81"/>
      <c r="K825" s="81"/>
      <c r="L825" s="81"/>
      <c r="M825" s="81"/>
      <c r="N825" s="45"/>
      <c r="O825" s="85"/>
      <c r="P825" s="86"/>
      <c r="Q825" s="89"/>
      <c r="R825" s="40"/>
    </row>
    <row r="826" spans="1:18" s="65" customFormat="1" ht="30" hidden="1" customHeight="1">
      <c r="A826" s="78"/>
      <c r="B826" s="44" t="str">
        <f>IF($A826="","",VLOOKUP($A826,'MÃ KH'!$A$2:$D$1048573,2,0))</f>
        <v/>
      </c>
      <c r="C826" s="79" t="s">
        <v>4886</v>
      </c>
      <c r="D826" s="40"/>
      <c r="E826" s="44" t="str">
        <f>IF($D826="","",VLOOKUP($D826,'MÃ HH'!$A$2:$C$1873,2,0))</f>
        <v/>
      </c>
      <c r="F826" s="80"/>
      <c r="G826" s="81"/>
      <c r="H826" s="81"/>
      <c r="I826" s="84"/>
      <c r="J826" s="81"/>
      <c r="K826" s="81"/>
      <c r="L826" s="81"/>
      <c r="M826" s="81"/>
      <c r="N826" s="45"/>
      <c r="O826" s="85"/>
      <c r="P826" s="86"/>
      <c r="Q826" s="89"/>
      <c r="R826" s="40"/>
    </row>
    <row r="827" spans="1:18" s="65" customFormat="1" ht="30" hidden="1" customHeight="1">
      <c r="A827" s="78"/>
      <c r="B827" s="44" t="str">
        <f>IF($A827="","",VLOOKUP($A827,'MÃ KH'!$A$2:$D$1048573,2,0))</f>
        <v/>
      </c>
      <c r="C827" s="79" t="s">
        <v>4886</v>
      </c>
      <c r="D827" s="40"/>
      <c r="E827" s="44" t="str">
        <f>IF($D827="","",VLOOKUP($D827,'MÃ HH'!$A$2:$C$1873,2,0))</f>
        <v/>
      </c>
      <c r="F827" s="80"/>
      <c r="G827" s="81"/>
      <c r="H827" s="81"/>
      <c r="I827" s="84"/>
      <c r="J827" s="81"/>
      <c r="K827" s="81"/>
      <c r="L827" s="81"/>
      <c r="M827" s="81"/>
      <c r="N827" s="45"/>
      <c r="O827" s="85"/>
      <c r="P827" s="86"/>
      <c r="Q827" s="89"/>
      <c r="R827" s="40"/>
    </row>
    <row r="828" spans="1:18" s="65" customFormat="1" ht="30" hidden="1" customHeight="1">
      <c r="A828" s="78"/>
      <c r="B828" s="44" t="str">
        <f>IF($A828="","",VLOOKUP($A828,'MÃ KH'!$A$2:$D$1048573,2,0))</f>
        <v/>
      </c>
      <c r="C828" s="79" t="s">
        <v>4886</v>
      </c>
      <c r="D828" s="40"/>
      <c r="E828" s="44" t="str">
        <f>IF($D828="","",VLOOKUP($D828,'MÃ HH'!$A$2:$C$1873,2,0))</f>
        <v/>
      </c>
      <c r="F828" s="80"/>
      <c r="G828" s="81"/>
      <c r="H828" s="81"/>
      <c r="I828" s="84"/>
      <c r="J828" s="81"/>
      <c r="K828" s="81"/>
      <c r="L828" s="81"/>
      <c r="M828" s="81"/>
      <c r="N828" s="45"/>
      <c r="O828" s="85"/>
      <c r="P828" s="86"/>
      <c r="Q828" s="89"/>
      <c r="R828" s="40"/>
    </row>
    <row r="829" spans="1:18" s="65" customFormat="1" ht="30" hidden="1" customHeight="1">
      <c r="A829" s="78"/>
      <c r="B829" s="44" t="str">
        <f>IF($A829="","",VLOOKUP($A829,'MÃ KH'!$A$2:$D$1048573,2,0))</f>
        <v/>
      </c>
      <c r="C829" s="79" t="s">
        <v>4886</v>
      </c>
      <c r="D829" s="40"/>
      <c r="E829" s="44" t="str">
        <f>IF($D829="","",VLOOKUP($D829,'MÃ HH'!$A$2:$C$1873,2,0))</f>
        <v/>
      </c>
      <c r="F829" s="80"/>
      <c r="G829" s="81"/>
      <c r="H829" s="81"/>
      <c r="I829" s="84"/>
      <c r="J829" s="81"/>
      <c r="K829" s="81"/>
      <c r="L829" s="81"/>
      <c r="M829" s="81"/>
      <c r="N829" s="45"/>
      <c r="O829" s="85"/>
      <c r="P829" s="86"/>
      <c r="Q829" s="89"/>
      <c r="R829" s="40"/>
    </row>
    <row r="830" spans="1:18" s="65" customFormat="1" ht="30" hidden="1" customHeight="1">
      <c r="A830" s="78"/>
      <c r="B830" s="44" t="str">
        <f>IF($A830="","",VLOOKUP($A830,'MÃ KH'!$A$2:$D$1048573,2,0))</f>
        <v/>
      </c>
      <c r="C830" s="79" t="s">
        <v>4886</v>
      </c>
      <c r="D830" s="40"/>
      <c r="E830" s="44" t="str">
        <f>IF($D830="","",VLOOKUP($D830,'MÃ HH'!$A$2:$C$1873,2,0))</f>
        <v/>
      </c>
      <c r="F830" s="80"/>
      <c r="G830" s="81"/>
      <c r="H830" s="81"/>
      <c r="I830" s="84"/>
      <c r="J830" s="81"/>
      <c r="K830" s="81"/>
      <c r="L830" s="81"/>
      <c r="M830" s="81"/>
      <c r="N830" s="45"/>
      <c r="O830" s="85"/>
      <c r="P830" s="86"/>
      <c r="Q830" s="89"/>
      <c r="R830" s="40"/>
    </row>
    <row r="831" spans="1:18" s="65" customFormat="1" ht="30" hidden="1" customHeight="1">
      <c r="A831" s="78"/>
      <c r="B831" s="44" t="str">
        <f>IF($A831="","",VLOOKUP($A831,'MÃ KH'!$A$2:$D$1048573,2,0))</f>
        <v/>
      </c>
      <c r="C831" s="79" t="s">
        <v>4886</v>
      </c>
      <c r="D831" s="40"/>
      <c r="E831" s="44" t="str">
        <f>IF($D831="","",VLOOKUP($D831,'MÃ HH'!$A$2:$C$1873,2,0))</f>
        <v/>
      </c>
      <c r="F831" s="80"/>
      <c r="G831" s="81"/>
      <c r="H831" s="81"/>
      <c r="I831" s="84"/>
      <c r="J831" s="81"/>
      <c r="K831" s="81"/>
      <c r="L831" s="81"/>
      <c r="M831" s="81"/>
      <c r="N831" s="45"/>
      <c r="O831" s="85"/>
      <c r="P831" s="86"/>
      <c r="Q831" s="89"/>
      <c r="R831" s="40"/>
    </row>
    <row r="832" spans="1:18" s="65" customFormat="1" ht="30" hidden="1" customHeight="1">
      <c r="A832" s="78"/>
      <c r="B832" s="44" t="str">
        <f>IF($A832="","",VLOOKUP($A832,'MÃ KH'!$A$2:$D$1048573,2,0))</f>
        <v/>
      </c>
      <c r="C832" s="79" t="s">
        <v>4886</v>
      </c>
      <c r="D832" s="40"/>
      <c r="E832" s="44" t="str">
        <f>IF($D832="","",VLOOKUP($D832,'MÃ HH'!$A$2:$C$1873,2,0))</f>
        <v/>
      </c>
      <c r="F832" s="80"/>
      <c r="G832" s="81"/>
      <c r="H832" s="81"/>
      <c r="I832" s="84"/>
      <c r="J832" s="81"/>
      <c r="K832" s="81"/>
      <c r="L832" s="81"/>
      <c r="M832" s="81"/>
      <c r="N832" s="45"/>
      <c r="O832" s="85"/>
      <c r="P832" s="86"/>
      <c r="Q832" s="89"/>
      <c r="R832" s="40"/>
    </row>
    <row r="833" spans="1:18" s="65" customFormat="1" ht="30" hidden="1" customHeight="1">
      <c r="A833" s="78"/>
      <c r="B833" s="44" t="str">
        <f>IF($A833="","",VLOOKUP($A833,'MÃ KH'!$A$2:$D$1048573,2,0))</f>
        <v/>
      </c>
      <c r="C833" s="79" t="s">
        <v>4886</v>
      </c>
      <c r="D833" s="40"/>
      <c r="E833" s="44" t="str">
        <f>IF($D833="","",VLOOKUP($D833,'MÃ HH'!$A$2:$C$1873,2,0))</f>
        <v/>
      </c>
      <c r="F833" s="80"/>
      <c r="G833" s="81"/>
      <c r="H833" s="81"/>
      <c r="I833" s="84"/>
      <c r="J833" s="81"/>
      <c r="K833" s="81"/>
      <c r="L833" s="81"/>
      <c r="M833" s="81"/>
      <c r="N833" s="45"/>
      <c r="O833" s="85"/>
      <c r="P833" s="86"/>
      <c r="Q833" s="89"/>
      <c r="R833" s="40"/>
    </row>
    <row r="834" spans="1:18" s="65" customFormat="1" ht="30" hidden="1" customHeight="1">
      <c r="A834" s="78"/>
      <c r="B834" s="44" t="str">
        <f>IF($A834="","",VLOOKUP($A834,'MÃ KH'!$A$2:$D$1048573,2,0))</f>
        <v/>
      </c>
      <c r="C834" s="79" t="s">
        <v>4886</v>
      </c>
      <c r="D834" s="40"/>
      <c r="E834" s="44" t="str">
        <f>IF($D834="","",VLOOKUP($D834,'MÃ HH'!$A$2:$C$1873,2,0))</f>
        <v/>
      </c>
      <c r="F834" s="80"/>
      <c r="G834" s="81"/>
      <c r="H834" s="81"/>
      <c r="I834" s="84"/>
      <c r="J834" s="81"/>
      <c r="K834" s="81"/>
      <c r="L834" s="81"/>
      <c r="M834" s="81"/>
      <c r="N834" s="45"/>
      <c r="O834" s="85"/>
      <c r="P834" s="86"/>
      <c r="Q834" s="89"/>
      <c r="R834" s="40"/>
    </row>
    <row r="835" spans="1:18" s="65" customFormat="1" ht="30" hidden="1" customHeight="1">
      <c r="A835" s="78"/>
      <c r="B835" s="44" t="str">
        <f>IF($A835="","",VLOOKUP($A835,'MÃ KH'!$A$2:$D$1048573,2,0))</f>
        <v/>
      </c>
      <c r="C835" s="79" t="s">
        <v>4886</v>
      </c>
      <c r="D835" s="40"/>
      <c r="E835" s="44" t="str">
        <f>IF($D835="","",VLOOKUP($D835,'MÃ HH'!$A$2:$C$1873,2,0))</f>
        <v/>
      </c>
      <c r="F835" s="80"/>
      <c r="G835" s="81"/>
      <c r="H835" s="81"/>
      <c r="I835" s="84"/>
      <c r="J835" s="81"/>
      <c r="K835" s="81"/>
      <c r="L835" s="81"/>
      <c r="M835" s="81"/>
      <c r="N835" s="45"/>
      <c r="O835" s="85"/>
      <c r="P835" s="86"/>
      <c r="Q835" s="89"/>
      <c r="R835" s="40"/>
    </row>
    <row r="836" spans="1:18" s="65" customFormat="1" ht="30" hidden="1" customHeight="1">
      <c r="A836" s="78"/>
      <c r="B836" s="44" t="str">
        <f>IF($A836="","",VLOOKUP($A836,'MÃ KH'!$A$2:$D$1048573,2,0))</f>
        <v/>
      </c>
      <c r="C836" s="79" t="s">
        <v>4886</v>
      </c>
      <c r="D836" s="40"/>
      <c r="E836" s="44" t="str">
        <f>IF($D836="","",VLOOKUP($D836,'MÃ HH'!$A$2:$C$1873,2,0))</f>
        <v/>
      </c>
      <c r="F836" s="80"/>
      <c r="G836" s="81"/>
      <c r="H836" s="81"/>
      <c r="I836" s="84"/>
      <c r="J836" s="81"/>
      <c r="K836" s="81"/>
      <c r="L836" s="81"/>
      <c r="M836" s="81"/>
      <c r="N836" s="45"/>
      <c r="O836" s="85"/>
      <c r="P836" s="86"/>
      <c r="Q836" s="89"/>
      <c r="R836" s="40"/>
    </row>
    <row r="837" spans="1:18" s="65" customFormat="1" ht="30" hidden="1" customHeight="1">
      <c r="A837" s="78"/>
      <c r="B837" s="44" t="str">
        <f>IF($A837="","",VLOOKUP($A837,'MÃ KH'!$A$2:$D$1048573,2,0))</f>
        <v/>
      </c>
      <c r="C837" s="79" t="s">
        <v>4886</v>
      </c>
      <c r="D837" s="40"/>
      <c r="E837" s="44" t="str">
        <f>IF($D837="","",VLOOKUP($D837,'MÃ HH'!$A$2:$C$1873,2,0))</f>
        <v/>
      </c>
      <c r="F837" s="80"/>
      <c r="G837" s="81"/>
      <c r="H837" s="81"/>
      <c r="I837" s="84"/>
      <c r="J837" s="81"/>
      <c r="K837" s="81"/>
      <c r="L837" s="81"/>
      <c r="M837" s="81"/>
      <c r="N837" s="45"/>
      <c r="O837" s="85"/>
      <c r="P837" s="86"/>
      <c r="Q837" s="89"/>
      <c r="R837" s="40"/>
    </row>
    <row r="838" spans="1:18" s="65" customFormat="1" ht="30" hidden="1" customHeight="1">
      <c r="A838" s="78"/>
      <c r="B838" s="44" t="str">
        <f>IF($A838="","",VLOOKUP($A838,'MÃ KH'!$A$2:$D$1048573,2,0))</f>
        <v/>
      </c>
      <c r="C838" s="79" t="s">
        <v>4886</v>
      </c>
      <c r="D838" s="40"/>
      <c r="E838" s="44" t="str">
        <f>IF($D838="","",VLOOKUP($D838,'MÃ HH'!$A$2:$C$1873,2,0))</f>
        <v/>
      </c>
      <c r="F838" s="80"/>
      <c r="G838" s="81"/>
      <c r="H838" s="81"/>
      <c r="I838" s="84"/>
      <c r="J838" s="81"/>
      <c r="K838" s="81"/>
      <c r="L838" s="81"/>
      <c r="M838" s="81"/>
      <c r="N838" s="45"/>
      <c r="O838" s="85"/>
      <c r="P838" s="86"/>
      <c r="Q838" s="89"/>
      <c r="R838" s="40"/>
    </row>
    <row r="839" spans="1:18" s="65" customFormat="1" ht="30" hidden="1" customHeight="1">
      <c r="A839" s="78"/>
      <c r="B839" s="44" t="str">
        <f>IF($A839="","",VLOOKUP($A839,'MÃ KH'!$A$2:$D$1048573,2,0))</f>
        <v/>
      </c>
      <c r="C839" s="79" t="s">
        <v>4886</v>
      </c>
      <c r="D839" s="40"/>
      <c r="E839" s="44" t="str">
        <f>IF($D839="","",VLOOKUP($D839,'MÃ HH'!$A$2:$C$1873,2,0))</f>
        <v/>
      </c>
      <c r="F839" s="80"/>
      <c r="G839" s="81"/>
      <c r="H839" s="81"/>
      <c r="I839" s="84"/>
      <c r="J839" s="81"/>
      <c r="K839" s="81"/>
      <c r="L839" s="81"/>
      <c r="M839" s="81"/>
      <c r="N839" s="45"/>
      <c r="O839" s="85"/>
      <c r="P839" s="86"/>
      <c r="Q839" s="89"/>
      <c r="R839" s="40"/>
    </row>
    <row r="840" spans="1:18" s="65" customFormat="1" ht="30" hidden="1" customHeight="1">
      <c r="A840" s="78"/>
      <c r="B840" s="44" t="str">
        <f>IF($A840="","",VLOOKUP($A840,'MÃ KH'!$A$2:$D$1048573,2,0))</f>
        <v/>
      </c>
      <c r="C840" s="79" t="s">
        <v>4886</v>
      </c>
      <c r="D840" s="40"/>
      <c r="E840" s="44" t="str">
        <f>IF($D840="","",VLOOKUP($D840,'MÃ HH'!$A$2:$C$1873,2,0))</f>
        <v/>
      </c>
      <c r="F840" s="80"/>
      <c r="G840" s="81"/>
      <c r="H840" s="81"/>
      <c r="I840" s="84"/>
      <c r="J840" s="81"/>
      <c r="K840" s="81"/>
      <c r="L840" s="81"/>
      <c r="M840" s="81"/>
      <c r="N840" s="45"/>
      <c r="O840" s="85"/>
      <c r="P840" s="86"/>
      <c r="Q840" s="89"/>
      <c r="R840" s="40"/>
    </row>
    <row r="841" spans="1:18" s="65" customFormat="1" ht="30" hidden="1" customHeight="1">
      <c r="A841" s="78"/>
      <c r="B841" s="44" t="str">
        <f>IF($A841="","",VLOOKUP($A841,'MÃ KH'!$A$2:$D$1048573,2,0))</f>
        <v/>
      </c>
      <c r="C841" s="79" t="s">
        <v>4886</v>
      </c>
      <c r="D841" s="40"/>
      <c r="E841" s="44" t="str">
        <f>IF($D841="","",VLOOKUP($D841,'MÃ HH'!$A$2:$C$1873,2,0))</f>
        <v/>
      </c>
      <c r="F841" s="80"/>
      <c r="G841" s="81"/>
      <c r="H841" s="81"/>
      <c r="I841" s="84"/>
      <c r="J841" s="81"/>
      <c r="K841" s="81"/>
      <c r="L841" s="81"/>
      <c r="M841" s="81"/>
      <c r="N841" s="45"/>
      <c r="O841" s="85"/>
      <c r="P841" s="86"/>
      <c r="Q841" s="89"/>
      <c r="R841" s="40"/>
    </row>
    <row r="842" spans="1:18" s="65" customFormat="1" ht="30" hidden="1" customHeight="1">
      <c r="A842" s="78"/>
      <c r="B842" s="44" t="str">
        <f>IF($A842="","",VLOOKUP($A842,'MÃ KH'!$A$2:$D$1048573,2,0))</f>
        <v/>
      </c>
      <c r="C842" s="79" t="s">
        <v>4886</v>
      </c>
      <c r="D842" s="40"/>
      <c r="E842" s="44" t="str">
        <f>IF($D842="","",VLOOKUP($D842,'MÃ HH'!$A$2:$C$1873,2,0))</f>
        <v/>
      </c>
      <c r="F842" s="80"/>
      <c r="G842" s="81"/>
      <c r="H842" s="81"/>
      <c r="I842" s="84"/>
      <c r="J842" s="81"/>
      <c r="K842" s="81"/>
      <c r="L842" s="81"/>
      <c r="M842" s="81"/>
      <c r="N842" s="45"/>
      <c r="O842" s="85"/>
      <c r="P842" s="86"/>
      <c r="Q842" s="89"/>
      <c r="R842" s="40"/>
    </row>
    <row r="843" spans="1:18" s="65" customFormat="1" ht="30" hidden="1" customHeight="1">
      <c r="A843" s="78"/>
      <c r="B843" s="44" t="str">
        <f>IF($A843="","",VLOOKUP($A843,'MÃ KH'!$A$2:$D$1048573,2,0))</f>
        <v/>
      </c>
      <c r="C843" s="79" t="s">
        <v>4886</v>
      </c>
      <c r="D843" s="40"/>
      <c r="E843" s="44" t="str">
        <f>IF($D843="","",VLOOKUP($D843,'MÃ HH'!$A$2:$C$1873,2,0))</f>
        <v/>
      </c>
      <c r="F843" s="80"/>
      <c r="G843" s="81"/>
      <c r="H843" s="81"/>
      <c r="I843" s="84"/>
      <c r="J843" s="81"/>
      <c r="K843" s="81"/>
      <c r="L843" s="81"/>
      <c r="M843" s="81"/>
      <c r="N843" s="45"/>
      <c r="O843" s="85"/>
      <c r="P843" s="86"/>
      <c r="Q843" s="89"/>
      <c r="R843" s="40"/>
    </row>
    <row r="844" spans="1:18" s="65" customFormat="1" ht="30" hidden="1" customHeight="1">
      <c r="A844" s="78"/>
      <c r="B844" s="44" t="str">
        <f>IF($A844="","",VLOOKUP($A844,'MÃ KH'!$A$2:$D$1048573,2,0))</f>
        <v/>
      </c>
      <c r="C844" s="79" t="s">
        <v>4886</v>
      </c>
      <c r="D844" s="40"/>
      <c r="E844" s="44" t="str">
        <f>IF($D844="","",VLOOKUP($D844,'MÃ HH'!$A$2:$C$1873,2,0))</f>
        <v/>
      </c>
      <c r="F844" s="80"/>
      <c r="G844" s="81"/>
      <c r="H844" s="81"/>
      <c r="I844" s="84"/>
      <c r="J844" s="81"/>
      <c r="K844" s="81"/>
      <c r="L844" s="81"/>
      <c r="M844" s="81"/>
      <c r="N844" s="45"/>
      <c r="O844" s="85"/>
      <c r="P844" s="86"/>
      <c r="Q844" s="89"/>
      <c r="R844" s="40"/>
    </row>
    <row r="845" spans="1:18" s="65" customFormat="1" ht="30" hidden="1" customHeight="1">
      <c r="A845" s="78"/>
      <c r="B845" s="44" t="str">
        <f>IF($A845="","",VLOOKUP($A845,'MÃ KH'!$A$2:$D$1048573,2,0))</f>
        <v/>
      </c>
      <c r="C845" s="79" t="s">
        <v>4886</v>
      </c>
      <c r="D845" s="40"/>
      <c r="E845" s="44" t="str">
        <f>IF($D845="","",VLOOKUP($D845,'MÃ HH'!$A$2:$C$1873,2,0))</f>
        <v/>
      </c>
      <c r="F845" s="80"/>
      <c r="G845" s="81"/>
      <c r="H845" s="81"/>
      <c r="I845" s="84"/>
      <c r="J845" s="81"/>
      <c r="K845" s="81"/>
      <c r="L845" s="81"/>
      <c r="M845" s="81"/>
      <c r="N845" s="45"/>
      <c r="O845" s="85"/>
      <c r="P845" s="86"/>
      <c r="Q845" s="89"/>
      <c r="R845" s="40"/>
    </row>
    <row r="846" spans="1:18" s="65" customFormat="1" ht="30" hidden="1" customHeight="1">
      <c r="A846" s="78"/>
      <c r="B846" s="44" t="str">
        <f>IF($A846="","",VLOOKUP($A846,'MÃ KH'!$A$2:$D$1048573,2,0))</f>
        <v/>
      </c>
      <c r="C846" s="79" t="s">
        <v>4886</v>
      </c>
      <c r="D846" s="40"/>
      <c r="E846" s="44" t="str">
        <f>IF($D846="","",VLOOKUP($D846,'MÃ HH'!$A$2:$C$1873,2,0))</f>
        <v/>
      </c>
      <c r="F846" s="80"/>
      <c r="G846" s="81"/>
      <c r="H846" s="81"/>
      <c r="I846" s="84"/>
      <c r="J846" s="81"/>
      <c r="K846" s="81"/>
      <c r="L846" s="81"/>
      <c r="M846" s="81"/>
      <c r="N846" s="45"/>
      <c r="O846" s="85"/>
      <c r="P846" s="86"/>
      <c r="Q846" s="89"/>
      <c r="R846" s="40"/>
    </row>
    <row r="847" spans="1:18" s="65" customFormat="1" ht="30" hidden="1" customHeight="1">
      <c r="A847" s="78"/>
      <c r="B847" s="44" t="str">
        <f>IF($A847="","",VLOOKUP($A847,'MÃ KH'!$A$2:$D$1048573,2,0))</f>
        <v/>
      </c>
      <c r="C847" s="79" t="s">
        <v>4886</v>
      </c>
      <c r="D847" s="40"/>
      <c r="E847" s="44" t="str">
        <f>IF($D847="","",VLOOKUP($D847,'MÃ HH'!$A$2:$C$1873,2,0))</f>
        <v/>
      </c>
      <c r="F847" s="80"/>
      <c r="G847" s="81"/>
      <c r="H847" s="81"/>
      <c r="I847" s="84"/>
      <c r="J847" s="81"/>
      <c r="K847" s="81"/>
      <c r="L847" s="81"/>
      <c r="M847" s="81"/>
      <c r="N847" s="45"/>
      <c r="O847" s="85"/>
      <c r="P847" s="86"/>
      <c r="Q847" s="89"/>
      <c r="R847" s="40"/>
    </row>
    <row r="848" spans="1:18" s="65" customFormat="1" ht="30" hidden="1" customHeight="1">
      <c r="A848" s="78"/>
      <c r="B848" s="44" t="str">
        <f>IF($A848="","",VLOOKUP($A848,'MÃ KH'!$A$2:$D$1048573,2,0))</f>
        <v/>
      </c>
      <c r="C848" s="79" t="s">
        <v>4886</v>
      </c>
      <c r="D848" s="40"/>
      <c r="E848" s="44" t="str">
        <f>IF($D848="","",VLOOKUP($D848,'MÃ HH'!$A$2:$C$1873,2,0))</f>
        <v/>
      </c>
      <c r="F848" s="80"/>
      <c r="G848" s="81"/>
      <c r="H848" s="81"/>
      <c r="I848" s="84"/>
      <c r="J848" s="81"/>
      <c r="K848" s="81"/>
      <c r="L848" s="81"/>
      <c r="M848" s="81"/>
      <c r="N848" s="45"/>
      <c r="O848" s="85"/>
      <c r="P848" s="86"/>
      <c r="Q848" s="89"/>
      <c r="R848" s="40"/>
    </row>
    <row r="849" spans="1:18" s="65" customFormat="1" ht="30" hidden="1" customHeight="1">
      <c r="A849" s="78"/>
      <c r="B849" s="44" t="str">
        <f>IF($A849="","",VLOOKUP($A849,'MÃ KH'!$A$2:$D$1048573,2,0))</f>
        <v/>
      </c>
      <c r="C849" s="79" t="s">
        <v>4886</v>
      </c>
      <c r="D849" s="40"/>
      <c r="E849" s="44" t="str">
        <f>IF($D849="","",VLOOKUP($D849,'MÃ HH'!$A$2:$C$1873,2,0))</f>
        <v/>
      </c>
      <c r="F849" s="80"/>
      <c r="G849" s="81"/>
      <c r="H849" s="81"/>
      <c r="I849" s="84"/>
      <c r="J849" s="81"/>
      <c r="K849" s="81"/>
      <c r="L849" s="81"/>
      <c r="M849" s="81"/>
      <c r="N849" s="45"/>
      <c r="O849" s="85"/>
      <c r="P849" s="86"/>
      <c r="Q849" s="89"/>
      <c r="R849" s="40"/>
    </row>
    <row r="850" spans="1:18" s="65" customFormat="1" ht="30" hidden="1" customHeight="1">
      <c r="A850" s="78"/>
      <c r="B850" s="44" t="str">
        <f>IF($A850="","",VLOOKUP($A850,'MÃ KH'!$A$2:$D$1048573,2,0))</f>
        <v/>
      </c>
      <c r="C850" s="79" t="s">
        <v>4886</v>
      </c>
      <c r="D850" s="40"/>
      <c r="E850" s="44" t="str">
        <f>IF($D850="","",VLOOKUP($D850,'MÃ HH'!$A$2:$C$1873,2,0))</f>
        <v/>
      </c>
      <c r="F850" s="80"/>
      <c r="G850" s="81"/>
      <c r="H850" s="81"/>
      <c r="I850" s="84"/>
      <c r="J850" s="81"/>
      <c r="K850" s="81"/>
      <c r="L850" s="81"/>
      <c r="M850" s="81"/>
      <c r="N850" s="45"/>
      <c r="O850" s="85"/>
      <c r="P850" s="86"/>
      <c r="Q850" s="89"/>
      <c r="R850" s="40"/>
    </row>
    <row r="851" spans="1:18" s="65" customFormat="1" ht="30" hidden="1" customHeight="1">
      <c r="A851" s="78"/>
      <c r="B851" s="44" t="str">
        <f>IF($A851="","",VLOOKUP($A851,'MÃ KH'!$A$2:$D$1048573,2,0))</f>
        <v/>
      </c>
      <c r="C851" s="79" t="s">
        <v>4886</v>
      </c>
      <c r="D851" s="40"/>
      <c r="E851" s="44" t="str">
        <f>IF($D851="","",VLOOKUP($D851,'MÃ HH'!$A$2:$C$1873,2,0))</f>
        <v/>
      </c>
      <c r="F851" s="80"/>
      <c r="G851" s="81"/>
      <c r="H851" s="81"/>
      <c r="I851" s="84"/>
      <c r="J851" s="81"/>
      <c r="K851" s="81"/>
      <c r="L851" s="81"/>
      <c r="M851" s="81"/>
      <c r="N851" s="45"/>
      <c r="O851" s="85"/>
      <c r="P851" s="86"/>
      <c r="Q851" s="89"/>
      <c r="R851" s="40"/>
    </row>
    <row r="852" spans="1:18" s="65" customFormat="1" ht="30" hidden="1" customHeight="1">
      <c r="A852" s="78"/>
      <c r="B852" s="44" t="str">
        <f>IF($A852="","",VLOOKUP($A852,'MÃ KH'!$A$2:$D$1048573,2,0))</f>
        <v/>
      </c>
      <c r="C852" s="79" t="s">
        <v>4886</v>
      </c>
      <c r="D852" s="40"/>
      <c r="E852" s="44" t="str">
        <f>IF($D852="","",VLOOKUP($D852,'MÃ HH'!$A$2:$C$1873,2,0))</f>
        <v/>
      </c>
      <c r="F852" s="80"/>
      <c r="G852" s="81"/>
      <c r="H852" s="81"/>
      <c r="I852" s="84"/>
      <c r="J852" s="81"/>
      <c r="K852" s="81"/>
      <c r="L852" s="81"/>
      <c r="M852" s="81"/>
      <c r="N852" s="45"/>
      <c r="O852" s="85"/>
      <c r="P852" s="86"/>
      <c r="Q852" s="89"/>
      <c r="R852" s="40"/>
    </row>
    <row r="853" spans="1:18" s="65" customFormat="1" ht="30" hidden="1" customHeight="1">
      <c r="A853" s="78"/>
      <c r="B853" s="44" t="str">
        <f>IF($A853="","",VLOOKUP($A853,'MÃ KH'!$A$2:$D$1048573,2,0))</f>
        <v/>
      </c>
      <c r="C853" s="79" t="s">
        <v>4886</v>
      </c>
      <c r="D853" s="40"/>
      <c r="E853" s="44" t="str">
        <f>IF($D853="","",VLOOKUP($D853,'MÃ HH'!$A$2:$C$1873,2,0))</f>
        <v/>
      </c>
      <c r="F853" s="80"/>
      <c r="G853" s="81"/>
      <c r="H853" s="81"/>
      <c r="I853" s="84"/>
      <c r="J853" s="81"/>
      <c r="K853" s="81"/>
      <c r="L853" s="81"/>
      <c r="M853" s="81"/>
      <c r="N853" s="45"/>
      <c r="O853" s="85"/>
      <c r="P853" s="86"/>
      <c r="Q853" s="89"/>
      <c r="R853" s="40"/>
    </row>
    <row r="854" spans="1:18" s="65" customFormat="1" ht="30" hidden="1" customHeight="1">
      <c r="A854" s="78"/>
      <c r="B854" s="44" t="str">
        <f>IF($A854="","",VLOOKUP($A854,'MÃ KH'!$A$2:$D$1048573,2,0))</f>
        <v/>
      </c>
      <c r="C854" s="79" t="s">
        <v>4886</v>
      </c>
      <c r="D854" s="40"/>
      <c r="E854" s="44" t="str">
        <f>IF($D854="","",VLOOKUP($D854,'MÃ HH'!$A$2:$C$1873,2,0))</f>
        <v/>
      </c>
      <c r="F854" s="80"/>
      <c r="G854" s="81"/>
      <c r="H854" s="81"/>
      <c r="I854" s="84"/>
      <c r="J854" s="81"/>
      <c r="K854" s="81"/>
      <c r="L854" s="81"/>
      <c r="M854" s="81"/>
      <c r="N854" s="45"/>
      <c r="O854" s="85"/>
      <c r="P854" s="86"/>
      <c r="Q854" s="89"/>
      <c r="R854" s="40"/>
    </row>
    <row r="855" spans="1:18" s="65" customFormat="1" ht="30" hidden="1" customHeight="1">
      <c r="A855" s="78"/>
      <c r="B855" s="44" t="str">
        <f>IF($A855="","",VLOOKUP($A855,'MÃ KH'!$A$2:$D$1048573,2,0))</f>
        <v/>
      </c>
      <c r="C855" s="79" t="s">
        <v>4886</v>
      </c>
      <c r="D855" s="40"/>
      <c r="E855" s="44" t="str">
        <f>IF($D855="","",VLOOKUP($D855,'MÃ HH'!$A$2:$C$1873,2,0))</f>
        <v/>
      </c>
      <c r="F855" s="80"/>
      <c r="G855" s="81"/>
      <c r="H855" s="81"/>
      <c r="I855" s="84"/>
      <c r="J855" s="81"/>
      <c r="K855" s="81"/>
      <c r="L855" s="81"/>
      <c r="M855" s="81"/>
      <c r="N855" s="45"/>
      <c r="O855" s="85"/>
      <c r="P855" s="86"/>
      <c r="Q855" s="89"/>
      <c r="R855" s="40"/>
    </row>
    <row r="856" spans="1:18" s="65" customFormat="1" ht="30" hidden="1" customHeight="1">
      <c r="A856" s="78"/>
      <c r="B856" s="44" t="str">
        <f>IF($A856="","",VLOOKUP($A856,'MÃ KH'!$A$2:$D$1048573,2,0))</f>
        <v/>
      </c>
      <c r="C856" s="79" t="s">
        <v>4886</v>
      </c>
      <c r="D856" s="40"/>
      <c r="E856" s="44" t="str">
        <f>IF($D856="","",VLOOKUP($D856,'MÃ HH'!$A$2:$C$1873,2,0))</f>
        <v/>
      </c>
      <c r="F856" s="80"/>
      <c r="G856" s="81"/>
      <c r="H856" s="81"/>
      <c r="I856" s="84"/>
      <c r="J856" s="81"/>
      <c r="K856" s="81"/>
      <c r="L856" s="81"/>
      <c r="M856" s="81"/>
      <c r="N856" s="45"/>
      <c r="O856" s="85"/>
      <c r="P856" s="86"/>
      <c r="Q856" s="89"/>
      <c r="R856" s="40"/>
    </row>
    <row r="857" spans="1:18" s="65" customFormat="1" ht="30" hidden="1" customHeight="1">
      <c r="A857" s="78"/>
      <c r="B857" s="44" t="str">
        <f>IF($A857="","",VLOOKUP($A857,'MÃ KH'!$A$2:$D$1048573,2,0))</f>
        <v/>
      </c>
      <c r="C857" s="79" t="s">
        <v>4886</v>
      </c>
      <c r="D857" s="40"/>
      <c r="E857" s="44" t="str">
        <f>IF($D857="","",VLOOKUP($D857,'MÃ HH'!$A$2:$C$1873,2,0))</f>
        <v/>
      </c>
      <c r="F857" s="80"/>
      <c r="G857" s="81"/>
      <c r="H857" s="81"/>
      <c r="I857" s="84"/>
      <c r="J857" s="81"/>
      <c r="K857" s="81"/>
      <c r="L857" s="81"/>
      <c r="M857" s="81"/>
      <c r="N857" s="45"/>
      <c r="O857" s="85"/>
      <c r="P857" s="86"/>
      <c r="Q857" s="89"/>
      <c r="R857" s="40"/>
    </row>
    <row r="858" spans="1:18" s="65" customFormat="1" ht="30" hidden="1" customHeight="1">
      <c r="A858" s="78"/>
      <c r="B858" s="44" t="str">
        <f>IF($A858="","",VLOOKUP($A858,'MÃ KH'!$A$2:$D$1048573,2,0))</f>
        <v/>
      </c>
      <c r="C858" s="79" t="s">
        <v>4886</v>
      </c>
      <c r="D858" s="40"/>
      <c r="E858" s="44" t="str">
        <f>IF($D858="","",VLOOKUP($D858,'MÃ HH'!$A$2:$C$1873,2,0))</f>
        <v/>
      </c>
      <c r="F858" s="80"/>
      <c r="G858" s="81"/>
      <c r="H858" s="81"/>
      <c r="I858" s="84"/>
      <c r="J858" s="81"/>
      <c r="K858" s="81"/>
      <c r="L858" s="81"/>
      <c r="M858" s="81"/>
      <c r="N858" s="45"/>
      <c r="O858" s="85"/>
      <c r="P858" s="86"/>
      <c r="Q858" s="89"/>
      <c r="R858" s="40"/>
    </row>
    <row r="859" spans="1:18" s="65" customFormat="1" ht="30" hidden="1" customHeight="1">
      <c r="A859" s="78"/>
      <c r="B859" s="44" t="str">
        <f>IF($A859="","",VLOOKUP($A859,'MÃ KH'!$A$2:$D$1048573,2,0))</f>
        <v/>
      </c>
      <c r="C859" s="79" t="s">
        <v>4886</v>
      </c>
      <c r="D859" s="40"/>
      <c r="E859" s="44" t="str">
        <f>IF($D859="","",VLOOKUP($D859,'MÃ HH'!$A$2:$C$1873,2,0))</f>
        <v/>
      </c>
      <c r="F859" s="80"/>
      <c r="G859" s="81"/>
      <c r="H859" s="81"/>
      <c r="I859" s="84"/>
      <c r="J859" s="81"/>
      <c r="K859" s="81"/>
      <c r="L859" s="81"/>
      <c r="M859" s="81"/>
      <c r="N859" s="45"/>
      <c r="O859" s="85"/>
      <c r="P859" s="86"/>
      <c r="Q859" s="89"/>
      <c r="R859" s="40"/>
    </row>
    <row r="860" spans="1:18" s="65" customFormat="1" ht="30" hidden="1" customHeight="1">
      <c r="A860" s="78"/>
      <c r="B860" s="44" t="str">
        <f>IF($A860="","",VLOOKUP($A860,'MÃ KH'!$A$2:$D$1048573,2,0))</f>
        <v/>
      </c>
      <c r="C860" s="79" t="s">
        <v>4886</v>
      </c>
      <c r="D860" s="40"/>
      <c r="E860" s="44" t="str">
        <f>IF($D860="","",VLOOKUP($D860,'MÃ HH'!$A$2:$C$1873,2,0))</f>
        <v/>
      </c>
      <c r="F860" s="80"/>
      <c r="G860" s="81"/>
      <c r="H860" s="81"/>
      <c r="I860" s="84"/>
      <c r="J860" s="81"/>
      <c r="K860" s="81"/>
      <c r="L860" s="81"/>
      <c r="M860" s="81"/>
      <c r="N860" s="45"/>
      <c r="O860" s="85"/>
      <c r="P860" s="86"/>
      <c r="Q860" s="89"/>
      <c r="R860" s="40"/>
    </row>
    <row r="861" spans="1:18" s="65" customFormat="1" ht="19.5" hidden="1">
      <c r="A861" s="78"/>
      <c r="B861" s="44" t="str">
        <f>IF($A861="","",VLOOKUP($A861,'MÃ KH'!$A$2:$D$1048573,2,0))</f>
        <v/>
      </c>
      <c r="C861" s="79" t="s">
        <v>4886</v>
      </c>
      <c r="D861" s="40"/>
      <c r="E861" s="44" t="str">
        <f>IF($D861="","",VLOOKUP($D861,'MÃ HH'!$A$2:$C$1873,2,0))</f>
        <v/>
      </c>
      <c r="F861" s="80"/>
      <c r="G861" s="81"/>
      <c r="H861" s="81"/>
      <c r="I861" s="84"/>
      <c r="J861" s="81"/>
      <c r="K861" s="81"/>
      <c r="L861" s="81"/>
      <c r="M861" s="81"/>
      <c r="N861" s="45"/>
      <c r="O861" s="85"/>
      <c r="P861" s="86"/>
      <c r="Q861" s="89"/>
      <c r="R861" s="40"/>
    </row>
    <row r="862" spans="1:18" s="65" customFormat="1" ht="19.5" hidden="1">
      <c r="A862" s="78"/>
      <c r="B862" s="44" t="str">
        <f>IF($A862="","",VLOOKUP($A862,'MÃ KH'!$A$2:$D$1048573,2,0))</f>
        <v/>
      </c>
      <c r="C862" s="79" t="s">
        <v>4886</v>
      </c>
      <c r="D862" s="40"/>
      <c r="E862" s="44" t="str">
        <f>IF($D862="","",VLOOKUP($D862,'MÃ HH'!$A$2:$C$1873,2,0))</f>
        <v/>
      </c>
      <c r="F862" s="80"/>
      <c r="G862" s="81"/>
      <c r="H862" s="81"/>
      <c r="I862" s="84"/>
      <c r="J862" s="81"/>
      <c r="K862" s="81"/>
      <c r="L862" s="81"/>
      <c r="M862" s="81"/>
      <c r="N862" s="45"/>
      <c r="O862" s="85"/>
      <c r="P862" s="86"/>
      <c r="Q862" s="89"/>
      <c r="R862" s="40"/>
    </row>
    <row r="863" spans="1:18" s="65" customFormat="1" ht="19.5" hidden="1">
      <c r="A863" s="78"/>
      <c r="B863" s="44" t="str">
        <f>IF($A863="","",VLOOKUP($A863,'MÃ KH'!$A$2:$D$1048573,2,0))</f>
        <v/>
      </c>
      <c r="C863" s="79" t="s">
        <v>4886</v>
      </c>
      <c r="D863" s="40"/>
      <c r="E863" s="44" t="str">
        <f>IF($D863="","",VLOOKUP($D863,'MÃ HH'!$A$2:$C$1873,2,0))</f>
        <v/>
      </c>
      <c r="F863" s="80"/>
      <c r="G863" s="81"/>
      <c r="H863" s="81"/>
      <c r="I863" s="84"/>
      <c r="J863" s="81"/>
      <c r="K863" s="81"/>
      <c r="L863" s="81"/>
      <c r="M863" s="81"/>
      <c r="N863" s="45"/>
      <c r="O863" s="85"/>
      <c r="P863" s="86"/>
      <c r="Q863" s="89"/>
      <c r="R863" s="40"/>
    </row>
    <row r="864" spans="1:18" s="65" customFormat="1" ht="19.5" hidden="1">
      <c r="A864" s="78"/>
      <c r="B864" s="44" t="str">
        <f>IF($A864="","",VLOOKUP($A864,'MÃ KH'!$A$2:$D$1048573,2,0))</f>
        <v/>
      </c>
      <c r="C864" s="79" t="s">
        <v>4886</v>
      </c>
      <c r="D864" s="40"/>
      <c r="E864" s="44" t="str">
        <f>IF($D864="","",VLOOKUP($D864,'MÃ HH'!$A$2:$C$1873,2,0))</f>
        <v/>
      </c>
      <c r="F864" s="80"/>
      <c r="G864" s="81"/>
      <c r="H864" s="81"/>
      <c r="I864" s="84"/>
      <c r="J864" s="81"/>
      <c r="K864" s="81"/>
      <c r="L864" s="81"/>
      <c r="M864" s="81"/>
      <c r="N864" s="45"/>
      <c r="O864" s="85"/>
      <c r="P864" s="86"/>
      <c r="Q864" s="89"/>
      <c r="R864" s="40"/>
    </row>
    <row r="865" spans="1:18" s="65" customFormat="1" ht="19.5" hidden="1">
      <c r="A865" s="78"/>
      <c r="B865" s="44" t="str">
        <f>IF($A865="","",VLOOKUP($A865,'MÃ KH'!$A$2:$D$1048573,2,0))</f>
        <v/>
      </c>
      <c r="C865" s="79" t="s">
        <v>4886</v>
      </c>
      <c r="D865" s="40"/>
      <c r="E865" s="44" t="str">
        <f>IF($D865="","",VLOOKUP($D865,'MÃ HH'!$A$2:$C$1873,2,0))</f>
        <v/>
      </c>
      <c r="F865" s="80"/>
      <c r="G865" s="81"/>
      <c r="H865" s="81"/>
      <c r="I865" s="84"/>
      <c r="J865" s="81"/>
      <c r="K865" s="81"/>
      <c r="L865" s="81"/>
      <c r="M865" s="81"/>
      <c r="N865" s="45"/>
      <c r="O865" s="85"/>
      <c r="P865" s="86"/>
      <c r="Q865" s="89"/>
      <c r="R865" s="40"/>
    </row>
    <row r="866" spans="1:18" s="65" customFormat="1" ht="19.5" hidden="1">
      <c r="A866" s="78"/>
      <c r="B866" s="44" t="str">
        <f>IF($A866="","",VLOOKUP($A866,'MÃ KH'!$A$2:$D$1048573,2,0))</f>
        <v/>
      </c>
      <c r="C866" s="79" t="s">
        <v>4886</v>
      </c>
      <c r="D866" s="40"/>
      <c r="E866" s="44" t="str">
        <f>IF($D866="","",VLOOKUP($D866,'MÃ HH'!$A$2:$C$1873,2,0))</f>
        <v/>
      </c>
      <c r="F866" s="80"/>
      <c r="G866" s="81"/>
      <c r="H866" s="81"/>
      <c r="I866" s="84"/>
      <c r="J866" s="81"/>
      <c r="K866" s="81"/>
      <c r="L866" s="81"/>
      <c r="M866" s="81"/>
      <c r="N866" s="45"/>
      <c r="O866" s="85"/>
      <c r="P866" s="86"/>
      <c r="Q866" s="89"/>
      <c r="R866" s="40"/>
    </row>
    <row r="867" spans="1:18" s="65" customFormat="1" ht="19.5" hidden="1">
      <c r="A867" s="78"/>
      <c r="B867" s="44" t="str">
        <f>IF($A867="","",VLOOKUP($A867,'MÃ KH'!$A$2:$D$1048573,2,0))</f>
        <v/>
      </c>
      <c r="C867" s="79" t="s">
        <v>4886</v>
      </c>
      <c r="D867" s="40"/>
      <c r="E867" s="44" t="str">
        <f>IF($D867="","",VLOOKUP($D867,'MÃ HH'!$A$2:$C$1873,2,0))</f>
        <v/>
      </c>
      <c r="F867" s="80"/>
      <c r="G867" s="81"/>
      <c r="H867" s="81"/>
      <c r="I867" s="84"/>
      <c r="J867" s="81"/>
      <c r="K867" s="81"/>
      <c r="L867" s="81"/>
      <c r="M867" s="81"/>
      <c r="N867" s="45"/>
      <c r="O867" s="85"/>
      <c r="P867" s="86"/>
      <c r="Q867" s="89"/>
      <c r="R867" s="40"/>
    </row>
    <row r="868" spans="1:18" s="65" customFormat="1" ht="19.5" hidden="1">
      <c r="A868" s="78"/>
      <c r="B868" s="44" t="str">
        <f>IF($A868="","",VLOOKUP($A868,'MÃ KH'!$A$2:$D$1048573,2,0))</f>
        <v/>
      </c>
      <c r="C868" s="79" t="s">
        <v>4886</v>
      </c>
      <c r="D868" s="40"/>
      <c r="E868" s="44" t="str">
        <f>IF($D868="","",VLOOKUP($D868,'MÃ HH'!$A$2:$C$1873,2,0))</f>
        <v/>
      </c>
      <c r="F868" s="80"/>
      <c r="G868" s="81"/>
      <c r="H868" s="81"/>
      <c r="I868" s="84"/>
      <c r="J868" s="81"/>
      <c r="K868" s="81"/>
      <c r="L868" s="81"/>
      <c r="M868" s="81"/>
      <c r="N868" s="45"/>
      <c r="O868" s="85"/>
      <c r="P868" s="86"/>
      <c r="Q868" s="89"/>
      <c r="R868" s="40"/>
    </row>
    <row r="869" spans="1:18" s="65" customFormat="1" ht="19.5" hidden="1">
      <c r="A869" s="78"/>
      <c r="B869" s="44" t="str">
        <f>IF($A869="","",VLOOKUP($A869,'MÃ KH'!$A$2:$D$1048573,2,0))</f>
        <v/>
      </c>
      <c r="C869" s="79" t="s">
        <v>4886</v>
      </c>
      <c r="D869" s="40"/>
      <c r="E869" s="44" t="str">
        <f>IF($D869="","",VLOOKUP($D869,'MÃ HH'!$A$2:$C$1873,2,0))</f>
        <v/>
      </c>
      <c r="F869" s="80"/>
      <c r="G869" s="81"/>
      <c r="H869" s="81"/>
      <c r="I869" s="84"/>
      <c r="J869" s="81"/>
      <c r="K869" s="81"/>
      <c r="L869" s="81"/>
      <c r="M869" s="81"/>
      <c r="N869" s="45"/>
      <c r="O869" s="85"/>
      <c r="P869" s="86"/>
      <c r="Q869" s="89"/>
      <c r="R869" s="40"/>
    </row>
    <row r="870" spans="1:18" s="65" customFormat="1" ht="19.5" hidden="1">
      <c r="A870" s="78"/>
      <c r="B870" s="44" t="str">
        <f>IF($A870="","",VLOOKUP($A870,'MÃ KH'!$A$2:$D$1048573,2,0))</f>
        <v/>
      </c>
      <c r="C870" s="79" t="s">
        <v>4886</v>
      </c>
      <c r="D870" s="40"/>
      <c r="E870" s="44" t="str">
        <f>IF($D870="","",VLOOKUP($D870,'MÃ HH'!$A$2:$C$1873,2,0))</f>
        <v/>
      </c>
      <c r="F870" s="80"/>
      <c r="G870" s="81"/>
      <c r="H870" s="81"/>
      <c r="I870" s="84"/>
      <c r="J870" s="81"/>
      <c r="K870" s="81"/>
      <c r="L870" s="81"/>
      <c r="M870" s="81"/>
      <c r="N870" s="45"/>
      <c r="O870" s="85"/>
      <c r="P870" s="86"/>
      <c r="Q870" s="89"/>
      <c r="R870" s="40"/>
    </row>
    <row r="871" spans="1:18" s="65" customFormat="1" ht="19.5" hidden="1">
      <c r="A871" s="78"/>
      <c r="B871" s="44" t="str">
        <f>IF($A871="","",VLOOKUP($A871,'MÃ KH'!$A$2:$D$1048573,2,0))</f>
        <v/>
      </c>
      <c r="C871" s="79" t="s">
        <v>4886</v>
      </c>
      <c r="D871" s="40"/>
      <c r="E871" s="44" t="str">
        <f>IF($D871="","",VLOOKUP($D871,'MÃ HH'!$A$2:$C$1873,2,0))</f>
        <v/>
      </c>
      <c r="F871" s="80"/>
      <c r="G871" s="81"/>
      <c r="H871" s="81"/>
      <c r="I871" s="84"/>
      <c r="J871" s="81"/>
      <c r="K871" s="81"/>
      <c r="L871" s="81"/>
      <c r="M871" s="81"/>
      <c r="N871" s="45"/>
      <c r="O871" s="85"/>
      <c r="P871" s="86"/>
      <c r="Q871" s="89"/>
      <c r="R871" s="40"/>
    </row>
    <row r="872" spans="1:18" s="65" customFormat="1" ht="19.5" hidden="1">
      <c r="A872" s="78"/>
      <c r="B872" s="44" t="str">
        <f>IF($A872="","",VLOOKUP($A872,'MÃ KH'!$A$2:$D$1048573,2,0))</f>
        <v/>
      </c>
      <c r="C872" s="79" t="s">
        <v>4886</v>
      </c>
      <c r="D872" s="40"/>
      <c r="E872" s="44" t="str">
        <f>IF($D872="","",VLOOKUP($D872,'MÃ HH'!$A$2:$C$1873,2,0))</f>
        <v/>
      </c>
      <c r="F872" s="80"/>
      <c r="G872" s="81"/>
      <c r="H872" s="81"/>
      <c r="I872" s="84"/>
      <c r="J872" s="81"/>
      <c r="K872" s="81"/>
      <c r="L872" s="81"/>
      <c r="M872" s="81"/>
      <c r="N872" s="45"/>
      <c r="O872" s="85"/>
      <c r="P872" s="86"/>
      <c r="Q872" s="89"/>
      <c r="R872" s="40"/>
    </row>
    <row r="873" spans="1:18" s="65" customFormat="1" ht="19.5" hidden="1">
      <c r="A873" s="78"/>
      <c r="B873" s="44" t="str">
        <f>IF($A873="","",VLOOKUP($A873,'MÃ KH'!$A$2:$D$1048573,2,0))</f>
        <v/>
      </c>
      <c r="C873" s="79" t="s">
        <v>4886</v>
      </c>
      <c r="D873" s="40"/>
      <c r="E873" s="44" t="str">
        <f>IF($D873="","",VLOOKUP($D873,'MÃ HH'!$A$2:$C$1873,2,0))</f>
        <v/>
      </c>
      <c r="F873" s="80"/>
      <c r="G873" s="81"/>
      <c r="H873" s="81"/>
      <c r="I873" s="84"/>
      <c r="J873" s="81"/>
      <c r="K873" s="81"/>
      <c r="L873" s="81"/>
      <c r="M873" s="81"/>
      <c r="N873" s="45"/>
      <c r="O873" s="85"/>
      <c r="P873" s="86"/>
      <c r="Q873" s="89"/>
      <c r="R873" s="40"/>
    </row>
    <row r="874" spans="1:18" s="65" customFormat="1" ht="19.5" hidden="1">
      <c r="A874" s="78"/>
      <c r="B874" s="44" t="str">
        <f>IF($A874="","",VLOOKUP($A874,'MÃ KH'!$A$2:$D$1048573,2,0))</f>
        <v/>
      </c>
      <c r="C874" s="79" t="s">
        <v>4886</v>
      </c>
      <c r="D874" s="40"/>
      <c r="E874" s="44" t="str">
        <f>IF($D874="","",VLOOKUP($D874,'MÃ HH'!$A$2:$C$1873,2,0))</f>
        <v/>
      </c>
      <c r="F874" s="80"/>
      <c r="G874" s="81"/>
      <c r="H874" s="81"/>
      <c r="I874" s="84"/>
      <c r="J874" s="81"/>
      <c r="K874" s="81"/>
      <c r="L874" s="81"/>
      <c r="M874" s="81"/>
      <c r="N874" s="45"/>
      <c r="O874" s="85"/>
      <c r="P874" s="86"/>
      <c r="Q874" s="89"/>
      <c r="R874" s="40"/>
    </row>
    <row r="875" spans="1:18" s="65" customFormat="1" ht="19.5" hidden="1">
      <c r="A875" s="78"/>
      <c r="B875" s="44" t="str">
        <f>IF($A875="","",VLOOKUP($A875,'MÃ KH'!$A$2:$D$1048573,2,0))</f>
        <v/>
      </c>
      <c r="C875" s="79" t="s">
        <v>4886</v>
      </c>
      <c r="D875" s="40"/>
      <c r="E875" s="44" t="str">
        <f>IF($D875="","",VLOOKUP($D875,'MÃ HH'!$A$2:$C$1873,2,0))</f>
        <v/>
      </c>
      <c r="F875" s="80"/>
      <c r="G875" s="81"/>
      <c r="H875" s="81"/>
      <c r="I875" s="84"/>
      <c r="J875" s="81"/>
      <c r="K875" s="81"/>
      <c r="L875" s="81"/>
      <c r="M875" s="81"/>
      <c r="N875" s="45"/>
      <c r="O875" s="85"/>
      <c r="P875" s="86"/>
      <c r="Q875" s="89"/>
      <c r="R875" s="40"/>
    </row>
    <row r="876" spans="1:18" s="65" customFormat="1" ht="19.5" hidden="1">
      <c r="A876" s="78"/>
      <c r="B876" s="44" t="str">
        <f>IF($A876="","",VLOOKUP($A876,'MÃ KH'!$A$2:$D$1048573,2,0))</f>
        <v/>
      </c>
      <c r="C876" s="79" t="s">
        <v>4886</v>
      </c>
      <c r="D876" s="40"/>
      <c r="E876" s="44" t="str">
        <f>IF($D876="","",VLOOKUP($D876,'MÃ HH'!$A$2:$C$1873,2,0))</f>
        <v/>
      </c>
      <c r="F876" s="80"/>
      <c r="G876" s="81"/>
      <c r="H876" s="81"/>
      <c r="I876" s="84"/>
      <c r="J876" s="81"/>
      <c r="K876" s="81"/>
      <c r="L876" s="81"/>
      <c r="M876" s="81"/>
      <c r="N876" s="45"/>
      <c r="O876" s="85"/>
      <c r="P876" s="86"/>
      <c r="Q876" s="89"/>
      <c r="R876" s="40"/>
    </row>
    <row r="877" spans="1:18" s="65" customFormat="1" ht="19.5" hidden="1">
      <c r="A877" s="78"/>
      <c r="B877" s="44" t="str">
        <f>IF($A877="","",VLOOKUP($A877,'MÃ KH'!$A$2:$D$1048573,2,0))</f>
        <v/>
      </c>
      <c r="C877" s="79" t="s">
        <v>4886</v>
      </c>
      <c r="D877" s="40"/>
      <c r="E877" s="44" t="str">
        <f>IF($D877="","",VLOOKUP($D877,'MÃ HH'!$A$2:$C$1873,2,0))</f>
        <v/>
      </c>
      <c r="F877" s="80"/>
      <c r="G877" s="81"/>
      <c r="H877" s="81"/>
      <c r="I877" s="84"/>
      <c r="J877" s="81"/>
      <c r="K877" s="81"/>
      <c r="L877" s="81"/>
      <c r="M877" s="81"/>
      <c r="N877" s="45"/>
      <c r="O877" s="85"/>
      <c r="P877" s="86"/>
      <c r="Q877" s="89"/>
      <c r="R877" s="40"/>
    </row>
    <row r="878" spans="1:18" s="65" customFormat="1" ht="19.5" hidden="1">
      <c r="A878" s="78"/>
      <c r="B878" s="44" t="str">
        <f>IF($A878="","",VLOOKUP($A878,'MÃ KH'!$A$2:$D$1048573,2,0))</f>
        <v/>
      </c>
      <c r="C878" s="79" t="s">
        <v>4886</v>
      </c>
      <c r="D878" s="40"/>
      <c r="E878" s="44" t="str">
        <f>IF($D878="","",VLOOKUP($D878,'MÃ HH'!$A$2:$C$1873,2,0))</f>
        <v/>
      </c>
      <c r="F878" s="80"/>
      <c r="G878" s="81"/>
      <c r="H878" s="81"/>
      <c r="I878" s="84"/>
      <c r="J878" s="81"/>
      <c r="K878" s="81"/>
      <c r="L878" s="81"/>
      <c r="M878" s="81"/>
      <c r="N878" s="45"/>
      <c r="O878" s="85"/>
      <c r="P878" s="86"/>
      <c r="Q878" s="89"/>
      <c r="R878" s="40"/>
    </row>
    <row r="879" spans="1:18" s="65" customFormat="1" ht="19.5" hidden="1">
      <c r="A879" s="78"/>
      <c r="B879" s="44" t="str">
        <f>IF($A879="","",VLOOKUP($A879,'MÃ KH'!$A$2:$D$1048573,2,0))</f>
        <v/>
      </c>
      <c r="C879" s="79" t="s">
        <v>4886</v>
      </c>
      <c r="D879" s="40"/>
      <c r="E879" s="44" t="str">
        <f>IF($D879="","",VLOOKUP($D879,'MÃ HH'!$A$2:$C$1873,2,0))</f>
        <v/>
      </c>
      <c r="F879" s="80"/>
      <c r="G879" s="81"/>
      <c r="H879" s="81"/>
      <c r="I879" s="84"/>
      <c r="J879" s="81"/>
      <c r="K879" s="81"/>
      <c r="L879" s="81"/>
      <c r="M879" s="81"/>
      <c r="N879" s="45"/>
      <c r="O879" s="85"/>
      <c r="P879" s="86"/>
      <c r="Q879" s="89"/>
      <c r="R879" s="40"/>
    </row>
    <row r="880" spans="1:18" s="65" customFormat="1" ht="19.5" hidden="1">
      <c r="A880" s="78"/>
      <c r="B880" s="44" t="str">
        <f>IF($A880="","",VLOOKUP($A880,'MÃ KH'!$A$2:$D$1048573,2,0))</f>
        <v/>
      </c>
      <c r="C880" s="79" t="s">
        <v>4886</v>
      </c>
      <c r="D880" s="40"/>
      <c r="E880" s="44" t="str">
        <f>IF($D880="","",VLOOKUP($D880,'MÃ HH'!$A$2:$C$1873,2,0))</f>
        <v/>
      </c>
      <c r="F880" s="80"/>
      <c r="G880" s="81"/>
      <c r="H880" s="81"/>
      <c r="I880" s="84"/>
      <c r="J880" s="81"/>
      <c r="K880" s="81"/>
      <c r="L880" s="81"/>
      <c r="M880" s="81"/>
      <c r="N880" s="45"/>
      <c r="O880" s="85"/>
      <c r="P880" s="86"/>
      <c r="Q880" s="89"/>
      <c r="R880" s="40"/>
    </row>
    <row r="881" spans="1:18" s="65" customFormat="1" ht="19.5" hidden="1">
      <c r="A881" s="78"/>
      <c r="B881" s="44" t="str">
        <f>IF($A881="","",VLOOKUP($A881,'MÃ KH'!$A$2:$D$1048573,2,0))</f>
        <v/>
      </c>
      <c r="C881" s="79" t="s">
        <v>4886</v>
      </c>
      <c r="D881" s="40"/>
      <c r="E881" s="44" t="str">
        <f>IF($D881="","",VLOOKUP($D881,'MÃ HH'!$A$2:$C$1873,2,0))</f>
        <v/>
      </c>
      <c r="F881" s="80"/>
      <c r="G881" s="81"/>
      <c r="H881" s="81"/>
      <c r="I881" s="84"/>
      <c r="J881" s="81"/>
      <c r="K881" s="81"/>
      <c r="L881" s="81"/>
      <c r="M881" s="81"/>
      <c r="N881" s="45"/>
      <c r="O881" s="85"/>
      <c r="P881" s="86"/>
      <c r="Q881" s="89"/>
      <c r="R881" s="40"/>
    </row>
    <row r="882" spans="1:18" s="65" customFormat="1" ht="19.5" hidden="1">
      <c r="A882" s="78"/>
      <c r="B882" s="44" t="str">
        <f>IF($A882="","",VLOOKUP($A882,'MÃ KH'!$A$2:$D$1048573,2,0))</f>
        <v/>
      </c>
      <c r="C882" s="79" t="s">
        <v>4886</v>
      </c>
      <c r="D882" s="40"/>
      <c r="E882" s="44" t="str">
        <f>IF($D882="","",VLOOKUP($D882,'MÃ HH'!$A$2:$C$1873,2,0))</f>
        <v/>
      </c>
      <c r="F882" s="80"/>
      <c r="G882" s="81"/>
      <c r="H882" s="81"/>
      <c r="I882" s="84"/>
      <c r="J882" s="81"/>
      <c r="K882" s="81"/>
      <c r="L882" s="81"/>
      <c r="M882" s="81"/>
      <c r="N882" s="45"/>
      <c r="O882" s="85"/>
      <c r="P882" s="86"/>
      <c r="Q882" s="89"/>
      <c r="R882" s="40"/>
    </row>
    <row r="883" spans="1:18" s="65" customFormat="1" ht="19.5" hidden="1">
      <c r="A883" s="78"/>
      <c r="B883" s="44" t="str">
        <f>IF($A883="","",VLOOKUP($A883,'MÃ KH'!$A$2:$D$1048573,2,0))</f>
        <v/>
      </c>
      <c r="C883" s="79" t="s">
        <v>4886</v>
      </c>
      <c r="D883" s="40"/>
      <c r="E883" s="44" t="str">
        <f>IF($D883="","",VLOOKUP($D883,'MÃ HH'!$A$2:$C$1873,2,0))</f>
        <v/>
      </c>
      <c r="F883" s="80"/>
      <c r="G883" s="81"/>
      <c r="H883" s="81"/>
      <c r="I883" s="84"/>
      <c r="J883" s="81"/>
      <c r="K883" s="81"/>
      <c r="L883" s="81"/>
      <c r="M883" s="81"/>
      <c r="N883" s="45"/>
      <c r="O883" s="85"/>
      <c r="P883" s="86"/>
      <c r="Q883" s="89"/>
      <c r="R883" s="40"/>
    </row>
    <row r="884" spans="1:18" s="65" customFormat="1" ht="19.5" hidden="1">
      <c r="A884" s="78"/>
      <c r="B884" s="44" t="str">
        <f>IF($A884="","",VLOOKUP($A884,'MÃ KH'!$A$2:$D$1048573,2,0))</f>
        <v/>
      </c>
      <c r="C884" s="79" t="s">
        <v>4886</v>
      </c>
      <c r="D884" s="40"/>
      <c r="E884" s="44" t="str">
        <f>IF($D884="","",VLOOKUP($D884,'MÃ HH'!$A$2:$C$1873,2,0))</f>
        <v/>
      </c>
      <c r="F884" s="80"/>
      <c r="G884" s="81"/>
      <c r="H884" s="81"/>
      <c r="I884" s="84"/>
      <c r="J884" s="81"/>
      <c r="K884" s="81"/>
      <c r="L884" s="81"/>
      <c r="M884" s="81"/>
      <c r="N884" s="45"/>
      <c r="O884" s="85"/>
      <c r="P884" s="86"/>
      <c r="Q884" s="89"/>
      <c r="R884" s="40"/>
    </row>
    <row r="885" spans="1:18" s="65" customFormat="1" ht="19.5" hidden="1">
      <c r="A885" s="78"/>
      <c r="B885" s="44" t="str">
        <f>IF($A885="","",VLOOKUP($A885,'MÃ KH'!$A$2:$D$1048573,2,0))</f>
        <v/>
      </c>
      <c r="C885" s="79" t="s">
        <v>4886</v>
      </c>
      <c r="D885" s="40"/>
      <c r="E885" s="44" t="str">
        <f>IF($D885="","",VLOOKUP($D885,'MÃ HH'!$A$2:$C$1873,2,0))</f>
        <v/>
      </c>
      <c r="F885" s="80"/>
      <c r="G885" s="81"/>
      <c r="H885" s="81"/>
      <c r="I885" s="84"/>
      <c r="J885" s="81"/>
      <c r="K885" s="81"/>
      <c r="L885" s="81"/>
      <c r="M885" s="81"/>
      <c r="N885" s="45"/>
      <c r="O885" s="85"/>
      <c r="P885" s="86"/>
      <c r="Q885" s="89"/>
      <c r="R885" s="40"/>
    </row>
    <row r="886" spans="1:18" s="65" customFormat="1" ht="19.5" hidden="1">
      <c r="A886" s="78"/>
      <c r="B886" s="44" t="str">
        <f>IF($A886="","",VLOOKUP($A886,'MÃ KH'!$A$2:$D$1048573,2,0))</f>
        <v/>
      </c>
      <c r="C886" s="79" t="s">
        <v>4886</v>
      </c>
      <c r="D886" s="40"/>
      <c r="E886" s="44" t="str">
        <f>IF($D886="","",VLOOKUP($D886,'MÃ HH'!$A$2:$C$1873,2,0))</f>
        <v/>
      </c>
      <c r="F886" s="80"/>
      <c r="G886" s="81"/>
      <c r="H886" s="81"/>
      <c r="I886" s="84"/>
      <c r="J886" s="81"/>
      <c r="K886" s="81"/>
      <c r="L886" s="81"/>
      <c r="M886" s="81"/>
      <c r="N886" s="45"/>
      <c r="O886" s="85"/>
      <c r="P886" s="86"/>
      <c r="Q886" s="89"/>
      <c r="R886" s="40"/>
    </row>
    <row r="887" spans="1:18" s="65" customFormat="1" ht="19.5" hidden="1">
      <c r="A887" s="78"/>
      <c r="B887" s="44" t="str">
        <f>IF($A887="","",VLOOKUP($A887,'MÃ KH'!$A$2:$D$1048573,2,0))</f>
        <v/>
      </c>
      <c r="C887" s="79" t="s">
        <v>4886</v>
      </c>
      <c r="D887" s="40"/>
      <c r="E887" s="44" t="str">
        <f>IF($D887="","",VLOOKUP($D887,'MÃ HH'!$A$2:$C$1873,2,0))</f>
        <v/>
      </c>
      <c r="F887" s="80"/>
      <c r="G887" s="81"/>
      <c r="H887" s="81"/>
      <c r="I887" s="84"/>
      <c r="J887" s="81"/>
      <c r="K887" s="81"/>
      <c r="L887" s="81"/>
      <c r="M887" s="81"/>
      <c r="N887" s="45"/>
      <c r="O887" s="85"/>
      <c r="P887" s="86"/>
      <c r="Q887" s="89"/>
      <c r="R887" s="40"/>
    </row>
    <row r="888" spans="1:18" s="65" customFormat="1" ht="19.5" hidden="1">
      <c r="A888" s="78"/>
      <c r="B888" s="44" t="str">
        <f>IF($A888="","",VLOOKUP($A888,'MÃ KH'!$A$2:$D$1048573,2,0))</f>
        <v/>
      </c>
      <c r="C888" s="79" t="s">
        <v>4886</v>
      </c>
      <c r="D888" s="40"/>
      <c r="E888" s="44" t="str">
        <f>IF($D888="","",VLOOKUP($D888,'MÃ HH'!$A$2:$C$1873,2,0))</f>
        <v/>
      </c>
      <c r="F888" s="80"/>
      <c r="G888" s="81"/>
      <c r="H888" s="81"/>
      <c r="I888" s="84"/>
      <c r="J888" s="81"/>
      <c r="K888" s="81"/>
      <c r="L888" s="81"/>
      <c r="M888" s="81"/>
      <c r="N888" s="45"/>
      <c r="O888" s="85"/>
      <c r="P888" s="86"/>
      <c r="Q888" s="89"/>
      <c r="R888" s="40"/>
    </row>
    <row r="889" spans="1:18" s="65" customFormat="1" ht="19.5" hidden="1">
      <c r="A889" s="78"/>
      <c r="B889" s="44" t="str">
        <f>IF($A889="","",VLOOKUP($A889,'MÃ KH'!$A$2:$D$1048573,2,0))</f>
        <v/>
      </c>
      <c r="C889" s="79" t="s">
        <v>4886</v>
      </c>
      <c r="D889" s="40"/>
      <c r="E889" s="44" t="str">
        <f>IF($D889="","",VLOOKUP($D889,'MÃ HH'!$A$2:$C$1873,2,0))</f>
        <v/>
      </c>
      <c r="F889" s="80"/>
      <c r="G889" s="81"/>
      <c r="H889" s="81"/>
      <c r="I889" s="84"/>
      <c r="J889" s="81"/>
      <c r="K889" s="81"/>
      <c r="L889" s="81"/>
      <c r="M889" s="81"/>
      <c r="N889" s="45"/>
      <c r="O889" s="85"/>
      <c r="P889" s="86"/>
      <c r="Q889" s="89"/>
      <c r="R889" s="40"/>
    </row>
    <row r="890" spans="1:18" s="65" customFormat="1" ht="19.5" hidden="1">
      <c r="A890" s="78"/>
      <c r="B890" s="44" t="str">
        <f>IF($A890="","",VLOOKUP($A890,'MÃ KH'!$A$2:$D$1048573,2,0))</f>
        <v/>
      </c>
      <c r="C890" s="79" t="s">
        <v>4886</v>
      </c>
      <c r="D890" s="40"/>
      <c r="E890" s="44" t="str">
        <f>IF($D890="","",VLOOKUP($D890,'MÃ HH'!$A$2:$C$1873,2,0))</f>
        <v/>
      </c>
      <c r="F890" s="80"/>
      <c r="G890" s="81"/>
      <c r="H890" s="81"/>
      <c r="I890" s="84"/>
      <c r="J890" s="81"/>
      <c r="K890" s="81"/>
      <c r="L890" s="81"/>
      <c r="M890" s="81"/>
      <c r="N890" s="45"/>
      <c r="O890" s="85"/>
      <c r="P890" s="86"/>
      <c r="Q890" s="89"/>
      <c r="R890" s="40"/>
    </row>
    <row r="891" spans="1:18" s="65" customFormat="1" ht="19.5" hidden="1">
      <c r="A891" s="78"/>
      <c r="B891" s="44" t="str">
        <f>IF($A891="","",VLOOKUP($A891,'MÃ KH'!$A$2:$D$1048573,2,0))</f>
        <v/>
      </c>
      <c r="C891" s="79" t="s">
        <v>4886</v>
      </c>
      <c r="D891" s="40"/>
      <c r="E891" s="44" t="str">
        <f>IF($D891="","",VLOOKUP($D891,'MÃ HH'!$A$2:$C$1873,2,0))</f>
        <v/>
      </c>
      <c r="F891" s="80"/>
      <c r="G891" s="81"/>
      <c r="H891" s="81"/>
      <c r="I891" s="84"/>
      <c r="J891" s="81"/>
      <c r="K891" s="81"/>
      <c r="L891" s="81"/>
      <c r="M891" s="81"/>
      <c r="N891" s="45"/>
      <c r="O891" s="85"/>
      <c r="P891" s="86"/>
      <c r="Q891" s="89"/>
      <c r="R891" s="40"/>
    </row>
    <row r="892" spans="1:18" s="65" customFormat="1" ht="19.5" hidden="1">
      <c r="A892" s="78"/>
      <c r="B892" s="44" t="str">
        <f>IF($A892="","",VLOOKUP($A892,'MÃ KH'!$A$2:$D$1048573,2,0))</f>
        <v/>
      </c>
      <c r="C892" s="79" t="s">
        <v>4886</v>
      </c>
      <c r="D892" s="40"/>
      <c r="E892" s="44" t="str">
        <f>IF($D892="","",VLOOKUP($D892,'MÃ HH'!$A$2:$C$1873,2,0))</f>
        <v/>
      </c>
      <c r="F892" s="80"/>
      <c r="G892" s="81"/>
      <c r="H892" s="81"/>
      <c r="I892" s="84"/>
      <c r="J892" s="81"/>
      <c r="K892" s="81"/>
      <c r="L892" s="81"/>
      <c r="M892" s="81"/>
      <c r="N892" s="45"/>
      <c r="O892" s="85"/>
      <c r="P892" s="86"/>
      <c r="Q892" s="89"/>
      <c r="R892" s="40"/>
    </row>
    <row r="893" spans="1:18" s="65" customFormat="1" ht="19.5" hidden="1">
      <c r="A893" s="78"/>
      <c r="B893" s="44" t="str">
        <f>IF($A893="","",VLOOKUP($A893,'MÃ KH'!$A$2:$D$1048573,2,0))</f>
        <v/>
      </c>
      <c r="C893" s="79" t="s">
        <v>4886</v>
      </c>
      <c r="D893" s="40"/>
      <c r="E893" s="44" t="str">
        <f>IF($D893="","",VLOOKUP($D893,'MÃ HH'!$A$2:$C$1873,2,0))</f>
        <v/>
      </c>
      <c r="F893" s="80"/>
      <c r="G893" s="81"/>
      <c r="H893" s="81"/>
      <c r="I893" s="84"/>
      <c r="J893" s="81"/>
      <c r="K893" s="81"/>
      <c r="L893" s="81"/>
      <c r="M893" s="81"/>
      <c r="N893" s="45"/>
      <c r="O893" s="85"/>
      <c r="P893" s="86"/>
      <c r="Q893" s="89"/>
      <c r="R893" s="40"/>
    </row>
    <row r="894" spans="1:18" s="65" customFormat="1" ht="19.5" hidden="1">
      <c r="A894" s="78"/>
      <c r="B894" s="44" t="str">
        <f>IF($A894="","",VLOOKUP($A894,'MÃ KH'!$A$2:$D$1048573,2,0))</f>
        <v/>
      </c>
      <c r="C894" s="79" t="s">
        <v>4886</v>
      </c>
      <c r="D894" s="40"/>
      <c r="E894" s="44" t="str">
        <f>IF($D894="","",VLOOKUP($D894,'MÃ HH'!$A$2:$C$1873,2,0))</f>
        <v/>
      </c>
      <c r="F894" s="80"/>
      <c r="G894" s="81"/>
      <c r="H894" s="81"/>
      <c r="I894" s="84"/>
      <c r="J894" s="81"/>
      <c r="K894" s="81"/>
      <c r="L894" s="81"/>
      <c r="M894" s="81"/>
      <c r="N894" s="45"/>
      <c r="O894" s="85"/>
      <c r="P894" s="86"/>
      <c r="Q894" s="89"/>
      <c r="R894" s="40"/>
    </row>
    <row r="895" spans="1:18" s="65" customFormat="1" ht="19.5" hidden="1">
      <c r="A895" s="78"/>
      <c r="B895" s="44" t="str">
        <f>IF($A895="","",VLOOKUP($A895,'MÃ KH'!$A$2:$D$1048573,2,0))</f>
        <v/>
      </c>
      <c r="C895" s="79" t="s">
        <v>4886</v>
      </c>
      <c r="D895" s="40"/>
      <c r="E895" s="44" t="str">
        <f>IF($D895="","",VLOOKUP($D895,'MÃ HH'!$A$2:$C$1873,2,0))</f>
        <v/>
      </c>
      <c r="F895" s="80"/>
      <c r="G895" s="81"/>
      <c r="H895" s="81"/>
      <c r="I895" s="84"/>
      <c r="J895" s="81"/>
      <c r="K895" s="81"/>
      <c r="L895" s="81"/>
      <c r="M895" s="81"/>
      <c r="N895" s="45"/>
      <c r="O895" s="85"/>
      <c r="P895" s="86"/>
      <c r="Q895" s="89"/>
      <c r="R895" s="40"/>
    </row>
    <row r="896" spans="1:18" s="65" customFormat="1" ht="19.5" hidden="1">
      <c r="A896" s="78"/>
      <c r="B896" s="44" t="str">
        <f>IF($A896="","",VLOOKUP($A896,'MÃ KH'!$A$2:$D$1048573,2,0))</f>
        <v/>
      </c>
      <c r="C896" s="79" t="s">
        <v>4886</v>
      </c>
      <c r="D896" s="40"/>
      <c r="E896" s="44" t="str">
        <f>IF($D896="","",VLOOKUP($D896,'MÃ HH'!$A$2:$C$1873,2,0))</f>
        <v/>
      </c>
      <c r="F896" s="80"/>
      <c r="G896" s="81"/>
      <c r="H896" s="81"/>
      <c r="I896" s="84"/>
      <c r="J896" s="81"/>
      <c r="K896" s="81"/>
      <c r="L896" s="81"/>
      <c r="M896" s="81"/>
      <c r="N896" s="45"/>
      <c r="O896" s="85"/>
      <c r="P896" s="86"/>
      <c r="Q896" s="89"/>
      <c r="R896" s="40"/>
    </row>
    <row r="897" spans="1:18" s="65" customFormat="1" ht="19.5" hidden="1">
      <c r="A897" s="78"/>
      <c r="B897" s="44" t="str">
        <f>IF($A897="","",VLOOKUP($A897,'MÃ KH'!$A$2:$D$1048573,2,0))</f>
        <v/>
      </c>
      <c r="C897" s="79" t="s">
        <v>4886</v>
      </c>
      <c r="D897" s="40"/>
      <c r="E897" s="44" t="str">
        <f>IF($D897="","",VLOOKUP($D897,'MÃ HH'!$A$2:$C$1873,2,0))</f>
        <v/>
      </c>
      <c r="F897" s="80"/>
      <c r="G897" s="81"/>
      <c r="H897" s="81"/>
      <c r="I897" s="84"/>
      <c r="J897" s="81"/>
      <c r="K897" s="81"/>
      <c r="L897" s="81"/>
      <c r="M897" s="81"/>
      <c r="N897" s="45"/>
      <c r="O897" s="85"/>
      <c r="P897" s="86"/>
      <c r="Q897" s="89"/>
      <c r="R897" s="40"/>
    </row>
    <row r="898" spans="1:18" s="65" customFormat="1" ht="19.5" hidden="1">
      <c r="A898" s="78"/>
      <c r="B898" s="44" t="str">
        <f>IF($A898="","",VLOOKUP($A898,'MÃ KH'!$A$2:$D$1048573,2,0))</f>
        <v/>
      </c>
      <c r="C898" s="79" t="s">
        <v>4886</v>
      </c>
      <c r="D898" s="40"/>
      <c r="E898" s="44" t="str">
        <f>IF($D898="","",VLOOKUP($D898,'MÃ HH'!$A$2:$C$1873,2,0))</f>
        <v/>
      </c>
      <c r="F898" s="80"/>
      <c r="G898" s="81"/>
      <c r="H898" s="81"/>
      <c r="I898" s="84"/>
      <c r="J898" s="81"/>
      <c r="K898" s="81"/>
      <c r="L898" s="81"/>
      <c r="M898" s="81"/>
      <c r="N898" s="45"/>
      <c r="O898" s="85"/>
      <c r="P898" s="86"/>
      <c r="Q898" s="89"/>
      <c r="R898" s="40"/>
    </row>
    <row r="899" spans="1:18" s="65" customFormat="1" ht="19.5" hidden="1">
      <c r="A899" s="78"/>
      <c r="B899" s="44" t="str">
        <f>IF($A899="","",VLOOKUP($A899,'MÃ KH'!$A$2:$D$1048573,2,0))</f>
        <v/>
      </c>
      <c r="C899" s="79" t="s">
        <v>4886</v>
      </c>
      <c r="D899" s="40"/>
      <c r="E899" s="44" t="str">
        <f>IF($D899="","",VLOOKUP($D899,'MÃ HH'!$A$2:$C$1873,2,0))</f>
        <v/>
      </c>
      <c r="F899" s="80"/>
      <c r="G899" s="81"/>
      <c r="H899" s="81"/>
      <c r="I899" s="84"/>
      <c r="J899" s="81"/>
      <c r="K899" s="81"/>
      <c r="L899" s="81"/>
      <c r="M899" s="81"/>
      <c r="N899" s="45"/>
      <c r="O899" s="85"/>
      <c r="P899" s="86"/>
      <c r="Q899" s="89"/>
      <c r="R899" s="40"/>
    </row>
    <row r="900" spans="1:18" s="65" customFormat="1" ht="19.5" hidden="1">
      <c r="A900" s="78"/>
      <c r="B900" s="44" t="str">
        <f>IF($A900="","",VLOOKUP($A900,'MÃ KH'!$A$2:$D$1048573,2,0))</f>
        <v/>
      </c>
      <c r="C900" s="79" t="s">
        <v>4886</v>
      </c>
      <c r="D900" s="40"/>
      <c r="E900" s="44" t="str">
        <f>IF($D900="","",VLOOKUP($D900,'MÃ HH'!$A$2:$C$1873,2,0))</f>
        <v/>
      </c>
      <c r="F900" s="80"/>
      <c r="G900" s="81"/>
      <c r="H900" s="81"/>
      <c r="I900" s="84"/>
      <c r="J900" s="81"/>
      <c r="K900" s="81"/>
      <c r="L900" s="81"/>
      <c r="M900" s="81"/>
      <c r="N900" s="45"/>
      <c r="O900" s="85"/>
      <c r="P900" s="86"/>
      <c r="Q900" s="89"/>
      <c r="R900" s="40"/>
    </row>
    <row r="901" spans="1:18" s="65" customFormat="1" ht="19.5" hidden="1">
      <c r="A901" s="78"/>
      <c r="B901" s="44" t="str">
        <f>IF($A901="","",VLOOKUP($A901,'MÃ KH'!$A$2:$D$1048573,2,0))</f>
        <v/>
      </c>
      <c r="C901" s="79" t="s">
        <v>4886</v>
      </c>
      <c r="D901" s="40"/>
      <c r="E901" s="44" t="str">
        <f>IF($D901="","",VLOOKUP($D901,'MÃ HH'!$A$2:$C$1873,2,0))</f>
        <v/>
      </c>
      <c r="F901" s="80"/>
      <c r="G901" s="81"/>
      <c r="H901" s="81"/>
      <c r="I901" s="84"/>
      <c r="J901" s="81"/>
      <c r="K901" s="81"/>
      <c r="L901" s="81"/>
      <c r="M901" s="81"/>
      <c r="N901" s="45"/>
      <c r="O901" s="85"/>
      <c r="P901" s="86"/>
      <c r="Q901" s="89"/>
      <c r="R901" s="40"/>
    </row>
    <row r="902" spans="1:18" s="65" customFormat="1" ht="19.5" hidden="1">
      <c r="A902" s="78"/>
      <c r="B902" s="44" t="str">
        <f>IF($A902="","",VLOOKUP($A902,'MÃ KH'!$A$2:$D$1048573,2,0))</f>
        <v/>
      </c>
      <c r="C902" s="79" t="s">
        <v>4886</v>
      </c>
      <c r="D902" s="40"/>
      <c r="E902" s="44" t="str">
        <f>IF($D902="","",VLOOKUP($D902,'MÃ HH'!$A$2:$C$1873,2,0))</f>
        <v/>
      </c>
      <c r="F902" s="80"/>
      <c r="G902" s="81"/>
      <c r="H902" s="81"/>
      <c r="I902" s="84"/>
      <c r="J902" s="81"/>
      <c r="K902" s="81"/>
      <c r="L902" s="81"/>
      <c r="M902" s="81"/>
      <c r="N902" s="45"/>
      <c r="O902" s="85"/>
      <c r="P902" s="86"/>
      <c r="Q902" s="89"/>
      <c r="R902" s="40"/>
    </row>
    <row r="903" spans="1:18" s="65" customFormat="1" ht="19.5" hidden="1">
      <c r="A903" s="78"/>
      <c r="B903" s="44" t="str">
        <f>IF($A903="","",VLOOKUP($A903,'MÃ KH'!$A$2:$D$1048573,2,0))</f>
        <v/>
      </c>
      <c r="C903" s="79" t="s">
        <v>4886</v>
      </c>
      <c r="D903" s="40"/>
      <c r="E903" s="44" t="str">
        <f>IF($D903="","",VLOOKUP($D903,'MÃ HH'!$A$2:$C$1873,2,0))</f>
        <v/>
      </c>
      <c r="F903" s="80"/>
      <c r="G903" s="81"/>
      <c r="H903" s="81"/>
      <c r="I903" s="84"/>
      <c r="J903" s="81"/>
      <c r="K903" s="81"/>
      <c r="L903" s="81"/>
      <c r="M903" s="81"/>
      <c r="N903" s="45"/>
      <c r="O903" s="85"/>
      <c r="P903" s="86"/>
      <c r="Q903" s="89"/>
      <c r="R903" s="40"/>
    </row>
    <row r="904" spans="1:18" s="65" customFormat="1" ht="19.5" hidden="1">
      <c r="A904" s="78"/>
      <c r="B904" s="44" t="str">
        <f>IF($A904="","",VLOOKUP($A904,'MÃ KH'!$A$2:$D$1048573,2,0))</f>
        <v/>
      </c>
      <c r="C904" s="79" t="s">
        <v>4886</v>
      </c>
      <c r="D904" s="40"/>
      <c r="E904" s="44" t="str">
        <f>IF($D904="","",VLOOKUP($D904,'MÃ HH'!$A$2:$C$1873,2,0))</f>
        <v/>
      </c>
      <c r="F904" s="80"/>
      <c r="G904" s="81"/>
      <c r="H904" s="81"/>
      <c r="I904" s="84"/>
      <c r="J904" s="81"/>
      <c r="K904" s="81"/>
      <c r="L904" s="81"/>
      <c r="M904" s="81"/>
      <c r="N904" s="45"/>
      <c r="O904" s="85"/>
      <c r="P904" s="86"/>
      <c r="Q904" s="89"/>
      <c r="R904" s="40"/>
    </row>
    <row r="905" spans="1:18" s="65" customFormat="1" ht="19.5" hidden="1">
      <c r="A905" s="78"/>
      <c r="B905" s="44" t="str">
        <f>IF($A905="","",VLOOKUP($A905,'MÃ KH'!$A$2:$D$1048573,2,0))</f>
        <v/>
      </c>
      <c r="C905" s="79" t="s">
        <v>4886</v>
      </c>
      <c r="D905" s="40"/>
      <c r="E905" s="44" t="str">
        <f>IF($D905="","",VLOOKUP($D905,'MÃ HH'!$A$2:$C$1873,2,0))</f>
        <v/>
      </c>
      <c r="F905" s="80"/>
      <c r="G905" s="81"/>
      <c r="H905" s="81"/>
      <c r="I905" s="84"/>
      <c r="J905" s="81"/>
      <c r="K905" s="81"/>
      <c r="L905" s="81"/>
      <c r="M905" s="81"/>
      <c r="N905" s="45"/>
      <c r="O905" s="85"/>
      <c r="P905" s="86"/>
      <c r="Q905" s="89"/>
      <c r="R905" s="40"/>
    </row>
    <row r="906" spans="1:18" s="65" customFormat="1" ht="19.5" hidden="1">
      <c r="A906" s="78"/>
      <c r="B906" s="44" t="str">
        <f>IF($A906="","",VLOOKUP($A906,'MÃ KH'!$A$2:$D$1048573,2,0))</f>
        <v/>
      </c>
      <c r="C906" s="79" t="s">
        <v>4886</v>
      </c>
      <c r="D906" s="40"/>
      <c r="E906" s="44" t="str">
        <f>IF($D906="","",VLOOKUP($D906,'MÃ HH'!$A$2:$C$1873,2,0))</f>
        <v/>
      </c>
      <c r="F906" s="80"/>
      <c r="G906" s="81"/>
      <c r="H906" s="81"/>
      <c r="I906" s="84"/>
      <c r="J906" s="81"/>
      <c r="K906" s="81"/>
      <c r="L906" s="81"/>
      <c r="M906" s="81"/>
      <c r="N906" s="45"/>
      <c r="O906" s="85"/>
      <c r="P906" s="86"/>
      <c r="Q906" s="89"/>
      <c r="R906" s="40"/>
    </row>
    <row r="907" spans="1:18" s="65" customFormat="1" ht="19.5" hidden="1">
      <c r="A907" s="78"/>
      <c r="B907" s="44" t="str">
        <f>IF($A907="","",VLOOKUP($A907,'MÃ KH'!$A$2:$D$1048573,2,0))</f>
        <v/>
      </c>
      <c r="C907" s="79" t="s">
        <v>4886</v>
      </c>
      <c r="D907" s="40"/>
      <c r="E907" s="44" t="str">
        <f>IF($D907="","",VLOOKUP($D907,'MÃ HH'!$A$2:$C$1873,2,0))</f>
        <v/>
      </c>
      <c r="F907" s="80"/>
      <c r="G907" s="81"/>
      <c r="H907" s="81"/>
      <c r="I907" s="84"/>
      <c r="J907" s="81"/>
      <c r="K907" s="81"/>
      <c r="L907" s="81"/>
      <c r="M907" s="81"/>
      <c r="N907" s="45"/>
      <c r="O907" s="85"/>
      <c r="P907" s="86"/>
      <c r="Q907" s="89"/>
      <c r="R907" s="40"/>
    </row>
    <row r="908" spans="1:18" s="65" customFormat="1" ht="19.5" hidden="1">
      <c r="A908" s="78"/>
      <c r="B908" s="44" t="str">
        <f>IF($A908="","",VLOOKUP($A908,'MÃ KH'!$A$2:$D$1048573,2,0))</f>
        <v/>
      </c>
      <c r="C908" s="79" t="s">
        <v>4886</v>
      </c>
      <c r="D908" s="40"/>
      <c r="E908" s="44" t="str">
        <f>IF($D908="","",VLOOKUP($D908,'MÃ HH'!$A$2:$C$1873,2,0))</f>
        <v/>
      </c>
      <c r="F908" s="80"/>
      <c r="G908" s="81"/>
      <c r="H908" s="81"/>
      <c r="I908" s="84"/>
      <c r="J908" s="81"/>
      <c r="K908" s="81"/>
      <c r="L908" s="81"/>
      <c r="M908" s="81"/>
      <c r="N908" s="45"/>
      <c r="O908" s="85"/>
      <c r="P908" s="86"/>
      <c r="Q908" s="89"/>
      <c r="R908" s="40"/>
    </row>
    <row r="909" spans="1:18" s="65" customFormat="1" ht="19.5" hidden="1">
      <c r="A909" s="78"/>
      <c r="B909" s="44" t="str">
        <f>IF($A909="","",VLOOKUP($A909,'MÃ KH'!$A$2:$D$1048573,2,0))</f>
        <v/>
      </c>
      <c r="C909" s="79" t="s">
        <v>4886</v>
      </c>
      <c r="D909" s="40"/>
      <c r="E909" s="44" t="str">
        <f>IF($D909="","",VLOOKUP($D909,'MÃ HH'!$A$2:$C$1873,2,0))</f>
        <v/>
      </c>
      <c r="F909" s="80"/>
      <c r="G909" s="81"/>
      <c r="H909" s="81"/>
      <c r="I909" s="84"/>
      <c r="J909" s="81"/>
      <c r="K909" s="81"/>
      <c r="L909" s="81"/>
      <c r="M909" s="81"/>
      <c r="N909" s="45"/>
      <c r="O909" s="85"/>
      <c r="P909" s="86"/>
      <c r="Q909" s="89"/>
      <c r="R909" s="40"/>
    </row>
    <row r="910" spans="1:18" s="65" customFormat="1" ht="19.5" hidden="1">
      <c r="A910" s="78"/>
      <c r="B910" s="44" t="str">
        <f>IF($A910="","",VLOOKUP($A910,'MÃ KH'!$A$2:$D$1048573,2,0))</f>
        <v/>
      </c>
      <c r="C910" s="79" t="s">
        <v>4886</v>
      </c>
      <c r="D910" s="40"/>
      <c r="E910" s="44" t="str">
        <f>IF($D910="","",VLOOKUP($D910,'MÃ HH'!$A$2:$C$1873,2,0))</f>
        <v/>
      </c>
      <c r="F910" s="80"/>
      <c r="G910" s="81"/>
      <c r="H910" s="81"/>
      <c r="I910" s="84"/>
      <c r="J910" s="81"/>
      <c r="K910" s="81"/>
      <c r="L910" s="81"/>
      <c r="M910" s="81"/>
      <c r="N910" s="45"/>
      <c r="O910" s="85"/>
      <c r="P910" s="86"/>
      <c r="Q910" s="89"/>
      <c r="R910" s="40"/>
    </row>
    <row r="911" spans="1:18" s="65" customFormat="1" ht="19.5" hidden="1">
      <c r="A911" s="78"/>
      <c r="B911" s="44" t="str">
        <f>IF($A911="","",VLOOKUP($A911,'MÃ KH'!$A$2:$D$1048573,2,0))</f>
        <v/>
      </c>
      <c r="C911" s="79" t="s">
        <v>4886</v>
      </c>
      <c r="D911" s="40"/>
      <c r="E911" s="44" t="str">
        <f>IF($D911="","",VLOOKUP($D911,'MÃ HH'!$A$2:$C$1873,2,0))</f>
        <v/>
      </c>
      <c r="F911" s="80"/>
      <c r="G911" s="81"/>
      <c r="H911" s="81"/>
      <c r="I911" s="84"/>
      <c r="J911" s="81"/>
      <c r="K911" s="81"/>
      <c r="L911" s="81"/>
      <c r="M911" s="81"/>
      <c r="N911" s="45"/>
      <c r="O911" s="85"/>
      <c r="P911" s="86"/>
      <c r="Q911" s="89"/>
      <c r="R911" s="40"/>
    </row>
    <row r="912" spans="1:18" s="65" customFormat="1" ht="19.5" hidden="1">
      <c r="A912" s="78"/>
      <c r="B912" s="44" t="str">
        <f>IF($A912="","",VLOOKUP($A912,'MÃ KH'!$A$2:$D$1048573,2,0))</f>
        <v/>
      </c>
      <c r="C912" s="79" t="s">
        <v>4886</v>
      </c>
      <c r="D912" s="40"/>
      <c r="E912" s="44" t="str">
        <f>IF($D912="","",VLOOKUP($D912,'MÃ HH'!$A$2:$C$1873,2,0))</f>
        <v/>
      </c>
      <c r="F912" s="80"/>
      <c r="G912" s="81"/>
      <c r="H912" s="81"/>
      <c r="I912" s="84"/>
      <c r="J912" s="81"/>
      <c r="K912" s="81"/>
      <c r="L912" s="81"/>
      <c r="M912" s="81"/>
      <c r="N912" s="45"/>
      <c r="O912" s="85"/>
      <c r="P912" s="86"/>
      <c r="Q912" s="89"/>
      <c r="R912" s="40"/>
    </row>
    <row r="913" spans="1:18" s="65" customFormat="1" ht="19.5" hidden="1">
      <c r="A913" s="78"/>
      <c r="B913" s="44" t="str">
        <f>IF($A913="","",VLOOKUP($A913,'MÃ KH'!$A$2:$D$1048573,2,0))</f>
        <v/>
      </c>
      <c r="C913" s="79" t="s">
        <v>4886</v>
      </c>
      <c r="D913" s="40"/>
      <c r="E913" s="44" t="str">
        <f>IF($D913="","",VLOOKUP($D913,'MÃ HH'!$A$2:$C$1873,2,0))</f>
        <v/>
      </c>
      <c r="F913" s="80"/>
      <c r="G913" s="81"/>
      <c r="H913" s="81"/>
      <c r="I913" s="84"/>
      <c r="J913" s="81"/>
      <c r="K913" s="81"/>
      <c r="L913" s="81"/>
      <c r="M913" s="81"/>
      <c r="N913" s="45"/>
      <c r="O913" s="85"/>
      <c r="P913" s="86"/>
      <c r="Q913" s="89"/>
      <c r="R913" s="40"/>
    </row>
    <row r="914" spans="1:18" s="66" customFormat="1" ht="28.5" hidden="1" customHeight="1">
      <c r="A914" s="223" t="s">
        <v>4888</v>
      </c>
      <c r="B914" s="224"/>
      <c r="C914" s="224"/>
      <c r="D914" s="224"/>
      <c r="E914" s="225"/>
      <c r="F914" s="91"/>
      <c r="G914" s="91"/>
      <c r="H914" s="58">
        <f t="shared" ref="H914:P914" si="0">SUBTOTAL(9,H3:H913)</f>
        <v>3125</v>
      </c>
      <c r="I914" s="58">
        <f t="shared" si="0"/>
        <v>0</v>
      </c>
      <c r="J914" s="58">
        <f t="shared" si="0"/>
        <v>0</v>
      </c>
      <c r="K914" s="58">
        <f t="shared" si="0"/>
        <v>0</v>
      </c>
      <c r="L914" s="58">
        <f t="shared" si="0"/>
        <v>0</v>
      </c>
      <c r="M914" s="58">
        <f t="shared" si="0"/>
        <v>0</v>
      </c>
      <c r="N914" s="58">
        <f t="shared" si="0"/>
        <v>123</v>
      </c>
      <c r="O914" s="58">
        <f t="shared" si="0"/>
        <v>0</v>
      </c>
      <c r="P914" s="58">
        <f t="shared" si="0"/>
        <v>0</v>
      </c>
      <c r="Q914" s="95"/>
      <c r="R914" s="96"/>
    </row>
    <row r="915" spans="1:18" ht="15.75" hidden="1" customHeight="1">
      <c r="H915" s="92"/>
      <c r="J915" s="92"/>
      <c r="K915" s="92"/>
      <c r="L915" s="92"/>
      <c r="M915" s="92"/>
      <c r="N915" s="92"/>
      <c r="O915" s="94"/>
      <c r="P915" s="92"/>
    </row>
    <row r="916" spans="1:18" ht="15.75" hidden="1" customHeight="1">
      <c r="H916" s="92"/>
      <c r="J916" s="92"/>
      <c r="K916" s="92"/>
      <c r="L916" s="92"/>
      <c r="M916" s="92"/>
      <c r="N916" s="92"/>
      <c r="O916" s="94"/>
      <c r="P916" s="92"/>
    </row>
    <row r="917" spans="1:18" ht="15.75" hidden="1" customHeight="1"/>
    <row r="918" spans="1:18" ht="15.75" hidden="1" customHeight="1"/>
    <row r="919" spans="1:18" ht="15.75" hidden="1" customHeight="1"/>
    <row r="920" spans="1:18" ht="15.75" hidden="1" customHeight="1"/>
    <row r="921" spans="1:18" ht="15.75" hidden="1" customHeight="1"/>
    <row r="922" spans="1:18" ht="15.75" hidden="1" customHeight="1"/>
    <row r="923" spans="1:18" ht="15.75" hidden="1" customHeight="1"/>
    <row r="924" spans="1:18" ht="15.75" hidden="1" customHeight="1"/>
    <row r="925" spans="1:18" ht="15.75" hidden="1" customHeight="1">
      <c r="D925" s="93"/>
    </row>
    <row r="926" spans="1:18" ht="15.75" hidden="1" customHeight="1"/>
    <row r="927" spans="1:18" ht="15.75" hidden="1" customHeight="1"/>
    <row r="928" spans="1:18" ht="15.75" hidden="1" customHeight="1"/>
    <row r="929" spans="3:3" ht="15.75" hidden="1" customHeight="1"/>
    <row r="930" spans="3:3" ht="15.75" hidden="1" customHeight="1"/>
    <row r="931" spans="3:3" ht="15.75" hidden="1" customHeight="1"/>
    <row r="932" spans="3:3" ht="15.75" hidden="1" customHeight="1"/>
    <row r="933" spans="3:3" ht="15.75" hidden="1" customHeight="1"/>
    <row r="934" spans="3:3" ht="15.75" hidden="1" customHeight="1">
      <c r="C934" s="54"/>
    </row>
    <row r="935" spans="3:3" ht="15.75" hidden="1" customHeight="1"/>
    <row r="936" spans="3:3" ht="15.75" hidden="1" customHeight="1"/>
    <row r="937" spans="3:3" ht="15.75" hidden="1" customHeight="1"/>
    <row r="938" spans="3:3" ht="15.75" hidden="1" customHeight="1"/>
    <row r="939" spans="3:3" ht="15.75" hidden="1" customHeight="1"/>
    <row r="940" spans="3:3" ht="15.75" hidden="1" customHeight="1"/>
    <row r="941" spans="3:3" ht="15.75" hidden="1" customHeight="1"/>
    <row r="942" spans="3:3" ht="15.75" hidden="1" customHeight="1"/>
    <row r="943" spans="3:3" ht="15.75" hidden="1" customHeight="1"/>
    <row r="944" spans="3:3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  <row r="1003" ht="15.75" hidden="1" customHeight="1"/>
    <row r="1004" ht="15.75" hidden="1" customHeight="1"/>
    <row r="1005" ht="15.75" hidden="1" customHeight="1"/>
    <row r="1006" ht="15.75" hidden="1" customHeight="1"/>
    <row r="1007" ht="15.75" hidden="1" customHeight="1"/>
    <row r="1008" ht="15.75" hidden="1" customHeight="1"/>
    <row r="1009" ht="15.75" hidden="1" customHeight="1"/>
    <row r="1010" ht="15.75" hidden="1" customHeight="1"/>
    <row r="1011" ht="15.75" hidden="1" customHeight="1"/>
    <row r="1012" ht="15.75" hidden="1" customHeight="1"/>
    <row r="1013" ht="15.75" hidden="1" customHeight="1"/>
    <row r="1014" ht="15.75" hidden="1" customHeight="1"/>
    <row r="1015" ht="15.75" hidden="1" customHeight="1"/>
    <row r="1016" ht="15.75" hidden="1" customHeight="1"/>
    <row r="1017" ht="15.75" hidden="1" customHeight="1"/>
    <row r="1018" ht="15.75" hidden="1" customHeight="1"/>
    <row r="1019" ht="15.75" hidden="1" customHeight="1"/>
    <row r="1020" ht="15.75" hidden="1" customHeight="1"/>
    <row r="1021" ht="15.75" hidden="1" customHeight="1"/>
    <row r="1022" ht="15.75" hidden="1" customHeight="1"/>
    <row r="1023" ht="15.75" hidden="1" customHeight="1"/>
    <row r="1024" ht="15.75" hidden="1" customHeight="1"/>
    <row r="1025" spans="2:17" ht="15.75" hidden="1" customHeight="1"/>
    <row r="1026" spans="2:17" ht="15.75" hidden="1" customHeight="1"/>
    <row r="1027" spans="2:17" ht="15.75" hidden="1" customHeight="1"/>
    <row r="1028" spans="2:17" ht="15.75" hidden="1" customHeight="1"/>
    <row r="1029" spans="2:17" ht="15.75" hidden="1" customHeight="1"/>
    <row r="1030" spans="2:17" ht="15.75" hidden="1" customHeight="1"/>
    <row r="1031" spans="2:17" ht="15.75" hidden="1" customHeight="1"/>
    <row r="1032" spans="2:17" ht="15.75" hidden="1" customHeight="1"/>
    <row r="1033" spans="2:17" ht="15.75" hidden="1" customHeight="1"/>
    <row r="1034" spans="2:17" ht="15.75" hidden="1" customHeight="1"/>
    <row r="1035" spans="2:17" ht="15.75" hidden="1" customHeight="1">
      <c r="B1035" s="73"/>
      <c r="C1035" s="97"/>
      <c r="D1035" s="68"/>
      <c r="O1035" s="68"/>
      <c r="Q1035" s="68"/>
    </row>
    <row r="1036" spans="2:17" ht="15.75" hidden="1" customHeight="1">
      <c r="B1036" s="73"/>
      <c r="C1036" s="97"/>
      <c r="D1036" s="68"/>
      <c r="O1036" s="68"/>
      <c r="Q1036" s="68"/>
    </row>
    <row r="1037" spans="2:17" ht="15.75" hidden="1" customHeight="1">
      <c r="B1037" s="73"/>
      <c r="C1037" s="97"/>
      <c r="D1037" s="68"/>
      <c r="O1037" s="68"/>
      <c r="Q1037" s="68"/>
    </row>
    <row r="1038" spans="2:17" ht="15.75" hidden="1" customHeight="1">
      <c r="B1038" s="73"/>
      <c r="C1038" s="97"/>
      <c r="D1038" s="68"/>
      <c r="O1038" s="68"/>
      <c r="Q1038" s="68"/>
    </row>
    <row r="1039" spans="2:17" ht="15.75" hidden="1" customHeight="1">
      <c r="B1039" s="73"/>
      <c r="C1039" s="97"/>
      <c r="D1039" s="68"/>
      <c r="O1039" s="68"/>
      <c r="Q1039" s="68"/>
    </row>
    <row r="1040" spans="2:17" ht="15.75" hidden="1" customHeight="1">
      <c r="D1040" s="68"/>
      <c r="O1040" s="68"/>
      <c r="Q1040" s="68"/>
    </row>
    <row r="1041" spans="2:17" ht="15.75" hidden="1" customHeight="1">
      <c r="B1041" s="73"/>
      <c r="C1041" s="97"/>
      <c r="D1041" s="68"/>
      <c r="O1041" s="68"/>
      <c r="Q1041" s="68"/>
    </row>
    <row r="1042" spans="2:17" ht="15.75" hidden="1" customHeight="1">
      <c r="B1042" s="73"/>
      <c r="C1042" s="97"/>
      <c r="D1042" s="68"/>
      <c r="O1042" s="68"/>
      <c r="Q1042" s="68"/>
    </row>
    <row r="1043" spans="2:17" ht="15.75" hidden="1" customHeight="1">
      <c r="B1043" s="73"/>
      <c r="C1043" s="97"/>
      <c r="D1043" s="68"/>
      <c r="O1043" s="68"/>
      <c r="Q1043" s="68"/>
    </row>
    <row r="1044" spans="2:17" ht="15.75" hidden="1" customHeight="1">
      <c r="B1044" s="73"/>
      <c r="C1044" s="97"/>
      <c r="D1044" s="68"/>
      <c r="O1044" s="68"/>
      <c r="Q1044" s="68"/>
    </row>
    <row r="1045" spans="2:17" ht="15.75" hidden="1" customHeight="1">
      <c r="B1045" s="73"/>
      <c r="C1045" s="97"/>
      <c r="D1045" s="68"/>
      <c r="O1045" s="68"/>
      <c r="Q1045" s="68"/>
    </row>
    <row r="1046" spans="2:17" ht="15.75" hidden="1" customHeight="1">
      <c r="B1046" s="73"/>
      <c r="C1046" s="97"/>
      <c r="D1046" s="68"/>
      <c r="O1046" s="68"/>
      <c r="Q1046" s="68"/>
    </row>
    <row r="1047" spans="2:17" ht="15.75" hidden="1" customHeight="1">
      <c r="B1047" s="73"/>
      <c r="C1047" s="97"/>
      <c r="D1047" s="68"/>
      <c r="O1047" s="68"/>
      <c r="Q1047" s="68"/>
    </row>
    <row r="1048" spans="2:17" ht="15.75" hidden="1" customHeight="1">
      <c r="B1048" s="73"/>
      <c r="C1048" s="97"/>
      <c r="D1048" s="68"/>
      <c r="O1048" s="68"/>
      <c r="Q1048" s="68"/>
    </row>
    <row r="1049" spans="2:17" ht="15.75" hidden="1" customHeight="1">
      <c r="B1049" s="73"/>
      <c r="C1049" s="97"/>
      <c r="D1049" s="68"/>
      <c r="O1049" s="68"/>
      <c r="Q1049" s="68"/>
    </row>
    <row r="1050" spans="2:17" ht="15.75" hidden="1" customHeight="1">
      <c r="B1050" s="73"/>
      <c r="C1050" s="97"/>
      <c r="D1050" s="68"/>
      <c r="O1050" s="68"/>
      <c r="Q1050" s="68"/>
    </row>
    <row r="1051" spans="2:17" ht="15.75" hidden="1" customHeight="1">
      <c r="B1051" s="73"/>
      <c r="C1051" s="97"/>
      <c r="D1051" s="68"/>
      <c r="O1051" s="68"/>
      <c r="Q1051" s="68"/>
    </row>
    <row r="1052" spans="2:17" ht="15.75" hidden="1" customHeight="1">
      <c r="B1052" s="73"/>
      <c r="C1052" s="97"/>
      <c r="D1052" s="68"/>
      <c r="O1052" s="68"/>
      <c r="Q1052" s="68"/>
    </row>
    <row r="1053" spans="2:17" ht="15.75" hidden="1" customHeight="1">
      <c r="B1053" s="73"/>
      <c r="C1053" s="97"/>
      <c r="D1053" s="68"/>
      <c r="O1053" s="68"/>
      <c r="Q1053" s="68"/>
    </row>
    <row r="1054" spans="2:17" ht="15.75" hidden="1" customHeight="1">
      <c r="B1054" s="73"/>
      <c r="C1054" s="97"/>
      <c r="D1054" s="68"/>
      <c r="O1054" s="68"/>
      <c r="Q1054" s="68"/>
    </row>
    <row r="1055" spans="2:17" ht="15.75" hidden="1" customHeight="1">
      <c r="B1055" s="73"/>
      <c r="C1055" s="97"/>
      <c r="D1055" s="68"/>
      <c r="O1055" s="68"/>
      <c r="Q1055" s="68"/>
    </row>
    <row r="1056" spans="2:17" ht="15.75" hidden="1" customHeight="1">
      <c r="B1056" s="73"/>
      <c r="C1056" s="97"/>
      <c r="D1056" s="68"/>
      <c r="O1056" s="68"/>
      <c r="Q1056" s="68"/>
    </row>
    <row r="1057" spans="2:17" ht="15.75" hidden="1" customHeight="1">
      <c r="B1057" s="73"/>
      <c r="C1057" s="97"/>
      <c r="D1057" s="68"/>
      <c r="O1057" s="68"/>
      <c r="Q1057" s="68"/>
    </row>
    <row r="1058" spans="2:17" ht="15.75" hidden="1" customHeight="1">
      <c r="B1058" s="73"/>
      <c r="C1058" s="97"/>
      <c r="D1058" s="68"/>
      <c r="O1058" s="68"/>
      <c r="Q1058" s="68"/>
    </row>
    <row r="1059" spans="2:17" ht="15.75" hidden="1" customHeight="1">
      <c r="B1059" s="73"/>
      <c r="C1059" s="97"/>
      <c r="D1059" s="68"/>
      <c r="O1059" s="68"/>
      <c r="Q1059" s="68"/>
    </row>
    <row r="1060" spans="2:17" ht="15.75" hidden="1" customHeight="1">
      <c r="B1060" s="73"/>
      <c r="C1060" s="97"/>
      <c r="D1060" s="68"/>
      <c r="O1060" s="68"/>
      <c r="Q1060" s="68"/>
    </row>
    <row r="1061" spans="2:17" ht="15.75" hidden="1" customHeight="1">
      <c r="B1061" s="73"/>
      <c r="C1061" s="97"/>
      <c r="D1061" s="68"/>
      <c r="O1061" s="68"/>
      <c r="Q1061" s="68"/>
    </row>
    <row r="1062" spans="2:17" ht="15.75" hidden="1" customHeight="1">
      <c r="B1062" s="73"/>
      <c r="C1062" s="97"/>
      <c r="D1062" s="68"/>
      <c r="O1062" s="68"/>
      <c r="Q1062" s="68"/>
    </row>
    <row r="1063" spans="2:17" ht="15.75" hidden="1" customHeight="1">
      <c r="B1063" s="73"/>
      <c r="C1063" s="97"/>
      <c r="D1063" s="68"/>
      <c r="O1063" s="68"/>
      <c r="Q1063" s="68"/>
    </row>
    <row r="1064" spans="2:17" ht="15.75" hidden="1" customHeight="1">
      <c r="B1064" s="73"/>
      <c r="C1064" s="97"/>
      <c r="D1064" s="68"/>
      <c r="O1064" s="68"/>
      <c r="Q1064" s="68"/>
    </row>
    <row r="1065" spans="2:17" ht="15.75" hidden="1" customHeight="1">
      <c r="B1065" s="73"/>
      <c r="C1065" s="97"/>
      <c r="D1065" s="68"/>
      <c r="O1065" s="68"/>
      <c r="Q1065" s="68"/>
    </row>
    <row r="1066" spans="2:17" ht="15.75" hidden="1" customHeight="1">
      <c r="B1066" s="73"/>
      <c r="C1066" s="97"/>
      <c r="D1066" s="68"/>
      <c r="O1066" s="68"/>
      <c r="Q1066" s="68"/>
    </row>
    <row r="1067" spans="2:17" ht="15.75" hidden="1" customHeight="1">
      <c r="B1067" s="73"/>
      <c r="C1067" s="97"/>
      <c r="D1067" s="68"/>
      <c r="O1067" s="68"/>
      <c r="Q1067" s="68"/>
    </row>
    <row r="1068" spans="2:17" ht="15.75" hidden="1" customHeight="1">
      <c r="B1068" s="73"/>
      <c r="C1068" s="97"/>
      <c r="D1068" s="68"/>
      <c r="O1068" s="68"/>
      <c r="Q1068" s="68"/>
    </row>
    <row r="1069" spans="2:17" ht="15.75" hidden="1" customHeight="1">
      <c r="B1069" s="73"/>
      <c r="C1069" s="97"/>
      <c r="D1069" s="68"/>
      <c r="O1069" s="68"/>
      <c r="Q1069" s="68"/>
    </row>
    <row r="1070" spans="2:17" ht="15.75" hidden="1" customHeight="1">
      <c r="B1070" s="73"/>
      <c r="C1070" s="97"/>
      <c r="D1070" s="68"/>
      <c r="O1070" s="68"/>
      <c r="Q1070" s="68"/>
    </row>
    <row r="1071" spans="2:17" ht="15.75" hidden="1" customHeight="1">
      <c r="B1071" s="73"/>
      <c r="C1071" s="97"/>
      <c r="D1071" s="68"/>
      <c r="O1071" s="68"/>
      <c r="Q1071" s="68"/>
    </row>
    <row r="1072" spans="2:17" ht="15.75" hidden="1" customHeight="1">
      <c r="B1072" s="73"/>
      <c r="C1072" s="97"/>
      <c r="D1072" s="68"/>
      <c r="O1072" s="68"/>
      <c r="Q1072" s="68"/>
    </row>
    <row r="1073" spans="2:17" ht="15.75" hidden="1" customHeight="1">
      <c r="B1073" s="73"/>
      <c r="C1073" s="97"/>
      <c r="D1073" s="68"/>
      <c r="O1073" s="68"/>
      <c r="Q1073" s="68"/>
    </row>
    <row r="1074" spans="2:17" ht="15.75" hidden="1" customHeight="1">
      <c r="B1074" s="73"/>
      <c r="C1074" s="97"/>
      <c r="D1074" s="68"/>
      <c r="O1074" s="68"/>
      <c r="Q1074" s="68"/>
    </row>
    <row r="1075" spans="2:17" ht="15.75" hidden="1" customHeight="1">
      <c r="B1075" s="73"/>
      <c r="C1075" s="97"/>
      <c r="D1075" s="68"/>
      <c r="O1075" s="68"/>
      <c r="Q1075" s="68"/>
    </row>
    <row r="1076" spans="2:17" ht="15.75" hidden="1" customHeight="1">
      <c r="B1076" s="73"/>
      <c r="C1076" s="97"/>
      <c r="D1076" s="68"/>
      <c r="O1076" s="68"/>
      <c r="Q1076" s="68"/>
    </row>
    <row r="1077" spans="2:17" ht="15.75" hidden="1" customHeight="1">
      <c r="B1077" s="73"/>
      <c r="C1077" s="97"/>
      <c r="D1077" s="68"/>
      <c r="O1077" s="68"/>
      <c r="Q1077" s="68"/>
    </row>
    <row r="1078" spans="2:17" ht="15.75" hidden="1" customHeight="1">
      <c r="B1078" s="73"/>
      <c r="C1078" s="97"/>
      <c r="D1078" s="68"/>
      <c r="O1078" s="68"/>
      <c r="Q1078" s="68"/>
    </row>
    <row r="1079" spans="2:17" ht="15.75" hidden="1" customHeight="1">
      <c r="B1079" s="73"/>
      <c r="C1079" s="97"/>
      <c r="D1079" s="68"/>
      <c r="O1079" s="68"/>
      <c r="Q1079" s="68"/>
    </row>
    <row r="1080" spans="2:17" ht="15.75" hidden="1" customHeight="1">
      <c r="B1080" s="73"/>
      <c r="C1080" s="97"/>
      <c r="D1080" s="68"/>
      <c r="O1080" s="68"/>
      <c r="Q1080" s="68"/>
    </row>
    <row r="1081" spans="2:17" ht="15.75" hidden="1" customHeight="1">
      <c r="B1081" s="73"/>
      <c r="C1081" s="97"/>
      <c r="D1081" s="68"/>
      <c r="O1081" s="68"/>
      <c r="Q1081" s="68"/>
    </row>
    <row r="1082" spans="2:17" ht="15.75" hidden="1" customHeight="1">
      <c r="B1082" s="73"/>
      <c r="C1082" s="97"/>
      <c r="D1082" s="68"/>
      <c r="O1082" s="68"/>
      <c r="Q1082" s="68"/>
    </row>
    <row r="1083" spans="2:17" ht="15.75" hidden="1" customHeight="1">
      <c r="B1083" s="73"/>
      <c r="C1083" s="97"/>
      <c r="D1083" s="68"/>
      <c r="O1083" s="68"/>
      <c r="Q1083" s="68"/>
    </row>
    <row r="1084" spans="2:17" ht="15.75" hidden="1" customHeight="1">
      <c r="B1084" s="73"/>
      <c r="C1084" s="97"/>
      <c r="D1084" s="68"/>
      <c r="O1084" s="68"/>
      <c r="Q1084" s="68"/>
    </row>
    <row r="1085" spans="2:17" ht="15.75" hidden="1" customHeight="1">
      <c r="B1085" s="73"/>
      <c r="C1085" s="97"/>
      <c r="D1085" s="68"/>
      <c r="O1085" s="68"/>
      <c r="Q1085" s="68"/>
    </row>
    <row r="1086" spans="2:17" ht="15.75" hidden="1" customHeight="1">
      <c r="B1086" s="73"/>
      <c r="C1086" s="97"/>
      <c r="D1086" s="68"/>
      <c r="O1086" s="68"/>
      <c r="Q1086" s="68"/>
    </row>
    <row r="1087" spans="2:17" ht="15.75" hidden="1" customHeight="1">
      <c r="B1087" s="73"/>
      <c r="C1087" s="97"/>
      <c r="D1087" s="68"/>
      <c r="O1087" s="68"/>
      <c r="Q1087" s="68"/>
    </row>
    <row r="1088" spans="2:17" ht="15.75" hidden="1" customHeight="1">
      <c r="B1088" s="73"/>
      <c r="C1088" s="97"/>
      <c r="D1088" s="68"/>
      <c r="O1088" s="68"/>
      <c r="Q1088" s="68"/>
    </row>
    <row r="1089" spans="2:17" ht="15.75" hidden="1" customHeight="1">
      <c r="B1089" s="73"/>
      <c r="C1089" s="97"/>
      <c r="D1089" s="68"/>
      <c r="O1089" s="68"/>
      <c r="Q1089" s="68"/>
    </row>
    <row r="1090" spans="2:17" ht="15.75" hidden="1" customHeight="1">
      <c r="B1090" s="73"/>
      <c r="C1090" s="97"/>
      <c r="D1090" s="68"/>
      <c r="O1090" s="68"/>
      <c r="Q1090" s="68"/>
    </row>
    <row r="1091" spans="2:17" ht="15.75" hidden="1" customHeight="1">
      <c r="B1091" s="73"/>
      <c r="C1091" s="97"/>
      <c r="D1091" s="68"/>
      <c r="O1091" s="68"/>
      <c r="Q1091" s="68"/>
    </row>
    <row r="1092" spans="2:17" ht="15.75" hidden="1" customHeight="1">
      <c r="B1092" s="73"/>
      <c r="C1092" s="97"/>
      <c r="D1092" s="68"/>
      <c r="O1092" s="68"/>
      <c r="Q1092" s="68"/>
    </row>
    <row r="1093" spans="2:17" ht="15.75" hidden="1" customHeight="1">
      <c r="B1093" s="73"/>
      <c r="C1093" s="97"/>
      <c r="D1093" s="68"/>
      <c r="O1093" s="68"/>
      <c r="Q1093" s="68"/>
    </row>
    <row r="1094" spans="2:17" ht="15.75" hidden="1" customHeight="1">
      <c r="B1094" s="73"/>
      <c r="C1094" s="97"/>
      <c r="D1094" s="68"/>
      <c r="O1094" s="68"/>
      <c r="Q1094" s="68"/>
    </row>
    <row r="1095" spans="2:17" ht="15.75" hidden="1" customHeight="1">
      <c r="B1095" s="73"/>
      <c r="C1095" s="97"/>
      <c r="D1095" s="68"/>
      <c r="O1095" s="68"/>
      <c r="Q1095" s="68"/>
    </row>
    <row r="1096" spans="2:17" ht="15.75" hidden="1" customHeight="1">
      <c r="B1096" s="73"/>
      <c r="C1096" s="97"/>
      <c r="D1096" s="68"/>
      <c r="O1096" s="68"/>
      <c r="Q1096" s="68"/>
    </row>
    <row r="1097" spans="2:17" ht="15.75" hidden="1" customHeight="1">
      <c r="B1097" s="73"/>
      <c r="C1097" s="97"/>
      <c r="D1097" s="68"/>
      <c r="O1097" s="68"/>
      <c r="Q1097" s="68"/>
    </row>
    <row r="1098" spans="2:17" ht="15.75" hidden="1" customHeight="1">
      <c r="B1098" s="73"/>
      <c r="C1098" s="97"/>
      <c r="D1098" s="68"/>
      <c r="O1098" s="68"/>
      <c r="Q1098" s="68"/>
    </row>
    <row r="1099" spans="2:17" ht="15.75" hidden="1" customHeight="1">
      <c r="B1099" s="73"/>
      <c r="C1099" s="97"/>
      <c r="D1099" s="68"/>
      <c r="O1099" s="68"/>
      <c r="Q1099" s="68"/>
    </row>
    <row r="1100" spans="2:17" ht="15.75" hidden="1" customHeight="1">
      <c r="B1100" s="73"/>
      <c r="C1100" s="97"/>
      <c r="D1100" s="68"/>
      <c r="O1100" s="68"/>
      <c r="Q1100" s="68"/>
    </row>
    <row r="1101" spans="2:17" ht="15.75" hidden="1" customHeight="1">
      <c r="B1101" s="73"/>
      <c r="C1101" s="97"/>
      <c r="D1101" s="68"/>
      <c r="O1101" s="68"/>
      <c r="Q1101" s="68"/>
    </row>
    <row r="1102" spans="2:17" ht="15.75" hidden="1" customHeight="1">
      <c r="B1102" s="73"/>
      <c r="C1102" s="97"/>
      <c r="D1102" s="68"/>
      <c r="O1102" s="68"/>
      <c r="Q1102" s="68"/>
    </row>
    <row r="1103" spans="2:17" ht="15.75" hidden="1" customHeight="1">
      <c r="B1103" s="73"/>
      <c r="C1103" s="97"/>
      <c r="D1103" s="68"/>
      <c r="O1103" s="68"/>
      <c r="Q1103" s="68"/>
    </row>
    <row r="1104" spans="2:17" ht="15.75" hidden="1" customHeight="1">
      <c r="B1104" s="73"/>
      <c r="C1104" s="97"/>
      <c r="D1104" s="68"/>
      <c r="O1104" s="68"/>
      <c r="Q1104" s="68"/>
    </row>
    <row r="1105" spans="2:17" ht="15.75" hidden="1" customHeight="1">
      <c r="B1105" s="73"/>
      <c r="C1105" s="97"/>
      <c r="D1105" s="68"/>
      <c r="O1105" s="68"/>
      <c r="Q1105" s="68"/>
    </row>
    <row r="1106" spans="2:17" ht="15.75" hidden="1" customHeight="1">
      <c r="B1106" s="73"/>
      <c r="C1106" s="97"/>
      <c r="D1106" s="68"/>
      <c r="O1106" s="68"/>
      <c r="Q1106" s="68"/>
    </row>
    <row r="1107" spans="2:17" ht="15.75" hidden="1" customHeight="1">
      <c r="B1107" s="73"/>
      <c r="C1107" s="97"/>
      <c r="D1107" s="68"/>
      <c r="O1107" s="68"/>
      <c r="Q1107" s="68"/>
    </row>
    <row r="1108" spans="2:17" ht="15.75" hidden="1" customHeight="1">
      <c r="B1108" s="73"/>
      <c r="C1108" s="97"/>
      <c r="D1108" s="68"/>
      <c r="O1108" s="68"/>
      <c r="Q1108" s="68"/>
    </row>
    <row r="1109" spans="2:17" ht="15.75" hidden="1" customHeight="1">
      <c r="B1109" s="73"/>
      <c r="C1109" s="97"/>
      <c r="D1109" s="68"/>
      <c r="O1109" s="68"/>
      <c r="Q1109" s="68"/>
    </row>
    <row r="1110" spans="2:17" ht="15.75" hidden="1" customHeight="1">
      <c r="B1110" s="73"/>
      <c r="C1110" s="97"/>
      <c r="D1110" s="68"/>
      <c r="O1110" s="68"/>
      <c r="Q1110" s="68"/>
    </row>
    <row r="1111" spans="2:17" ht="15.75" hidden="1" customHeight="1">
      <c r="B1111" s="73"/>
      <c r="C1111" s="97"/>
      <c r="D1111" s="68"/>
      <c r="O1111" s="68"/>
      <c r="Q1111" s="68"/>
    </row>
    <row r="1112" spans="2:17" ht="15.75" hidden="1" customHeight="1">
      <c r="B1112" s="73"/>
      <c r="C1112" s="97"/>
      <c r="D1112" s="68"/>
      <c r="O1112" s="68"/>
      <c r="Q1112" s="68"/>
    </row>
    <row r="1113" spans="2:17" ht="15.75" hidden="1" customHeight="1">
      <c r="B1113" s="73"/>
      <c r="C1113" s="97"/>
      <c r="D1113" s="68"/>
      <c r="O1113" s="68"/>
      <c r="Q1113" s="68"/>
    </row>
    <row r="1114" spans="2:17" ht="15.75" hidden="1" customHeight="1">
      <c r="B1114" s="73"/>
      <c r="C1114" s="97"/>
      <c r="D1114" s="68"/>
      <c r="O1114" s="68"/>
      <c r="Q1114" s="68"/>
    </row>
    <row r="1115" spans="2:17" ht="15.75" hidden="1" customHeight="1">
      <c r="B1115" s="73"/>
      <c r="C1115" s="97"/>
      <c r="D1115" s="68"/>
      <c r="O1115" s="68"/>
      <c r="Q1115" s="68"/>
    </row>
    <row r="1116" spans="2:17" ht="15.75" hidden="1" customHeight="1">
      <c r="B1116" s="73"/>
      <c r="C1116" s="97"/>
      <c r="D1116" s="68"/>
      <c r="O1116" s="68"/>
      <c r="Q1116" s="68"/>
    </row>
    <row r="1117" spans="2:17" ht="15.75" hidden="1" customHeight="1">
      <c r="B1117" s="73"/>
      <c r="C1117" s="97"/>
      <c r="D1117" s="68"/>
      <c r="O1117" s="68"/>
      <c r="Q1117" s="68"/>
    </row>
    <row r="1118" spans="2:17" ht="15.75" hidden="1" customHeight="1">
      <c r="B1118" s="73"/>
      <c r="C1118" s="97"/>
      <c r="D1118" s="68"/>
      <c r="O1118" s="68"/>
      <c r="Q1118" s="68"/>
    </row>
    <row r="1119" spans="2:17" ht="15.75" hidden="1" customHeight="1">
      <c r="B1119" s="73"/>
      <c r="C1119" s="97"/>
      <c r="D1119" s="68"/>
      <c r="O1119" s="68"/>
      <c r="Q1119" s="68"/>
    </row>
    <row r="1120" spans="2:17" ht="15.75" hidden="1" customHeight="1">
      <c r="B1120" s="73"/>
      <c r="C1120" s="97"/>
      <c r="D1120" s="68"/>
      <c r="O1120" s="68"/>
      <c r="Q1120" s="68"/>
    </row>
    <row r="1121" spans="2:17" ht="15.75" hidden="1" customHeight="1">
      <c r="B1121" s="73"/>
      <c r="C1121" s="97"/>
      <c r="D1121" s="68"/>
      <c r="O1121" s="68"/>
      <c r="Q1121" s="68"/>
    </row>
    <row r="1122" spans="2:17" ht="15.75" hidden="1" customHeight="1">
      <c r="B1122" s="73"/>
      <c r="C1122" s="97"/>
      <c r="D1122" s="68"/>
      <c r="O1122" s="68"/>
      <c r="Q1122" s="68"/>
    </row>
    <row r="1123" spans="2:17" ht="15.75" hidden="1" customHeight="1">
      <c r="B1123" s="73"/>
      <c r="C1123" s="97"/>
      <c r="D1123" s="68"/>
      <c r="O1123" s="68"/>
      <c r="Q1123" s="68"/>
    </row>
    <row r="1124" spans="2:17" ht="15.75" hidden="1" customHeight="1">
      <c r="B1124" s="73"/>
      <c r="C1124" s="97"/>
      <c r="D1124" s="68"/>
      <c r="O1124" s="68"/>
      <c r="Q1124" s="68"/>
    </row>
    <row r="1125" spans="2:17" ht="15.75" hidden="1" customHeight="1">
      <c r="B1125" s="73"/>
      <c r="C1125" s="97"/>
      <c r="D1125" s="68"/>
      <c r="O1125" s="68"/>
      <c r="Q1125" s="68"/>
    </row>
    <row r="1126" spans="2:17" ht="15.75" hidden="1" customHeight="1">
      <c r="B1126" s="73"/>
      <c r="C1126" s="97"/>
      <c r="D1126" s="68"/>
      <c r="O1126" s="68"/>
      <c r="Q1126" s="68"/>
    </row>
    <row r="1127" spans="2:17" ht="15.75" hidden="1" customHeight="1">
      <c r="B1127" s="73"/>
      <c r="C1127" s="97"/>
      <c r="D1127" s="68"/>
      <c r="O1127" s="68"/>
      <c r="Q1127" s="68"/>
    </row>
    <row r="1128" spans="2:17" ht="15.75" hidden="1" customHeight="1">
      <c r="B1128" s="73"/>
      <c r="C1128" s="97"/>
      <c r="D1128" s="68"/>
      <c r="O1128" s="68"/>
      <c r="Q1128" s="68"/>
    </row>
    <row r="1129" spans="2:17" ht="15.75" hidden="1" customHeight="1">
      <c r="B1129" s="73"/>
      <c r="C1129" s="97"/>
      <c r="D1129" s="68"/>
      <c r="O1129" s="68"/>
      <c r="Q1129" s="68"/>
    </row>
    <row r="1130" spans="2:17" ht="15.75" hidden="1" customHeight="1">
      <c r="B1130" s="73"/>
      <c r="C1130" s="97"/>
      <c r="D1130" s="68"/>
      <c r="O1130" s="68"/>
      <c r="Q1130" s="68"/>
    </row>
    <row r="1131" spans="2:17" ht="15.75" hidden="1" customHeight="1">
      <c r="B1131" s="73"/>
      <c r="C1131" s="97"/>
      <c r="D1131" s="68"/>
      <c r="O1131" s="68"/>
      <c r="Q1131" s="68"/>
    </row>
    <row r="1132" spans="2:17" ht="15.75" hidden="1" customHeight="1">
      <c r="B1132" s="73"/>
      <c r="C1132" s="97"/>
      <c r="D1132" s="68"/>
      <c r="O1132" s="68"/>
      <c r="Q1132" s="68"/>
    </row>
    <row r="1133" spans="2:17" ht="15.75" hidden="1" customHeight="1">
      <c r="B1133" s="73"/>
      <c r="C1133" s="97"/>
      <c r="D1133" s="68"/>
      <c r="O1133" s="68"/>
      <c r="Q1133" s="68"/>
    </row>
    <row r="1134" spans="2:17" ht="15.75" hidden="1" customHeight="1">
      <c r="B1134" s="73"/>
      <c r="C1134" s="97"/>
      <c r="D1134" s="68"/>
      <c r="O1134" s="68"/>
      <c r="Q1134" s="68"/>
    </row>
    <row r="1135" spans="2:17" ht="15.75" hidden="1" customHeight="1">
      <c r="B1135" s="73"/>
      <c r="C1135" s="97"/>
      <c r="D1135" s="68"/>
      <c r="O1135" s="68"/>
      <c r="Q1135" s="68"/>
    </row>
    <row r="1136" spans="2:17" ht="15.75" hidden="1" customHeight="1">
      <c r="B1136" s="73"/>
      <c r="C1136" s="97"/>
      <c r="D1136" s="68"/>
      <c r="O1136" s="68"/>
      <c r="Q1136" s="68"/>
    </row>
    <row r="1137" spans="2:17" ht="15.75" hidden="1" customHeight="1">
      <c r="B1137" s="73"/>
      <c r="C1137" s="97"/>
      <c r="D1137" s="68"/>
      <c r="O1137" s="68"/>
      <c r="Q1137" s="68"/>
    </row>
    <row r="1138" spans="2:17" ht="15.75" hidden="1" customHeight="1">
      <c r="B1138" s="73"/>
      <c r="C1138" s="97"/>
      <c r="D1138" s="68"/>
      <c r="O1138" s="68"/>
      <c r="Q1138" s="68"/>
    </row>
    <row r="1139" spans="2:17" ht="15.75" hidden="1" customHeight="1">
      <c r="B1139" s="73"/>
      <c r="C1139" s="97"/>
      <c r="D1139" s="68"/>
      <c r="O1139" s="68"/>
      <c r="Q1139" s="68"/>
    </row>
    <row r="1140" spans="2:17" ht="15.75" hidden="1" customHeight="1">
      <c r="B1140" s="73"/>
      <c r="C1140" s="97"/>
      <c r="D1140" s="68"/>
      <c r="O1140" s="68"/>
      <c r="Q1140" s="68"/>
    </row>
    <row r="1141" spans="2:17" ht="15.75" hidden="1" customHeight="1">
      <c r="B1141" s="73"/>
      <c r="C1141" s="97"/>
      <c r="D1141" s="68"/>
      <c r="O1141" s="68"/>
      <c r="Q1141" s="68"/>
    </row>
    <row r="1142" spans="2:17" ht="15.75" hidden="1" customHeight="1">
      <c r="B1142" s="73"/>
      <c r="C1142" s="97"/>
      <c r="D1142" s="68"/>
      <c r="O1142" s="68"/>
      <c r="Q1142" s="68"/>
    </row>
    <row r="1143" spans="2:17" ht="15.75" hidden="1" customHeight="1">
      <c r="B1143" s="73"/>
      <c r="C1143" s="97"/>
      <c r="D1143" s="68"/>
      <c r="O1143" s="68"/>
      <c r="Q1143" s="68"/>
    </row>
    <row r="1144" spans="2:17" ht="15.75" hidden="1" customHeight="1">
      <c r="B1144" s="73"/>
      <c r="C1144" s="97"/>
      <c r="D1144" s="68"/>
      <c r="O1144" s="68"/>
      <c r="Q1144" s="68"/>
    </row>
    <row r="1145" spans="2:17" ht="15.75" hidden="1" customHeight="1">
      <c r="B1145" s="73"/>
      <c r="C1145" s="97"/>
      <c r="D1145" s="68"/>
      <c r="O1145" s="68"/>
      <c r="Q1145" s="68"/>
    </row>
    <row r="1146" spans="2:17" ht="15.75" hidden="1" customHeight="1">
      <c r="B1146" s="73"/>
      <c r="C1146" s="97"/>
      <c r="D1146" s="68"/>
      <c r="O1146" s="68"/>
      <c r="Q1146" s="68"/>
    </row>
    <row r="1147" spans="2:17" ht="15.75" hidden="1" customHeight="1">
      <c r="B1147" s="73"/>
      <c r="C1147" s="97"/>
      <c r="D1147" s="68"/>
      <c r="O1147" s="68"/>
      <c r="Q1147" s="68"/>
    </row>
    <row r="1148" spans="2:17" ht="15.75" hidden="1" customHeight="1">
      <c r="B1148" s="73"/>
      <c r="C1148" s="97"/>
      <c r="D1148" s="68"/>
      <c r="O1148" s="68"/>
      <c r="Q1148" s="68"/>
    </row>
    <row r="1149" spans="2:17" ht="15.75" hidden="1" customHeight="1">
      <c r="B1149" s="73"/>
      <c r="C1149" s="97"/>
      <c r="D1149" s="68"/>
      <c r="O1149" s="68"/>
      <c r="Q1149" s="68"/>
    </row>
    <row r="1150" spans="2:17" ht="15.75" hidden="1" customHeight="1">
      <c r="B1150" s="73"/>
      <c r="C1150" s="97"/>
      <c r="D1150" s="68"/>
      <c r="O1150" s="68"/>
      <c r="Q1150" s="68"/>
    </row>
    <row r="1151" spans="2:17" ht="15.75" hidden="1" customHeight="1">
      <c r="B1151" s="73"/>
      <c r="C1151" s="97"/>
      <c r="D1151" s="68"/>
      <c r="O1151" s="68"/>
      <c r="Q1151" s="68"/>
    </row>
    <row r="1152" spans="2:17" ht="15.75" hidden="1" customHeight="1">
      <c r="B1152" s="73"/>
      <c r="C1152" s="97"/>
      <c r="D1152" s="68"/>
      <c r="O1152" s="68"/>
      <c r="Q1152" s="68"/>
    </row>
    <row r="1153" spans="2:17" ht="15.75" hidden="1" customHeight="1">
      <c r="B1153" s="73"/>
      <c r="C1153" s="97"/>
      <c r="D1153" s="68"/>
      <c r="O1153" s="68"/>
      <c r="Q1153" s="68"/>
    </row>
    <row r="1154" spans="2:17" ht="15.75" hidden="1" customHeight="1">
      <c r="B1154" s="73"/>
      <c r="C1154" s="97"/>
      <c r="D1154" s="68"/>
      <c r="O1154" s="68"/>
      <c r="Q1154" s="68"/>
    </row>
    <row r="1155" spans="2:17" ht="15.75" hidden="1" customHeight="1">
      <c r="B1155" s="73"/>
      <c r="C1155" s="97"/>
      <c r="D1155" s="68"/>
      <c r="O1155" s="68"/>
      <c r="Q1155" s="68"/>
    </row>
    <row r="1156" spans="2:17" ht="15.75" hidden="1" customHeight="1">
      <c r="B1156" s="73"/>
      <c r="C1156" s="97"/>
      <c r="D1156" s="68"/>
      <c r="O1156" s="68"/>
      <c r="Q1156" s="68"/>
    </row>
    <row r="1157" spans="2:17" ht="15.75" hidden="1" customHeight="1">
      <c r="B1157" s="73"/>
      <c r="C1157" s="97"/>
      <c r="D1157" s="68"/>
      <c r="O1157" s="68"/>
      <c r="Q1157" s="68"/>
    </row>
    <row r="1158" spans="2:17" ht="15.75" hidden="1" customHeight="1">
      <c r="B1158" s="73"/>
      <c r="C1158" s="97"/>
      <c r="D1158" s="68"/>
      <c r="O1158" s="68"/>
      <c r="Q1158" s="68"/>
    </row>
    <row r="1159" spans="2:17" ht="15.75" hidden="1" customHeight="1">
      <c r="B1159" s="73"/>
      <c r="C1159" s="97"/>
      <c r="D1159" s="68"/>
      <c r="O1159" s="68"/>
      <c r="Q1159" s="68"/>
    </row>
    <row r="1160" spans="2:17" ht="15.75" hidden="1" customHeight="1">
      <c r="B1160" s="73"/>
      <c r="C1160" s="97"/>
      <c r="D1160" s="68"/>
      <c r="O1160" s="68"/>
      <c r="Q1160" s="68"/>
    </row>
    <row r="1161" spans="2:17" ht="15.75" hidden="1" customHeight="1">
      <c r="B1161" s="73"/>
      <c r="C1161" s="97"/>
      <c r="D1161" s="68"/>
      <c r="O1161" s="68"/>
      <c r="Q1161" s="68"/>
    </row>
    <row r="1162" spans="2:17" ht="15.75" hidden="1" customHeight="1">
      <c r="B1162" s="73"/>
      <c r="C1162" s="97"/>
      <c r="D1162" s="68"/>
      <c r="O1162" s="68"/>
      <c r="Q1162" s="68"/>
    </row>
    <row r="1163" spans="2:17" ht="15.75" hidden="1" customHeight="1">
      <c r="B1163" s="73"/>
      <c r="C1163" s="97"/>
      <c r="D1163" s="68"/>
      <c r="O1163" s="68"/>
      <c r="Q1163" s="68"/>
    </row>
    <row r="1164" spans="2:17" ht="15.75" hidden="1" customHeight="1">
      <c r="B1164" s="73"/>
      <c r="C1164" s="97"/>
      <c r="D1164" s="68"/>
      <c r="O1164" s="68"/>
      <c r="Q1164" s="68"/>
    </row>
    <row r="1165" spans="2:17" ht="15.75" hidden="1" customHeight="1">
      <c r="B1165" s="73"/>
      <c r="C1165" s="97"/>
      <c r="D1165" s="68"/>
      <c r="O1165" s="68"/>
      <c r="Q1165" s="68"/>
    </row>
    <row r="1166" spans="2:17" ht="15.75" hidden="1" customHeight="1">
      <c r="B1166" s="73"/>
      <c r="C1166" s="97"/>
      <c r="D1166" s="68"/>
      <c r="O1166" s="68"/>
      <c r="Q1166" s="68"/>
    </row>
    <row r="1167" spans="2:17" ht="15.75" hidden="1" customHeight="1">
      <c r="B1167" s="73"/>
      <c r="C1167" s="97"/>
      <c r="D1167" s="68"/>
      <c r="O1167" s="68"/>
      <c r="Q1167" s="68"/>
    </row>
    <row r="1168" spans="2:17" ht="15.75" hidden="1" customHeight="1">
      <c r="B1168" s="73"/>
      <c r="C1168" s="97"/>
      <c r="D1168" s="68"/>
      <c r="O1168" s="68"/>
      <c r="Q1168" s="68"/>
    </row>
    <row r="1169" spans="2:17" ht="15.75" hidden="1" customHeight="1">
      <c r="B1169" s="73"/>
      <c r="C1169" s="97"/>
      <c r="D1169" s="68"/>
      <c r="O1169" s="68"/>
      <c r="Q1169" s="68"/>
    </row>
    <row r="1170" spans="2:17" ht="15.75" hidden="1" customHeight="1">
      <c r="B1170" s="73"/>
      <c r="C1170" s="97"/>
      <c r="D1170" s="68"/>
      <c r="O1170" s="68"/>
      <c r="Q1170" s="68"/>
    </row>
    <row r="1171" spans="2:17" ht="15.75" hidden="1" customHeight="1">
      <c r="B1171" s="73"/>
      <c r="C1171" s="97"/>
      <c r="D1171" s="68"/>
      <c r="O1171" s="68"/>
      <c r="Q1171" s="68"/>
    </row>
    <row r="1172" spans="2:17" ht="15.75" hidden="1" customHeight="1">
      <c r="B1172" s="73"/>
      <c r="C1172" s="97"/>
      <c r="D1172" s="68"/>
      <c r="O1172" s="68"/>
      <c r="Q1172" s="68"/>
    </row>
    <row r="1173" spans="2:17" ht="15.75" hidden="1" customHeight="1">
      <c r="B1173" s="73"/>
      <c r="C1173" s="97"/>
      <c r="D1173" s="68"/>
      <c r="O1173" s="68"/>
      <c r="Q1173" s="68"/>
    </row>
    <row r="1174" spans="2:17" ht="15.75" hidden="1" customHeight="1">
      <c r="B1174" s="73"/>
      <c r="C1174" s="97"/>
      <c r="D1174" s="68"/>
      <c r="O1174" s="68"/>
      <c r="Q1174" s="68"/>
    </row>
    <row r="1175" spans="2:17" ht="15.75" hidden="1" customHeight="1">
      <c r="B1175" s="73"/>
      <c r="C1175" s="97"/>
      <c r="D1175" s="68"/>
      <c r="O1175" s="68"/>
      <c r="Q1175" s="68"/>
    </row>
    <row r="1176" spans="2:17" ht="15.75" hidden="1" customHeight="1">
      <c r="B1176" s="73"/>
      <c r="C1176" s="97"/>
      <c r="D1176" s="68"/>
      <c r="O1176" s="68"/>
      <c r="Q1176" s="68"/>
    </row>
    <row r="1177" spans="2:17" ht="15.75" hidden="1" customHeight="1">
      <c r="B1177" s="73"/>
      <c r="C1177" s="97"/>
      <c r="D1177" s="68"/>
      <c r="O1177" s="68"/>
      <c r="Q1177" s="68"/>
    </row>
    <row r="1178" spans="2:17" ht="15.75" hidden="1" customHeight="1">
      <c r="B1178" s="73"/>
      <c r="C1178" s="97"/>
      <c r="D1178" s="68"/>
      <c r="O1178" s="68"/>
      <c r="Q1178" s="68"/>
    </row>
    <row r="1179" spans="2:17" ht="15.75" hidden="1" customHeight="1">
      <c r="B1179" s="73"/>
      <c r="C1179" s="97"/>
      <c r="D1179" s="68"/>
      <c r="O1179" s="68"/>
      <c r="Q1179" s="68"/>
    </row>
    <row r="1180" spans="2:17" ht="15.75" hidden="1" customHeight="1">
      <c r="B1180" s="73"/>
      <c r="C1180" s="97"/>
      <c r="D1180" s="68"/>
      <c r="O1180" s="68"/>
      <c r="Q1180" s="68"/>
    </row>
    <row r="1181" spans="2:17" ht="15.75" hidden="1" customHeight="1">
      <c r="B1181" s="73"/>
      <c r="C1181" s="97"/>
      <c r="D1181" s="68"/>
      <c r="O1181" s="68"/>
      <c r="Q1181" s="68"/>
    </row>
    <row r="1182" spans="2:17" ht="15.75" hidden="1" customHeight="1">
      <c r="B1182" s="73"/>
      <c r="C1182" s="97"/>
      <c r="D1182" s="68"/>
      <c r="O1182" s="68"/>
      <c r="Q1182" s="68"/>
    </row>
    <row r="1183" spans="2:17" ht="15.75" hidden="1" customHeight="1">
      <c r="B1183" s="73"/>
      <c r="C1183" s="97"/>
      <c r="D1183" s="68"/>
      <c r="O1183" s="68"/>
      <c r="Q1183" s="68"/>
    </row>
    <row r="1184" spans="2:17" ht="15.75" hidden="1" customHeight="1">
      <c r="B1184" s="73"/>
      <c r="C1184" s="97"/>
      <c r="D1184" s="68"/>
      <c r="O1184" s="68"/>
      <c r="Q1184" s="68"/>
    </row>
    <row r="1185" spans="2:17" ht="15.75" hidden="1" customHeight="1">
      <c r="B1185" s="73"/>
      <c r="C1185" s="97"/>
      <c r="D1185" s="68"/>
      <c r="O1185" s="68"/>
      <c r="Q1185" s="68"/>
    </row>
    <row r="1186" spans="2:17" ht="15.75" hidden="1" customHeight="1">
      <c r="B1186" s="73"/>
      <c r="C1186" s="97"/>
      <c r="D1186" s="68"/>
      <c r="O1186" s="68"/>
      <c r="Q1186" s="68"/>
    </row>
    <row r="1187" spans="2:17" ht="15.75" hidden="1" customHeight="1">
      <c r="B1187" s="73"/>
      <c r="C1187" s="97"/>
      <c r="D1187" s="68"/>
      <c r="O1187" s="68"/>
      <c r="Q1187" s="68"/>
    </row>
    <row r="1188" spans="2:17" ht="15.75" hidden="1" customHeight="1">
      <c r="B1188" s="73"/>
      <c r="C1188" s="97"/>
      <c r="D1188" s="68"/>
      <c r="O1188" s="68"/>
      <c r="Q1188" s="68"/>
    </row>
    <row r="1189" spans="2:17" ht="15.75" hidden="1" customHeight="1">
      <c r="B1189" s="73"/>
      <c r="C1189" s="97"/>
      <c r="D1189" s="68"/>
      <c r="O1189" s="68"/>
      <c r="Q1189" s="68"/>
    </row>
    <row r="1190" spans="2:17" ht="15.75" hidden="1" customHeight="1">
      <c r="B1190" s="73"/>
      <c r="C1190" s="97"/>
      <c r="D1190" s="68"/>
      <c r="O1190" s="68"/>
      <c r="Q1190" s="68"/>
    </row>
    <row r="1191" spans="2:17" ht="15.75" hidden="1" customHeight="1">
      <c r="B1191" s="73"/>
      <c r="C1191" s="97"/>
      <c r="D1191" s="68"/>
      <c r="O1191" s="68"/>
      <c r="Q1191" s="68"/>
    </row>
    <row r="1192" spans="2:17" ht="15.75" hidden="1" customHeight="1">
      <c r="B1192" s="73"/>
      <c r="C1192" s="97"/>
      <c r="D1192" s="68"/>
      <c r="O1192" s="68"/>
      <c r="Q1192" s="68"/>
    </row>
    <row r="1193" spans="2:17" ht="15.75" hidden="1" customHeight="1">
      <c r="B1193" s="73"/>
      <c r="C1193" s="97"/>
      <c r="D1193" s="68"/>
      <c r="O1193" s="68"/>
      <c r="Q1193" s="68"/>
    </row>
    <row r="1194" spans="2:17" ht="15.75" hidden="1" customHeight="1">
      <c r="B1194" s="73"/>
      <c r="C1194" s="97"/>
      <c r="D1194" s="68"/>
      <c r="O1194" s="68"/>
      <c r="Q1194" s="68"/>
    </row>
    <row r="1195" spans="2:17" ht="15.75" hidden="1" customHeight="1">
      <c r="B1195" s="73"/>
      <c r="C1195" s="97"/>
      <c r="D1195" s="68"/>
      <c r="O1195" s="68"/>
      <c r="Q1195" s="68"/>
    </row>
    <row r="1196" spans="2:17" ht="15.75" hidden="1" customHeight="1">
      <c r="B1196" s="73"/>
      <c r="C1196" s="97"/>
      <c r="D1196" s="68"/>
      <c r="O1196" s="68"/>
      <c r="Q1196" s="68"/>
    </row>
    <row r="1197" spans="2:17" ht="15.75" hidden="1" customHeight="1">
      <c r="B1197" s="73"/>
      <c r="C1197" s="97"/>
      <c r="D1197" s="68"/>
      <c r="O1197" s="68"/>
      <c r="Q1197" s="68"/>
    </row>
    <row r="1198" spans="2:17" ht="15.75" hidden="1" customHeight="1">
      <c r="B1198" s="73"/>
      <c r="C1198" s="97"/>
      <c r="D1198" s="68"/>
      <c r="O1198" s="68"/>
      <c r="Q1198" s="68"/>
    </row>
    <row r="1199" spans="2:17" ht="15.75" hidden="1" customHeight="1">
      <c r="B1199" s="73"/>
      <c r="C1199" s="97"/>
      <c r="D1199" s="68"/>
      <c r="O1199" s="68"/>
      <c r="Q1199" s="68"/>
    </row>
    <row r="1200" spans="2:17" ht="15.75" hidden="1" customHeight="1">
      <c r="B1200" s="73"/>
      <c r="C1200" s="97"/>
      <c r="D1200" s="68"/>
      <c r="O1200" s="68"/>
      <c r="Q1200" s="68"/>
    </row>
    <row r="1201" spans="2:17" ht="15.75" hidden="1" customHeight="1">
      <c r="B1201" s="73"/>
      <c r="C1201" s="97"/>
      <c r="D1201" s="68"/>
      <c r="O1201" s="68"/>
      <c r="Q1201" s="68"/>
    </row>
    <row r="1202" spans="2:17" ht="15.75" hidden="1" customHeight="1">
      <c r="B1202" s="73"/>
      <c r="C1202" s="97"/>
      <c r="D1202" s="68"/>
      <c r="O1202" s="68"/>
      <c r="Q1202" s="68"/>
    </row>
    <row r="1203" spans="2:17" ht="15.75" hidden="1" customHeight="1">
      <c r="B1203" s="73"/>
      <c r="C1203" s="97"/>
      <c r="D1203" s="68"/>
      <c r="O1203" s="68"/>
      <c r="Q1203" s="68"/>
    </row>
    <row r="1204" spans="2:17" ht="15.75" hidden="1" customHeight="1">
      <c r="B1204" s="73"/>
      <c r="C1204" s="97"/>
      <c r="D1204" s="68"/>
      <c r="O1204" s="68"/>
      <c r="Q1204" s="68"/>
    </row>
    <row r="1205" spans="2:17" ht="15.75" hidden="1" customHeight="1">
      <c r="B1205" s="73"/>
      <c r="C1205" s="97"/>
      <c r="D1205" s="68"/>
      <c r="O1205" s="68"/>
      <c r="Q1205" s="68"/>
    </row>
    <row r="1206" spans="2:17" ht="15.75" hidden="1" customHeight="1">
      <c r="B1206" s="73"/>
      <c r="C1206" s="97"/>
      <c r="D1206" s="68"/>
      <c r="O1206" s="68"/>
      <c r="Q1206" s="68"/>
    </row>
    <row r="1207" spans="2:17" ht="15.75" hidden="1" customHeight="1">
      <c r="B1207" s="73"/>
      <c r="C1207" s="97"/>
      <c r="D1207" s="68"/>
      <c r="O1207" s="68"/>
      <c r="Q1207" s="68"/>
    </row>
    <row r="1208" spans="2:17" ht="15.75" hidden="1" customHeight="1">
      <c r="B1208" s="73"/>
      <c r="C1208" s="97"/>
      <c r="D1208" s="68"/>
      <c r="O1208" s="68"/>
      <c r="Q1208" s="68"/>
    </row>
    <row r="1209" spans="2:17" ht="15.75" hidden="1" customHeight="1">
      <c r="B1209" s="73"/>
      <c r="C1209" s="97"/>
      <c r="D1209" s="68"/>
      <c r="O1209" s="68"/>
      <c r="Q1209" s="68"/>
    </row>
    <row r="1210" spans="2:17" ht="15.75" hidden="1" customHeight="1">
      <c r="B1210" s="73"/>
      <c r="C1210" s="97"/>
      <c r="D1210" s="68"/>
      <c r="O1210" s="68"/>
      <c r="Q1210" s="68"/>
    </row>
    <row r="1211" spans="2:17" ht="15.75" hidden="1" customHeight="1">
      <c r="B1211" s="73"/>
      <c r="C1211" s="97"/>
      <c r="D1211" s="68"/>
      <c r="O1211" s="68"/>
      <c r="Q1211" s="68"/>
    </row>
    <row r="1212" spans="2:17" ht="15.75" hidden="1" customHeight="1">
      <c r="B1212" s="73"/>
      <c r="C1212" s="97"/>
      <c r="D1212" s="68"/>
      <c r="O1212" s="68"/>
      <c r="Q1212" s="68"/>
    </row>
    <row r="1213" spans="2:17" ht="15.75" hidden="1" customHeight="1">
      <c r="B1213" s="73"/>
      <c r="C1213" s="97"/>
      <c r="D1213" s="68"/>
      <c r="O1213" s="68"/>
      <c r="Q1213" s="68"/>
    </row>
    <row r="1214" spans="2:17" ht="15.75" hidden="1" customHeight="1">
      <c r="B1214" s="73"/>
      <c r="C1214" s="97"/>
      <c r="D1214" s="68"/>
      <c r="O1214" s="68"/>
      <c r="Q1214" s="68"/>
    </row>
    <row r="1215" spans="2:17" ht="15.75" hidden="1" customHeight="1">
      <c r="B1215" s="73"/>
      <c r="C1215" s="97"/>
      <c r="D1215" s="68"/>
      <c r="O1215" s="68"/>
      <c r="Q1215" s="68"/>
    </row>
    <row r="1216" spans="2:17" ht="15.75" hidden="1" customHeight="1">
      <c r="B1216" s="73"/>
      <c r="C1216" s="97"/>
      <c r="D1216" s="68"/>
      <c r="O1216" s="68"/>
      <c r="Q1216" s="68"/>
    </row>
    <row r="1217" spans="2:17" ht="15.75" hidden="1" customHeight="1">
      <c r="B1217" s="73"/>
      <c r="C1217" s="97"/>
      <c r="D1217" s="68"/>
      <c r="O1217" s="68"/>
      <c r="Q1217" s="68"/>
    </row>
    <row r="1218" spans="2:17" ht="15.75" hidden="1" customHeight="1">
      <c r="B1218" s="73"/>
      <c r="C1218" s="97"/>
      <c r="D1218" s="68"/>
      <c r="O1218" s="68"/>
      <c r="Q1218" s="68"/>
    </row>
    <row r="1219" spans="2:17" ht="15.75" hidden="1" customHeight="1">
      <c r="B1219" s="73"/>
      <c r="C1219" s="97"/>
      <c r="D1219" s="68"/>
      <c r="O1219" s="68"/>
      <c r="Q1219" s="68"/>
    </row>
    <row r="1220" spans="2:17" ht="15.75" hidden="1" customHeight="1">
      <c r="B1220" s="73"/>
      <c r="C1220" s="97"/>
      <c r="D1220" s="68"/>
      <c r="O1220" s="68"/>
      <c r="Q1220" s="68"/>
    </row>
    <row r="1221" spans="2:17" ht="15.75" hidden="1" customHeight="1">
      <c r="B1221" s="73"/>
      <c r="C1221" s="97"/>
      <c r="D1221" s="68"/>
      <c r="O1221" s="68"/>
      <c r="Q1221" s="68"/>
    </row>
    <row r="1222" spans="2:17" ht="15.75" hidden="1" customHeight="1">
      <c r="B1222" s="73"/>
      <c r="C1222" s="97"/>
      <c r="D1222" s="68"/>
      <c r="O1222" s="68"/>
      <c r="Q1222" s="68"/>
    </row>
    <row r="1223" spans="2:17" ht="15.75" hidden="1" customHeight="1">
      <c r="B1223" s="73"/>
      <c r="C1223" s="97"/>
      <c r="D1223" s="68"/>
      <c r="O1223" s="68"/>
      <c r="Q1223" s="68"/>
    </row>
    <row r="1224" spans="2:17" ht="15.75" hidden="1" customHeight="1">
      <c r="B1224" s="73"/>
      <c r="C1224" s="97"/>
      <c r="D1224" s="68"/>
      <c r="O1224" s="68"/>
      <c r="Q1224" s="68"/>
    </row>
    <row r="1225" spans="2:17" ht="15.75" hidden="1" customHeight="1">
      <c r="B1225" s="73"/>
      <c r="C1225" s="97"/>
      <c r="D1225" s="68"/>
      <c r="O1225" s="68"/>
      <c r="Q1225" s="68"/>
    </row>
    <row r="1226" spans="2:17" ht="15.75" hidden="1" customHeight="1">
      <c r="B1226" s="73"/>
      <c r="C1226" s="97"/>
      <c r="D1226" s="68"/>
      <c r="O1226" s="68"/>
      <c r="Q1226" s="68"/>
    </row>
    <row r="1227" spans="2:17" ht="15.75" hidden="1" customHeight="1">
      <c r="B1227" s="73"/>
      <c r="C1227" s="97"/>
      <c r="D1227" s="68"/>
      <c r="O1227" s="68"/>
      <c r="Q1227" s="68"/>
    </row>
    <row r="1228" spans="2:17" ht="15.75" hidden="1" customHeight="1">
      <c r="B1228" s="73"/>
      <c r="C1228" s="97"/>
      <c r="D1228" s="68"/>
      <c r="O1228" s="68"/>
      <c r="Q1228" s="68"/>
    </row>
    <row r="1229" spans="2:17" ht="15.75" hidden="1" customHeight="1">
      <c r="B1229" s="73"/>
      <c r="C1229" s="97"/>
      <c r="D1229" s="68"/>
      <c r="O1229" s="68"/>
      <c r="Q1229" s="68"/>
    </row>
    <row r="1230" spans="2:17" ht="15.75" hidden="1" customHeight="1">
      <c r="B1230" s="73"/>
      <c r="C1230" s="97"/>
      <c r="D1230" s="68"/>
      <c r="O1230" s="68"/>
      <c r="Q1230" s="68"/>
    </row>
    <row r="1231" spans="2:17" ht="15.75" hidden="1" customHeight="1">
      <c r="B1231" s="73"/>
      <c r="C1231" s="97"/>
      <c r="D1231" s="68"/>
      <c r="O1231" s="68"/>
      <c r="Q1231" s="68"/>
    </row>
    <row r="1232" spans="2:17" ht="15.75" hidden="1" customHeight="1">
      <c r="B1232" s="73"/>
      <c r="C1232" s="97"/>
      <c r="D1232" s="68"/>
      <c r="O1232" s="68"/>
      <c r="Q1232" s="68"/>
    </row>
    <row r="1233" spans="2:17" ht="15.75" hidden="1" customHeight="1">
      <c r="B1233" s="73"/>
      <c r="C1233" s="97"/>
      <c r="D1233" s="68"/>
      <c r="O1233" s="68"/>
      <c r="Q1233" s="68"/>
    </row>
    <row r="1234" spans="2:17" ht="15.75" hidden="1" customHeight="1">
      <c r="B1234" s="73"/>
      <c r="C1234" s="97"/>
      <c r="D1234" s="68"/>
      <c r="O1234" s="68"/>
      <c r="Q1234" s="68"/>
    </row>
    <row r="1235" spans="2:17" ht="15.75" hidden="1" customHeight="1">
      <c r="B1235" s="73"/>
      <c r="C1235" s="97"/>
      <c r="D1235" s="68"/>
      <c r="O1235" s="68"/>
      <c r="Q1235" s="68"/>
    </row>
    <row r="1236" spans="2:17" ht="15.75" hidden="1" customHeight="1">
      <c r="B1236" s="73"/>
      <c r="C1236" s="97"/>
      <c r="D1236" s="68"/>
      <c r="O1236" s="68"/>
      <c r="Q1236" s="68"/>
    </row>
    <row r="1237" spans="2:17" ht="15.75" hidden="1" customHeight="1">
      <c r="B1237" s="73"/>
      <c r="C1237" s="97"/>
      <c r="D1237" s="68"/>
      <c r="O1237" s="68"/>
      <c r="Q1237" s="68"/>
    </row>
    <row r="1238" spans="2:17" ht="15.75" hidden="1" customHeight="1">
      <c r="B1238" s="73"/>
      <c r="C1238" s="97"/>
      <c r="D1238" s="68"/>
      <c r="O1238" s="68"/>
      <c r="Q1238" s="68"/>
    </row>
    <row r="1239" spans="2:17" ht="15.75" hidden="1" customHeight="1">
      <c r="B1239" s="73"/>
      <c r="C1239" s="97"/>
      <c r="D1239" s="68"/>
      <c r="O1239" s="68"/>
      <c r="Q1239" s="68"/>
    </row>
    <row r="1240" spans="2:17" ht="15.75" hidden="1" customHeight="1">
      <c r="B1240" s="73"/>
      <c r="C1240" s="97"/>
      <c r="D1240" s="68"/>
      <c r="O1240" s="68"/>
      <c r="Q1240" s="68"/>
    </row>
    <row r="1241" spans="2:17" ht="15.75" hidden="1" customHeight="1">
      <c r="B1241" s="73"/>
      <c r="C1241" s="97"/>
      <c r="D1241" s="68"/>
      <c r="O1241" s="68"/>
      <c r="Q1241" s="68"/>
    </row>
    <row r="1242" spans="2:17" ht="15.75" hidden="1" customHeight="1">
      <c r="B1242" s="73"/>
      <c r="C1242" s="97"/>
      <c r="D1242" s="68"/>
      <c r="O1242" s="68"/>
      <c r="Q1242" s="68"/>
    </row>
    <row r="1243" spans="2:17" ht="15.75" hidden="1" customHeight="1">
      <c r="B1243" s="73"/>
      <c r="C1243" s="97"/>
      <c r="D1243" s="68"/>
      <c r="O1243" s="68"/>
      <c r="Q1243" s="68"/>
    </row>
    <row r="1244" spans="2:17" ht="15.75" hidden="1" customHeight="1">
      <c r="B1244" s="73"/>
      <c r="C1244" s="97"/>
      <c r="D1244" s="68"/>
      <c r="O1244" s="68"/>
      <c r="Q1244" s="68"/>
    </row>
    <row r="1245" spans="2:17" ht="15.75" hidden="1" customHeight="1">
      <c r="B1245" s="73"/>
      <c r="C1245" s="97"/>
      <c r="D1245" s="68"/>
      <c r="O1245" s="68"/>
      <c r="Q1245" s="68"/>
    </row>
    <row r="1246" spans="2:17" ht="15.75" hidden="1" customHeight="1">
      <c r="B1246" s="73"/>
      <c r="C1246" s="97"/>
      <c r="D1246" s="68"/>
      <c r="O1246" s="68"/>
      <c r="Q1246" s="68"/>
    </row>
    <row r="1247" spans="2:17" ht="15.75" hidden="1" customHeight="1">
      <c r="B1247" s="73"/>
      <c r="C1247" s="97"/>
      <c r="D1247" s="68"/>
      <c r="O1247" s="68"/>
      <c r="Q1247" s="68"/>
    </row>
    <row r="1248" spans="2:17" ht="15.75" hidden="1" customHeight="1">
      <c r="B1248" s="73"/>
      <c r="C1248" s="97"/>
      <c r="D1248" s="68"/>
      <c r="O1248" s="68"/>
      <c r="Q1248" s="68"/>
    </row>
    <row r="1249" spans="2:17" ht="15.75" hidden="1" customHeight="1">
      <c r="B1249" s="73"/>
      <c r="C1249" s="97"/>
      <c r="D1249" s="68"/>
      <c r="O1249" s="68"/>
      <c r="Q1249" s="68"/>
    </row>
    <row r="1250" spans="2:17" ht="15.75" hidden="1" customHeight="1">
      <c r="B1250" s="73"/>
      <c r="C1250" s="97"/>
      <c r="D1250" s="68"/>
      <c r="O1250" s="68"/>
      <c r="Q1250" s="68"/>
    </row>
    <row r="1251" spans="2:17" ht="15.75" hidden="1" customHeight="1">
      <c r="B1251" s="73"/>
      <c r="C1251" s="97"/>
      <c r="D1251" s="68"/>
      <c r="O1251" s="68"/>
      <c r="Q1251" s="68"/>
    </row>
    <row r="1252" spans="2:17" ht="15.75" hidden="1" customHeight="1">
      <c r="B1252" s="73"/>
      <c r="C1252" s="97"/>
      <c r="D1252" s="68"/>
      <c r="O1252" s="68"/>
      <c r="Q1252" s="68"/>
    </row>
    <row r="1253" spans="2:17" ht="15.75" hidden="1" customHeight="1">
      <c r="B1253" s="73"/>
      <c r="C1253" s="97"/>
      <c r="D1253" s="68"/>
      <c r="O1253" s="68"/>
      <c r="Q1253" s="68"/>
    </row>
    <row r="1254" spans="2:17" ht="15.75" hidden="1" customHeight="1">
      <c r="B1254" s="73"/>
      <c r="C1254" s="97"/>
      <c r="D1254" s="68"/>
      <c r="O1254" s="68"/>
      <c r="Q1254" s="68"/>
    </row>
    <row r="1255" spans="2:17" ht="15.75" hidden="1" customHeight="1">
      <c r="B1255" s="73"/>
      <c r="C1255" s="97"/>
      <c r="D1255" s="68"/>
      <c r="O1255" s="68"/>
      <c r="Q1255" s="68"/>
    </row>
    <row r="1256" spans="2:17" ht="15.75" hidden="1" customHeight="1">
      <c r="B1256" s="73"/>
      <c r="C1256" s="97"/>
      <c r="D1256" s="68"/>
      <c r="O1256" s="68"/>
      <c r="Q1256" s="68"/>
    </row>
    <row r="1257" spans="2:17" ht="15.75" hidden="1" customHeight="1">
      <c r="B1257" s="73"/>
      <c r="C1257" s="97"/>
      <c r="D1257" s="68"/>
      <c r="O1257" s="68"/>
      <c r="Q1257" s="68"/>
    </row>
    <row r="1258" spans="2:17" ht="15.75" hidden="1" customHeight="1">
      <c r="B1258" s="73"/>
      <c r="C1258" s="97"/>
      <c r="D1258" s="68"/>
      <c r="O1258" s="68"/>
      <c r="Q1258" s="68"/>
    </row>
    <row r="1259" spans="2:17" ht="15.75" hidden="1" customHeight="1">
      <c r="B1259" s="73"/>
      <c r="C1259" s="97"/>
      <c r="D1259" s="68"/>
      <c r="O1259" s="68"/>
      <c r="Q1259" s="68"/>
    </row>
    <row r="1260" spans="2:17" ht="15.75" hidden="1" customHeight="1">
      <c r="B1260" s="73"/>
      <c r="C1260" s="97"/>
      <c r="D1260" s="68"/>
      <c r="O1260" s="68"/>
      <c r="Q1260" s="68"/>
    </row>
    <row r="1261" spans="2:17" ht="15.75" hidden="1" customHeight="1">
      <c r="B1261" s="73"/>
      <c r="C1261" s="97"/>
      <c r="D1261" s="68"/>
      <c r="O1261" s="68"/>
      <c r="Q1261" s="68"/>
    </row>
    <row r="1262" spans="2:17" ht="15.75" hidden="1" customHeight="1">
      <c r="B1262" s="73"/>
      <c r="C1262" s="97"/>
      <c r="D1262" s="68"/>
      <c r="O1262" s="68"/>
      <c r="Q1262" s="68"/>
    </row>
    <row r="1263" spans="2:17" ht="15.75" hidden="1" customHeight="1">
      <c r="B1263" s="73"/>
      <c r="C1263" s="97"/>
      <c r="D1263" s="68"/>
      <c r="O1263" s="68"/>
      <c r="Q1263" s="68"/>
    </row>
    <row r="1264" spans="2:17" ht="15.75" hidden="1" customHeight="1">
      <c r="B1264" s="73"/>
      <c r="C1264" s="97"/>
      <c r="D1264" s="68"/>
      <c r="O1264" s="68"/>
      <c r="Q1264" s="68"/>
    </row>
    <row r="1265" spans="2:17" ht="15.75" hidden="1" customHeight="1">
      <c r="B1265" s="73"/>
      <c r="C1265" s="97"/>
      <c r="D1265" s="68"/>
      <c r="O1265" s="68"/>
      <c r="Q1265" s="68"/>
    </row>
    <row r="1266" spans="2:17" ht="15.75" hidden="1" customHeight="1">
      <c r="B1266" s="73"/>
      <c r="C1266" s="97"/>
      <c r="D1266" s="68"/>
      <c r="O1266" s="68"/>
      <c r="Q1266" s="68"/>
    </row>
    <row r="1267" spans="2:17" ht="15.75" hidden="1" customHeight="1">
      <c r="B1267" s="73"/>
      <c r="C1267" s="97"/>
      <c r="D1267" s="68"/>
      <c r="O1267" s="68"/>
      <c r="Q1267" s="68"/>
    </row>
    <row r="1268" spans="2:17" ht="15.75" hidden="1" customHeight="1">
      <c r="B1268" s="73"/>
      <c r="C1268" s="97"/>
      <c r="D1268" s="68"/>
      <c r="O1268" s="68"/>
      <c r="Q1268" s="68"/>
    </row>
    <row r="1269" spans="2:17" ht="15.75" hidden="1" customHeight="1">
      <c r="B1269" s="73"/>
      <c r="C1269" s="97"/>
      <c r="D1269" s="68"/>
      <c r="O1269" s="68"/>
      <c r="Q1269" s="68"/>
    </row>
    <row r="1270" spans="2:17" ht="15.75" hidden="1" customHeight="1">
      <c r="B1270" s="73"/>
      <c r="C1270" s="97"/>
      <c r="D1270" s="68"/>
      <c r="O1270" s="68"/>
      <c r="Q1270" s="68"/>
    </row>
    <row r="1271" spans="2:17" ht="15.75" hidden="1" customHeight="1">
      <c r="B1271" s="73"/>
      <c r="C1271" s="97"/>
      <c r="D1271" s="68"/>
      <c r="O1271" s="68"/>
      <c r="Q1271" s="68"/>
    </row>
    <row r="1272" spans="2:17" ht="15.75" hidden="1" customHeight="1">
      <c r="B1272" s="73"/>
      <c r="C1272" s="97"/>
      <c r="D1272" s="68"/>
      <c r="O1272" s="68"/>
      <c r="Q1272" s="68"/>
    </row>
    <row r="1273" spans="2:17" ht="15.75" hidden="1" customHeight="1">
      <c r="B1273" s="73"/>
      <c r="C1273" s="97"/>
      <c r="D1273" s="68"/>
      <c r="O1273" s="68"/>
      <c r="Q1273" s="68"/>
    </row>
    <row r="1274" spans="2:17" ht="15.75" hidden="1" customHeight="1">
      <c r="B1274" s="73"/>
      <c r="C1274" s="97"/>
      <c r="D1274" s="68"/>
      <c r="O1274" s="68"/>
      <c r="Q1274" s="68"/>
    </row>
    <row r="1275" spans="2:17" ht="15.75" hidden="1" customHeight="1">
      <c r="B1275" s="73"/>
      <c r="C1275" s="97"/>
      <c r="D1275" s="68"/>
      <c r="O1275" s="68"/>
      <c r="Q1275" s="68"/>
    </row>
    <row r="1276" spans="2:17" ht="15.75" hidden="1" customHeight="1">
      <c r="B1276" s="73"/>
      <c r="C1276" s="97"/>
      <c r="D1276" s="68"/>
      <c r="O1276" s="68"/>
      <c r="Q1276" s="68"/>
    </row>
    <row r="1277" spans="2:17" ht="15.75" hidden="1" customHeight="1">
      <c r="B1277" s="73"/>
      <c r="C1277" s="97"/>
      <c r="D1277" s="68"/>
      <c r="O1277" s="68"/>
      <c r="Q1277" s="68"/>
    </row>
    <row r="1278" spans="2:17" ht="15.75" hidden="1" customHeight="1">
      <c r="B1278" s="73"/>
      <c r="C1278" s="97"/>
      <c r="D1278" s="68"/>
      <c r="O1278" s="68"/>
      <c r="Q1278" s="68"/>
    </row>
    <row r="1279" spans="2:17" ht="15.75" hidden="1" customHeight="1">
      <c r="B1279" s="73"/>
      <c r="C1279" s="97"/>
      <c r="D1279" s="68"/>
      <c r="O1279" s="68"/>
      <c r="Q1279" s="68"/>
    </row>
    <row r="1280" spans="2:17" ht="15.75" hidden="1" customHeight="1">
      <c r="B1280" s="73"/>
      <c r="C1280" s="97"/>
      <c r="D1280" s="68"/>
      <c r="O1280" s="68"/>
      <c r="Q1280" s="68"/>
    </row>
    <row r="1281" spans="2:17" ht="15.75" hidden="1" customHeight="1">
      <c r="B1281" s="73"/>
      <c r="C1281" s="97"/>
      <c r="D1281" s="68"/>
      <c r="O1281" s="68"/>
      <c r="Q1281" s="68"/>
    </row>
    <row r="1282" spans="2:17" ht="15.75" hidden="1" customHeight="1">
      <c r="B1282" s="73"/>
      <c r="C1282" s="97"/>
      <c r="D1282" s="68"/>
      <c r="O1282" s="68"/>
      <c r="Q1282" s="68"/>
    </row>
    <row r="1283" spans="2:17" ht="15.75" hidden="1" customHeight="1">
      <c r="B1283" s="73"/>
      <c r="C1283" s="97"/>
      <c r="D1283" s="68"/>
      <c r="O1283" s="68"/>
      <c r="Q1283" s="68"/>
    </row>
    <row r="1284" spans="2:17" ht="15.75" hidden="1" customHeight="1">
      <c r="B1284" s="73"/>
      <c r="C1284" s="97"/>
      <c r="D1284" s="68"/>
      <c r="O1284" s="68"/>
      <c r="Q1284" s="68"/>
    </row>
    <row r="1285" spans="2:17" ht="15.75" hidden="1" customHeight="1">
      <c r="B1285" s="73"/>
      <c r="C1285" s="97"/>
      <c r="D1285" s="68"/>
      <c r="O1285" s="68"/>
      <c r="Q1285" s="68"/>
    </row>
    <row r="1286" spans="2:17" ht="15.75" hidden="1" customHeight="1">
      <c r="B1286" s="73"/>
      <c r="C1286" s="97"/>
      <c r="D1286" s="68"/>
      <c r="O1286" s="68"/>
      <c r="Q1286" s="68"/>
    </row>
    <row r="1287" spans="2:17" ht="15.75" hidden="1" customHeight="1">
      <c r="B1287" s="73"/>
      <c r="C1287" s="97"/>
      <c r="D1287" s="68"/>
      <c r="O1287" s="68"/>
      <c r="Q1287" s="68"/>
    </row>
    <row r="1288" spans="2:17" ht="15.75" hidden="1" customHeight="1">
      <c r="B1288" s="73"/>
      <c r="C1288" s="97"/>
      <c r="D1288" s="68"/>
      <c r="O1288" s="68"/>
      <c r="Q1288" s="68"/>
    </row>
    <row r="1289" spans="2:17" ht="15.75" hidden="1" customHeight="1">
      <c r="B1289" s="73"/>
      <c r="C1289" s="97"/>
      <c r="D1289" s="68"/>
      <c r="O1289" s="68"/>
      <c r="Q1289" s="68"/>
    </row>
    <row r="1290" spans="2:17" ht="15.75" hidden="1" customHeight="1">
      <c r="B1290" s="73"/>
      <c r="C1290" s="97"/>
      <c r="D1290" s="68"/>
      <c r="O1290" s="68"/>
      <c r="Q1290" s="68"/>
    </row>
    <row r="1291" spans="2:17" ht="15.75" hidden="1" customHeight="1">
      <c r="B1291" s="73"/>
      <c r="C1291" s="97"/>
      <c r="D1291" s="68"/>
      <c r="O1291" s="68"/>
      <c r="Q1291" s="68"/>
    </row>
    <row r="1292" spans="2:17" ht="15.75" hidden="1" customHeight="1">
      <c r="B1292" s="73"/>
      <c r="C1292" s="97"/>
      <c r="D1292" s="68"/>
      <c r="O1292" s="68"/>
      <c r="Q1292" s="68"/>
    </row>
    <row r="1293" spans="2:17" ht="15.75" hidden="1" customHeight="1">
      <c r="B1293" s="73"/>
      <c r="C1293" s="97"/>
      <c r="D1293" s="68"/>
      <c r="O1293" s="68"/>
      <c r="Q1293" s="68"/>
    </row>
    <row r="1294" spans="2:17" ht="15.75" hidden="1" customHeight="1">
      <c r="B1294" s="73"/>
      <c r="C1294" s="97"/>
      <c r="D1294" s="68"/>
      <c r="O1294" s="68"/>
      <c r="Q1294" s="68"/>
    </row>
    <row r="1295" spans="2:17" ht="15.75" hidden="1" customHeight="1">
      <c r="B1295" s="73"/>
      <c r="C1295" s="97"/>
      <c r="D1295" s="68"/>
      <c r="O1295" s="68"/>
      <c r="Q1295" s="68"/>
    </row>
    <row r="1296" spans="2:17" ht="15.75" hidden="1" customHeight="1">
      <c r="B1296" s="73"/>
      <c r="C1296" s="97"/>
      <c r="D1296" s="68"/>
      <c r="O1296" s="68"/>
      <c r="Q1296" s="68"/>
    </row>
    <row r="1297" spans="2:17" ht="15.75" hidden="1" customHeight="1">
      <c r="B1297" s="73"/>
      <c r="C1297" s="97"/>
      <c r="D1297" s="68"/>
      <c r="O1297" s="68"/>
      <c r="Q1297" s="68"/>
    </row>
    <row r="1298" spans="2:17" ht="15.75" hidden="1" customHeight="1">
      <c r="B1298" s="73"/>
      <c r="C1298" s="97"/>
      <c r="D1298" s="68"/>
      <c r="O1298" s="68"/>
      <c r="Q1298" s="68"/>
    </row>
    <row r="1299" spans="2:17" ht="15.75" hidden="1" customHeight="1">
      <c r="B1299" s="73"/>
      <c r="C1299" s="97"/>
      <c r="D1299" s="68"/>
      <c r="O1299" s="68"/>
      <c r="Q1299" s="68"/>
    </row>
    <row r="1300" spans="2:17" ht="15.75" hidden="1" customHeight="1">
      <c r="B1300" s="73"/>
      <c r="C1300" s="97"/>
      <c r="D1300" s="68"/>
      <c r="O1300" s="68"/>
      <c r="Q1300" s="68"/>
    </row>
    <row r="1301" spans="2:17" ht="15.75" hidden="1" customHeight="1">
      <c r="B1301" s="73"/>
      <c r="C1301" s="97"/>
      <c r="D1301" s="68"/>
      <c r="O1301" s="68"/>
      <c r="Q1301" s="68"/>
    </row>
    <row r="1302" spans="2:17" ht="15.75" hidden="1" customHeight="1">
      <c r="B1302" s="73"/>
      <c r="C1302" s="97"/>
      <c r="D1302" s="68"/>
      <c r="O1302" s="68"/>
      <c r="Q1302" s="68"/>
    </row>
    <row r="1303" spans="2:17" ht="15.75" hidden="1" customHeight="1">
      <c r="B1303" s="73"/>
      <c r="C1303" s="97"/>
      <c r="D1303" s="68"/>
      <c r="O1303" s="68"/>
      <c r="Q1303" s="68"/>
    </row>
    <row r="1304" spans="2:17" ht="15.75" hidden="1" customHeight="1">
      <c r="B1304" s="73"/>
      <c r="C1304" s="97"/>
      <c r="D1304" s="68"/>
      <c r="O1304" s="68"/>
      <c r="Q1304" s="68"/>
    </row>
    <row r="1305" spans="2:17" ht="15.75" hidden="1" customHeight="1">
      <c r="B1305" s="73"/>
      <c r="C1305" s="97"/>
      <c r="D1305" s="68"/>
      <c r="O1305" s="68"/>
      <c r="Q1305" s="68"/>
    </row>
    <row r="1306" spans="2:17" ht="15.75" hidden="1" customHeight="1">
      <c r="B1306" s="73"/>
      <c r="C1306" s="97"/>
      <c r="D1306" s="68"/>
      <c r="O1306" s="68"/>
      <c r="Q1306" s="68"/>
    </row>
    <row r="1307" spans="2:17" ht="15.75" hidden="1" customHeight="1">
      <c r="B1307" s="73"/>
      <c r="C1307" s="97"/>
      <c r="D1307" s="68"/>
      <c r="O1307" s="68"/>
      <c r="Q1307" s="68"/>
    </row>
    <row r="1308" spans="2:17" ht="15.75" hidden="1" customHeight="1">
      <c r="B1308" s="73"/>
      <c r="C1308" s="97"/>
      <c r="D1308" s="68"/>
      <c r="O1308" s="68"/>
      <c r="Q1308" s="68"/>
    </row>
    <row r="1309" spans="2:17" ht="15.75" hidden="1" customHeight="1">
      <c r="B1309" s="73"/>
      <c r="C1309" s="97"/>
      <c r="D1309" s="68"/>
      <c r="O1309" s="68"/>
      <c r="Q1309" s="68"/>
    </row>
    <row r="1310" spans="2:17" ht="15.75" hidden="1" customHeight="1">
      <c r="B1310" s="73"/>
      <c r="C1310" s="97"/>
      <c r="D1310" s="68"/>
      <c r="O1310" s="68"/>
      <c r="Q1310" s="68"/>
    </row>
    <row r="1311" spans="2:17" ht="15.75" hidden="1" customHeight="1">
      <c r="B1311" s="73"/>
      <c r="C1311" s="97"/>
      <c r="D1311" s="68"/>
      <c r="O1311" s="68"/>
      <c r="Q1311" s="68"/>
    </row>
    <row r="1312" spans="2:17" ht="15.75" hidden="1" customHeight="1">
      <c r="B1312" s="73"/>
      <c r="C1312" s="97"/>
      <c r="D1312" s="68"/>
      <c r="O1312" s="68"/>
      <c r="Q1312" s="68"/>
    </row>
    <row r="1313" spans="2:17" ht="15.75" hidden="1" customHeight="1">
      <c r="B1313" s="73"/>
      <c r="C1313" s="97"/>
      <c r="D1313" s="68"/>
      <c r="O1313" s="68"/>
      <c r="Q1313" s="68"/>
    </row>
    <row r="1314" spans="2:17" ht="15.75" hidden="1" customHeight="1">
      <c r="B1314" s="73"/>
      <c r="C1314" s="97"/>
      <c r="D1314" s="68"/>
      <c r="O1314" s="68"/>
      <c r="Q1314" s="68"/>
    </row>
    <row r="1315" spans="2:17" ht="15.75" hidden="1" customHeight="1">
      <c r="B1315" s="73"/>
      <c r="C1315" s="97"/>
      <c r="D1315" s="68"/>
      <c r="O1315" s="68"/>
      <c r="Q1315" s="68"/>
    </row>
    <row r="1316" spans="2:17" ht="15.75" hidden="1" customHeight="1">
      <c r="B1316" s="73"/>
      <c r="C1316" s="97"/>
      <c r="D1316" s="68"/>
      <c r="O1316" s="68"/>
      <c r="Q1316" s="68"/>
    </row>
    <row r="1317" spans="2:17" ht="15.75" hidden="1" customHeight="1">
      <c r="B1317" s="73"/>
      <c r="C1317" s="97"/>
      <c r="D1317" s="68"/>
      <c r="O1317" s="68"/>
      <c r="Q1317" s="68"/>
    </row>
    <row r="1318" spans="2:17" ht="15.75" hidden="1" customHeight="1">
      <c r="B1318" s="73"/>
      <c r="C1318" s="97"/>
      <c r="D1318" s="68"/>
      <c r="O1318" s="68"/>
      <c r="Q1318" s="68"/>
    </row>
    <row r="1319" spans="2:17" ht="15.75" hidden="1" customHeight="1">
      <c r="B1319" s="73"/>
      <c r="C1319" s="97"/>
      <c r="D1319" s="68"/>
      <c r="O1319" s="68"/>
      <c r="Q1319" s="68"/>
    </row>
    <row r="1320" spans="2:17" ht="15.75" hidden="1" customHeight="1">
      <c r="B1320" s="73"/>
      <c r="C1320" s="97"/>
      <c r="D1320" s="68"/>
      <c r="O1320" s="68"/>
      <c r="Q1320" s="68"/>
    </row>
    <row r="1321" spans="2:17" ht="15.75" hidden="1" customHeight="1">
      <c r="B1321" s="73"/>
      <c r="C1321" s="97"/>
      <c r="D1321" s="68"/>
      <c r="O1321" s="68"/>
      <c r="Q1321" s="68"/>
    </row>
    <row r="1322" spans="2:17" ht="15.75" hidden="1" customHeight="1">
      <c r="B1322" s="73"/>
      <c r="C1322" s="97"/>
      <c r="D1322" s="68"/>
      <c r="O1322" s="68"/>
      <c r="Q1322" s="68"/>
    </row>
    <row r="1323" spans="2:17" ht="15.75" hidden="1" customHeight="1">
      <c r="B1323" s="73"/>
      <c r="C1323" s="97"/>
      <c r="D1323" s="68"/>
      <c r="O1323" s="68"/>
      <c r="Q1323" s="68"/>
    </row>
    <row r="1324" spans="2:17" ht="15.75" hidden="1" customHeight="1">
      <c r="B1324" s="73"/>
      <c r="C1324" s="97"/>
      <c r="D1324" s="68"/>
      <c r="O1324" s="68"/>
      <c r="Q1324" s="68"/>
    </row>
    <row r="1325" spans="2:17" ht="15.75" hidden="1" customHeight="1">
      <c r="B1325" s="73"/>
      <c r="C1325" s="97"/>
      <c r="D1325" s="68"/>
      <c r="O1325" s="68"/>
      <c r="Q1325" s="68"/>
    </row>
    <row r="1326" spans="2:17" ht="15.75" hidden="1" customHeight="1">
      <c r="B1326" s="73"/>
      <c r="C1326" s="97"/>
      <c r="D1326" s="68"/>
      <c r="O1326" s="68"/>
      <c r="Q1326" s="68"/>
    </row>
    <row r="1327" spans="2:17" ht="15.75" hidden="1" customHeight="1">
      <c r="B1327" s="73"/>
      <c r="C1327" s="97"/>
      <c r="D1327" s="68"/>
      <c r="O1327" s="68"/>
      <c r="Q1327" s="68"/>
    </row>
    <row r="1328" spans="2:17" ht="15.75" hidden="1" customHeight="1">
      <c r="B1328" s="73"/>
      <c r="C1328" s="97"/>
      <c r="D1328" s="68"/>
      <c r="O1328" s="68"/>
      <c r="Q1328" s="68"/>
    </row>
    <row r="1329" spans="2:17" ht="15.75" hidden="1" customHeight="1">
      <c r="B1329" s="73"/>
      <c r="C1329" s="97"/>
      <c r="D1329" s="68"/>
      <c r="O1329" s="68"/>
      <c r="Q1329" s="68"/>
    </row>
    <row r="1330" spans="2:17" ht="15.75" hidden="1" customHeight="1">
      <c r="B1330" s="73"/>
      <c r="C1330" s="97"/>
      <c r="D1330" s="68"/>
      <c r="O1330" s="68"/>
      <c r="Q1330" s="68"/>
    </row>
    <row r="1331" spans="2:17" ht="15.75" hidden="1" customHeight="1">
      <c r="B1331" s="73"/>
      <c r="C1331" s="97"/>
      <c r="D1331" s="68"/>
      <c r="O1331" s="68"/>
      <c r="Q1331" s="68"/>
    </row>
    <row r="1332" spans="2:17" ht="15.75" hidden="1" customHeight="1">
      <c r="B1332" s="73"/>
      <c r="C1332" s="97"/>
      <c r="D1332" s="68"/>
      <c r="O1332" s="68"/>
      <c r="Q1332" s="68"/>
    </row>
    <row r="1333" spans="2:17" ht="15.75" hidden="1" customHeight="1">
      <c r="B1333" s="73"/>
      <c r="C1333" s="97"/>
      <c r="D1333" s="68"/>
      <c r="O1333" s="68"/>
      <c r="Q1333" s="68"/>
    </row>
    <row r="1334" spans="2:17" ht="15.75" hidden="1" customHeight="1">
      <c r="B1334" s="73"/>
      <c r="C1334" s="97"/>
      <c r="D1334" s="68"/>
      <c r="O1334" s="68"/>
      <c r="Q1334" s="68"/>
    </row>
    <row r="1335" spans="2:17" ht="15.75" hidden="1" customHeight="1">
      <c r="B1335" s="73"/>
      <c r="C1335" s="97"/>
      <c r="D1335" s="68"/>
      <c r="O1335" s="68"/>
      <c r="Q1335" s="68"/>
    </row>
    <row r="1336" spans="2:17" ht="15.75" hidden="1" customHeight="1">
      <c r="B1336" s="73"/>
      <c r="C1336" s="97"/>
      <c r="D1336" s="68"/>
      <c r="O1336" s="68"/>
      <c r="Q1336" s="68"/>
    </row>
    <row r="1337" spans="2:17" ht="15.75" hidden="1" customHeight="1">
      <c r="B1337" s="73"/>
      <c r="C1337" s="97"/>
      <c r="D1337" s="68"/>
      <c r="O1337" s="68"/>
      <c r="Q1337" s="68"/>
    </row>
    <row r="1338" spans="2:17" ht="15.75" hidden="1" customHeight="1">
      <c r="B1338" s="73"/>
      <c r="C1338" s="97"/>
      <c r="D1338" s="68"/>
      <c r="O1338" s="68"/>
      <c r="Q1338" s="68"/>
    </row>
    <row r="1339" spans="2:17" ht="15.75" hidden="1" customHeight="1">
      <c r="B1339" s="73"/>
      <c r="C1339" s="97"/>
      <c r="D1339" s="68"/>
      <c r="O1339" s="68"/>
      <c r="Q1339" s="68"/>
    </row>
    <row r="1340" spans="2:17" ht="15.75" hidden="1" customHeight="1">
      <c r="B1340" s="73"/>
      <c r="C1340" s="97"/>
      <c r="D1340" s="68"/>
      <c r="O1340" s="68"/>
      <c r="Q1340" s="68"/>
    </row>
    <row r="1341" spans="2:17" ht="15.75" hidden="1" customHeight="1">
      <c r="B1341" s="73"/>
      <c r="C1341" s="97"/>
      <c r="D1341" s="68"/>
      <c r="O1341" s="68"/>
      <c r="Q1341" s="68"/>
    </row>
    <row r="1342" spans="2:17" ht="15.75" hidden="1" customHeight="1">
      <c r="B1342" s="73"/>
      <c r="C1342" s="97"/>
      <c r="D1342" s="68"/>
      <c r="O1342" s="68"/>
      <c r="Q1342" s="68"/>
    </row>
    <row r="1343" spans="2:17" ht="15.75" hidden="1" customHeight="1">
      <c r="B1343" s="73"/>
      <c r="C1343" s="97"/>
      <c r="D1343" s="68"/>
      <c r="O1343" s="68"/>
      <c r="Q1343" s="68"/>
    </row>
    <row r="1344" spans="2:17" ht="15.75" hidden="1" customHeight="1">
      <c r="B1344" s="73"/>
      <c r="C1344" s="97"/>
      <c r="D1344" s="68"/>
      <c r="O1344" s="68"/>
      <c r="Q1344" s="68"/>
    </row>
    <row r="1345" spans="2:17" ht="15.75" hidden="1" customHeight="1">
      <c r="B1345" s="73"/>
      <c r="C1345" s="97"/>
      <c r="D1345" s="68"/>
      <c r="O1345" s="68"/>
      <c r="Q1345" s="68"/>
    </row>
    <row r="1346" spans="2:17" ht="15.75" hidden="1" customHeight="1">
      <c r="B1346" s="73"/>
      <c r="C1346" s="97"/>
      <c r="D1346" s="68"/>
      <c r="O1346" s="68"/>
      <c r="Q1346" s="68"/>
    </row>
    <row r="1347" spans="2:17" ht="15.75" hidden="1" customHeight="1">
      <c r="B1347" s="73"/>
      <c r="C1347" s="97"/>
      <c r="D1347" s="68"/>
      <c r="O1347" s="68"/>
      <c r="Q1347" s="68"/>
    </row>
    <row r="1348" spans="2:17" ht="15.75" hidden="1" customHeight="1">
      <c r="B1348" s="73"/>
      <c r="C1348" s="97"/>
      <c r="D1348" s="68"/>
      <c r="O1348" s="68"/>
      <c r="Q1348" s="68"/>
    </row>
    <row r="1349" spans="2:17" ht="15.75" hidden="1" customHeight="1">
      <c r="B1349" s="73"/>
      <c r="C1349" s="97"/>
      <c r="D1349" s="68"/>
      <c r="O1349" s="68"/>
      <c r="Q1349" s="68"/>
    </row>
    <row r="1350" spans="2:17" ht="15.75" hidden="1" customHeight="1">
      <c r="B1350" s="73"/>
      <c r="C1350" s="97"/>
      <c r="D1350" s="68"/>
      <c r="O1350" s="68"/>
      <c r="Q1350" s="68"/>
    </row>
    <row r="1351" spans="2:17" ht="15.75" hidden="1" customHeight="1">
      <c r="B1351" s="73"/>
      <c r="C1351" s="97"/>
      <c r="D1351" s="68"/>
      <c r="O1351" s="68"/>
      <c r="Q1351" s="68"/>
    </row>
    <row r="1352" spans="2:17" ht="15.75" hidden="1" customHeight="1">
      <c r="B1352" s="73"/>
      <c r="C1352" s="97"/>
      <c r="D1352" s="68"/>
      <c r="O1352" s="68"/>
      <c r="Q1352" s="68"/>
    </row>
    <row r="1353" spans="2:17" ht="15.75" hidden="1" customHeight="1">
      <c r="B1353" s="73"/>
      <c r="C1353" s="97"/>
      <c r="D1353" s="68"/>
      <c r="O1353" s="68"/>
      <c r="Q1353" s="68"/>
    </row>
    <row r="1354" spans="2:17" ht="15.75" hidden="1" customHeight="1">
      <c r="B1354" s="73"/>
      <c r="C1354" s="97"/>
      <c r="D1354" s="68"/>
      <c r="O1354" s="68"/>
      <c r="Q1354" s="68"/>
    </row>
    <row r="1355" spans="2:17" ht="15.75" hidden="1" customHeight="1">
      <c r="B1355" s="73"/>
      <c r="C1355" s="97"/>
      <c r="D1355" s="68"/>
      <c r="O1355" s="68"/>
      <c r="Q1355" s="68"/>
    </row>
    <row r="1356" spans="2:17" ht="15.75" hidden="1" customHeight="1">
      <c r="B1356" s="73"/>
      <c r="C1356" s="97"/>
      <c r="D1356" s="68"/>
      <c r="O1356" s="68"/>
      <c r="Q1356" s="68"/>
    </row>
    <row r="1357" spans="2:17" ht="15.75" hidden="1" customHeight="1">
      <c r="B1357" s="73"/>
      <c r="C1357" s="97"/>
      <c r="D1357" s="68"/>
      <c r="O1357" s="68"/>
      <c r="Q1357" s="68"/>
    </row>
    <row r="1358" spans="2:17" ht="15.75" hidden="1" customHeight="1">
      <c r="B1358" s="73"/>
      <c r="C1358" s="97"/>
      <c r="D1358" s="68"/>
      <c r="O1358" s="68"/>
      <c r="Q1358" s="68"/>
    </row>
    <row r="1359" spans="2:17" ht="15.75" hidden="1" customHeight="1">
      <c r="B1359" s="73"/>
      <c r="C1359" s="97"/>
      <c r="D1359" s="68"/>
      <c r="O1359" s="68"/>
      <c r="Q1359" s="68"/>
    </row>
    <row r="1360" spans="2:17" ht="15.75" hidden="1" customHeight="1">
      <c r="B1360" s="73"/>
      <c r="C1360" s="97"/>
      <c r="D1360" s="68"/>
      <c r="O1360" s="68"/>
      <c r="Q1360" s="68"/>
    </row>
    <row r="1361" spans="2:17" ht="15.75" hidden="1" customHeight="1">
      <c r="B1361" s="73"/>
      <c r="C1361" s="97"/>
      <c r="D1361" s="68"/>
      <c r="O1361" s="68"/>
      <c r="Q1361" s="68"/>
    </row>
    <row r="1362" spans="2:17" ht="15.75" hidden="1" customHeight="1">
      <c r="B1362" s="73"/>
      <c r="C1362" s="97"/>
      <c r="D1362" s="68"/>
      <c r="O1362" s="68"/>
      <c r="Q1362" s="68"/>
    </row>
    <row r="1363" spans="2:17" ht="15.75" hidden="1" customHeight="1">
      <c r="B1363" s="73"/>
      <c r="C1363" s="97"/>
      <c r="D1363" s="68"/>
      <c r="O1363" s="68"/>
      <c r="Q1363" s="68"/>
    </row>
    <row r="1364" spans="2:17" ht="15.75" hidden="1" customHeight="1">
      <c r="B1364" s="73"/>
      <c r="C1364" s="97"/>
      <c r="D1364" s="68"/>
      <c r="O1364" s="68"/>
      <c r="Q1364" s="68"/>
    </row>
    <row r="1365" spans="2:17" ht="15.75" hidden="1" customHeight="1">
      <c r="B1365" s="73"/>
      <c r="C1365" s="97"/>
      <c r="D1365" s="68"/>
      <c r="O1365" s="68"/>
      <c r="Q1365" s="68"/>
    </row>
    <row r="1366" spans="2:17" ht="15.75" hidden="1" customHeight="1">
      <c r="B1366" s="73"/>
      <c r="C1366" s="97"/>
      <c r="D1366" s="68"/>
      <c r="O1366" s="68"/>
      <c r="Q1366" s="68"/>
    </row>
    <row r="1367" spans="2:17" ht="15.75" hidden="1" customHeight="1">
      <c r="B1367" s="73"/>
      <c r="C1367" s="97"/>
      <c r="D1367" s="68"/>
      <c r="O1367" s="68"/>
      <c r="Q1367" s="68"/>
    </row>
    <row r="1368" spans="2:17" ht="15.75" hidden="1" customHeight="1">
      <c r="B1368" s="73"/>
      <c r="C1368" s="97"/>
      <c r="D1368" s="68"/>
      <c r="O1368" s="68"/>
      <c r="Q1368" s="68"/>
    </row>
    <row r="1369" spans="2:17" ht="15.75" hidden="1" customHeight="1">
      <c r="B1369" s="73"/>
      <c r="C1369" s="97"/>
      <c r="D1369" s="68"/>
      <c r="O1369" s="68"/>
      <c r="Q1369" s="68"/>
    </row>
    <row r="1370" spans="2:17" ht="15.75" hidden="1" customHeight="1">
      <c r="B1370" s="73"/>
      <c r="C1370" s="97"/>
      <c r="D1370" s="68"/>
      <c r="O1370" s="68"/>
      <c r="Q1370" s="68"/>
    </row>
    <row r="1371" spans="2:17" ht="15.75" hidden="1" customHeight="1">
      <c r="B1371" s="73"/>
      <c r="C1371" s="97"/>
      <c r="D1371" s="68"/>
      <c r="O1371" s="68"/>
      <c r="Q1371" s="68"/>
    </row>
    <row r="1372" spans="2:17" ht="15.75" hidden="1" customHeight="1">
      <c r="B1372" s="73"/>
      <c r="C1372" s="97"/>
      <c r="D1372" s="68"/>
      <c r="O1372" s="68"/>
      <c r="Q1372" s="68"/>
    </row>
    <row r="1373" spans="2:17" ht="15.75" hidden="1" customHeight="1">
      <c r="B1373" s="73"/>
      <c r="C1373" s="97"/>
      <c r="D1373" s="68"/>
      <c r="O1373" s="68"/>
      <c r="Q1373" s="68"/>
    </row>
    <row r="1374" spans="2:17" ht="15.75" hidden="1" customHeight="1">
      <c r="B1374" s="73"/>
      <c r="C1374" s="97"/>
      <c r="D1374" s="68"/>
      <c r="O1374" s="68"/>
      <c r="Q1374" s="68"/>
    </row>
    <row r="1375" spans="2:17" ht="15.75" hidden="1" customHeight="1">
      <c r="B1375" s="73"/>
      <c r="C1375" s="97"/>
      <c r="D1375" s="68"/>
      <c r="O1375" s="68"/>
      <c r="Q1375" s="68"/>
    </row>
    <row r="1376" spans="2:17" ht="15.75" hidden="1" customHeight="1">
      <c r="B1376" s="73"/>
      <c r="C1376" s="97"/>
      <c r="D1376" s="68"/>
      <c r="O1376" s="68"/>
      <c r="Q1376" s="68"/>
    </row>
    <row r="1377" spans="2:17" ht="15.75" hidden="1" customHeight="1">
      <c r="B1377" s="73"/>
      <c r="C1377" s="97"/>
      <c r="D1377" s="68"/>
      <c r="O1377" s="68"/>
      <c r="Q1377" s="68"/>
    </row>
    <row r="1378" spans="2:17" ht="15.75" hidden="1" customHeight="1">
      <c r="B1378" s="73"/>
      <c r="C1378" s="97"/>
      <c r="D1378" s="68"/>
      <c r="O1378" s="68"/>
      <c r="Q1378" s="68"/>
    </row>
    <row r="1379" spans="2:17" ht="15.75" hidden="1" customHeight="1">
      <c r="B1379" s="73"/>
      <c r="C1379" s="97"/>
      <c r="D1379" s="68"/>
      <c r="O1379" s="68"/>
      <c r="Q1379" s="68"/>
    </row>
    <row r="1380" spans="2:17" ht="15.75" hidden="1" customHeight="1">
      <c r="B1380" s="73"/>
      <c r="C1380" s="97"/>
      <c r="D1380" s="68"/>
      <c r="O1380" s="68"/>
      <c r="Q1380" s="68"/>
    </row>
    <row r="1381" spans="2:17" ht="15.75" hidden="1" customHeight="1">
      <c r="B1381" s="73"/>
      <c r="C1381" s="97"/>
      <c r="D1381" s="68"/>
      <c r="O1381" s="68"/>
      <c r="Q1381" s="68"/>
    </row>
    <row r="1382" spans="2:17" ht="15.75" hidden="1" customHeight="1">
      <c r="B1382" s="73"/>
      <c r="C1382" s="97"/>
      <c r="D1382" s="68"/>
      <c r="O1382" s="68"/>
      <c r="Q1382" s="68"/>
    </row>
    <row r="1383" spans="2:17" ht="15.75" hidden="1" customHeight="1">
      <c r="B1383" s="73"/>
      <c r="C1383" s="97"/>
      <c r="D1383" s="68"/>
      <c r="O1383" s="68"/>
      <c r="Q1383" s="68"/>
    </row>
    <row r="1384" spans="2:17" ht="15.75" hidden="1" customHeight="1">
      <c r="B1384" s="73"/>
      <c r="C1384" s="97"/>
      <c r="D1384" s="68"/>
      <c r="O1384" s="68"/>
      <c r="Q1384" s="68"/>
    </row>
    <row r="1385" spans="2:17" ht="15.75" hidden="1" customHeight="1">
      <c r="B1385" s="73"/>
      <c r="C1385" s="97"/>
      <c r="D1385" s="68"/>
      <c r="O1385" s="68"/>
      <c r="Q1385" s="68"/>
    </row>
    <row r="1386" spans="2:17" ht="15.75" hidden="1" customHeight="1">
      <c r="B1386" s="73"/>
      <c r="C1386" s="97"/>
      <c r="D1386" s="68"/>
      <c r="O1386" s="68"/>
      <c r="Q1386" s="68"/>
    </row>
    <row r="1387" spans="2:17" ht="15.75" hidden="1" customHeight="1">
      <c r="B1387" s="73"/>
      <c r="C1387" s="97"/>
      <c r="D1387" s="68"/>
      <c r="O1387" s="68"/>
      <c r="Q1387" s="68"/>
    </row>
    <row r="1388" spans="2:17" ht="15.75" hidden="1" customHeight="1">
      <c r="B1388" s="73"/>
      <c r="C1388" s="97"/>
      <c r="D1388" s="68"/>
      <c r="O1388" s="68"/>
      <c r="Q1388" s="68"/>
    </row>
    <row r="1389" spans="2:17" ht="15.75" hidden="1" customHeight="1">
      <c r="B1389" s="73"/>
      <c r="C1389" s="97"/>
      <c r="D1389" s="68"/>
      <c r="O1389" s="68"/>
      <c r="Q1389" s="68"/>
    </row>
    <row r="1390" spans="2:17" ht="15.75" hidden="1" customHeight="1">
      <c r="B1390" s="73"/>
      <c r="C1390" s="97"/>
      <c r="D1390" s="68"/>
      <c r="O1390" s="68"/>
      <c r="Q1390" s="68"/>
    </row>
    <row r="1391" spans="2:17" ht="15.75" hidden="1" customHeight="1">
      <c r="B1391" s="73"/>
      <c r="C1391" s="97"/>
      <c r="D1391" s="68"/>
      <c r="O1391" s="68"/>
      <c r="Q1391" s="68"/>
    </row>
    <row r="1392" spans="2:17" ht="15.75" hidden="1" customHeight="1">
      <c r="B1392" s="73"/>
      <c r="C1392" s="97"/>
      <c r="D1392" s="68"/>
      <c r="O1392" s="68"/>
      <c r="Q1392" s="68"/>
    </row>
    <row r="1393" spans="2:17" ht="15.75" hidden="1" customHeight="1">
      <c r="B1393" s="73"/>
      <c r="C1393" s="97"/>
      <c r="D1393" s="68"/>
      <c r="O1393" s="68"/>
      <c r="Q1393" s="68"/>
    </row>
    <row r="1394" spans="2:17" ht="15.75" hidden="1" customHeight="1">
      <c r="B1394" s="73"/>
      <c r="C1394" s="97"/>
      <c r="D1394" s="68"/>
      <c r="O1394" s="68"/>
      <c r="Q1394" s="68"/>
    </row>
    <row r="1395" spans="2:17" ht="15.75" hidden="1" customHeight="1">
      <c r="B1395" s="73"/>
      <c r="C1395" s="97"/>
      <c r="D1395" s="68"/>
      <c r="O1395" s="68"/>
      <c r="Q1395" s="68"/>
    </row>
    <row r="1396" spans="2:17" ht="15.75" hidden="1" customHeight="1">
      <c r="B1396" s="73"/>
      <c r="C1396" s="97"/>
      <c r="D1396" s="68"/>
      <c r="O1396" s="68"/>
      <c r="Q1396" s="68"/>
    </row>
    <row r="1397" spans="2:17" ht="15.75" hidden="1" customHeight="1">
      <c r="B1397" s="73"/>
      <c r="C1397" s="97"/>
      <c r="D1397" s="68"/>
      <c r="O1397" s="68"/>
      <c r="Q1397" s="68"/>
    </row>
    <row r="1398" spans="2:17" ht="15.75" hidden="1" customHeight="1">
      <c r="B1398" s="73"/>
      <c r="C1398" s="97"/>
      <c r="D1398" s="68"/>
      <c r="O1398" s="68"/>
      <c r="Q1398" s="68"/>
    </row>
    <row r="1399" spans="2:17" ht="15.75" hidden="1" customHeight="1">
      <c r="B1399" s="73"/>
      <c r="C1399" s="97"/>
      <c r="D1399" s="68"/>
      <c r="O1399" s="68"/>
      <c r="Q1399" s="68"/>
    </row>
    <row r="1400" spans="2:17" ht="15.75" hidden="1" customHeight="1">
      <c r="B1400" s="73"/>
      <c r="C1400" s="97"/>
      <c r="D1400" s="68"/>
      <c r="O1400" s="68"/>
      <c r="Q1400" s="68"/>
    </row>
    <row r="1401" spans="2:17" ht="15.75" hidden="1" customHeight="1">
      <c r="B1401" s="73"/>
      <c r="C1401" s="97"/>
      <c r="D1401" s="68"/>
      <c r="O1401" s="68"/>
      <c r="Q1401" s="68"/>
    </row>
    <row r="1402" spans="2:17" ht="15.75" hidden="1" customHeight="1">
      <c r="B1402" s="73"/>
      <c r="C1402" s="97"/>
      <c r="D1402" s="68"/>
      <c r="O1402" s="68"/>
      <c r="Q1402" s="68"/>
    </row>
    <row r="1403" spans="2:17" ht="15.75" hidden="1" customHeight="1">
      <c r="B1403" s="73"/>
      <c r="C1403" s="97"/>
      <c r="D1403" s="68"/>
      <c r="O1403" s="68"/>
      <c r="Q1403" s="68"/>
    </row>
    <row r="1404" spans="2:17" ht="15.75" hidden="1" customHeight="1">
      <c r="B1404" s="73"/>
      <c r="C1404" s="97"/>
      <c r="D1404" s="68"/>
      <c r="O1404" s="68"/>
      <c r="Q1404" s="68"/>
    </row>
    <row r="1405" spans="2:17" ht="15.75" hidden="1" customHeight="1">
      <c r="B1405" s="73"/>
      <c r="C1405" s="97"/>
      <c r="D1405" s="68"/>
      <c r="O1405" s="68"/>
      <c r="Q1405" s="68"/>
    </row>
    <row r="1406" spans="2:17" ht="15.75" hidden="1" customHeight="1">
      <c r="B1406" s="73"/>
      <c r="C1406" s="97"/>
      <c r="D1406" s="68"/>
      <c r="O1406" s="68"/>
      <c r="Q1406" s="68"/>
    </row>
    <row r="1407" spans="2:17" ht="15.75" hidden="1" customHeight="1">
      <c r="B1407" s="73"/>
      <c r="C1407" s="97"/>
      <c r="D1407" s="68"/>
      <c r="O1407" s="68"/>
      <c r="Q1407" s="68"/>
    </row>
    <row r="1408" spans="2:17" ht="15.75" hidden="1" customHeight="1">
      <c r="B1408" s="73"/>
      <c r="C1408" s="97"/>
      <c r="D1408" s="68"/>
      <c r="O1408" s="68"/>
      <c r="Q1408" s="68"/>
    </row>
    <row r="1409" spans="2:17" ht="15.75" hidden="1" customHeight="1">
      <c r="B1409" s="73"/>
      <c r="C1409" s="97"/>
      <c r="D1409" s="68"/>
      <c r="O1409" s="68"/>
      <c r="Q1409" s="68"/>
    </row>
    <row r="1410" spans="2:17" ht="15.75" hidden="1" customHeight="1">
      <c r="B1410" s="73"/>
      <c r="C1410" s="97"/>
      <c r="D1410" s="68"/>
      <c r="O1410" s="68"/>
      <c r="Q1410" s="68"/>
    </row>
    <row r="1411" spans="2:17" ht="15.75" hidden="1" customHeight="1">
      <c r="B1411" s="73"/>
      <c r="C1411" s="97"/>
      <c r="D1411" s="68"/>
      <c r="O1411" s="68"/>
      <c r="Q1411" s="68"/>
    </row>
    <row r="1412" spans="2:17" ht="15.75" hidden="1" customHeight="1">
      <c r="B1412" s="73"/>
      <c r="C1412" s="97"/>
      <c r="D1412" s="68"/>
      <c r="O1412" s="68"/>
      <c r="Q1412" s="68"/>
    </row>
    <row r="1413" spans="2:17" ht="15.75" hidden="1" customHeight="1">
      <c r="B1413" s="73"/>
      <c r="C1413" s="97"/>
      <c r="D1413" s="68"/>
      <c r="O1413" s="68"/>
      <c r="Q1413" s="68"/>
    </row>
    <row r="1414" spans="2:17" ht="15.75" hidden="1" customHeight="1">
      <c r="B1414" s="73"/>
      <c r="C1414" s="97"/>
      <c r="D1414" s="68"/>
      <c r="O1414" s="68"/>
      <c r="Q1414" s="68"/>
    </row>
    <row r="1415" spans="2:17" ht="15.75" hidden="1" customHeight="1">
      <c r="B1415" s="73"/>
      <c r="C1415" s="97"/>
      <c r="D1415" s="68"/>
      <c r="O1415" s="68"/>
      <c r="Q1415" s="68"/>
    </row>
    <row r="1416" spans="2:17" ht="15.75" hidden="1" customHeight="1">
      <c r="B1416" s="73"/>
      <c r="C1416" s="97"/>
      <c r="D1416" s="68"/>
      <c r="O1416" s="68"/>
      <c r="Q1416" s="68"/>
    </row>
    <row r="1417" spans="2:17" ht="15.75" hidden="1" customHeight="1">
      <c r="B1417" s="73"/>
      <c r="C1417" s="97"/>
      <c r="D1417" s="68"/>
      <c r="O1417" s="68"/>
      <c r="Q1417" s="68"/>
    </row>
    <row r="1418" spans="2:17" ht="15.75" hidden="1" customHeight="1">
      <c r="B1418" s="73"/>
      <c r="C1418" s="97"/>
      <c r="D1418" s="68"/>
      <c r="O1418" s="68"/>
      <c r="Q1418" s="68"/>
    </row>
    <row r="1419" spans="2:17" ht="15.75" hidden="1" customHeight="1">
      <c r="B1419" s="73"/>
      <c r="C1419" s="97"/>
      <c r="D1419" s="68"/>
      <c r="O1419" s="68"/>
      <c r="Q1419" s="68"/>
    </row>
    <row r="1420" spans="2:17" ht="15.75" hidden="1" customHeight="1">
      <c r="B1420" s="73"/>
      <c r="C1420" s="97"/>
      <c r="D1420" s="68"/>
      <c r="O1420" s="68"/>
      <c r="Q1420" s="68"/>
    </row>
    <row r="1421" spans="2:17" ht="15.75" hidden="1" customHeight="1">
      <c r="B1421" s="73"/>
      <c r="C1421" s="97"/>
      <c r="D1421" s="68"/>
      <c r="O1421" s="68"/>
      <c r="Q1421" s="68"/>
    </row>
    <row r="1422" spans="2:17" ht="15.75" hidden="1" customHeight="1">
      <c r="B1422" s="73"/>
      <c r="C1422" s="97"/>
      <c r="D1422" s="68"/>
      <c r="O1422" s="68"/>
      <c r="Q1422" s="68"/>
    </row>
    <row r="1423" spans="2:17" ht="15.75" hidden="1" customHeight="1">
      <c r="B1423" s="73"/>
      <c r="C1423" s="97"/>
      <c r="D1423" s="68"/>
      <c r="O1423" s="68"/>
      <c r="Q1423" s="68"/>
    </row>
    <row r="1424" spans="2:17" ht="15.75" hidden="1" customHeight="1">
      <c r="B1424" s="73"/>
      <c r="C1424" s="97"/>
      <c r="D1424" s="68"/>
      <c r="O1424" s="68"/>
      <c r="Q1424" s="68"/>
    </row>
    <row r="1425" spans="2:17" ht="15.75" hidden="1" customHeight="1">
      <c r="B1425" s="73"/>
      <c r="C1425" s="97"/>
      <c r="D1425" s="68"/>
      <c r="O1425" s="68"/>
      <c r="Q1425" s="68"/>
    </row>
    <row r="1426" spans="2:17" ht="15.75" hidden="1" customHeight="1">
      <c r="B1426" s="73"/>
      <c r="C1426" s="97"/>
      <c r="D1426" s="68"/>
      <c r="O1426" s="68"/>
      <c r="Q1426" s="68"/>
    </row>
    <row r="1427" spans="2:17" ht="15.75" hidden="1" customHeight="1">
      <c r="B1427" s="73"/>
      <c r="C1427" s="97"/>
      <c r="D1427" s="68"/>
      <c r="O1427" s="68"/>
      <c r="Q1427" s="68"/>
    </row>
    <row r="1428" spans="2:17" ht="15.75" hidden="1" customHeight="1">
      <c r="B1428" s="73"/>
      <c r="C1428" s="97"/>
      <c r="D1428" s="68"/>
      <c r="O1428" s="68"/>
      <c r="Q1428" s="68"/>
    </row>
    <row r="1429" spans="2:17" ht="15.75" hidden="1" customHeight="1">
      <c r="B1429" s="73"/>
      <c r="C1429" s="97"/>
      <c r="D1429" s="68"/>
      <c r="O1429" s="68"/>
      <c r="Q1429" s="68"/>
    </row>
    <row r="1430" spans="2:17" ht="15.75" hidden="1" customHeight="1">
      <c r="B1430" s="73"/>
      <c r="C1430" s="97"/>
      <c r="D1430" s="68"/>
      <c r="O1430" s="68"/>
      <c r="Q1430" s="68"/>
    </row>
    <row r="1431" spans="2:17" ht="15.75" hidden="1" customHeight="1">
      <c r="B1431" s="73"/>
      <c r="C1431" s="97"/>
      <c r="D1431" s="68"/>
      <c r="O1431" s="68"/>
      <c r="Q1431" s="68"/>
    </row>
    <row r="1432" spans="2:17" ht="15.75" hidden="1" customHeight="1">
      <c r="B1432" s="73"/>
      <c r="C1432" s="97"/>
      <c r="D1432" s="68"/>
      <c r="O1432" s="68"/>
      <c r="Q1432" s="68"/>
    </row>
    <row r="1433" spans="2:17" ht="15.75" hidden="1" customHeight="1">
      <c r="B1433" s="73"/>
      <c r="C1433" s="97"/>
      <c r="D1433" s="68"/>
      <c r="O1433" s="68"/>
      <c r="Q1433" s="68"/>
    </row>
    <row r="1434" spans="2:17" ht="15.75" hidden="1" customHeight="1">
      <c r="B1434" s="73"/>
      <c r="C1434" s="97"/>
      <c r="D1434" s="68"/>
      <c r="O1434" s="68"/>
      <c r="Q1434" s="68"/>
    </row>
    <row r="1435" spans="2:17" ht="15.75" hidden="1" customHeight="1">
      <c r="B1435" s="73"/>
      <c r="C1435" s="97"/>
      <c r="D1435" s="68"/>
      <c r="O1435" s="68"/>
      <c r="Q1435" s="68"/>
    </row>
    <row r="1436" spans="2:17" ht="15.75" hidden="1" customHeight="1">
      <c r="B1436" s="73"/>
      <c r="C1436" s="97"/>
      <c r="D1436" s="68"/>
      <c r="O1436" s="68"/>
      <c r="Q1436" s="68"/>
    </row>
    <row r="1437" spans="2:17" ht="15.75" hidden="1" customHeight="1">
      <c r="B1437" s="73"/>
      <c r="C1437" s="97"/>
      <c r="D1437" s="68"/>
      <c r="O1437" s="68"/>
      <c r="Q1437" s="68"/>
    </row>
    <row r="1438" spans="2:17" ht="15.75" hidden="1" customHeight="1">
      <c r="B1438" s="73"/>
      <c r="C1438" s="97"/>
      <c r="D1438" s="68"/>
      <c r="O1438" s="68"/>
      <c r="Q1438" s="68"/>
    </row>
    <row r="1439" spans="2:17" ht="15.75" hidden="1" customHeight="1">
      <c r="B1439" s="73"/>
      <c r="C1439" s="97"/>
      <c r="D1439" s="68"/>
      <c r="O1439" s="68"/>
      <c r="Q1439" s="68"/>
    </row>
    <row r="1440" spans="2:17" ht="15.75" hidden="1" customHeight="1">
      <c r="B1440" s="73"/>
      <c r="C1440" s="97"/>
      <c r="D1440" s="68"/>
      <c r="O1440" s="68"/>
      <c r="Q1440" s="68"/>
    </row>
    <row r="1441" spans="2:17" ht="15.75" hidden="1" customHeight="1">
      <c r="B1441" s="73"/>
      <c r="C1441" s="97"/>
      <c r="D1441" s="68"/>
      <c r="O1441" s="68"/>
      <c r="Q1441" s="68"/>
    </row>
    <row r="1442" spans="2:17" ht="15.75" hidden="1" customHeight="1">
      <c r="B1442" s="73"/>
      <c r="C1442" s="97"/>
      <c r="D1442" s="68"/>
      <c r="O1442" s="68"/>
      <c r="Q1442" s="68"/>
    </row>
    <row r="1443" spans="2:17" ht="15.75" hidden="1" customHeight="1">
      <c r="B1443" s="73"/>
      <c r="C1443" s="97"/>
      <c r="D1443" s="68"/>
      <c r="O1443" s="68"/>
      <c r="Q1443" s="68"/>
    </row>
    <row r="1444" spans="2:17" ht="15.75" hidden="1" customHeight="1">
      <c r="B1444" s="73"/>
      <c r="C1444" s="97"/>
      <c r="D1444" s="68"/>
      <c r="O1444" s="68"/>
      <c r="Q1444" s="68"/>
    </row>
    <row r="1445" spans="2:17" ht="15.75" hidden="1" customHeight="1">
      <c r="B1445" s="73"/>
      <c r="C1445" s="97"/>
      <c r="D1445" s="68"/>
      <c r="O1445" s="68"/>
      <c r="Q1445" s="68"/>
    </row>
    <row r="1446" spans="2:17" ht="15.75" hidden="1" customHeight="1">
      <c r="B1446" s="73"/>
      <c r="C1446" s="97"/>
      <c r="D1446" s="68"/>
      <c r="O1446" s="68"/>
      <c r="Q1446" s="68"/>
    </row>
    <row r="1447" spans="2:17" ht="15.75" hidden="1" customHeight="1">
      <c r="B1447" s="73"/>
      <c r="C1447" s="97"/>
      <c r="D1447" s="68"/>
      <c r="O1447" s="68"/>
      <c r="Q1447" s="68"/>
    </row>
    <row r="1448" spans="2:17" ht="15.75" hidden="1" customHeight="1">
      <c r="B1448" s="73"/>
      <c r="C1448" s="97"/>
      <c r="D1448" s="68"/>
      <c r="O1448" s="68"/>
      <c r="Q1448" s="68"/>
    </row>
    <row r="1449" spans="2:17" ht="15.75" hidden="1" customHeight="1">
      <c r="B1449" s="73"/>
      <c r="C1449" s="97"/>
      <c r="D1449" s="68"/>
      <c r="O1449" s="68"/>
      <c r="Q1449" s="68"/>
    </row>
    <row r="1450" spans="2:17" ht="15.75" hidden="1" customHeight="1">
      <c r="B1450" s="73"/>
      <c r="C1450" s="97"/>
      <c r="D1450" s="68"/>
      <c r="O1450" s="68"/>
      <c r="Q1450" s="68"/>
    </row>
    <row r="1451" spans="2:17" ht="15.75" hidden="1" customHeight="1">
      <c r="B1451" s="73"/>
      <c r="C1451" s="97"/>
      <c r="D1451" s="68"/>
      <c r="O1451" s="68"/>
      <c r="Q1451" s="68"/>
    </row>
    <row r="1452" spans="2:17" ht="15.75" hidden="1" customHeight="1">
      <c r="B1452" s="73"/>
      <c r="C1452" s="97"/>
      <c r="D1452" s="68"/>
      <c r="O1452" s="68"/>
      <c r="Q1452" s="68"/>
    </row>
    <row r="1453" spans="2:17" ht="15.75" hidden="1" customHeight="1">
      <c r="B1453" s="73"/>
      <c r="C1453" s="97"/>
      <c r="D1453" s="68"/>
      <c r="O1453" s="68"/>
      <c r="Q1453" s="68"/>
    </row>
    <row r="1454" spans="2:17" ht="15.75" hidden="1" customHeight="1">
      <c r="B1454" s="73"/>
      <c r="C1454" s="97"/>
      <c r="D1454" s="68"/>
      <c r="O1454" s="68"/>
      <c r="Q1454" s="68"/>
    </row>
    <row r="1455" spans="2:17" ht="15.75" hidden="1" customHeight="1">
      <c r="B1455" s="73"/>
      <c r="C1455" s="97"/>
      <c r="D1455" s="68"/>
      <c r="O1455" s="68"/>
      <c r="Q1455" s="68"/>
    </row>
    <row r="1456" spans="2:17" ht="15.75" hidden="1" customHeight="1">
      <c r="B1456" s="73"/>
      <c r="C1456" s="97"/>
      <c r="D1456" s="68"/>
      <c r="O1456" s="68"/>
      <c r="Q1456" s="68"/>
    </row>
    <row r="1457" spans="2:17" ht="15.75" hidden="1" customHeight="1">
      <c r="B1457" s="73"/>
      <c r="C1457" s="97"/>
      <c r="D1457" s="68"/>
      <c r="O1457" s="68"/>
      <c r="Q1457" s="68"/>
    </row>
    <row r="1458" spans="2:17" ht="15.75" hidden="1" customHeight="1">
      <c r="B1458" s="73"/>
      <c r="C1458" s="97"/>
      <c r="D1458" s="68"/>
      <c r="O1458" s="68"/>
      <c r="Q1458" s="68"/>
    </row>
    <row r="1459" spans="2:17" ht="15.75" hidden="1" customHeight="1">
      <c r="B1459" s="73"/>
      <c r="C1459" s="97"/>
      <c r="D1459" s="68"/>
      <c r="O1459" s="68"/>
      <c r="Q1459" s="68"/>
    </row>
    <row r="1460" spans="2:17" ht="15.75" hidden="1" customHeight="1">
      <c r="B1460" s="73"/>
      <c r="C1460" s="97"/>
      <c r="D1460" s="68"/>
      <c r="O1460" s="68"/>
      <c r="Q1460" s="68"/>
    </row>
    <row r="1461" spans="2:17" ht="15.75" hidden="1" customHeight="1">
      <c r="B1461" s="73"/>
      <c r="C1461" s="97"/>
      <c r="D1461" s="68"/>
      <c r="O1461" s="68"/>
      <c r="Q1461" s="68"/>
    </row>
    <row r="1462" spans="2:17" ht="15.75" hidden="1" customHeight="1">
      <c r="B1462" s="73"/>
      <c r="C1462" s="97"/>
      <c r="D1462" s="68"/>
      <c r="O1462" s="68"/>
      <c r="Q1462" s="68"/>
    </row>
    <row r="1463" spans="2:17" ht="15.75" hidden="1" customHeight="1">
      <c r="B1463" s="73"/>
      <c r="C1463" s="97"/>
      <c r="D1463" s="68"/>
      <c r="O1463" s="68"/>
      <c r="Q1463" s="68"/>
    </row>
    <row r="1464" spans="2:17" ht="15.75" hidden="1" customHeight="1">
      <c r="B1464" s="73"/>
      <c r="C1464" s="97"/>
      <c r="D1464" s="68"/>
      <c r="O1464" s="68"/>
      <c r="Q1464" s="68"/>
    </row>
    <row r="1465" spans="2:17" ht="15.75" hidden="1" customHeight="1">
      <c r="B1465" s="73"/>
      <c r="C1465" s="97"/>
      <c r="D1465" s="68"/>
      <c r="O1465" s="68"/>
      <c r="Q1465" s="68"/>
    </row>
    <row r="1466" spans="2:17" ht="15.75" hidden="1" customHeight="1">
      <c r="B1466" s="73"/>
      <c r="C1466" s="97"/>
      <c r="D1466" s="68"/>
      <c r="O1466" s="68"/>
      <c r="Q1466" s="68"/>
    </row>
    <row r="1467" spans="2:17" ht="15.75" hidden="1" customHeight="1">
      <c r="B1467" s="73"/>
      <c r="C1467" s="97"/>
      <c r="D1467" s="68"/>
      <c r="O1467" s="68"/>
      <c r="Q1467" s="68"/>
    </row>
    <row r="1468" spans="2:17" ht="15.75" hidden="1" customHeight="1">
      <c r="B1468" s="73"/>
      <c r="C1468" s="97"/>
      <c r="D1468" s="68"/>
      <c r="O1468" s="68"/>
      <c r="Q1468" s="68"/>
    </row>
    <row r="1469" spans="2:17" ht="15.75" hidden="1" customHeight="1">
      <c r="B1469" s="73"/>
      <c r="C1469" s="97"/>
      <c r="D1469" s="68"/>
      <c r="O1469" s="68"/>
      <c r="Q1469" s="68"/>
    </row>
    <row r="1470" spans="2:17" ht="15.75" hidden="1" customHeight="1">
      <c r="B1470" s="73"/>
      <c r="C1470" s="97"/>
      <c r="D1470" s="68"/>
      <c r="O1470" s="68"/>
      <c r="Q1470" s="68"/>
    </row>
    <row r="1471" spans="2:17" ht="15.75" hidden="1" customHeight="1">
      <c r="B1471" s="73"/>
      <c r="C1471" s="97"/>
      <c r="D1471" s="68"/>
      <c r="O1471" s="68"/>
      <c r="Q1471" s="68"/>
    </row>
    <row r="1472" spans="2:17" ht="15.75" hidden="1" customHeight="1">
      <c r="B1472" s="73"/>
      <c r="C1472" s="97"/>
      <c r="D1472" s="68"/>
      <c r="O1472" s="68"/>
      <c r="Q1472" s="68"/>
    </row>
    <row r="1473" spans="2:17" ht="15.75" hidden="1" customHeight="1">
      <c r="B1473" s="73"/>
      <c r="C1473" s="97"/>
      <c r="D1473" s="68"/>
      <c r="O1473" s="68"/>
      <c r="Q1473" s="68"/>
    </row>
    <row r="1474" spans="2:17" ht="15.75" hidden="1" customHeight="1">
      <c r="B1474" s="73"/>
      <c r="C1474" s="97"/>
      <c r="D1474" s="68"/>
      <c r="O1474" s="68"/>
      <c r="Q1474" s="68"/>
    </row>
    <row r="1475" spans="2:17" ht="15.75" hidden="1" customHeight="1">
      <c r="B1475" s="73"/>
      <c r="C1475" s="97"/>
      <c r="D1475" s="68"/>
      <c r="O1475" s="68"/>
      <c r="Q1475" s="68"/>
    </row>
    <row r="1476" spans="2:17" ht="15.75" hidden="1" customHeight="1">
      <c r="B1476" s="73"/>
      <c r="C1476" s="97"/>
      <c r="D1476" s="68"/>
      <c r="O1476" s="68"/>
      <c r="Q1476" s="68"/>
    </row>
    <row r="1477" spans="2:17" ht="15.75" hidden="1" customHeight="1">
      <c r="B1477" s="73"/>
      <c r="C1477" s="97"/>
      <c r="D1477" s="68"/>
      <c r="O1477" s="68"/>
      <c r="Q1477" s="68"/>
    </row>
    <row r="1478" spans="2:17" ht="15.75" hidden="1" customHeight="1">
      <c r="B1478" s="73"/>
      <c r="C1478" s="97"/>
      <c r="D1478" s="68"/>
      <c r="O1478" s="68"/>
      <c r="Q1478" s="68"/>
    </row>
    <row r="1479" spans="2:17" ht="15.75" hidden="1" customHeight="1">
      <c r="B1479" s="73"/>
      <c r="C1479" s="97"/>
      <c r="D1479" s="68"/>
      <c r="O1479" s="68"/>
      <c r="Q1479" s="68"/>
    </row>
    <row r="1480" spans="2:17" ht="15.75" hidden="1" customHeight="1">
      <c r="B1480" s="73"/>
      <c r="C1480" s="97"/>
      <c r="D1480" s="68"/>
      <c r="O1480" s="68"/>
      <c r="Q1480" s="68"/>
    </row>
    <row r="1481" spans="2:17" ht="15.75" hidden="1" customHeight="1">
      <c r="B1481" s="73"/>
      <c r="C1481" s="97"/>
      <c r="D1481" s="68"/>
      <c r="O1481" s="68"/>
      <c r="Q1481" s="68"/>
    </row>
    <row r="1482" spans="2:17" ht="15.75" hidden="1" customHeight="1">
      <c r="B1482" s="73"/>
      <c r="C1482" s="97"/>
      <c r="D1482" s="68"/>
      <c r="O1482" s="68"/>
      <c r="Q1482" s="68"/>
    </row>
    <row r="1483" spans="2:17" ht="15.75" hidden="1" customHeight="1">
      <c r="B1483" s="73"/>
      <c r="C1483" s="97"/>
      <c r="D1483" s="68"/>
      <c r="O1483" s="68"/>
      <c r="Q1483" s="68"/>
    </row>
    <row r="1484" spans="2:17" ht="15.75" hidden="1" customHeight="1">
      <c r="B1484" s="73"/>
      <c r="C1484" s="97"/>
      <c r="D1484" s="68"/>
      <c r="O1484" s="68"/>
      <c r="Q1484" s="68"/>
    </row>
    <row r="1485" spans="2:17" ht="15.75" hidden="1" customHeight="1">
      <c r="B1485" s="73"/>
      <c r="C1485" s="97"/>
      <c r="D1485" s="68"/>
      <c r="O1485" s="68"/>
      <c r="Q1485" s="68"/>
    </row>
    <row r="1486" spans="2:17" ht="15.75" hidden="1" customHeight="1">
      <c r="B1486" s="73"/>
      <c r="C1486" s="97"/>
      <c r="D1486" s="68"/>
      <c r="O1486" s="68"/>
      <c r="Q1486" s="68"/>
    </row>
    <row r="1487" spans="2:17" ht="15.75" hidden="1" customHeight="1">
      <c r="B1487" s="73"/>
      <c r="C1487" s="97"/>
      <c r="D1487" s="68"/>
      <c r="O1487" s="68"/>
      <c r="Q1487" s="68"/>
    </row>
    <row r="1488" spans="2:17" ht="15.75" hidden="1" customHeight="1">
      <c r="B1488" s="73"/>
      <c r="C1488" s="97"/>
      <c r="D1488" s="68"/>
      <c r="O1488" s="68"/>
      <c r="Q1488" s="68"/>
    </row>
    <row r="1489" spans="2:17" ht="15.75" hidden="1" customHeight="1">
      <c r="B1489" s="73"/>
      <c r="C1489" s="97"/>
      <c r="D1489" s="68"/>
      <c r="O1489" s="68"/>
      <c r="Q1489" s="68"/>
    </row>
    <row r="1490" spans="2:17" ht="15.75" hidden="1" customHeight="1">
      <c r="B1490" s="73"/>
      <c r="C1490" s="97"/>
      <c r="D1490" s="68"/>
      <c r="O1490" s="68"/>
      <c r="Q1490" s="68"/>
    </row>
    <row r="1491" spans="2:17" ht="15.75" hidden="1" customHeight="1">
      <c r="B1491" s="73"/>
      <c r="C1491" s="97"/>
      <c r="D1491" s="68"/>
      <c r="O1491" s="68"/>
      <c r="Q1491" s="68"/>
    </row>
    <row r="1492" spans="2:17" ht="15.75" hidden="1" customHeight="1">
      <c r="B1492" s="73"/>
      <c r="C1492" s="97"/>
      <c r="D1492" s="68"/>
      <c r="O1492" s="68"/>
      <c r="Q1492" s="68"/>
    </row>
    <row r="1493" spans="2:17" ht="15.75" hidden="1" customHeight="1">
      <c r="B1493" s="73"/>
      <c r="C1493" s="97"/>
      <c r="D1493" s="68"/>
      <c r="O1493" s="68"/>
      <c r="Q1493" s="68"/>
    </row>
    <row r="1494" spans="2:17" ht="15.75" hidden="1" customHeight="1">
      <c r="B1494" s="73"/>
      <c r="C1494" s="97"/>
      <c r="D1494" s="68"/>
      <c r="O1494" s="68"/>
      <c r="Q1494" s="68"/>
    </row>
    <row r="1495" spans="2:17" ht="15.75" hidden="1" customHeight="1">
      <c r="B1495" s="73"/>
      <c r="C1495" s="97"/>
      <c r="D1495" s="68"/>
      <c r="O1495" s="68"/>
      <c r="Q1495" s="68"/>
    </row>
    <row r="1496" spans="2:17" ht="15.75" hidden="1" customHeight="1">
      <c r="B1496" s="73"/>
      <c r="C1496" s="97"/>
      <c r="D1496" s="68"/>
      <c r="O1496" s="68"/>
      <c r="Q1496" s="68"/>
    </row>
    <row r="1497" spans="2:17" ht="15.75" hidden="1" customHeight="1">
      <c r="B1497" s="73"/>
      <c r="C1497" s="97"/>
      <c r="D1497" s="68"/>
      <c r="O1497" s="68"/>
      <c r="Q1497" s="68"/>
    </row>
    <row r="1498" spans="2:17" ht="15.75" hidden="1" customHeight="1">
      <c r="B1498" s="73"/>
      <c r="C1498" s="97"/>
      <c r="D1498" s="68"/>
      <c r="O1498" s="68"/>
      <c r="Q1498" s="68"/>
    </row>
    <row r="1499" spans="2:17" ht="15.75" hidden="1" customHeight="1">
      <c r="B1499" s="73"/>
      <c r="C1499" s="97"/>
      <c r="D1499" s="68"/>
      <c r="O1499" s="68"/>
      <c r="Q1499" s="68"/>
    </row>
    <row r="1500" spans="2:17" ht="15.75" hidden="1" customHeight="1">
      <c r="B1500" s="73"/>
      <c r="C1500" s="97"/>
      <c r="D1500" s="68"/>
      <c r="O1500" s="68"/>
      <c r="Q1500" s="68"/>
    </row>
    <row r="1501" spans="2:17" ht="15.75" hidden="1" customHeight="1">
      <c r="B1501" s="73"/>
      <c r="C1501" s="97"/>
      <c r="D1501" s="68"/>
      <c r="O1501" s="68"/>
      <c r="Q1501" s="68"/>
    </row>
    <row r="1502" spans="2:17" ht="15.75" hidden="1" customHeight="1">
      <c r="B1502" s="73"/>
      <c r="C1502" s="97"/>
      <c r="D1502" s="68"/>
      <c r="O1502" s="68"/>
      <c r="Q1502" s="68"/>
    </row>
    <row r="1503" spans="2:17" ht="15.75" hidden="1" customHeight="1">
      <c r="B1503" s="73"/>
      <c r="C1503" s="97"/>
      <c r="D1503" s="68"/>
      <c r="O1503" s="68"/>
      <c r="Q1503" s="68"/>
    </row>
    <row r="1504" spans="2:17" ht="15.75" hidden="1" customHeight="1">
      <c r="B1504" s="73"/>
      <c r="C1504" s="97"/>
      <c r="D1504" s="68"/>
      <c r="O1504" s="68"/>
      <c r="Q1504" s="68"/>
    </row>
    <row r="1505" spans="2:17" ht="15.75" hidden="1" customHeight="1">
      <c r="B1505" s="73"/>
      <c r="C1505" s="97"/>
      <c r="D1505" s="68"/>
      <c r="O1505" s="68"/>
      <c r="Q1505" s="68"/>
    </row>
    <row r="1506" spans="2:17" ht="15.75" hidden="1" customHeight="1">
      <c r="B1506" s="73"/>
      <c r="C1506" s="97"/>
      <c r="D1506" s="68"/>
      <c r="O1506" s="68"/>
      <c r="Q1506" s="68"/>
    </row>
    <row r="1507" spans="2:17" ht="15.75" hidden="1" customHeight="1">
      <c r="B1507" s="73"/>
      <c r="C1507" s="97"/>
      <c r="D1507" s="68"/>
      <c r="O1507" s="68"/>
      <c r="Q1507" s="68"/>
    </row>
    <row r="1508" spans="2:17" ht="15.75" hidden="1" customHeight="1">
      <c r="B1508" s="73"/>
      <c r="C1508" s="97"/>
      <c r="D1508" s="68"/>
      <c r="O1508" s="68"/>
      <c r="Q1508" s="68"/>
    </row>
    <row r="1509" spans="2:17" ht="15.75" hidden="1" customHeight="1">
      <c r="B1509" s="73"/>
      <c r="C1509" s="97"/>
      <c r="D1509" s="68"/>
      <c r="O1509" s="68"/>
      <c r="Q1509" s="68"/>
    </row>
    <row r="1510" spans="2:17" ht="15.75" hidden="1" customHeight="1">
      <c r="B1510" s="73"/>
      <c r="C1510" s="97"/>
      <c r="D1510" s="68"/>
      <c r="O1510" s="68"/>
      <c r="Q1510" s="68"/>
    </row>
    <row r="1511" spans="2:17" ht="15.75" hidden="1" customHeight="1">
      <c r="B1511" s="73"/>
      <c r="C1511" s="97"/>
      <c r="D1511" s="68"/>
      <c r="O1511" s="68"/>
      <c r="Q1511" s="68"/>
    </row>
    <row r="1512" spans="2:17" ht="15.75" hidden="1" customHeight="1">
      <c r="B1512" s="73"/>
      <c r="C1512" s="97"/>
      <c r="D1512" s="68"/>
      <c r="O1512" s="68"/>
      <c r="Q1512" s="68"/>
    </row>
    <row r="1513" spans="2:17" ht="15.75" hidden="1" customHeight="1">
      <c r="B1513" s="73"/>
      <c r="C1513" s="97"/>
      <c r="D1513" s="68"/>
      <c r="O1513" s="68"/>
      <c r="Q1513" s="68"/>
    </row>
    <row r="1514" spans="2:17" ht="15.75" hidden="1" customHeight="1">
      <c r="B1514" s="73"/>
      <c r="C1514" s="97"/>
      <c r="D1514" s="68"/>
      <c r="O1514" s="68"/>
      <c r="Q1514" s="68"/>
    </row>
    <row r="1515" spans="2:17" ht="15.75" hidden="1" customHeight="1">
      <c r="B1515" s="73"/>
      <c r="C1515" s="97"/>
      <c r="D1515" s="68"/>
      <c r="O1515" s="68"/>
      <c r="Q1515" s="68"/>
    </row>
    <row r="1516" spans="2:17" ht="15.75" hidden="1" customHeight="1">
      <c r="B1516" s="73"/>
      <c r="C1516" s="97"/>
      <c r="D1516" s="68"/>
      <c r="O1516" s="68"/>
      <c r="Q1516" s="68"/>
    </row>
    <row r="1517" spans="2:17" ht="15.75" hidden="1" customHeight="1">
      <c r="B1517" s="73"/>
      <c r="C1517" s="97"/>
      <c r="D1517" s="68"/>
      <c r="O1517" s="68"/>
      <c r="Q1517" s="68"/>
    </row>
    <row r="1518" spans="2:17" ht="15.75" hidden="1" customHeight="1">
      <c r="B1518" s="73"/>
      <c r="C1518" s="97"/>
      <c r="D1518" s="68"/>
      <c r="O1518" s="68"/>
      <c r="Q1518" s="68"/>
    </row>
    <row r="1519" spans="2:17" ht="15.75" hidden="1" customHeight="1">
      <c r="B1519" s="73"/>
      <c r="C1519" s="97"/>
      <c r="D1519" s="68"/>
      <c r="O1519" s="68"/>
      <c r="Q1519" s="68"/>
    </row>
    <row r="1520" spans="2:17" ht="15.75" hidden="1" customHeight="1">
      <c r="B1520" s="73"/>
      <c r="C1520" s="97"/>
      <c r="D1520" s="68"/>
      <c r="O1520" s="68"/>
      <c r="Q1520" s="68"/>
    </row>
    <row r="1521" spans="1:18" ht="15.75" hidden="1" customHeight="1">
      <c r="B1521" s="73"/>
      <c r="C1521" s="97"/>
      <c r="D1521" s="68"/>
      <c r="O1521" s="68"/>
      <c r="Q1521" s="68"/>
    </row>
    <row r="1522" spans="1:18" ht="15.75" hidden="1" customHeight="1">
      <c r="B1522" s="73"/>
      <c r="C1522" s="97"/>
      <c r="D1522" s="68"/>
      <c r="O1522" s="68"/>
      <c r="Q1522" s="68"/>
    </row>
    <row r="1523" spans="1:18" ht="15.75" hidden="1" customHeight="1">
      <c r="B1523" s="73"/>
      <c r="C1523" s="97"/>
      <c r="D1523" s="68"/>
      <c r="O1523" s="68"/>
      <c r="Q1523" s="68"/>
    </row>
    <row r="1524" spans="1:18" ht="15.75" hidden="1" customHeight="1">
      <c r="B1524" s="73"/>
      <c r="C1524" s="97"/>
      <c r="D1524" s="68"/>
      <c r="O1524" s="68"/>
      <c r="Q1524" s="68"/>
    </row>
    <row r="1525" spans="1:18" ht="15.75" hidden="1" customHeight="1">
      <c r="B1525" s="73"/>
      <c r="C1525" s="97"/>
      <c r="D1525" s="68"/>
      <c r="O1525" s="68"/>
      <c r="Q1525" s="68"/>
    </row>
    <row r="1526" spans="1:18" ht="15.75" hidden="1" customHeight="1">
      <c r="B1526" s="73"/>
      <c r="C1526" s="97"/>
      <c r="D1526" s="68"/>
      <c r="O1526" s="68"/>
      <c r="Q1526" s="68"/>
    </row>
    <row r="1527" spans="1:18" ht="15.75" hidden="1" customHeight="1">
      <c r="B1527" s="73"/>
      <c r="C1527" s="97"/>
      <c r="D1527" s="68"/>
      <c r="O1527" s="68"/>
      <c r="Q1527" s="68"/>
    </row>
    <row r="1528" spans="1:18" ht="15.75" hidden="1" customHeight="1">
      <c r="B1528" s="73"/>
      <c r="C1528" s="97"/>
      <c r="D1528" s="68"/>
      <c r="O1528" s="68"/>
      <c r="Q1528" s="68"/>
    </row>
    <row r="1529" spans="1:18" ht="15.75" hidden="1" customHeight="1">
      <c r="B1529" s="73"/>
      <c r="C1529" s="97"/>
      <c r="D1529" s="68"/>
      <c r="O1529" s="68"/>
      <c r="Q1529" s="68"/>
    </row>
    <row r="1530" spans="1:18" ht="15.75" hidden="1" customHeight="1">
      <c r="B1530" s="73"/>
      <c r="C1530" s="97"/>
      <c r="D1530" s="68"/>
      <c r="O1530" s="68"/>
      <c r="Q1530" s="68"/>
    </row>
    <row r="1531" spans="1:18" s="238" customFormat="1" ht="15.75" customHeight="1">
      <c r="A1531" s="235" t="s">
        <v>4888</v>
      </c>
      <c r="B1531" s="235"/>
      <c r="C1531" s="235"/>
      <c r="D1531" s="235"/>
      <c r="E1531" s="235"/>
      <c r="F1531" s="236"/>
      <c r="G1531" s="236"/>
      <c r="H1531" s="239">
        <v>86</v>
      </c>
      <c r="I1531" s="240">
        <v>162</v>
      </c>
      <c r="J1531" s="239" t="s">
        <v>5134</v>
      </c>
      <c r="K1531" s="239" t="s">
        <v>5134</v>
      </c>
      <c r="L1531" s="239" t="s">
        <v>5134</v>
      </c>
      <c r="M1531" s="239" t="s">
        <v>5134</v>
      </c>
      <c r="N1531" s="239">
        <v>8</v>
      </c>
      <c r="O1531" s="72"/>
      <c r="P1531" s="68"/>
      <c r="Q1531" s="73"/>
      <c r="R1531" s="237"/>
    </row>
  </sheetData>
  <autoFilter ref="A2:R913" xr:uid="{00000000-0009-0000-0000-000003000000}">
    <filterColumn colId="3">
      <filters>
        <filter val="T5GTG100"/>
      </filters>
    </filterColumn>
  </autoFilter>
  <mergeCells count="3">
    <mergeCell ref="A1:Q1"/>
    <mergeCell ref="A914:E914"/>
    <mergeCell ref="A1531:E1531"/>
  </mergeCells>
  <conditionalFormatting sqref="D17">
    <cfRule type="duplicateValues" dxfId="12" priority="8"/>
    <cfRule type="duplicateValues" dxfId="11" priority="7"/>
  </conditionalFormatting>
  <conditionalFormatting sqref="D21">
    <cfRule type="duplicateValues" dxfId="10" priority="6"/>
    <cfRule type="duplicateValues" dxfId="9" priority="5"/>
  </conditionalFormatting>
  <conditionalFormatting sqref="D27">
    <cfRule type="duplicateValues" dxfId="8" priority="4"/>
    <cfRule type="duplicateValues" dxfId="7" priority="3"/>
  </conditionalFormatting>
  <conditionalFormatting sqref="D32">
    <cfRule type="duplicateValues" dxfId="6" priority="2"/>
    <cfRule type="duplicateValues" dxfId="5" priority="1"/>
  </conditionalFormatting>
  <pageMargins left="0.17" right="0.1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0743736075929"/>
  </sheetPr>
  <dimension ref="A1:Q550"/>
  <sheetViews>
    <sheetView showGridLines="0" zoomScale="70" zoomScaleNormal="70" workbookViewId="0">
      <pane ySplit="2" topLeftCell="A525" activePane="bottomLeft" state="frozen"/>
      <selection pane="bottomLeft" activeCell="A536" sqref="A536:F536"/>
    </sheetView>
  </sheetViews>
  <sheetFormatPr defaultColWidth="9.85546875" defaultRowHeight="34.5" customHeight="1"/>
  <cols>
    <col min="1" max="1" width="23" style="30" customWidth="1"/>
    <col min="2" max="2" width="32.140625" style="30" customWidth="1"/>
    <col min="3" max="3" width="17.7109375" style="31" customWidth="1"/>
    <col min="4" max="4" width="20.42578125" style="30" customWidth="1"/>
    <col min="5" max="5" width="76" style="30" customWidth="1"/>
    <col min="6" max="6" width="12.85546875" style="30" customWidth="1"/>
    <col min="7" max="7" width="20" style="32" customWidth="1"/>
    <col min="8" max="8" width="20" style="33" hidden="1" customWidth="1"/>
    <col min="9" max="9" width="20" style="34" hidden="1" customWidth="1"/>
    <col min="10" max="10" width="30.85546875" style="34" hidden="1" customWidth="1"/>
    <col min="11" max="11" width="66.5703125" style="35" customWidth="1"/>
    <col min="12" max="12" width="18.28515625" style="26" customWidth="1"/>
    <col min="13" max="13" width="46.5703125" style="30" customWidth="1"/>
    <col min="14" max="14" width="20" style="30" customWidth="1"/>
    <col min="15" max="16384" width="9.85546875" style="30"/>
  </cols>
  <sheetData>
    <row r="1" spans="1:12" s="25" customFormat="1" ht="36.950000000000003" customHeight="1">
      <c r="A1" s="226" t="s">
        <v>4889</v>
      </c>
      <c r="B1" s="226"/>
      <c r="C1" s="226"/>
      <c r="D1" s="226"/>
      <c r="E1" s="226"/>
      <c r="F1" s="226"/>
      <c r="G1" s="227"/>
      <c r="H1" s="226"/>
      <c r="I1" s="226"/>
      <c r="J1" s="226"/>
      <c r="K1" s="228"/>
    </row>
    <row r="2" spans="1:12" s="26" customFormat="1" ht="48.75" customHeight="1">
      <c r="A2" s="36" t="s">
        <v>4875</v>
      </c>
      <c r="B2" s="36" t="s">
        <v>1</v>
      </c>
      <c r="C2" s="37" t="s">
        <v>4876</v>
      </c>
      <c r="D2" s="36" t="s">
        <v>4877</v>
      </c>
      <c r="E2" s="36" t="s">
        <v>3296</v>
      </c>
      <c r="F2" s="36" t="s">
        <v>3297</v>
      </c>
      <c r="G2" s="38" t="s">
        <v>4890</v>
      </c>
      <c r="H2" s="39" t="s">
        <v>4891</v>
      </c>
      <c r="I2" s="47" t="s">
        <v>4892</v>
      </c>
      <c r="J2" s="48" t="s">
        <v>4883</v>
      </c>
      <c r="K2" s="49"/>
      <c r="L2" s="36" t="s">
        <v>4893</v>
      </c>
    </row>
    <row r="3" spans="1:12" s="27" customFormat="1" ht="26.1" customHeight="1">
      <c r="A3" s="40"/>
      <c r="B3" s="41" t="str">
        <f>IF($A3="","",VLOOKUP($A3,'MÃ KH'!$A$2:$D$1048573,2,0))</f>
        <v/>
      </c>
      <c r="C3" s="42" t="s">
        <v>4886</v>
      </c>
      <c r="D3" s="43"/>
      <c r="E3" s="44" t="str">
        <f>IF($D3="","",VLOOKUP($D3,'MÃ HH'!$A$2:$C$2292,2,0))</f>
        <v/>
      </c>
      <c r="F3" s="44" t="str">
        <f>IF($D3="","",VLOOKUP($D3,'MÃ HH'!$A$2:$C$1873,3,0))</f>
        <v/>
      </c>
      <c r="G3" s="45"/>
      <c r="H3" s="45"/>
      <c r="I3" s="50"/>
      <c r="J3" s="51">
        <f>I3*G3*1000</f>
        <v>0</v>
      </c>
      <c r="K3" s="52"/>
      <c r="L3" s="53"/>
    </row>
    <row r="4" spans="1:12" s="27" customFormat="1" ht="26.1" customHeight="1">
      <c r="A4" s="40" t="s">
        <v>1723</v>
      </c>
      <c r="B4" s="41" t="str">
        <f>IF($A4="","",VLOOKUP($A4,'MÃ KH'!$A$2:$D$1048573,2,0))</f>
        <v>KHO 3</v>
      </c>
      <c r="C4" s="42" t="s">
        <v>4886</v>
      </c>
      <c r="D4" s="46" t="s">
        <v>3301</v>
      </c>
      <c r="E4" s="44" t="str">
        <f>IF($D4="","",VLOOKUP($D4,'MÃ HH'!$A$2:$C$2292,2,0))</f>
        <v>CAM AI CẬP SUNFRESH 48- 15KG</v>
      </c>
      <c r="F4" s="44" t="str">
        <f>IF($D4="","",VLOOKUP($D4,'MÃ HH'!$A$2:$C$1873,3,0))</f>
        <v>Thùng</v>
      </c>
      <c r="G4" s="45">
        <f>20+35</f>
        <v>55</v>
      </c>
      <c r="H4" s="45"/>
      <c r="I4" s="50"/>
      <c r="J4" s="51">
        <f t="shared" ref="J4:J65" si="0">I4*G4*1000</f>
        <v>0</v>
      </c>
      <c r="K4" s="52"/>
      <c r="L4" s="53"/>
    </row>
    <row r="5" spans="1:12" s="27" customFormat="1" ht="26.1" customHeight="1">
      <c r="A5" s="40" t="s">
        <v>1723</v>
      </c>
      <c r="B5" s="41" t="str">
        <f>IF($A5="","",VLOOKUP($A5,'MÃ KH'!$A$2:$D$1048573,2,0))</f>
        <v>KHO 3</v>
      </c>
      <c r="C5" s="42" t="s">
        <v>4886</v>
      </c>
      <c r="D5" s="40" t="s">
        <v>4285</v>
      </c>
      <c r="E5" s="44" t="str">
        <f>IF($D5="","",VLOOKUP($D5,'MÃ HH'!$A$2:$C$2292,2,0))</f>
        <v>TÁO XÁ NP CRIPS RED BOARD 100- 18KG</v>
      </c>
      <c r="F5" s="44" t="str">
        <f>IF($D5="","",VLOOKUP($D5,'MÃ HH'!$A$2:$C$1873,3,0))</f>
        <v>Thùng</v>
      </c>
      <c r="G5" s="45">
        <v>56</v>
      </c>
      <c r="H5" s="45"/>
      <c r="I5" s="50"/>
      <c r="J5" s="51">
        <f t="shared" si="0"/>
        <v>0</v>
      </c>
      <c r="K5" s="52"/>
      <c r="L5" s="53"/>
    </row>
    <row r="6" spans="1:12" s="27" customFormat="1" ht="26.1" customHeight="1">
      <c r="A6" s="40" t="s">
        <v>1723</v>
      </c>
      <c r="B6" s="41" t="str">
        <f>IF($A6="","",VLOOKUP($A6,'MÃ KH'!$A$2:$D$1048573,2,0))</f>
        <v>KHO 3</v>
      </c>
      <c r="C6" s="42" t="s">
        <v>4886</v>
      </c>
      <c r="D6" s="40" t="s">
        <v>4542</v>
      </c>
      <c r="E6" s="44" t="str">
        <f>IF($D6="","",VLOOKUP($D6,'MÃ HH'!$A$2:$C$2292,2,0))</f>
        <v>TÁO XÁ NP CRIPS RED BOARD 120- 18KG</v>
      </c>
      <c r="F6" s="44" t="str">
        <f>IF($D6="","",VLOOKUP($D6,'MÃ HH'!$A$2:$C$1873,3,0))</f>
        <v>Thùng</v>
      </c>
      <c r="G6" s="45">
        <v>20</v>
      </c>
      <c r="H6" s="45"/>
      <c r="I6" s="50"/>
      <c r="J6" s="51">
        <f t="shared" si="0"/>
        <v>0</v>
      </c>
      <c r="K6" s="52"/>
      <c r="L6" s="53"/>
    </row>
    <row r="7" spans="1:12" s="27" customFormat="1" ht="26.1" customHeight="1">
      <c r="A7" s="40" t="s">
        <v>1723</v>
      </c>
      <c r="B7" s="41" t="str">
        <f>IF($A7="","",VLOOKUP($A7,'MÃ KH'!$A$2:$D$1048573,2,0))</f>
        <v>KHO 3</v>
      </c>
      <c r="C7" s="42" t="s">
        <v>4886</v>
      </c>
      <c r="D7" s="40" t="s">
        <v>4726</v>
      </c>
      <c r="E7" s="44" t="str">
        <f>IF($D7="","",VLOOKUP($D7,'MÃ HH'!$A$2:$C$2292,2,0))</f>
        <v>NHO ĐEN NP TWEESPRUIT XL - 4.5KG</v>
      </c>
      <c r="F7" s="44" t="str">
        <f>IF($D7="","",VLOOKUP($D7,'MÃ HH'!$A$2:$C$1873,3,0))</f>
        <v>THÙNG</v>
      </c>
      <c r="G7" s="45">
        <v>170</v>
      </c>
      <c r="H7" s="45"/>
      <c r="I7" s="50"/>
      <c r="J7" s="51">
        <f t="shared" si="0"/>
        <v>0</v>
      </c>
      <c r="K7" s="52" t="s">
        <v>4894</v>
      </c>
      <c r="L7" s="53">
        <v>16605</v>
      </c>
    </row>
    <row r="8" spans="1:12" s="27" customFormat="1" ht="26.1" customHeight="1">
      <c r="A8" s="40" t="s">
        <v>1723</v>
      </c>
      <c r="B8" s="41" t="str">
        <f>IF($A8="","",VLOOKUP($A8,'MÃ KH'!$A$2:$D$1048573,2,0))</f>
        <v>KHO 3</v>
      </c>
      <c r="C8" s="42" t="s">
        <v>4886</v>
      </c>
      <c r="D8" s="40" t="s">
        <v>4726</v>
      </c>
      <c r="E8" s="44" t="str">
        <f>IF($D8="","",VLOOKUP($D8,'MÃ HH'!$A$2:$C$2292,2,0))</f>
        <v>NHO ĐEN NP TWEESPRUIT XL - 4.5KG</v>
      </c>
      <c r="F8" s="44" t="str">
        <f>IF($D8="","",VLOOKUP($D8,'MÃ HH'!$A$2:$C$1873,3,0))</f>
        <v>THÙNG</v>
      </c>
      <c r="G8" s="45">
        <v>6</v>
      </c>
      <c r="H8" s="45"/>
      <c r="I8" s="50"/>
      <c r="J8" s="51">
        <f t="shared" si="0"/>
        <v>0</v>
      </c>
      <c r="K8" s="52" t="s">
        <v>1377</v>
      </c>
      <c r="L8" s="53">
        <v>16617</v>
      </c>
    </row>
    <row r="9" spans="1:12" s="27" customFormat="1" ht="26.1" customHeight="1">
      <c r="A9" s="40" t="s">
        <v>1723</v>
      </c>
      <c r="B9" s="41" t="str">
        <f>IF($A9="","",VLOOKUP($A9,'MÃ KH'!$A$2:$D$1048573,2,0))</f>
        <v>KHO 3</v>
      </c>
      <c r="C9" s="42" t="s">
        <v>4886</v>
      </c>
      <c r="D9" s="40" t="s">
        <v>4726</v>
      </c>
      <c r="E9" s="44" t="str">
        <f>IF($D9="","",VLOOKUP($D9,'MÃ HH'!$A$2:$C$2292,2,0))</f>
        <v>NHO ĐEN NP TWEESPRUIT XL - 4.5KG</v>
      </c>
      <c r="F9" s="44" t="str">
        <f>IF($D9="","",VLOOKUP($D9,'MÃ HH'!$A$2:$C$1873,3,0))</f>
        <v>THÙNG</v>
      </c>
      <c r="G9" s="45">
        <v>3</v>
      </c>
      <c r="H9" s="45"/>
      <c r="I9" s="50"/>
      <c r="J9" s="51">
        <f t="shared" si="0"/>
        <v>0</v>
      </c>
      <c r="K9" s="52" t="s">
        <v>4895</v>
      </c>
      <c r="L9" s="53">
        <v>16618</v>
      </c>
    </row>
    <row r="10" spans="1:12" s="27" customFormat="1" ht="26.1" customHeight="1">
      <c r="A10" s="40" t="s">
        <v>1723</v>
      </c>
      <c r="B10" s="41" t="str">
        <f>IF($A10="","",VLOOKUP($A10,'MÃ KH'!$A$2:$D$1048573,2,0))</f>
        <v>KHO 3</v>
      </c>
      <c r="C10" s="42" t="s">
        <v>4886</v>
      </c>
      <c r="D10" s="40" t="s">
        <v>4726</v>
      </c>
      <c r="E10" s="44" t="str">
        <f>IF($D10="","",VLOOKUP($D10,'MÃ HH'!$A$2:$C$2292,2,0))</f>
        <v>NHO ĐEN NP TWEESPRUIT XL - 4.5KG</v>
      </c>
      <c r="F10" s="44" t="str">
        <f>IF($D10="","",VLOOKUP($D10,'MÃ HH'!$A$2:$C$1873,3,0))</f>
        <v>THÙNG</v>
      </c>
      <c r="G10" s="45">
        <v>169</v>
      </c>
      <c r="H10" s="45"/>
      <c r="I10" s="50"/>
      <c r="J10" s="51">
        <f t="shared" si="0"/>
        <v>0</v>
      </c>
      <c r="K10" s="52" t="s">
        <v>1355</v>
      </c>
      <c r="L10" s="53">
        <v>16598</v>
      </c>
    </row>
    <row r="11" spans="1:12" s="27" customFormat="1" ht="26.1" customHeight="1">
      <c r="A11" s="40" t="s">
        <v>1723</v>
      </c>
      <c r="B11" s="41" t="str">
        <f>IF($A11="","",VLOOKUP($A11,'MÃ KH'!$A$2:$D$1048573,2,0))</f>
        <v>KHO 3</v>
      </c>
      <c r="C11" s="42" t="s">
        <v>4886</v>
      </c>
      <c r="D11" s="40" t="s">
        <v>4726</v>
      </c>
      <c r="E11" s="44" t="str">
        <f>IF($D11="","",VLOOKUP($D11,'MÃ HH'!$A$2:$C$2292,2,0))</f>
        <v>NHO ĐEN NP TWEESPRUIT XL - 4.5KG</v>
      </c>
      <c r="F11" s="44" t="str">
        <f>IF($D11="","",VLOOKUP($D11,'MÃ HH'!$A$2:$C$1873,3,0))</f>
        <v>THÙNG</v>
      </c>
      <c r="G11" s="45">
        <v>100</v>
      </c>
      <c r="H11" s="45"/>
      <c r="I11" s="50"/>
      <c r="J11" s="51">
        <f t="shared" si="0"/>
        <v>0</v>
      </c>
      <c r="K11" s="52"/>
      <c r="L11" s="53">
        <v>16684</v>
      </c>
    </row>
    <row r="12" spans="1:12" s="27" customFormat="1" ht="26.1" customHeight="1">
      <c r="A12" s="40" t="s">
        <v>1723</v>
      </c>
      <c r="B12" s="41" t="str">
        <f>IF($A12="","",VLOOKUP($A12,'MÃ KH'!$A$2:$D$1048573,2,0))</f>
        <v>KHO 3</v>
      </c>
      <c r="C12" s="42" t="s">
        <v>4886</v>
      </c>
      <c r="D12" s="43" t="s">
        <v>3944</v>
      </c>
      <c r="E12" s="44" t="str">
        <f>IF($D12="","",VLOOKUP($D12,'MÃ HH'!$A$2:$C$2292,2,0))</f>
        <v xml:space="preserve">CAM KIẾNG THÙNG XANH 56 - 14KG </v>
      </c>
      <c r="F12" s="44" t="str">
        <f>IF($D12="","",VLOOKUP($D12,'MÃ HH'!$A$2:$C$1873,3,0))</f>
        <v>Thùng</v>
      </c>
      <c r="G12" s="45">
        <v>15</v>
      </c>
      <c r="H12" s="45"/>
      <c r="I12" s="50"/>
      <c r="J12" s="51">
        <f t="shared" si="0"/>
        <v>0</v>
      </c>
      <c r="K12" s="52"/>
      <c r="L12" s="53">
        <v>16684</v>
      </c>
    </row>
    <row r="13" spans="1:12" s="27" customFormat="1" ht="26.1" customHeight="1">
      <c r="A13" s="40" t="s">
        <v>1723</v>
      </c>
      <c r="B13" s="41" t="str">
        <f>IF($A13="","",VLOOKUP($A13,'MÃ KH'!$A$2:$D$1048573,2,0))</f>
        <v>KHO 3</v>
      </c>
      <c r="C13" s="42" t="s">
        <v>4886</v>
      </c>
      <c r="D13" s="40" t="s">
        <v>4694</v>
      </c>
      <c r="E13" s="44" t="str">
        <f>IF($D13="","",VLOOKUP($D13,'MÃ HH'!$A$2:$C$2292,2,0))</f>
        <v>TÁO 5 GÓC TOP RED 113 -18KG</v>
      </c>
      <c r="F13" s="44" t="str">
        <f>IF($D13="","",VLOOKUP($D13,'MÃ HH'!$A$2:$C$1873,3,0))</f>
        <v>Thùng</v>
      </c>
      <c r="G13" s="45">
        <v>10</v>
      </c>
      <c r="H13" s="45"/>
      <c r="I13" s="50"/>
      <c r="J13" s="51">
        <f t="shared" si="0"/>
        <v>0</v>
      </c>
      <c r="K13" s="52"/>
      <c r="L13" s="53">
        <v>16684</v>
      </c>
    </row>
    <row r="14" spans="1:12" s="27" customFormat="1" ht="26.1" customHeight="1">
      <c r="A14" s="40" t="s">
        <v>1723</v>
      </c>
      <c r="B14" s="41" t="str">
        <f>IF($A14="","",VLOOKUP($A14,'MÃ KH'!$A$2:$D$1048573,2,0))</f>
        <v>KHO 3</v>
      </c>
      <c r="C14" s="42" t="s">
        <v>4886</v>
      </c>
      <c r="D14" s="40" t="s">
        <v>4726</v>
      </c>
      <c r="E14" s="44" t="str">
        <f>IF($D14="","",VLOOKUP($D14,'MÃ HH'!$A$2:$C$2292,2,0))</f>
        <v>NHO ĐEN NP TWEESPRUIT XL - 4.5KG</v>
      </c>
      <c r="F14" s="44" t="str">
        <f>IF($D14="","",VLOOKUP($D14,'MÃ HH'!$A$2:$C$1873,3,0))</f>
        <v>THÙNG</v>
      </c>
      <c r="G14" s="45">
        <v>6</v>
      </c>
      <c r="H14" s="45"/>
      <c r="I14" s="50"/>
      <c r="J14" s="51">
        <f t="shared" si="0"/>
        <v>0</v>
      </c>
      <c r="K14" s="52" t="s">
        <v>4896</v>
      </c>
      <c r="L14" s="53">
        <v>16628</v>
      </c>
    </row>
    <row r="15" spans="1:12" s="27" customFormat="1" ht="26.1" customHeight="1">
      <c r="A15" s="40" t="s">
        <v>1723</v>
      </c>
      <c r="B15" s="41" t="str">
        <f>IF($A15="","",VLOOKUP($A15,'MÃ KH'!$A$2:$D$1048573,2,0))</f>
        <v>KHO 3</v>
      </c>
      <c r="C15" s="42" t="s">
        <v>4886</v>
      </c>
      <c r="D15" s="40" t="s">
        <v>4726</v>
      </c>
      <c r="E15" s="44" t="str">
        <f>IF($D15="","",VLOOKUP($D15,'MÃ HH'!$A$2:$C$2292,2,0))</f>
        <v>NHO ĐEN NP TWEESPRUIT XL - 4.5KG</v>
      </c>
      <c r="F15" s="44" t="str">
        <f>IF($D15="","",VLOOKUP($D15,'MÃ HH'!$A$2:$C$1873,3,0))</f>
        <v>THÙNG</v>
      </c>
      <c r="G15" s="45">
        <v>10</v>
      </c>
      <c r="H15" s="45"/>
      <c r="I15" s="50"/>
      <c r="J15" s="51">
        <f t="shared" si="0"/>
        <v>0</v>
      </c>
      <c r="K15" s="52" t="s">
        <v>4897</v>
      </c>
      <c r="L15" s="53">
        <v>16615</v>
      </c>
    </row>
    <row r="16" spans="1:12" s="27" customFormat="1" ht="26.1" customHeight="1">
      <c r="A16" s="40" t="s">
        <v>1723</v>
      </c>
      <c r="B16" s="41" t="str">
        <f>IF($A16="","",VLOOKUP($A16,'MÃ KH'!$A$2:$D$1048573,2,0))</f>
        <v>KHO 3</v>
      </c>
      <c r="C16" s="42" t="s">
        <v>4886</v>
      </c>
      <c r="D16" s="40" t="s">
        <v>4726</v>
      </c>
      <c r="E16" s="44" t="str">
        <f>IF($D16="","",VLOOKUP($D16,'MÃ HH'!$A$2:$C$2292,2,0))</f>
        <v>NHO ĐEN NP TWEESPRUIT XL - 4.5KG</v>
      </c>
      <c r="F16" s="44" t="str">
        <f>IF($D16="","",VLOOKUP($D16,'MÃ HH'!$A$2:$C$1873,3,0))</f>
        <v>THÙNG</v>
      </c>
      <c r="G16" s="45">
        <v>3</v>
      </c>
      <c r="H16" s="45"/>
      <c r="I16" s="50"/>
      <c r="J16" s="51">
        <f t="shared" si="0"/>
        <v>0</v>
      </c>
      <c r="K16" s="52" t="s">
        <v>4898</v>
      </c>
      <c r="L16" s="53">
        <v>16619</v>
      </c>
    </row>
    <row r="17" spans="1:12" s="27" customFormat="1" ht="26.1" customHeight="1">
      <c r="A17" s="40"/>
      <c r="B17" s="41" t="str">
        <f>IF($A17="","",VLOOKUP($A17,'MÃ KH'!$A$2:$D$1048573,2,0))</f>
        <v/>
      </c>
      <c r="C17" s="42" t="s">
        <v>4886</v>
      </c>
      <c r="D17" s="43"/>
      <c r="E17" s="44" t="str">
        <f>IF($D17="","",VLOOKUP($D17,'MÃ HH'!$A$2:$C$2292,2,0))</f>
        <v/>
      </c>
      <c r="F17" s="44" t="str">
        <f>IF($D17="","",VLOOKUP($D17,'MÃ HH'!$A$2:$C$1873,3,0))</f>
        <v/>
      </c>
      <c r="G17" s="45"/>
      <c r="H17" s="45"/>
      <c r="I17" s="50"/>
      <c r="J17" s="51">
        <f t="shared" si="0"/>
        <v>0</v>
      </c>
      <c r="K17" s="52"/>
      <c r="L17" s="53"/>
    </row>
    <row r="18" spans="1:12" s="27" customFormat="1" ht="26.1" customHeight="1">
      <c r="A18" s="40"/>
      <c r="B18" s="41" t="str">
        <f>IF($A18="","",VLOOKUP($A18,'MÃ KH'!$A$2:$D$1048573,2,0))</f>
        <v/>
      </c>
      <c r="C18" s="42" t="s">
        <v>4886</v>
      </c>
      <c r="D18" s="43"/>
      <c r="E18" s="44" t="str">
        <f>IF($D18="","",VLOOKUP($D18,'MÃ HH'!$A$2:$C$2292,2,0))</f>
        <v/>
      </c>
      <c r="F18" s="44" t="str">
        <f>IF($D18="","",VLOOKUP($D18,'MÃ HH'!$A$2:$C$1873,3,0))</f>
        <v/>
      </c>
      <c r="G18" s="45"/>
      <c r="H18" s="45"/>
      <c r="I18" s="50"/>
      <c r="J18" s="51">
        <f t="shared" si="0"/>
        <v>0</v>
      </c>
      <c r="K18" s="52"/>
      <c r="L18" s="53"/>
    </row>
    <row r="19" spans="1:12" s="27" customFormat="1" ht="26.1" customHeight="1">
      <c r="A19" s="40"/>
      <c r="B19" s="41" t="str">
        <f>IF($A19="","",VLOOKUP($A19,'MÃ KH'!$A$2:$D$1048573,2,0))</f>
        <v/>
      </c>
      <c r="C19" s="42" t="s">
        <v>4886</v>
      </c>
      <c r="D19" s="43"/>
      <c r="E19" s="44" t="str">
        <f>IF($D19="","",VLOOKUP($D19,'MÃ HH'!$A$2:$C$2292,2,0))</f>
        <v/>
      </c>
      <c r="F19" s="44" t="str">
        <f>IF($D19="","",VLOOKUP($D19,'MÃ HH'!$A$2:$C$1873,3,0))</f>
        <v/>
      </c>
      <c r="G19" s="45"/>
      <c r="H19" s="45"/>
      <c r="I19" s="50"/>
      <c r="J19" s="51">
        <f t="shared" si="0"/>
        <v>0</v>
      </c>
      <c r="K19" s="52"/>
      <c r="L19" s="53"/>
    </row>
    <row r="20" spans="1:12" s="27" customFormat="1" ht="26.1" customHeight="1">
      <c r="A20" s="40"/>
      <c r="B20" s="41" t="str">
        <f>IF($A20="","",VLOOKUP($A20,'MÃ KH'!$A$2:$D$1048573,2,0))</f>
        <v/>
      </c>
      <c r="C20" s="42" t="s">
        <v>4886</v>
      </c>
      <c r="D20" s="43"/>
      <c r="E20" s="44" t="str">
        <f>IF($D20="","",VLOOKUP($D20,'MÃ HH'!$A$2:$C$2292,2,0))</f>
        <v/>
      </c>
      <c r="F20" s="44" t="str">
        <f>IF($D20="","",VLOOKUP($D20,'MÃ HH'!$A$2:$C$1873,3,0))</f>
        <v/>
      </c>
      <c r="G20" s="45"/>
      <c r="H20" s="45"/>
      <c r="I20" s="50"/>
      <c r="J20" s="51">
        <f t="shared" si="0"/>
        <v>0</v>
      </c>
      <c r="K20" s="52"/>
      <c r="L20" s="53"/>
    </row>
    <row r="21" spans="1:12" s="27" customFormat="1" ht="26.1" customHeight="1">
      <c r="A21" s="40"/>
      <c r="B21" s="41" t="str">
        <f>IF($A21="","",VLOOKUP($A21,'MÃ KH'!$A$2:$D$1048573,2,0))</f>
        <v/>
      </c>
      <c r="C21" s="42" t="s">
        <v>4886</v>
      </c>
      <c r="D21" s="43"/>
      <c r="E21" s="44" t="str">
        <f>IF($D21="","",VLOOKUP($D21,'MÃ HH'!$A$2:$C$2292,2,0))</f>
        <v/>
      </c>
      <c r="F21" s="44" t="str">
        <f>IF($D21="","",VLOOKUP($D21,'MÃ HH'!$A$2:$C$1873,3,0))</f>
        <v/>
      </c>
      <c r="G21" s="45"/>
      <c r="H21" s="45"/>
      <c r="I21" s="50"/>
      <c r="J21" s="51">
        <f t="shared" si="0"/>
        <v>0</v>
      </c>
      <c r="K21" s="52"/>
      <c r="L21" s="53"/>
    </row>
    <row r="22" spans="1:12" s="27" customFormat="1" ht="26.1" customHeight="1">
      <c r="A22" s="40"/>
      <c r="B22" s="41" t="str">
        <f>IF($A22="","",VLOOKUP($A22,'MÃ KH'!$A$2:$D$1048573,2,0))</f>
        <v/>
      </c>
      <c r="C22" s="42" t="s">
        <v>4886</v>
      </c>
      <c r="D22" s="43"/>
      <c r="E22" s="44" t="str">
        <f>IF($D22="","",VLOOKUP($D22,'MÃ HH'!$A$2:$C$2292,2,0))</f>
        <v/>
      </c>
      <c r="F22" s="44" t="str">
        <f>IF($D22="","",VLOOKUP($D22,'MÃ HH'!$A$2:$C$1873,3,0))</f>
        <v/>
      </c>
      <c r="G22" s="45"/>
      <c r="H22" s="45"/>
      <c r="I22" s="50"/>
      <c r="J22" s="51">
        <f t="shared" si="0"/>
        <v>0</v>
      </c>
      <c r="K22" s="52"/>
      <c r="L22" s="53"/>
    </row>
    <row r="23" spans="1:12" s="27" customFormat="1" ht="26.1" customHeight="1">
      <c r="A23" s="40"/>
      <c r="B23" s="41" t="str">
        <f>IF($A23="","",VLOOKUP($A23,'MÃ KH'!$A$2:$D$1048573,2,0))</f>
        <v/>
      </c>
      <c r="C23" s="42" t="s">
        <v>4886</v>
      </c>
      <c r="D23" s="43"/>
      <c r="E23" s="44" t="str">
        <f>IF($D23="","",VLOOKUP($D23,'MÃ HH'!$A$2:$C$2292,2,0))</f>
        <v/>
      </c>
      <c r="F23" s="44" t="str">
        <f>IF($D23="","",VLOOKUP($D23,'MÃ HH'!$A$2:$C$1873,3,0))</f>
        <v/>
      </c>
      <c r="G23" s="45"/>
      <c r="H23" s="45"/>
      <c r="I23" s="50"/>
      <c r="J23" s="51">
        <f t="shared" si="0"/>
        <v>0</v>
      </c>
      <c r="K23" s="52"/>
      <c r="L23" s="53"/>
    </row>
    <row r="24" spans="1:12" s="27" customFormat="1" ht="26.1" customHeight="1">
      <c r="A24" s="40"/>
      <c r="B24" s="41" t="str">
        <f>IF($A24="","",VLOOKUP($A24,'MÃ KH'!$A$2:$D$1048573,2,0))</f>
        <v/>
      </c>
      <c r="C24" s="42" t="s">
        <v>4886</v>
      </c>
      <c r="D24" s="43"/>
      <c r="E24" s="44" t="str">
        <f>IF($D24="","",VLOOKUP($D24,'MÃ HH'!$A$2:$C$2292,2,0))</f>
        <v/>
      </c>
      <c r="F24" s="44" t="str">
        <f>IF($D24="","",VLOOKUP($D24,'MÃ HH'!$A$2:$C$1873,3,0))</f>
        <v/>
      </c>
      <c r="G24" s="45"/>
      <c r="H24" s="45"/>
      <c r="I24" s="50"/>
      <c r="J24" s="51">
        <f t="shared" si="0"/>
        <v>0</v>
      </c>
      <c r="K24" s="52"/>
      <c r="L24" s="53"/>
    </row>
    <row r="25" spans="1:12" s="27" customFormat="1" ht="26.1" customHeight="1">
      <c r="A25" s="40"/>
      <c r="B25" s="41" t="str">
        <f>IF($A25="","",VLOOKUP($A25,'MÃ KH'!$A$2:$D$1048573,2,0))</f>
        <v/>
      </c>
      <c r="C25" s="42" t="s">
        <v>4886</v>
      </c>
      <c r="D25" s="43"/>
      <c r="E25" s="44" t="str">
        <f>IF($D25="","",VLOOKUP($D25,'MÃ HH'!$A$2:$C$2292,2,0))</f>
        <v/>
      </c>
      <c r="F25" s="44" t="str">
        <f>IF($D25="","",VLOOKUP($D25,'MÃ HH'!$A$2:$C$1873,3,0))</f>
        <v/>
      </c>
      <c r="G25" s="45"/>
      <c r="H25" s="45"/>
      <c r="I25" s="50"/>
      <c r="J25" s="51">
        <f t="shared" si="0"/>
        <v>0</v>
      </c>
      <c r="K25" s="52"/>
      <c r="L25" s="53"/>
    </row>
    <row r="26" spans="1:12" s="27" customFormat="1" ht="26.1" customHeight="1">
      <c r="A26" s="40"/>
      <c r="B26" s="41" t="str">
        <f>IF($A26="","",VLOOKUP($A26,'MÃ KH'!$A$2:$D$1048573,2,0))</f>
        <v/>
      </c>
      <c r="C26" s="42" t="s">
        <v>4886</v>
      </c>
      <c r="D26" s="43"/>
      <c r="E26" s="44" t="str">
        <f>IF($D26="","",VLOOKUP($D26,'MÃ HH'!$A$2:$C$2292,2,0))</f>
        <v/>
      </c>
      <c r="F26" s="44" t="str">
        <f>IF($D26="","",VLOOKUP($D26,'MÃ HH'!$A$2:$C$1873,3,0))</f>
        <v/>
      </c>
      <c r="G26" s="45"/>
      <c r="H26" s="45"/>
      <c r="I26" s="50"/>
      <c r="J26" s="51">
        <f t="shared" si="0"/>
        <v>0</v>
      </c>
      <c r="K26" s="52"/>
      <c r="L26" s="53"/>
    </row>
    <row r="27" spans="1:12" s="27" customFormat="1" ht="26.1" customHeight="1">
      <c r="A27" s="40"/>
      <c r="B27" s="41" t="str">
        <f>IF($A27="","",VLOOKUP($A27,'MÃ KH'!$A$2:$D$1048573,2,0))</f>
        <v/>
      </c>
      <c r="C27" s="42" t="s">
        <v>4886</v>
      </c>
      <c r="D27" s="43"/>
      <c r="E27" s="44" t="str">
        <f>IF($D27="","",VLOOKUP($D27,'MÃ HH'!$A$2:$C$2292,2,0))</f>
        <v/>
      </c>
      <c r="F27" s="44" t="str">
        <f>IF($D27="","",VLOOKUP($D27,'MÃ HH'!$A$2:$C$1873,3,0))</f>
        <v/>
      </c>
      <c r="G27" s="45"/>
      <c r="H27" s="45"/>
      <c r="I27" s="50"/>
      <c r="J27" s="51">
        <f t="shared" si="0"/>
        <v>0</v>
      </c>
      <c r="K27" s="52"/>
      <c r="L27" s="53"/>
    </row>
    <row r="28" spans="1:12" s="27" customFormat="1" ht="26.1" customHeight="1">
      <c r="A28" s="40"/>
      <c r="B28" s="41" t="str">
        <f>IF($A28="","",VLOOKUP($A28,'MÃ KH'!$A$2:$D$1048573,2,0))</f>
        <v/>
      </c>
      <c r="C28" s="42" t="s">
        <v>4886</v>
      </c>
      <c r="D28" s="43"/>
      <c r="E28" s="44" t="str">
        <f>IF($D28="","",VLOOKUP($D28,'MÃ HH'!$A$2:$C$2292,2,0))</f>
        <v/>
      </c>
      <c r="F28" s="44" t="str">
        <f>IF($D28="","",VLOOKUP($D28,'MÃ HH'!$A$2:$C$1873,3,0))</f>
        <v/>
      </c>
      <c r="G28" s="45"/>
      <c r="H28" s="45"/>
      <c r="I28" s="50"/>
      <c r="J28" s="51">
        <f t="shared" si="0"/>
        <v>0</v>
      </c>
      <c r="K28" s="52"/>
      <c r="L28" s="53"/>
    </row>
    <row r="29" spans="1:12" s="27" customFormat="1" ht="26.1" customHeight="1">
      <c r="A29" s="40"/>
      <c r="B29" s="41" t="str">
        <f>IF($A29="","",VLOOKUP($A29,'MÃ KH'!$A$2:$D$1048573,2,0))</f>
        <v/>
      </c>
      <c r="C29" s="42" t="s">
        <v>4886</v>
      </c>
      <c r="D29" s="43"/>
      <c r="E29" s="44" t="str">
        <f>IF($D29="","",VLOOKUP($D29,'MÃ HH'!$A$2:$C$2292,2,0))</f>
        <v/>
      </c>
      <c r="F29" s="44" t="str">
        <f>IF($D29="","",VLOOKUP($D29,'MÃ HH'!$A$2:$C$1873,3,0))</f>
        <v/>
      </c>
      <c r="G29" s="45"/>
      <c r="H29" s="45"/>
      <c r="I29" s="50"/>
      <c r="J29" s="51">
        <f t="shared" si="0"/>
        <v>0</v>
      </c>
      <c r="K29" s="52"/>
      <c r="L29" s="53"/>
    </row>
    <row r="30" spans="1:12" s="27" customFormat="1" ht="26.1" customHeight="1">
      <c r="A30" s="40"/>
      <c r="B30" s="41" t="str">
        <f>IF($A30="","",VLOOKUP($A30,'MÃ KH'!$A$2:$D$1048573,2,0))</f>
        <v/>
      </c>
      <c r="C30" s="42" t="s">
        <v>4886</v>
      </c>
      <c r="D30" s="43"/>
      <c r="E30" s="44" t="str">
        <f>IF($D30="","",VLOOKUP($D30,'MÃ HH'!$A$2:$C$2292,2,0))</f>
        <v/>
      </c>
      <c r="F30" s="44" t="str">
        <f>IF($D30="","",VLOOKUP($D30,'MÃ HH'!$A$2:$C$1873,3,0))</f>
        <v/>
      </c>
      <c r="G30" s="45"/>
      <c r="H30" s="45"/>
      <c r="I30" s="50"/>
      <c r="J30" s="51">
        <f t="shared" si="0"/>
        <v>0</v>
      </c>
      <c r="K30" s="52"/>
      <c r="L30" s="53"/>
    </row>
    <row r="31" spans="1:12" s="27" customFormat="1" ht="26.1" customHeight="1">
      <c r="A31" s="40"/>
      <c r="B31" s="41" t="str">
        <f>IF($A31="","",VLOOKUP($A31,'MÃ KH'!$A$2:$D$1048573,2,0))</f>
        <v/>
      </c>
      <c r="C31" s="42" t="s">
        <v>4886</v>
      </c>
      <c r="D31" s="43"/>
      <c r="E31" s="44" t="str">
        <f>IF($D31="","",VLOOKUP($D31,'MÃ HH'!$A$2:$C$2292,2,0))</f>
        <v/>
      </c>
      <c r="F31" s="44" t="str">
        <f>IF($D31="","",VLOOKUP($D31,'MÃ HH'!$A$2:$C$1873,3,0))</f>
        <v/>
      </c>
      <c r="G31" s="45"/>
      <c r="H31" s="45"/>
      <c r="I31" s="50"/>
      <c r="J31" s="51">
        <f t="shared" si="0"/>
        <v>0</v>
      </c>
      <c r="K31" s="52"/>
      <c r="L31" s="53"/>
    </row>
    <row r="32" spans="1:12" s="27" customFormat="1" ht="26.1" customHeight="1">
      <c r="A32" s="40" t="s">
        <v>1725</v>
      </c>
      <c r="B32" s="41" t="str">
        <f>IF($A32="","",VLOOKUP($A32,'MÃ KH'!$A$2:$D$1048573,2,0))</f>
        <v>KHO 4</v>
      </c>
      <c r="C32" s="42" t="s">
        <v>4886</v>
      </c>
      <c r="D32" s="40" t="s">
        <v>4560</v>
      </c>
      <c r="E32" s="44" t="str">
        <f>IF($D32="","",VLOOKUP($D32,'MÃ HH'!$A$2:$C$2292,2,0))</f>
        <v>TÁO XANH MỸ GEE WHIZ 100-20KG</v>
      </c>
      <c r="F32" s="44" t="str">
        <f>IF($D32="","",VLOOKUP($D32,'MÃ HH'!$A$2:$C$1873,3,0))</f>
        <v>Thùng</v>
      </c>
      <c r="G32" s="45">
        <v>36</v>
      </c>
      <c r="H32" s="45"/>
      <c r="I32" s="50"/>
      <c r="J32" s="51">
        <f t="shared" si="0"/>
        <v>0</v>
      </c>
      <c r="K32" s="52"/>
      <c r="L32" s="53"/>
    </row>
    <row r="33" spans="1:12" s="27" customFormat="1" ht="26.1" customHeight="1">
      <c r="A33" s="40" t="s">
        <v>1725</v>
      </c>
      <c r="B33" s="41" t="str">
        <f>IF($A33="","",VLOOKUP($A33,'MÃ KH'!$A$2:$D$1048573,2,0))</f>
        <v>KHO 4</v>
      </c>
      <c r="C33" s="42" t="s">
        <v>4886</v>
      </c>
      <c r="D33" s="40" t="s">
        <v>4285</v>
      </c>
      <c r="E33" s="44" t="str">
        <f>IF($D33="","",VLOOKUP($D33,'MÃ HH'!$A$2:$C$2292,2,0))</f>
        <v>TÁO XÁ NP CRIPS RED BOARD 100- 18KG</v>
      </c>
      <c r="F33" s="44" t="str">
        <f>IF($D33="","",VLOOKUP($D33,'MÃ HH'!$A$2:$C$1873,3,0))</f>
        <v>Thùng</v>
      </c>
      <c r="G33" s="45">
        <v>0</v>
      </c>
      <c r="H33" s="45"/>
      <c r="I33" s="50"/>
      <c r="J33" s="51">
        <f t="shared" si="0"/>
        <v>0</v>
      </c>
      <c r="K33" s="52"/>
      <c r="L33" s="53"/>
    </row>
    <row r="34" spans="1:12" s="27" customFormat="1" ht="26.1" customHeight="1">
      <c r="A34" s="40" t="s">
        <v>1725</v>
      </c>
      <c r="B34" s="41" t="str">
        <f>IF($A34="","",VLOOKUP($A34,'MÃ KH'!$A$2:$D$1048573,2,0))</f>
        <v>KHO 4</v>
      </c>
      <c r="C34" s="42" t="s">
        <v>4886</v>
      </c>
      <c r="D34" s="40" t="s">
        <v>4728</v>
      </c>
      <c r="E34" s="44" t="str">
        <f>IF($D34="","",VLOOKUP($D34,'MÃ HH'!$A$2:$C$2292,2,0))</f>
        <v>NHO XANH NP CRISP MODDERDRIFT XXL - 4.5KG</v>
      </c>
      <c r="F34" s="44" t="str">
        <f>IF($D34="","",VLOOKUP($D34,'MÃ HH'!$A$2:$C$1873,3,0))</f>
        <v>THÙNG</v>
      </c>
      <c r="G34" s="45">
        <v>100</v>
      </c>
      <c r="H34" s="45"/>
      <c r="I34" s="50"/>
      <c r="J34" s="51">
        <f t="shared" si="0"/>
        <v>0</v>
      </c>
      <c r="K34" s="52"/>
      <c r="L34" s="53"/>
    </row>
    <row r="35" spans="1:12" s="27" customFormat="1" ht="26.1" customHeight="1">
      <c r="A35" s="40" t="s">
        <v>1725</v>
      </c>
      <c r="B35" s="41" t="str">
        <f>IF($A35="","",VLOOKUP($A35,'MÃ KH'!$A$2:$D$1048573,2,0))</f>
        <v>KHO 4</v>
      </c>
      <c r="C35" s="42" t="s">
        <v>4886</v>
      </c>
      <c r="D35" s="40" t="s">
        <v>4726</v>
      </c>
      <c r="E35" s="44" t="str">
        <f>IF($D35="","",VLOOKUP($D35,'MÃ HH'!$A$2:$C$2292,2,0))</f>
        <v>NHO ĐEN NP TWEESPRUIT XL - 4.5KG</v>
      </c>
      <c r="F35" s="44" t="str">
        <f>IF($D35="","",VLOOKUP($D35,'MÃ HH'!$A$2:$C$1873,3,0))</f>
        <v>THÙNG</v>
      </c>
      <c r="G35" s="45">
        <v>150</v>
      </c>
      <c r="H35" s="45"/>
      <c r="I35" s="50"/>
      <c r="J35" s="51">
        <f t="shared" si="0"/>
        <v>0</v>
      </c>
      <c r="K35" s="52"/>
      <c r="L35" s="53">
        <v>16687</v>
      </c>
    </row>
    <row r="36" spans="1:12" s="27" customFormat="1" ht="26.1" customHeight="1">
      <c r="A36" s="40" t="s">
        <v>1725</v>
      </c>
      <c r="B36" s="41" t="str">
        <f>IF($A36="","",VLOOKUP($A36,'MÃ KH'!$A$2:$D$1048573,2,0))</f>
        <v>KHO 4</v>
      </c>
      <c r="C36" s="42" t="s">
        <v>4886</v>
      </c>
      <c r="D36" s="46" t="s">
        <v>3298</v>
      </c>
      <c r="E36" s="44" t="str">
        <f>IF($D36="","",VLOOKUP($D36,'MÃ HH'!$A$2:$C$2292,2,0))</f>
        <v>CAM AI CẬP SUNFRESH 42- 15KG</v>
      </c>
      <c r="F36" s="44" t="str">
        <f>IF($D36="","",VLOOKUP($D36,'MÃ HH'!$A$2:$C$1873,3,0))</f>
        <v>Thùng</v>
      </c>
      <c r="G36" s="45">
        <v>20</v>
      </c>
      <c r="H36" s="45"/>
      <c r="I36" s="50"/>
      <c r="J36" s="51">
        <f t="shared" si="0"/>
        <v>0</v>
      </c>
      <c r="K36" s="52"/>
      <c r="L36" s="53">
        <v>16687</v>
      </c>
    </row>
    <row r="37" spans="1:12" s="27" customFormat="1" ht="26.1" customHeight="1">
      <c r="A37" s="40" t="s">
        <v>1725</v>
      </c>
      <c r="B37" s="41" t="str">
        <f>IF($A37="","",VLOOKUP($A37,'MÃ KH'!$A$2:$D$1048573,2,0))</f>
        <v>KHO 4</v>
      </c>
      <c r="C37" s="42" t="s">
        <v>4886</v>
      </c>
      <c r="D37" s="46" t="s">
        <v>3301</v>
      </c>
      <c r="E37" s="44" t="str">
        <f>IF($D37="","",VLOOKUP($D37,'MÃ HH'!$A$2:$C$2292,2,0))</f>
        <v>CAM AI CẬP SUNFRESH 48- 15KG</v>
      </c>
      <c r="F37" s="44" t="str">
        <f>IF($D37="","",VLOOKUP($D37,'MÃ HH'!$A$2:$C$1873,3,0))</f>
        <v>Thùng</v>
      </c>
      <c r="G37" s="45">
        <v>15</v>
      </c>
      <c r="H37" s="45"/>
      <c r="I37" s="50"/>
      <c r="J37" s="51">
        <f t="shared" si="0"/>
        <v>0</v>
      </c>
      <c r="K37" s="52"/>
      <c r="L37" s="53">
        <v>16687</v>
      </c>
    </row>
    <row r="38" spans="1:12" s="27" customFormat="1" ht="26.1" customHeight="1">
      <c r="A38" s="40" t="s">
        <v>1725</v>
      </c>
      <c r="B38" s="41" t="str">
        <f>IF($A38="","",VLOOKUP($A38,'MÃ KH'!$A$2:$D$1048573,2,0))</f>
        <v>KHO 4</v>
      </c>
      <c r="C38" s="42" t="s">
        <v>4886</v>
      </c>
      <c r="D38" s="40" t="s">
        <v>4704</v>
      </c>
      <c r="E38" s="44" t="str">
        <f>IF($D38="","",VLOOKUP($D38,'MÃ HH'!$A$2:$C$2292,2,0))</f>
        <v>CHERRY CHILE 2JD - 2KG</v>
      </c>
      <c r="F38" s="44" t="str">
        <f>IF($D38="","",VLOOKUP($D38,'MÃ HH'!$A$2:$C$1873,3,0))</f>
        <v>HỘP</v>
      </c>
      <c r="G38" s="45">
        <v>60</v>
      </c>
      <c r="H38" s="45"/>
      <c r="I38" s="50"/>
      <c r="J38" s="51">
        <f t="shared" si="0"/>
        <v>0</v>
      </c>
      <c r="K38" s="52"/>
      <c r="L38" s="53">
        <v>16687</v>
      </c>
    </row>
    <row r="39" spans="1:12" s="27" customFormat="1" ht="26.1" customHeight="1">
      <c r="A39" s="40" t="s">
        <v>1725</v>
      </c>
      <c r="B39" s="41" t="str">
        <f>IF($A39="","",VLOOKUP($A39,'MÃ KH'!$A$2:$D$1048573,2,0))</f>
        <v>KHO 4</v>
      </c>
      <c r="C39" s="42" t="s">
        <v>4886</v>
      </c>
      <c r="D39" s="40" t="s">
        <v>4592</v>
      </c>
      <c r="E39" s="44" t="str">
        <f>IF($D39="","",VLOOKUP($D39,'MÃ HH'!$A$2:$C$2292,2,0))</f>
        <v>CHERY CHILE 2JD -5KG</v>
      </c>
      <c r="F39" s="44" t="str">
        <f>IF($D39="","",VLOOKUP($D39,'MÃ HH'!$A$2:$C$1873,3,0))</f>
        <v>Thùng</v>
      </c>
      <c r="G39" s="45">
        <v>36</v>
      </c>
      <c r="H39" s="45"/>
      <c r="I39" s="50"/>
      <c r="J39" s="51">
        <f t="shared" si="0"/>
        <v>0</v>
      </c>
      <c r="K39" s="52"/>
      <c r="L39" s="53">
        <v>16687</v>
      </c>
    </row>
    <row r="40" spans="1:12" s="27" customFormat="1" ht="26.1" customHeight="1">
      <c r="A40" s="40"/>
      <c r="B40" s="41" t="str">
        <f>IF($A40="","",VLOOKUP($A40,'MÃ KH'!$A$2:$D$1048573,2,0))</f>
        <v/>
      </c>
      <c r="C40" s="42" t="s">
        <v>4886</v>
      </c>
      <c r="D40" s="43"/>
      <c r="E40" s="44" t="str">
        <f>IF($D40="","",VLOOKUP($D40,'MÃ HH'!$A$2:$C$2292,2,0))</f>
        <v/>
      </c>
      <c r="F40" s="44" t="str">
        <f>IF($D40="","",VLOOKUP($D40,'MÃ HH'!$A$2:$C$1873,3,0))</f>
        <v/>
      </c>
      <c r="G40" s="45"/>
      <c r="H40" s="45"/>
      <c r="I40" s="50"/>
      <c r="J40" s="51">
        <f t="shared" si="0"/>
        <v>0</v>
      </c>
      <c r="K40" s="52"/>
      <c r="L40" s="53"/>
    </row>
    <row r="41" spans="1:12" s="27" customFormat="1" ht="26.1" customHeight="1">
      <c r="A41" s="40"/>
      <c r="B41" s="41" t="str">
        <f>IF($A41="","",VLOOKUP($A41,'MÃ KH'!$A$2:$D$1048573,2,0))</f>
        <v/>
      </c>
      <c r="C41" s="42" t="s">
        <v>4886</v>
      </c>
      <c r="D41" s="43"/>
      <c r="E41" s="44" t="str">
        <f>IF($D41="","",VLOOKUP($D41,'MÃ HH'!$A$2:$C$2292,2,0))</f>
        <v/>
      </c>
      <c r="F41" s="44" t="str">
        <f>IF($D41="","",VLOOKUP($D41,'MÃ HH'!$A$2:$C$1873,3,0))</f>
        <v/>
      </c>
      <c r="G41" s="45"/>
      <c r="H41" s="45"/>
      <c r="I41" s="50"/>
      <c r="J41" s="51">
        <f t="shared" si="0"/>
        <v>0</v>
      </c>
      <c r="K41" s="52"/>
      <c r="L41" s="53"/>
    </row>
    <row r="42" spans="1:12" s="27" customFormat="1" ht="26.1" customHeight="1">
      <c r="A42" s="40"/>
      <c r="B42" s="41" t="str">
        <f>IF($A42="","",VLOOKUP($A42,'MÃ KH'!$A$2:$D$1048573,2,0))</f>
        <v/>
      </c>
      <c r="C42" s="42" t="s">
        <v>4886</v>
      </c>
      <c r="D42" s="43"/>
      <c r="E42" s="44" t="str">
        <f>IF($D42="","",VLOOKUP($D42,'MÃ HH'!$A$2:$C$2292,2,0))</f>
        <v/>
      </c>
      <c r="F42" s="44" t="str">
        <f>IF($D42="","",VLOOKUP($D42,'MÃ HH'!$A$2:$C$1873,3,0))</f>
        <v/>
      </c>
      <c r="G42" s="45"/>
      <c r="H42" s="45"/>
      <c r="I42" s="50"/>
      <c r="J42" s="51">
        <f t="shared" si="0"/>
        <v>0</v>
      </c>
      <c r="K42" s="52"/>
      <c r="L42" s="53"/>
    </row>
    <row r="43" spans="1:12" s="27" customFormat="1" ht="26.1" customHeight="1">
      <c r="A43" s="40"/>
      <c r="B43" s="41" t="str">
        <f>IF($A43="","",VLOOKUP($A43,'MÃ KH'!$A$2:$D$1048573,2,0))</f>
        <v/>
      </c>
      <c r="C43" s="42" t="s">
        <v>4886</v>
      </c>
      <c r="D43" s="43"/>
      <c r="E43" s="44" t="str">
        <f>IF($D43="","",VLOOKUP($D43,'MÃ HH'!$A$2:$C$2292,2,0))</f>
        <v/>
      </c>
      <c r="F43" s="44" t="str">
        <f>IF($D43="","",VLOOKUP($D43,'MÃ HH'!$A$2:$C$1873,3,0))</f>
        <v/>
      </c>
      <c r="G43" s="45"/>
      <c r="H43" s="45"/>
      <c r="I43" s="50"/>
      <c r="J43" s="51">
        <f t="shared" si="0"/>
        <v>0</v>
      </c>
      <c r="K43" s="52"/>
      <c r="L43" s="53"/>
    </row>
    <row r="44" spans="1:12" s="27" customFormat="1" ht="26.1" customHeight="1">
      <c r="A44" s="40"/>
      <c r="B44" s="41" t="str">
        <f>IF($A44="","",VLOOKUP($A44,'MÃ KH'!$A$2:$D$1048573,2,0))</f>
        <v/>
      </c>
      <c r="C44" s="42" t="s">
        <v>4886</v>
      </c>
      <c r="D44" s="43"/>
      <c r="E44" s="44" t="str">
        <f>IF($D44="","",VLOOKUP($D44,'MÃ HH'!$A$2:$C$2292,2,0))</f>
        <v/>
      </c>
      <c r="F44" s="44" t="str">
        <f>IF($D44="","",VLOOKUP($D44,'MÃ HH'!$A$2:$C$1873,3,0))</f>
        <v/>
      </c>
      <c r="G44" s="45"/>
      <c r="H44" s="45"/>
      <c r="I44" s="50"/>
      <c r="J44" s="51">
        <f t="shared" si="0"/>
        <v>0</v>
      </c>
      <c r="K44" s="52"/>
      <c r="L44" s="53"/>
    </row>
    <row r="45" spans="1:12" s="27" customFormat="1" ht="26.1" customHeight="1">
      <c r="A45" s="40"/>
      <c r="B45" s="41" t="str">
        <f>IF($A45="","",VLOOKUP($A45,'MÃ KH'!$A$2:$D$1048573,2,0))</f>
        <v/>
      </c>
      <c r="C45" s="42" t="s">
        <v>4886</v>
      </c>
      <c r="D45" s="43"/>
      <c r="E45" s="44" t="str">
        <f>IF($D45="","",VLOOKUP($D45,'MÃ HH'!$A$2:$C$2292,2,0))</f>
        <v/>
      </c>
      <c r="F45" s="44" t="str">
        <f>IF($D45="","",VLOOKUP($D45,'MÃ HH'!$A$2:$C$1873,3,0))</f>
        <v/>
      </c>
      <c r="G45" s="45"/>
      <c r="H45" s="45"/>
      <c r="I45" s="50"/>
      <c r="J45" s="51">
        <f t="shared" si="0"/>
        <v>0</v>
      </c>
      <c r="K45" s="52"/>
      <c r="L45" s="53"/>
    </row>
    <row r="46" spans="1:12" s="27" customFormat="1" ht="26.1" customHeight="1">
      <c r="A46" s="40"/>
      <c r="B46" s="41" t="str">
        <f>IF($A46="","",VLOOKUP($A46,'MÃ KH'!$A$2:$D$1048573,2,0))</f>
        <v/>
      </c>
      <c r="C46" s="42" t="s">
        <v>4886</v>
      </c>
      <c r="D46" s="43"/>
      <c r="E46" s="44" t="str">
        <f>IF($D46="","",VLOOKUP($D46,'MÃ HH'!$A$2:$C$2292,2,0))</f>
        <v/>
      </c>
      <c r="F46" s="44" t="str">
        <f>IF($D46="","",VLOOKUP($D46,'MÃ HH'!$A$2:$C$1873,3,0))</f>
        <v/>
      </c>
      <c r="G46" s="45"/>
      <c r="H46" s="45"/>
      <c r="I46" s="50"/>
      <c r="J46" s="51">
        <f t="shared" si="0"/>
        <v>0</v>
      </c>
      <c r="K46" s="52"/>
      <c r="L46" s="53"/>
    </row>
    <row r="47" spans="1:12" s="27" customFormat="1" ht="26.1" customHeight="1">
      <c r="A47" s="40"/>
      <c r="B47" s="41" t="str">
        <f>IF($A47="","",VLOOKUP($A47,'MÃ KH'!$A$2:$D$1048573,2,0))</f>
        <v/>
      </c>
      <c r="C47" s="42" t="s">
        <v>4886</v>
      </c>
      <c r="D47" s="43"/>
      <c r="E47" s="44" t="str">
        <f>IF($D47="","",VLOOKUP($D47,'MÃ HH'!$A$2:$C$2292,2,0))</f>
        <v/>
      </c>
      <c r="F47" s="44" t="str">
        <f>IF($D47="","",VLOOKUP($D47,'MÃ HH'!$A$2:$C$1873,3,0))</f>
        <v/>
      </c>
      <c r="G47" s="45"/>
      <c r="H47" s="45"/>
      <c r="I47" s="50"/>
      <c r="J47" s="51">
        <f t="shared" si="0"/>
        <v>0</v>
      </c>
      <c r="K47" s="52"/>
      <c r="L47" s="53"/>
    </row>
    <row r="48" spans="1:12" s="27" customFormat="1" ht="26.1" customHeight="1">
      <c r="A48" s="40"/>
      <c r="B48" s="41" t="str">
        <f>IF($A48="","",VLOOKUP($A48,'MÃ KH'!$A$2:$D$1048573,2,0))</f>
        <v/>
      </c>
      <c r="C48" s="42" t="s">
        <v>4886</v>
      </c>
      <c r="D48" s="43"/>
      <c r="E48" s="44" t="str">
        <f>IF($D48="","",VLOOKUP($D48,'MÃ HH'!$A$2:$C$2292,2,0))</f>
        <v/>
      </c>
      <c r="F48" s="44" t="str">
        <f>IF($D48="","",VLOOKUP($D48,'MÃ HH'!$A$2:$C$1873,3,0))</f>
        <v/>
      </c>
      <c r="G48" s="45"/>
      <c r="H48" s="45"/>
      <c r="I48" s="50"/>
      <c r="J48" s="51">
        <f t="shared" si="0"/>
        <v>0</v>
      </c>
      <c r="K48" s="52"/>
      <c r="L48" s="53"/>
    </row>
    <row r="49" spans="1:12" s="27" customFormat="1" ht="26.1" customHeight="1">
      <c r="A49" s="40"/>
      <c r="B49" s="41" t="str">
        <f>IF($A49="","",VLOOKUP($A49,'MÃ KH'!$A$2:$D$1048573,2,0))</f>
        <v/>
      </c>
      <c r="C49" s="42" t="s">
        <v>4886</v>
      </c>
      <c r="D49" s="43"/>
      <c r="E49" s="44" t="str">
        <f>IF($D49="","",VLOOKUP($D49,'MÃ HH'!$A$2:$C$2292,2,0))</f>
        <v/>
      </c>
      <c r="F49" s="44" t="str">
        <f>IF($D49="","",VLOOKUP($D49,'MÃ HH'!$A$2:$C$1873,3,0))</f>
        <v/>
      </c>
      <c r="G49" s="45"/>
      <c r="H49" s="45"/>
      <c r="I49" s="50"/>
      <c r="J49" s="51">
        <f t="shared" si="0"/>
        <v>0</v>
      </c>
      <c r="K49" s="52"/>
      <c r="L49" s="53"/>
    </row>
    <row r="50" spans="1:12" s="27" customFormat="1" ht="26.1" customHeight="1">
      <c r="A50" s="40" t="s">
        <v>300</v>
      </c>
      <c r="B50" s="41" t="str">
        <f>IF($A50="","",VLOOKUP($A50,'MÃ KH'!$A$2:$D$1048573,2,0))</f>
        <v>BÍCH TUY HÒA</v>
      </c>
      <c r="C50" s="42" t="s">
        <v>4886</v>
      </c>
      <c r="D50" s="43" t="s">
        <v>3940</v>
      </c>
      <c r="E50" s="44" t="str">
        <f>IF($D50="","",VLOOKUP($D50,'MÃ HH'!$A$2:$C$2292,2,0))</f>
        <v xml:space="preserve">CAM KIẾNG THÙNG XANH 40 - 14KG </v>
      </c>
      <c r="F50" s="44" t="str">
        <f>IF($D50="","",VLOOKUP($D50,'MÃ HH'!$A$2:$C$1873,3,0))</f>
        <v>Thùng</v>
      </c>
      <c r="G50" s="45">
        <v>5</v>
      </c>
      <c r="H50" s="45"/>
      <c r="I50" s="50">
        <v>750</v>
      </c>
      <c r="J50" s="51">
        <f t="shared" si="0"/>
        <v>3750000</v>
      </c>
      <c r="K50" s="52"/>
      <c r="L50" s="53"/>
    </row>
    <row r="51" spans="1:12" s="27" customFormat="1" ht="26.1" customHeight="1">
      <c r="A51" s="40" t="s">
        <v>300</v>
      </c>
      <c r="B51" s="41" t="str">
        <f>IF($A51="","",VLOOKUP($A51,'MÃ KH'!$A$2:$D$1048573,2,0))</f>
        <v>BÍCH TUY HÒA</v>
      </c>
      <c r="C51" s="42" t="s">
        <v>4886</v>
      </c>
      <c r="D51" s="40" t="s">
        <v>4694</v>
      </c>
      <c r="E51" s="44" t="str">
        <f>IF($D51="","",VLOOKUP($D51,'MÃ HH'!$A$2:$C$2292,2,0))</f>
        <v>TÁO 5 GÓC TOP RED 113 -18KG</v>
      </c>
      <c r="F51" s="44" t="str">
        <f>IF($D51="","",VLOOKUP($D51,'MÃ HH'!$A$2:$C$1873,3,0))</f>
        <v>Thùng</v>
      </c>
      <c r="G51" s="45">
        <v>2</v>
      </c>
      <c r="H51" s="45"/>
      <c r="I51" s="50">
        <v>1150</v>
      </c>
      <c r="J51" s="51">
        <f t="shared" si="0"/>
        <v>2300000</v>
      </c>
      <c r="K51" s="52"/>
      <c r="L51" s="53"/>
    </row>
    <row r="52" spans="1:12" s="27" customFormat="1" ht="26.1" customHeight="1">
      <c r="A52" s="40" t="s">
        <v>819</v>
      </c>
      <c r="B52" s="41" t="str">
        <f>IF($A52="","",VLOOKUP($A52,'MÃ KH'!$A$2:$D$1048573,2,0))</f>
        <v>CÔ HẠNH BÌNH ĐỊNH</v>
      </c>
      <c r="C52" s="42" t="s">
        <v>4886</v>
      </c>
      <c r="D52" s="43" t="s">
        <v>3942</v>
      </c>
      <c r="E52" s="44" t="str">
        <f>IF($D52="","",VLOOKUP($D52,'MÃ HH'!$A$2:$C$2292,2,0))</f>
        <v xml:space="preserve">CAM KIẾNG THÙNG XANH 48 - 14KG </v>
      </c>
      <c r="F52" s="44" t="str">
        <f>IF($D52="","",VLOOKUP($D52,'MÃ HH'!$A$2:$C$1873,3,0))</f>
        <v>Thùng</v>
      </c>
      <c r="G52" s="45">
        <v>7</v>
      </c>
      <c r="H52" s="45"/>
      <c r="I52" s="50"/>
      <c r="J52" s="51">
        <f t="shared" si="0"/>
        <v>0</v>
      </c>
      <c r="K52" s="52"/>
      <c r="L52" s="53"/>
    </row>
    <row r="53" spans="1:12" s="27" customFormat="1" ht="26.1" customHeight="1">
      <c r="A53" s="40" t="s">
        <v>819</v>
      </c>
      <c r="B53" s="41" t="str">
        <f>IF($A53="","",VLOOKUP($A53,'MÃ KH'!$A$2:$D$1048573,2,0))</f>
        <v>CÔ HẠNH BÌNH ĐỊNH</v>
      </c>
      <c r="C53" s="42" t="s">
        <v>4886</v>
      </c>
      <c r="D53" s="43" t="s">
        <v>3342</v>
      </c>
      <c r="E53" s="44" t="str">
        <f>IF($D53="","",VLOOKUP($D53,'MÃ HH'!$A$2:$C$2292,2,0))</f>
        <v>LÊ HÀN QUỐC 32- 15KG</v>
      </c>
      <c r="F53" s="44" t="str">
        <f>IF($D53="","",VLOOKUP($D53,'MÃ HH'!$A$2:$C$1873,3,0))</f>
        <v>Thùng</v>
      </c>
      <c r="G53" s="45">
        <v>3</v>
      </c>
      <c r="H53" s="45"/>
      <c r="I53" s="50"/>
      <c r="J53" s="51">
        <f t="shared" si="0"/>
        <v>0</v>
      </c>
      <c r="K53" s="52"/>
      <c r="L53" s="53"/>
    </row>
    <row r="54" spans="1:12" s="27" customFormat="1" ht="26.1" customHeight="1">
      <c r="A54" s="40"/>
      <c r="B54" s="41" t="str">
        <f>IF($A54="","",VLOOKUP($A54,'MÃ KH'!$A$2:$D$1048573,2,0))</f>
        <v/>
      </c>
      <c r="C54" s="42" t="s">
        <v>4886</v>
      </c>
      <c r="D54" s="43"/>
      <c r="E54" s="44" t="str">
        <f>IF($D54="","",VLOOKUP($D54,'MÃ HH'!$A$2:$C$2292,2,0))</f>
        <v/>
      </c>
      <c r="F54" s="44" t="str">
        <f>IF($D54="","",VLOOKUP($D54,'MÃ HH'!$A$2:$C$1873,3,0))</f>
        <v/>
      </c>
      <c r="G54" s="45"/>
      <c r="H54" s="45"/>
      <c r="I54" s="50"/>
      <c r="J54" s="51">
        <f t="shared" si="0"/>
        <v>0</v>
      </c>
      <c r="K54" s="52"/>
      <c r="L54" s="53"/>
    </row>
    <row r="55" spans="1:12" s="27" customFormat="1" ht="26.1" customHeight="1">
      <c r="A55" s="40"/>
      <c r="B55" s="41" t="str">
        <f>IF($A55="","",VLOOKUP($A55,'MÃ KH'!$A$2:$D$1048573,2,0))</f>
        <v/>
      </c>
      <c r="C55" s="42" t="s">
        <v>4886</v>
      </c>
      <c r="D55" s="43"/>
      <c r="E55" s="44" t="str">
        <f>IF($D55="","",VLOOKUP($D55,'MÃ HH'!$A$2:$C$2292,2,0))</f>
        <v/>
      </c>
      <c r="F55" s="44" t="str">
        <f>IF($D55="","",VLOOKUP($D55,'MÃ HH'!$A$2:$C$1873,3,0))</f>
        <v/>
      </c>
      <c r="G55" s="45"/>
      <c r="H55" s="45"/>
      <c r="I55" s="50"/>
      <c r="J55" s="51">
        <f t="shared" si="0"/>
        <v>0</v>
      </c>
      <c r="K55" s="52"/>
      <c r="L55" s="53"/>
    </row>
    <row r="56" spans="1:12" s="27" customFormat="1" ht="26.1" customHeight="1">
      <c r="A56" s="40"/>
      <c r="B56" s="41" t="str">
        <f>IF($A56="","",VLOOKUP($A56,'MÃ KH'!$A$2:$D$1048573,2,0))</f>
        <v/>
      </c>
      <c r="C56" s="42" t="s">
        <v>4886</v>
      </c>
      <c r="D56" s="43"/>
      <c r="E56" s="44" t="str">
        <f>IF($D56="","",VLOOKUP($D56,'MÃ HH'!$A$2:$C$2292,2,0))</f>
        <v/>
      </c>
      <c r="F56" s="44" t="str">
        <f>IF($D56="","",VLOOKUP($D56,'MÃ HH'!$A$2:$C$1873,3,0))</f>
        <v/>
      </c>
      <c r="G56" s="45"/>
      <c r="H56" s="45"/>
      <c r="I56" s="50"/>
      <c r="J56" s="51">
        <f t="shared" si="0"/>
        <v>0</v>
      </c>
      <c r="K56" s="52"/>
      <c r="L56" s="53"/>
    </row>
    <row r="57" spans="1:12" s="27" customFormat="1" ht="26.1" customHeight="1">
      <c r="A57" s="40"/>
      <c r="B57" s="41" t="str">
        <f>IF($A57="","",VLOOKUP($A57,'MÃ KH'!$A$2:$D$1048573,2,0))</f>
        <v/>
      </c>
      <c r="C57" s="42" t="s">
        <v>4886</v>
      </c>
      <c r="D57" s="43"/>
      <c r="E57" s="44" t="str">
        <f>IF($D57="","",VLOOKUP($D57,'MÃ HH'!$A$2:$C$2292,2,0))</f>
        <v/>
      </c>
      <c r="F57" s="44" t="str">
        <f>IF($D57="","",VLOOKUP($D57,'MÃ HH'!$A$2:$C$1873,3,0))</f>
        <v/>
      </c>
      <c r="G57" s="45"/>
      <c r="H57" s="45"/>
      <c r="I57" s="50"/>
      <c r="J57" s="51">
        <f t="shared" si="0"/>
        <v>0</v>
      </c>
      <c r="K57" s="52"/>
      <c r="L57" s="53"/>
    </row>
    <row r="58" spans="1:12" s="27" customFormat="1" ht="26.1" customHeight="1">
      <c r="A58" s="40"/>
      <c r="B58" s="41" t="str">
        <f>IF($A58="","",VLOOKUP($A58,'MÃ KH'!$A$2:$D$1048573,2,0))</f>
        <v/>
      </c>
      <c r="C58" s="42" t="s">
        <v>4886</v>
      </c>
      <c r="D58" s="43"/>
      <c r="E58" s="44" t="str">
        <f>IF($D58="","",VLOOKUP($D58,'MÃ HH'!$A$2:$C$2292,2,0))</f>
        <v/>
      </c>
      <c r="F58" s="44" t="str">
        <f>IF($D58="","",VLOOKUP($D58,'MÃ HH'!$A$2:$C$1873,3,0))</f>
        <v/>
      </c>
      <c r="G58" s="45"/>
      <c r="H58" s="45"/>
      <c r="I58" s="50"/>
      <c r="J58" s="51">
        <f t="shared" si="0"/>
        <v>0</v>
      </c>
      <c r="K58" s="52"/>
      <c r="L58" s="53"/>
    </row>
    <row r="59" spans="1:12" s="27" customFormat="1" ht="26.1" customHeight="1">
      <c r="A59" s="40" t="s">
        <v>73</v>
      </c>
      <c r="B59" s="41" t="str">
        <f>IF($A59="","",VLOOKUP($A59,'MÃ KH'!$A$2:$D$1048573,2,0))</f>
        <v>HÀNG HỦY</v>
      </c>
      <c r="C59" s="42" t="s">
        <v>4886</v>
      </c>
      <c r="D59" s="40" t="s">
        <v>4726</v>
      </c>
      <c r="E59" s="44" t="str">
        <f>IF($D59="","",VLOOKUP($D59,'MÃ HH'!$A$2:$C$2292,2,0))</f>
        <v>NHO ĐEN NP TWEESPRUIT XL - 4.5KG</v>
      </c>
      <c r="F59" s="44" t="str">
        <f>IF($D59="","",VLOOKUP($D59,'MÃ HH'!$A$2:$C$1873,3,0))</f>
        <v>THÙNG</v>
      </c>
      <c r="G59" s="45">
        <v>1</v>
      </c>
      <c r="H59" s="45"/>
      <c r="I59" s="50"/>
      <c r="J59" s="51">
        <f t="shared" si="0"/>
        <v>0</v>
      </c>
      <c r="K59" s="52"/>
      <c r="L59" s="53"/>
    </row>
    <row r="60" spans="1:12" s="27" customFormat="1" ht="26.1" customHeight="1">
      <c r="A60" s="40" t="s">
        <v>73</v>
      </c>
      <c r="B60" s="41" t="str">
        <f>IF($A60="","",VLOOKUP($A60,'MÃ KH'!$A$2:$D$1048573,2,0))</f>
        <v>HÀNG HỦY</v>
      </c>
      <c r="C60" s="42" t="s">
        <v>4886</v>
      </c>
      <c r="D60" s="40" t="s">
        <v>4688</v>
      </c>
      <c r="E60" s="44" t="str">
        <f>IF($D60="","",VLOOKUP($D60,'MÃ HH'!$A$2:$C$2292,2,0))</f>
        <v>NHO ĐEN NP FRUIT 2U XL - 4.5KG</v>
      </c>
      <c r="F60" s="44" t="str">
        <f>IF($D60="","",VLOOKUP($D60,'MÃ HH'!$A$2:$C$1873,3,0))</f>
        <v>THÙNG</v>
      </c>
      <c r="G60" s="45">
        <v>1</v>
      </c>
      <c r="H60" s="45"/>
      <c r="I60" s="50"/>
      <c r="J60" s="51">
        <f t="shared" si="0"/>
        <v>0</v>
      </c>
      <c r="K60" s="52"/>
      <c r="L60" s="53"/>
    </row>
    <row r="61" spans="1:12" s="27" customFormat="1" ht="26.1" customHeight="1">
      <c r="A61" s="40" t="s">
        <v>73</v>
      </c>
      <c r="B61" s="41" t="str">
        <f>IF($A61="","",VLOOKUP($A61,'MÃ KH'!$A$2:$D$1048573,2,0))</f>
        <v>HÀNG HỦY</v>
      </c>
      <c r="C61" s="42" t="s">
        <v>4886</v>
      </c>
      <c r="D61" s="43" t="s">
        <v>4173</v>
      </c>
      <c r="E61" s="44" t="str">
        <f>IF($D61="","",VLOOKUP($D61,'MÃ HH'!$A$2:$C$2292,2,0))</f>
        <v>QUÝT APH 48 - 7.3KG</v>
      </c>
      <c r="F61" s="44" t="str">
        <f>IF($D61="","",VLOOKUP($D61,'MÃ HH'!$A$2:$C$1873,3,0))</f>
        <v>Thùng</v>
      </c>
      <c r="G61" s="45">
        <v>3</v>
      </c>
      <c r="H61" s="45"/>
      <c r="I61" s="50"/>
      <c r="J61" s="51">
        <f t="shared" si="0"/>
        <v>0</v>
      </c>
      <c r="K61" s="52"/>
      <c r="L61" s="53"/>
    </row>
    <row r="62" spans="1:12" s="27" customFormat="1" ht="26.1" customHeight="1">
      <c r="A62" s="40" t="s">
        <v>73</v>
      </c>
      <c r="B62" s="41" t="str">
        <f>IF($A62="","",VLOOKUP($A62,'MÃ KH'!$A$2:$D$1048573,2,0))</f>
        <v>HÀNG HỦY</v>
      </c>
      <c r="C62" s="42" t="s">
        <v>4886</v>
      </c>
      <c r="D62" s="40" t="s">
        <v>4662</v>
      </c>
      <c r="E62" s="44" t="str">
        <f>IF($D62="","",VLOOKUP($D62,'MÃ HH'!$A$2:$C$2292,2,0))</f>
        <v>TÁO XÁ NP CRIP RED FRUITWAYS 90-18KG</v>
      </c>
      <c r="F62" s="44" t="str">
        <f>IF($D62="","",VLOOKUP($D62,'MÃ HH'!$A$2:$C$1873,3,0))</f>
        <v>Thùng</v>
      </c>
      <c r="G62" s="45">
        <v>1</v>
      </c>
      <c r="H62" s="45"/>
      <c r="I62" s="50"/>
      <c r="J62" s="51">
        <f t="shared" si="0"/>
        <v>0</v>
      </c>
      <c r="K62" s="52"/>
      <c r="L62" s="53"/>
    </row>
    <row r="63" spans="1:12" s="27" customFormat="1" ht="26.1" customHeight="1">
      <c r="A63" s="40" t="s">
        <v>73</v>
      </c>
      <c r="B63" s="41" t="str">
        <f>IF($A63="","",VLOOKUP($A63,'MÃ KH'!$A$2:$D$1048573,2,0))</f>
        <v>HÀNG HỦY</v>
      </c>
      <c r="C63" s="42" t="s">
        <v>4886</v>
      </c>
      <c r="D63" s="40" t="s">
        <v>4692</v>
      </c>
      <c r="E63" s="44" t="str">
        <f>IF($D63="","",VLOOKUP($D63,'MÃ HH'!$A$2:$C$2292,2,0))</f>
        <v>NHO ĐỎ RỖ V 1J -8.6 KG</v>
      </c>
      <c r="F63" s="44" t="str">
        <f>IF($D63="","",VLOOKUP($D63,'MÃ HH'!$A$2:$C$1873,3,0))</f>
        <v>Thùng</v>
      </c>
      <c r="G63" s="45">
        <v>2</v>
      </c>
      <c r="H63" s="45"/>
      <c r="I63" s="50"/>
      <c r="J63" s="51">
        <f t="shared" si="0"/>
        <v>0</v>
      </c>
      <c r="K63" s="52"/>
      <c r="L63" s="53"/>
    </row>
    <row r="64" spans="1:12" s="27" customFormat="1" ht="26.1" customHeight="1">
      <c r="A64" s="40" t="s">
        <v>73</v>
      </c>
      <c r="B64" s="41" t="str">
        <f>IF($A64="","",VLOOKUP($A64,'MÃ KH'!$A$2:$D$1048573,2,0))</f>
        <v>HÀNG HỦY</v>
      </c>
      <c r="C64" s="42" t="s">
        <v>4886</v>
      </c>
      <c r="D64" s="43" t="s">
        <v>4068</v>
      </c>
      <c r="E64" s="44" t="str">
        <f>IF($D64="","",VLOOKUP($D64,'MÃ HH'!$A$2:$C$2292,2,0))</f>
        <v>LÊ HÀN QUỐC 6- 5KG</v>
      </c>
      <c r="F64" s="44" t="str">
        <f>IF($D64="","",VLOOKUP($D64,'MÃ HH'!$A$2:$C$1873,3,0))</f>
        <v>Thùng</v>
      </c>
      <c r="G64" s="45">
        <v>1</v>
      </c>
      <c r="H64" s="45"/>
      <c r="I64" s="50"/>
      <c r="J64" s="51">
        <f t="shared" si="0"/>
        <v>0</v>
      </c>
      <c r="K64" s="52"/>
      <c r="L64" s="53"/>
    </row>
    <row r="65" spans="1:14" s="27" customFormat="1" ht="26.1" customHeight="1">
      <c r="A65" s="40"/>
      <c r="B65" s="41" t="str">
        <f>IF($A65="","",VLOOKUP($A65,'MÃ KH'!$A$2:$D$1048573,2,0))</f>
        <v/>
      </c>
      <c r="C65" s="42" t="s">
        <v>4886</v>
      </c>
      <c r="D65" s="43"/>
      <c r="E65" s="44" t="str">
        <f>IF($D65="","",VLOOKUP($D65,'MÃ HH'!$A$2:$C$2292,2,0))</f>
        <v/>
      </c>
      <c r="F65" s="44" t="str">
        <f>IF($D65="","",VLOOKUP($D65,'MÃ HH'!$A$2:$C$1873,3,0))</f>
        <v/>
      </c>
      <c r="G65" s="45"/>
      <c r="H65" s="45"/>
      <c r="I65" s="50"/>
      <c r="J65" s="51">
        <f t="shared" si="0"/>
        <v>0</v>
      </c>
      <c r="K65" s="52"/>
      <c r="L65" s="53"/>
    </row>
    <row r="66" spans="1:14" s="27" customFormat="1" ht="26.1" customHeight="1">
      <c r="A66" s="40"/>
      <c r="B66" s="41" t="str">
        <f>IF($A66="","",VLOOKUP($A66,'MÃ KH'!$A$2:$D$1048573,2,0))</f>
        <v/>
      </c>
      <c r="C66" s="42" t="s">
        <v>4886</v>
      </c>
      <c r="D66" s="43"/>
      <c r="E66" s="44" t="str">
        <f>IF($D66="","",VLOOKUP($D66,'MÃ HH'!$A$2:$C$2292,2,0))</f>
        <v/>
      </c>
      <c r="F66" s="44" t="str">
        <f>IF($D66="","",VLOOKUP($D66,'MÃ HH'!$A$2:$C$1873,3,0))</f>
        <v/>
      </c>
      <c r="G66" s="45"/>
      <c r="H66" s="45"/>
      <c r="I66" s="50"/>
      <c r="J66" s="51">
        <f t="shared" ref="J66:J129" si="1">I66*G66*1000</f>
        <v>0</v>
      </c>
      <c r="K66" s="52"/>
      <c r="L66" s="53"/>
    </row>
    <row r="67" spans="1:14" s="27" customFormat="1" ht="26.1" customHeight="1">
      <c r="A67" s="40"/>
      <c r="B67" s="41" t="str">
        <f>IF($A67="","",VLOOKUP($A67,'MÃ KH'!$A$2:$D$1048573,2,0))</f>
        <v/>
      </c>
      <c r="C67" s="42" t="s">
        <v>4886</v>
      </c>
      <c r="D67" s="43"/>
      <c r="E67" s="44" t="str">
        <f>IF($D67="","",VLOOKUP($D67,'MÃ HH'!$A$2:$C$2292,2,0))</f>
        <v/>
      </c>
      <c r="F67" s="44" t="str">
        <f>IF($D67="","",VLOOKUP($D67,'MÃ HH'!$A$2:$C$1873,3,0))</f>
        <v/>
      </c>
      <c r="G67" s="45"/>
      <c r="H67" s="45"/>
      <c r="I67" s="50"/>
      <c r="J67" s="51">
        <f t="shared" si="1"/>
        <v>0</v>
      </c>
      <c r="K67" s="52"/>
      <c r="L67" s="53"/>
    </row>
    <row r="68" spans="1:14" s="27" customFormat="1" ht="26.1" customHeight="1">
      <c r="A68" s="40" t="s">
        <v>1539</v>
      </c>
      <c r="B68" s="41" t="str">
        <f>IF($A68="","",VLOOKUP($A68,'MÃ KH'!$A$2:$D$1048573,2,0))</f>
        <v>HỦY KIỂM DỊCH</v>
      </c>
      <c r="C68" s="42" t="s">
        <v>4886</v>
      </c>
      <c r="D68" s="40" t="s">
        <v>4724</v>
      </c>
      <c r="E68" s="44" t="str">
        <f>IF($D68="","",VLOOKUP($D68,'MÃ HH'!$A$2:$C$2292,2,0))</f>
        <v>NHO ĐEN NP FRUIT 4U XL - 4.5 KG</v>
      </c>
      <c r="F68" s="44" t="str">
        <f>IF($D68="","",VLOOKUP($D68,'MÃ HH'!$A$2:$C$1873,3,0))</f>
        <v>THÙNG</v>
      </c>
      <c r="G68" s="45">
        <v>2</v>
      </c>
      <c r="H68" s="45"/>
      <c r="I68" s="50"/>
      <c r="J68" s="51">
        <f t="shared" si="1"/>
        <v>0</v>
      </c>
      <c r="K68" s="52"/>
      <c r="L68" s="53"/>
    </row>
    <row r="69" spans="1:14" s="27" customFormat="1" ht="26.1" customHeight="1">
      <c r="A69" s="40" t="s">
        <v>1539</v>
      </c>
      <c r="B69" s="41" t="str">
        <f>IF($A69="","",VLOOKUP($A69,'MÃ KH'!$A$2:$D$1048573,2,0))</f>
        <v>HỦY KIỂM DỊCH</v>
      </c>
      <c r="C69" s="42" t="s">
        <v>4886</v>
      </c>
      <c r="D69" s="40" t="s">
        <v>4726</v>
      </c>
      <c r="E69" s="44" t="str">
        <f>IF($D69="","",VLOOKUP($D69,'MÃ HH'!$A$2:$C$2292,2,0))</f>
        <v>NHO ĐEN NP TWEESPRUIT XL - 4.5KG</v>
      </c>
      <c r="F69" s="44" t="str">
        <f>IF($D69="","",VLOOKUP($D69,'MÃ HH'!$A$2:$C$1873,3,0))</f>
        <v>THÙNG</v>
      </c>
      <c r="G69" s="45">
        <v>2</v>
      </c>
      <c r="H69" s="45"/>
      <c r="I69" s="50"/>
      <c r="J69" s="51">
        <f t="shared" si="1"/>
        <v>0</v>
      </c>
      <c r="K69" s="52"/>
      <c r="L69" s="53"/>
    </row>
    <row r="70" spans="1:14" s="27" customFormat="1" ht="26.1" customHeight="1">
      <c r="A70" s="40" t="s">
        <v>1539</v>
      </c>
      <c r="B70" s="41" t="str">
        <f>IF($A70="","",VLOOKUP($A70,'MÃ KH'!$A$2:$D$1048573,2,0))</f>
        <v>HỦY KIỂM DỊCH</v>
      </c>
      <c r="C70" s="42" t="s">
        <v>4886</v>
      </c>
      <c r="D70" s="40" t="s">
        <v>4728</v>
      </c>
      <c r="E70" s="44" t="str">
        <f>IF($D70="","",VLOOKUP($D70,'MÃ HH'!$A$2:$C$2292,2,0))</f>
        <v>NHO XANH NP CRISP MODDERDRIFT XXL - 4.5KG</v>
      </c>
      <c r="F70" s="44" t="str">
        <f>IF($D70="","",VLOOKUP($D70,'MÃ HH'!$A$2:$C$1873,3,0))</f>
        <v>THÙNG</v>
      </c>
      <c r="G70" s="45">
        <v>1</v>
      </c>
      <c r="H70" s="45"/>
      <c r="I70" s="50"/>
      <c r="J70" s="51">
        <f t="shared" si="1"/>
        <v>0</v>
      </c>
      <c r="K70" s="52"/>
      <c r="L70" s="53"/>
    </row>
    <row r="71" spans="1:14" s="27" customFormat="1" ht="26.1" customHeight="1">
      <c r="A71" s="40"/>
      <c r="B71" s="41" t="str">
        <f>IF($A71="","",VLOOKUP($A71,'MÃ KH'!$A$2:$D$1048573,2,0))</f>
        <v/>
      </c>
      <c r="C71" s="42" t="s">
        <v>4886</v>
      </c>
      <c r="D71" s="43"/>
      <c r="E71" s="44" t="str">
        <f>IF($D71="","",VLOOKUP($D71,'MÃ HH'!$A$2:$C$2292,2,0))</f>
        <v/>
      </c>
      <c r="F71" s="44" t="str">
        <f>IF($D71="","",VLOOKUP($D71,'MÃ HH'!$A$2:$C$1873,3,0))</f>
        <v/>
      </c>
      <c r="G71" s="45"/>
      <c r="H71" s="45"/>
      <c r="I71" s="50"/>
      <c r="J71" s="51">
        <f t="shared" si="1"/>
        <v>0</v>
      </c>
      <c r="K71" s="52"/>
      <c r="L71" s="53"/>
    </row>
    <row r="72" spans="1:14" s="27" customFormat="1" ht="26.1" customHeight="1">
      <c r="A72" s="40"/>
      <c r="B72" s="41" t="str">
        <f>IF($A72="","",VLOOKUP($A72,'MÃ KH'!$A$2:$D$1048573,2,0))</f>
        <v/>
      </c>
      <c r="C72" s="42" t="s">
        <v>4886</v>
      </c>
      <c r="D72" s="43"/>
      <c r="E72" s="44" t="str">
        <f>IF($D72="","",VLOOKUP($D72,'MÃ HH'!$A$2:$C$2292,2,0))</f>
        <v/>
      </c>
      <c r="F72" s="44" t="str">
        <f>IF($D72="","",VLOOKUP($D72,'MÃ HH'!$A$2:$C$1873,3,0))</f>
        <v/>
      </c>
      <c r="G72" s="45"/>
      <c r="H72" s="45"/>
      <c r="I72" s="50"/>
      <c r="J72" s="51">
        <f t="shared" si="1"/>
        <v>0</v>
      </c>
      <c r="K72" s="52"/>
      <c r="L72" s="53"/>
    </row>
    <row r="73" spans="1:14" s="27" customFormat="1" ht="26.1" customHeight="1">
      <c r="A73" s="40"/>
      <c r="B73" s="41" t="str">
        <f>IF($A73="","",VLOOKUP($A73,'MÃ KH'!$A$2:$D$1048573,2,0))</f>
        <v/>
      </c>
      <c r="C73" s="42" t="s">
        <v>4886</v>
      </c>
      <c r="D73" s="43"/>
      <c r="E73" s="44" t="str">
        <f>IF($D73="","",VLOOKUP($D73,'MÃ HH'!$A$2:$C$2292,2,0))</f>
        <v/>
      </c>
      <c r="F73" s="44" t="str">
        <f>IF($D73="","",VLOOKUP($D73,'MÃ HH'!$A$2:$C$1873,3,0))</f>
        <v/>
      </c>
      <c r="G73" s="45"/>
      <c r="H73" s="45"/>
      <c r="I73" s="50"/>
      <c r="J73" s="51">
        <f t="shared" si="1"/>
        <v>0</v>
      </c>
      <c r="K73" s="52"/>
      <c r="L73" s="53"/>
    </row>
    <row r="74" spans="1:14" s="27" customFormat="1" ht="26.1" customHeight="1">
      <c r="A74" s="40" t="s">
        <v>2799</v>
      </c>
      <c r="B74" s="41" t="str">
        <f>IF($A74="","",VLOOKUP($A74,'MÃ KH'!$A$2:$D$1048573,2,0))</f>
        <v xml:space="preserve">THÔNG LONG AN </v>
      </c>
      <c r="C74" s="42" t="s">
        <v>4886</v>
      </c>
      <c r="D74" s="43" t="s">
        <v>3944</v>
      </c>
      <c r="E74" s="44" t="str">
        <f>IF($D74="","",VLOOKUP($D74,'MÃ HH'!$A$2:$C$2292,2,0))</f>
        <v xml:space="preserve">CAM KIẾNG THÙNG XANH 56 - 14KG </v>
      </c>
      <c r="F74" s="44" t="str">
        <f>IF($D74="","",VLOOKUP($D74,'MÃ HH'!$A$2:$C$1873,3,0))</f>
        <v>Thùng</v>
      </c>
      <c r="G74" s="45">
        <v>5</v>
      </c>
      <c r="H74" s="45"/>
      <c r="I74" s="50">
        <v>550</v>
      </c>
      <c r="J74" s="51">
        <f t="shared" si="1"/>
        <v>2750000</v>
      </c>
      <c r="K74" s="52"/>
      <c r="L74" s="53">
        <v>16644</v>
      </c>
      <c r="M74" s="27" t="s">
        <v>4899</v>
      </c>
      <c r="N74" s="27" t="s">
        <v>4900</v>
      </c>
    </row>
    <row r="75" spans="1:14" s="27" customFormat="1" ht="26.1" customHeight="1">
      <c r="A75" s="40" t="s">
        <v>2799</v>
      </c>
      <c r="B75" s="41" t="str">
        <f>IF($A75="","",VLOOKUP($A75,'MÃ KH'!$A$2:$D$1048573,2,0))</f>
        <v xml:space="preserve">THÔNG LONG AN </v>
      </c>
      <c r="C75" s="42" t="s">
        <v>4886</v>
      </c>
      <c r="D75" s="43" t="s">
        <v>4620</v>
      </c>
      <c r="E75" s="44" t="str">
        <f>IF($D75="","",VLOOKUP($D75,'MÃ HH'!$A$2:$C$2292,2,0))</f>
        <v>NHO XANH NP SWEET GLOBE CORE XL - 4.5KG</v>
      </c>
      <c r="F75" s="44" t="str">
        <f>IF($D75="","",VLOOKUP($D75,'MÃ HH'!$A$2:$C$1873,3,0))</f>
        <v>Thùng</v>
      </c>
      <c r="G75" s="45">
        <v>5</v>
      </c>
      <c r="H75" s="45"/>
      <c r="I75" s="50">
        <v>400</v>
      </c>
      <c r="J75" s="51">
        <f t="shared" si="1"/>
        <v>2000000</v>
      </c>
      <c r="K75" s="52"/>
      <c r="L75" s="53">
        <v>16644</v>
      </c>
      <c r="M75" s="27" t="s">
        <v>4901</v>
      </c>
      <c r="N75" s="27" t="s">
        <v>4900</v>
      </c>
    </row>
    <row r="76" spans="1:14" s="27" customFormat="1" ht="26.1" customHeight="1">
      <c r="A76" s="40" t="s">
        <v>2308</v>
      </c>
      <c r="B76" s="41" t="str">
        <f>IF($A76="","",VLOOKUP($A76,'MÃ KH'!$A$2:$D$1048573,2,0))</f>
        <v>OANH ĐÀ LAT</v>
      </c>
      <c r="C76" s="42" t="s">
        <v>4886</v>
      </c>
      <c r="D76" s="43" t="s">
        <v>3498</v>
      </c>
      <c r="E76" s="44" t="str">
        <f>IF($D76="","",VLOOKUP($D76,'MÃ HH'!$A$2:$C$2292,2,0))</f>
        <v>TÁO FUIJ WOW NƠ 36 - 10KG</v>
      </c>
      <c r="F76" s="44" t="str">
        <f>IF($D76="","",VLOOKUP($D76,'MÃ HH'!$A$2:$C$1873,3,0))</f>
        <v>Thùng</v>
      </c>
      <c r="G76" s="45">
        <v>5</v>
      </c>
      <c r="H76" s="45"/>
      <c r="I76" s="50">
        <v>490</v>
      </c>
      <c r="J76" s="51">
        <f t="shared" si="1"/>
        <v>2450000</v>
      </c>
      <c r="K76" s="52"/>
      <c r="L76" s="53">
        <v>16643</v>
      </c>
      <c r="M76" s="27" t="s">
        <v>4902</v>
      </c>
      <c r="N76" s="27" t="s">
        <v>4900</v>
      </c>
    </row>
    <row r="77" spans="1:14" s="27" customFormat="1" ht="26.1" customHeight="1">
      <c r="A77" s="40" t="s">
        <v>2308</v>
      </c>
      <c r="B77" s="41" t="str">
        <f>IF($A77="","",VLOOKUP($A77,'MÃ KH'!$A$2:$D$1048573,2,0))</f>
        <v>OANH ĐÀ LAT</v>
      </c>
      <c r="C77" s="42" t="s">
        <v>4886</v>
      </c>
      <c r="D77" s="43" t="s">
        <v>3848</v>
      </c>
      <c r="E77" s="44" t="str">
        <f>IF($D77="","",VLOOKUP($D77,'MÃ HH'!$A$2:$C$2292,2,0))</f>
        <v>TÁO FUIJ ACE 36 -10KG</v>
      </c>
      <c r="F77" s="44" t="str">
        <f>IF($D77="","",VLOOKUP($D77,'MÃ HH'!$A$2:$C$1873,3,0))</f>
        <v>Thùng</v>
      </c>
      <c r="G77" s="45">
        <v>4</v>
      </c>
      <c r="H77" s="45"/>
      <c r="I77" s="50">
        <v>300</v>
      </c>
      <c r="J77" s="51">
        <f t="shared" si="1"/>
        <v>1200000</v>
      </c>
      <c r="K77" s="52"/>
      <c r="L77" s="53">
        <v>16643</v>
      </c>
      <c r="M77" s="27" t="s">
        <v>4903</v>
      </c>
      <c r="N77" s="27" t="s">
        <v>4900</v>
      </c>
    </row>
    <row r="78" spans="1:14" s="27" customFormat="1" ht="26.1" customHeight="1">
      <c r="A78" s="40" t="s">
        <v>2308</v>
      </c>
      <c r="B78" s="41" t="str">
        <f>IF($A78="","",VLOOKUP($A78,'MÃ KH'!$A$2:$D$1048573,2,0))</f>
        <v>OANH ĐÀ LAT</v>
      </c>
      <c r="C78" s="42" t="s">
        <v>4886</v>
      </c>
      <c r="D78" s="43" t="s">
        <v>3942</v>
      </c>
      <c r="E78" s="44" t="str">
        <f>IF($D78="","",VLOOKUP($D78,'MÃ HH'!$A$2:$C$2292,2,0))</f>
        <v xml:space="preserve">CAM KIẾNG THÙNG XANH 48 - 14KG </v>
      </c>
      <c r="F78" s="44" t="str">
        <f>IF($D78="","",VLOOKUP($D78,'MÃ HH'!$A$2:$C$1873,3,0))</f>
        <v>Thùng</v>
      </c>
      <c r="G78" s="45">
        <v>3</v>
      </c>
      <c r="H78" s="45"/>
      <c r="I78" s="50">
        <v>680</v>
      </c>
      <c r="J78" s="51">
        <f t="shared" si="1"/>
        <v>2040000</v>
      </c>
      <c r="K78" s="52"/>
      <c r="L78" s="53">
        <v>16643</v>
      </c>
      <c r="M78" s="27" t="s">
        <v>4904</v>
      </c>
      <c r="N78" s="27" t="s">
        <v>4900</v>
      </c>
    </row>
    <row r="79" spans="1:14" s="27" customFormat="1" ht="26.1" customHeight="1">
      <c r="A79" s="40" t="s">
        <v>2308</v>
      </c>
      <c r="B79" s="41" t="str">
        <f>IF($A79="","",VLOOKUP($A79,'MÃ KH'!$A$2:$D$1048573,2,0))</f>
        <v>OANH ĐÀ LAT</v>
      </c>
      <c r="C79" s="42" t="s">
        <v>4886</v>
      </c>
      <c r="D79" s="43" t="s">
        <v>4726</v>
      </c>
      <c r="E79" s="44" t="str">
        <f>IF($D79="","",VLOOKUP($D79,'MÃ HH'!$A$2:$C$2292,2,0))</f>
        <v>NHO ĐEN NP TWEESPRUIT XL - 4.5KG</v>
      </c>
      <c r="F79" s="44" t="str">
        <f>IF($D79="","",VLOOKUP($D79,'MÃ HH'!$A$2:$C$1873,3,0))</f>
        <v>THÙNG</v>
      </c>
      <c r="G79" s="45">
        <v>3</v>
      </c>
      <c r="H79" s="45"/>
      <c r="I79" s="50">
        <v>500</v>
      </c>
      <c r="J79" s="51">
        <f t="shared" si="1"/>
        <v>1500000</v>
      </c>
      <c r="K79" s="52"/>
      <c r="L79" s="53">
        <v>16643</v>
      </c>
      <c r="M79" s="27" t="s">
        <v>4905</v>
      </c>
      <c r="N79" s="27" t="s">
        <v>4900</v>
      </c>
    </row>
    <row r="80" spans="1:14" s="27" customFormat="1" ht="26.1" customHeight="1">
      <c r="A80" s="40" t="s">
        <v>2308</v>
      </c>
      <c r="B80" s="41" t="str">
        <f>IF($A80="","",VLOOKUP($A80,'MÃ KH'!$A$2:$D$1048573,2,0))</f>
        <v>OANH ĐÀ LAT</v>
      </c>
      <c r="C80" s="42" t="s">
        <v>4886</v>
      </c>
      <c r="D80" s="43" t="s">
        <v>4620</v>
      </c>
      <c r="E80" s="44" t="str">
        <f>IF($D80="","",VLOOKUP($D80,'MÃ HH'!$A$2:$C$2292,2,0))</f>
        <v>NHO XANH NP SWEET GLOBE CORE XL - 4.5KG</v>
      </c>
      <c r="F80" s="44" t="str">
        <f>IF($D80="","",VLOOKUP($D80,'MÃ HH'!$A$2:$C$1873,3,0))</f>
        <v>Thùng</v>
      </c>
      <c r="G80" s="45">
        <v>1</v>
      </c>
      <c r="H80" s="45"/>
      <c r="I80" s="50">
        <v>400</v>
      </c>
      <c r="J80" s="51">
        <f t="shared" si="1"/>
        <v>400000</v>
      </c>
      <c r="K80" s="52"/>
      <c r="L80" s="53">
        <v>16643</v>
      </c>
      <c r="M80" s="27" t="s">
        <v>4906</v>
      </c>
      <c r="N80" s="27" t="s">
        <v>4900</v>
      </c>
    </row>
    <row r="81" spans="1:14" s="27" customFormat="1" ht="26.1" customHeight="1">
      <c r="A81" s="40" t="s">
        <v>2308</v>
      </c>
      <c r="B81" s="41" t="str">
        <f>IF($A81="","",VLOOKUP($A81,'MÃ KH'!$A$2:$D$1048573,2,0))</f>
        <v>OANH ĐÀ LAT</v>
      </c>
      <c r="C81" s="42" t="s">
        <v>4886</v>
      </c>
      <c r="D81" s="43" t="s">
        <v>4718</v>
      </c>
      <c r="E81" s="44" t="str">
        <f>IF($D81="","",VLOOKUP($D81,'MÃ HH'!$A$2:$C$2292,2,0))</f>
        <v>NHO ĐỎ VERFRUIT 1J - 8.2KG</v>
      </c>
      <c r="F81" s="44" t="str">
        <f>IF($D81="","",VLOOKUP($D81,'MÃ HH'!$A$2:$C$1873,3,0))</f>
        <v>Thùng</v>
      </c>
      <c r="G81" s="45">
        <v>1</v>
      </c>
      <c r="H81" s="45"/>
      <c r="I81" s="50">
        <v>830</v>
      </c>
      <c r="J81" s="51">
        <f t="shared" si="1"/>
        <v>830000</v>
      </c>
      <c r="K81" s="52"/>
      <c r="L81" s="53">
        <v>16643</v>
      </c>
      <c r="M81" s="27" t="s">
        <v>4907</v>
      </c>
      <c r="N81" s="27" t="s">
        <v>4900</v>
      </c>
    </row>
    <row r="82" spans="1:14" s="27" customFormat="1" ht="26.1" customHeight="1">
      <c r="A82" s="40" t="s">
        <v>107</v>
      </c>
      <c r="B82" s="41" t="str">
        <f>IF($A82="","",VLOOKUP($A82,'MÃ KH'!$A$2:$D$1048573,2,0))</f>
        <v>ANH KIỆT CAO LÃNH</v>
      </c>
      <c r="C82" s="42" t="s">
        <v>4886</v>
      </c>
      <c r="D82" s="43" t="s">
        <v>3942</v>
      </c>
      <c r="E82" s="44" t="str">
        <f>IF($D82="","",VLOOKUP($D82,'MÃ HH'!$A$2:$C$2292,2,0))</f>
        <v xml:space="preserve">CAM KIẾNG THÙNG XANH 48 - 14KG </v>
      </c>
      <c r="F82" s="44" t="str">
        <f>IF($D82="","",VLOOKUP($D82,'MÃ HH'!$A$2:$C$1873,3,0))</f>
        <v>Thùng</v>
      </c>
      <c r="G82" s="45">
        <v>1</v>
      </c>
      <c r="H82" s="45"/>
      <c r="I82" s="50">
        <v>690</v>
      </c>
      <c r="J82" s="51">
        <f t="shared" si="1"/>
        <v>690000</v>
      </c>
      <c r="K82" s="52"/>
      <c r="L82" s="53">
        <v>16656</v>
      </c>
      <c r="M82" s="27" t="s">
        <v>4908</v>
      </c>
      <c r="N82" s="27" t="s">
        <v>4900</v>
      </c>
    </row>
    <row r="83" spans="1:14" s="27" customFormat="1" ht="26.1" customHeight="1">
      <c r="A83" s="40" t="s">
        <v>107</v>
      </c>
      <c r="B83" s="41" t="str">
        <f>IF($A83="","",VLOOKUP($A83,'MÃ KH'!$A$2:$D$1048573,2,0))</f>
        <v>ANH KIỆT CAO LÃNH</v>
      </c>
      <c r="C83" s="42" t="s">
        <v>4886</v>
      </c>
      <c r="D83" s="43" t="s">
        <v>3336</v>
      </c>
      <c r="E83" s="44" t="str">
        <f>IF($D83="","",VLOOKUP($D83,'MÃ HH'!$A$2:$C$2292,2,0))</f>
        <v>LÊ HÀN QUỐC 26- 15KG</v>
      </c>
      <c r="F83" s="44" t="str">
        <f>IF($D83="","",VLOOKUP($D83,'MÃ HH'!$A$2:$C$1873,3,0))</f>
        <v>Thùng</v>
      </c>
      <c r="G83" s="45">
        <v>1</v>
      </c>
      <c r="H83" s="45"/>
      <c r="I83" s="50">
        <v>730</v>
      </c>
      <c r="J83" s="51">
        <f t="shared" si="1"/>
        <v>730000</v>
      </c>
      <c r="K83" s="52"/>
      <c r="L83" s="53">
        <v>16656</v>
      </c>
      <c r="M83" s="27" t="s">
        <v>4909</v>
      </c>
      <c r="N83" s="27" t="s">
        <v>4900</v>
      </c>
    </row>
    <row r="84" spans="1:14" s="27" customFormat="1" ht="26.1" customHeight="1">
      <c r="A84" s="40" t="s">
        <v>107</v>
      </c>
      <c r="B84" s="41" t="str">
        <f>IF($A84="","",VLOOKUP($A84,'MÃ KH'!$A$2:$D$1048573,2,0))</f>
        <v>ANH KIỆT CAO LÃNH</v>
      </c>
      <c r="C84" s="42" t="s">
        <v>4886</v>
      </c>
      <c r="D84" s="43" t="s">
        <v>4718</v>
      </c>
      <c r="E84" s="44" t="str">
        <f>IF($D84="","",VLOOKUP($D84,'MÃ HH'!$A$2:$C$2292,2,0))</f>
        <v>NHO ĐỎ VERFRUIT 1J - 8.2KG</v>
      </c>
      <c r="F84" s="44" t="str">
        <f>IF($D84="","",VLOOKUP($D84,'MÃ HH'!$A$2:$C$1873,3,0))</f>
        <v>Thùng</v>
      </c>
      <c r="G84" s="45">
        <v>5</v>
      </c>
      <c r="H84" s="45"/>
      <c r="I84" s="50">
        <v>830</v>
      </c>
      <c r="J84" s="51">
        <f t="shared" si="1"/>
        <v>4150000</v>
      </c>
      <c r="K84" s="52"/>
      <c r="L84" s="53">
        <v>16660</v>
      </c>
      <c r="M84" s="27" t="s">
        <v>4910</v>
      </c>
      <c r="N84" s="27" t="s">
        <v>4900</v>
      </c>
    </row>
    <row r="85" spans="1:14" s="27" customFormat="1" ht="26.1" customHeight="1">
      <c r="A85" s="40" t="s">
        <v>107</v>
      </c>
      <c r="B85" s="41" t="str">
        <f>IF($A85="","",VLOOKUP($A85,'MÃ KH'!$A$2:$D$1048573,2,0))</f>
        <v>ANH KIỆT CAO LÃNH</v>
      </c>
      <c r="C85" s="42" t="s">
        <v>4886</v>
      </c>
      <c r="D85" s="43" t="s">
        <v>4710</v>
      </c>
      <c r="E85" s="44" t="str">
        <f>IF($D85="","",VLOOKUP($D85,'MÃ HH'!$A$2:$C$2292,2,0))</f>
        <v>TÁO 5 GÓC STARR RANCH 36 -10KG</v>
      </c>
      <c r="F85" s="44" t="str">
        <f>IF($D85="","",VLOOKUP($D85,'MÃ HH'!$A$2:$C$1873,3,0))</f>
        <v>Thùng</v>
      </c>
      <c r="G85" s="45">
        <v>5</v>
      </c>
      <c r="H85" s="45"/>
      <c r="I85" s="50">
        <v>630</v>
      </c>
      <c r="J85" s="51">
        <f t="shared" si="1"/>
        <v>3150000</v>
      </c>
      <c r="K85" s="52"/>
      <c r="L85" s="53">
        <v>16660</v>
      </c>
      <c r="M85" s="27" t="s">
        <v>4911</v>
      </c>
      <c r="N85" s="27" t="s">
        <v>4900</v>
      </c>
    </row>
    <row r="86" spans="1:14" s="27" customFormat="1" ht="26.1" customHeight="1">
      <c r="A86" s="40" t="s">
        <v>1358</v>
      </c>
      <c r="B86" s="41" t="str">
        <f>IF($A86="","",VLOOKUP($A86,'MÃ KH'!$A$2:$D$1048573,2,0))</f>
        <v>HÒA ĐÀ LẠT</v>
      </c>
      <c r="C86" s="42" t="s">
        <v>4886</v>
      </c>
      <c r="D86" s="43" t="s">
        <v>3496</v>
      </c>
      <c r="E86" s="44" t="str">
        <f>IF($D86="","",VLOOKUP($D86,'MÃ HH'!$A$2:$C$2292,2,0))</f>
        <v>TÁO FUIJ WOW NƠ 32 - 10KG</v>
      </c>
      <c r="F86" s="44" t="str">
        <f>IF($D86="","",VLOOKUP($D86,'MÃ HH'!$A$2:$C$1873,3,0))</f>
        <v>Thùng</v>
      </c>
      <c r="G86" s="45">
        <v>2</v>
      </c>
      <c r="H86" s="45"/>
      <c r="I86" s="50">
        <v>490</v>
      </c>
      <c r="J86" s="51">
        <f t="shared" si="1"/>
        <v>980000</v>
      </c>
      <c r="K86" s="52"/>
      <c r="L86" s="53">
        <v>16639</v>
      </c>
      <c r="M86" s="27" t="s">
        <v>4912</v>
      </c>
      <c r="N86" s="27" t="s">
        <v>4900</v>
      </c>
    </row>
    <row r="87" spans="1:14" s="27" customFormat="1" ht="26.1" customHeight="1">
      <c r="A87" s="40" t="s">
        <v>1358</v>
      </c>
      <c r="B87" s="41" t="str">
        <f>IF($A87="","",VLOOKUP($A87,'MÃ KH'!$A$2:$D$1048573,2,0))</f>
        <v>HÒA ĐÀ LẠT</v>
      </c>
      <c r="C87" s="42" t="s">
        <v>4886</v>
      </c>
      <c r="D87" s="43" t="s">
        <v>3494</v>
      </c>
      <c r="E87" s="44" t="str">
        <f>IF($D87="","",VLOOKUP($D87,'MÃ HH'!$A$2:$C$2292,2,0))</f>
        <v>TÁO FUIJ WOW NƠ 28 - 10KG</v>
      </c>
      <c r="F87" s="44" t="str">
        <f>IF($D87="","",VLOOKUP($D87,'MÃ HH'!$A$2:$C$1873,3,0))</f>
        <v>Thùng</v>
      </c>
      <c r="G87" s="45">
        <v>4</v>
      </c>
      <c r="H87" s="45"/>
      <c r="I87" s="50">
        <v>490</v>
      </c>
      <c r="J87" s="51">
        <f t="shared" si="1"/>
        <v>1960000</v>
      </c>
      <c r="K87" s="52"/>
      <c r="L87" s="53">
        <v>16639</v>
      </c>
      <c r="M87" s="27" t="s">
        <v>4913</v>
      </c>
      <c r="N87" s="27" t="s">
        <v>4900</v>
      </c>
    </row>
    <row r="88" spans="1:14" s="27" customFormat="1" ht="26.1" customHeight="1">
      <c r="A88" s="40" t="s">
        <v>1358</v>
      </c>
      <c r="B88" s="41" t="str">
        <f>IF($A88="","",VLOOKUP($A88,'MÃ KH'!$A$2:$D$1048573,2,0))</f>
        <v>HÒA ĐÀ LẠT</v>
      </c>
      <c r="C88" s="42" t="s">
        <v>4886</v>
      </c>
      <c r="D88" s="43" t="s">
        <v>4726</v>
      </c>
      <c r="E88" s="44" t="str">
        <f>IF($D88="","",VLOOKUP($D88,'MÃ HH'!$A$2:$C$2292,2,0))</f>
        <v>NHO ĐEN NP TWEESPRUIT XL - 4.5KG</v>
      </c>
      <c r="F88" s="44" t="str">
        <f>IF($D88="","",VLOOKUP($D88,'MÃ HH'!$A$2:$C$1873,3,0))</f>
        <v>THÙNG</v>
      </c>
      <c r="G88" s="45">
        <v>2</v>
      </c>
      <c r="H88" s="45"/>
      <c r="I88" s="50">
        <v>500</v>
      </c>
      <c r="J88" s="51">
        <f t="shared" si="1"/>
        <v>1000000</v>
      </c>
      <c r="K88" s="52"/>
      <c r="L88" s="53">
        <v>16639</v>
      </c>
      <c r="M88" s="27" t="s">
        <v>4914</v>
      </c>
      <c r="N88" s="27" t="s">
        <v>4900</v>
      </c>
    </row>
    <row r="89" spans="1:14" s="27" customFormat="1" ht="26.1" customHeight="1">
      <c r="A89" s="40" t="s">
        <v>1358</v>
      </c>
      <c r="B89" s="41" t="str">
        <f>IF($A89="","",VLOOKUP($A89,'MÃ KH'!$A$2:$D$1048573,2,0))</f>
        <v>HÒA ĐÀ LẠT</v>
      </c>
      <c r="C89" s="42" t="s">
        <v>4886</v>
      </c>
      <c r="D89" s="43" t="s">
        <v>4728</v>
      </c>
      <c r="E89" s="44" t="str">
        <f>IF($D89="","",VLOOKUP($D89,'MÃ HH'!$A$2:$C$2292,2,0))</f>
        <v>NHO XANH NP CRISP MODDERDRIFT XXL - 4.5KG</v>
      </c>
      <c r="F89" s="44" t="str">
        <f>IF($D89="","",VLOOKUP($D89,'MÃ HH'!$A$2:$C$1873,3,0))</f>
        <v>THÙNG</v>
      </c>
      <c r="G89" s="45">
        <v>3</v>
      </c>
      <c r="H89" s="45"/>
      <c r="I89" s="50">
        <v>950</v>
      </c>
      <c r="J89" s="51">
        <f t="shared" si="1"/>
        <v>2850000</v>
      </c>
      <c r="K89" s="52"/>
      <c r="L89" s="53">
        <v>16639</v>
      </c>
      <c r="M89" s="27" t="s">
        <v>4915</v>
      </c>
      <c r="N89" s="27" t="s">
        <v>4900</v>
      </c>
    </row>
    <row r="90" spans="1:14" s="27" customFormat="1" ht="26.1" customHeight="1">
      <c r="A90" s="40" t="s">
        <v>1358</v>
      </c>
      <c r="B90" s="41" t="str">
        <f>IF($A90="","",VLOOKUP($A90,'MÃ KH'!$A$2:$D$1048573,2,0))</f>
        <v>HÒA ĐÀ LẠT</v>
      </c>
      <c r="C90" s="42" t="s">
        <v>4886</v>
      </c>
      <c r="D90" s="43" t="s">
        <v>3301</v>
      </c>
      <c r="E90" s="44" t="str">
        <f>IF($D90="","",VLOOKUP($D90,'MÃ HH'!$A$2:$C$2292,2,0))</f>
        <v>CAM AI CẬP SUNFRESH 48- 15KG</v>
      </c>
      <c r="F90" s="44" t="str">
        <f>IF($D90="","",VLOOKUP($D90,'MÃ HH'!$A$2:$C$1873,3,0))</f>
        <v>Thùng</v>
      </c>
      <c r="G90" s="45">
        <v>4</v>
      </c>
      <c r="H90" s="45"/>
      <c r="I90" s="50">
        <v>600</v>
      </c>
      <c r="J90" s="51">
        <f t="shared" si="1"/>
        <v>2400000</v>
      </c>
      <c r="K90" s="52"/>
      <c r="L90" s="53">
        <v>16639</v>
      </c>
      <c r="M90" s="27" t="s">
        <v>4916</v>
      </c>
      <c r="N90" s="27" t="s">
        <v>4900</v>
      </c>
    </row>
    <row r="91" spans="1:14" s="27" customFormat="1" ht="26.1" customHeight="1">
      <c r="A91" s="40" t="s">
        <v>1019</v>
      </c>
      <c r="B91" s="41" t="str">
        <f>IF($A91="","",VLOOKUP($A91,'MÃ KH'!$A$2:$D$1048573,2,0))</f>
        <v>DIỆP CẦN THƠ</v>
      </c>
      <c r="C91" s="42" t="s">
        <v>4886</v>
      </c>
      <c r="D91" s="43" t="s">
        <v>4726</v>
      </c>
      <c r="E91" s="44" t="str">
        <f>IF($D91="","",VLOOKUP($D91,'MÃ HH'!$A$2:$C$2292,2,0))</f>
        <v>NHO ĐEN NP TWEESPRUIT XL - 4.5KG</v>
      </c>
      <c r="F91" s="44" t="str">
        <f>IF($D91="","",VLOOKUP($D91,'MÃ HH'!$A$2:$C$1873,3,0))</f>
        <v>THÙNG</v>
      </c>
      <c r="G91" s="45">
        <v>170</v>
      </c>
      <c r="H91" s="45"/>
      <c r="I91" s="50">
        <v>500</v>
      </c>
      <c r="J91" s="51">
        <f t="shared" si="1"/>
        <v>85000000</v>
      </c>
      <c r="K91" s="52"/>
      <c r="L91" s="53">
        <v>16686</v>
      </c>
      <c r="M91" s="27" t="s">
        <v>4917</v>
      </c>
      <c r="N91" s="27" t="s">
        <v>4900</v>
      </c>
    </row>
    <row r="92" spans="1:14" s="27" customFormat="1" ht="26.1" customHeight="1">
      <c r="A92" s="40" t="s">
        <v>451</v>
      </c>
      <c r="B92" s="41" t="str">
        <f>IF($A92="","",VLOOKUP($A92,'MÃ KH'!$A$2:$D$1048573,2,0))</f>
        <v>CHỊ HỒNG SÓC TRĂNG</v>
      </c>
      <c r="C92" s="42" t="s">
        <v>4886</v>
      </c>
      <c r="D92" s="43" t="s">
        <v>4648</v>
      </c>
      <c r="E92" s="44" t="str">
        <f>IF($D92="","",VLOOKUP($D92,'MÃ HH'!$A$2:$C$2292,2,0))</f>
        <v>QUÝT APH LẪN SIZE</v>
      </c>
      <c r="F92" s="44" t="str">
        <f>IF($D92="","",VLOOKUP($D92,'MÃ HH'!$A$2:$C$1873,3,0))</f>
        <v>Thùng</v>
      </c>
      <c r="G92" s="45">
        <v>2</v>
      </c>
      <c r="H92" s="45"/>
      <c r="I92" s="50">
        <v>420</v>
      </c>
      <c r="J92" s="51">
        <f t="shared" si="1"/>
        <v>840000</v>
      </c>
      <c r="K92" s="52"/>
      <c r="L92" s="53">
        <v>16627</v>
      </c>
      <c r="M92" s="27" t="s">
        <v>4918</v>
      </c>
      <c r="N92" s="27" t="s">
        <v>4900</v>
      </c>
    </row>
    <row r="93" spans="1:14" s="27" customFormat="1" ht="26.1" customHeight="1">
      <c r="A93" s="40" t="s">
        <v>1701</v>
      </c>
      <c r="B93" s="41" t="str">
        <f>IF($A93="","",VLOOKUP($A93,'MÃ KH'!$A$2:$D$1048573,2,0))</f>
        <v>KHẢI LX</v>
      </c>
      <c r="C93" s="42" t="s">
        <v>4886</v>
      </c>
      <c r="D93" s="43" t="s">
        <v>4341</v>
      </c>
      <c r="E93" s="44" t="str">
        <f>IF($D93="","",VLOOKUP($D93,'MÃ HH'!$A$2:$C$2292,2,0))</f>
        <v>TÁO GALA MỸ STAR RANCH 113-20KG</v>
      </c>
      <c r="F93" s="44" t="str">
        <f>IF($D93="","",VLOOKUP($D93,'MÃ HH'!$A$2:$C$1873,3,0))</f>
        <v>Thùng</v>
      </c>
      <c r="G93" s="45">
        <v>35</v>
      </c>
      <c r="H93" s="45"/>
      <c r="I93" s="50">
        <v>1100</v>
      </c>
      <c r="J93" s="51">
        <f t="shared" si="1"/>
        <v>38500000</v>
      </c>
      <c r="K93" s="52"/>
      <c r="L93" s="53">
        <v>16614</v>
      </c>
      <c r="M93" s="27" t="s">
        <v>4919</v>
      </c>
      <c r="N93" s="27" t="s">
        <v>4900</v>
      </c>
    </row>
    <row r="94" spans="1:14" s="27" customFormat="1" ht="26.1" customHeight="1">
      <c r="A94" s="40" t="s">
        <v>1019</v>
      </c>
      <c r="B94" s="41" t="str">
        <f>IF($A94="","",VLOOKUP($A94,'MÃ KH'!$A$2:$D$1048573,2,0))</f>
        <v>DIỆP CẦN THƠ</v>
      </c>
      <c r="C94" s="42" t="s">
        <v>4886</v>
      </c>
      <c r="D94" s="43" t="s">
        <v>4542</v>
      </c>
      <c r="E94" s="44" t="str">
        <f>IF($D94="","",VLOOKUP($D94,'MÃ HH'!$A$2:$C$2292,2,0))</f>
        <v>TÁO XÁ NP CRIPS RED BOARD 120- 18KG</v>
      </c>
      <c r="F94" s="44" t="str">
        <f>IF($D94="","",VLOOKUP($D94,'MÃ HH'!$A$2:$C$1873,3,0))</f>
        <v>Thùng</v>
      </c>
      <c r="G94" s="45">
        <v>5</v>
      </c>
      <c r="H94" s="45"/>
      <c r="I94" s="50">
        <v>600</v>
      </c>
      <c r="J94" s="51">
        <f t="shared" si="1"/>
        <v>3000000</v>
      </c>
      <c r="K94" s="52"/>
      <c r="L94" s="53">
        <v>16638</v>
      </c>
      <c r="M94" s="27" t="s">
        <v>4920</v>
      </c>
      <c r="N94" s="27" t="s">
        <v>4900</v>
      </c>
    </row>
    <row r="95" spans="1:14" s="27" customFormat="1" ht="26.1" customHeight="1">
      <c r="A95" s="40" t="s">
        <v>1019</v>
      </c>
      <c r="B95" s="41" t="str">
        <f>IF($A95="","",VLOOKUP($A95,'MÃ KH'!$A$2:$D$1048573,2,0))</f>
        <v>DIỆP CẦN THƠ</v>
      </c>
      <c r="C95" s="42" t="s">
        <v>4886</v>
      </c>
      <c r="D95" s="43" t="s">
        <v>4718</v>
      </c>
      <c r="E95" s="44" t="str">
        <f>IF($D95="","",VLOOKUP($D95,'MÃ HH'!$A$2:$C$2292,2,0))</f>
        <v>NHO ĐỎ VERFRUIT 1J - 8.2KG</v>
      </c>
      <c r="F95" s="44" t="str">
        <f>IF($D95="","",VLOOKUP($D95,'MÃ HH'!$A$2:$C$1873,3,0))</f>
        <v>Thùng</v>
      </c>
      <c r="G95" s="45">
        <v>30</v>
      </c>
      <c r="H95" s="45"/>
      <c r="I95" s="50">
        <v>830</v>
      </c>
      <c r="J95" s="51">
        <f t="shared" si="1"/>
        <v>24900000</v>
      </c>
      <c r="K95" s="52"/>
      <c r="L95" s="53">
        <v>16638</v>
      </c>
      <c r="M95" s="27" t="s">
        <v>4921</v>
      </c>
      <c r="N95" s="27" t="s">
        <v>4900</v>
      </c>
    </row>
    <row r="96" spans="1:14" s="27" customFormat="1" ht="26.1" customHeight="1">
      <c r="A96" s="40" t="s">
        <v>1019</v>
      </c>
      <c r="B96" s="41" t="str">
        <f>IF($A96="","",VLOOKUP($A96,'MÃ KH'!$A$2:$D$1048573,2,0))</f>
        <v>DIỆP CẦN THƠ</v>
      </c>
      <c r="C96" s="42" t="s">
        <v>4886</v>
      </c>
      <c r="D96" s="43" t="s">
        <v>4255</v>
      </c>
      <c r="E96" s="44" t="str">
        <f>IF($D96="","",VLOOKUP($D96,'MÃ HH'!$A$2:$C$2292,2,0))</f>
        <v>TÁO ENVY MỸ 28 HG -9KG</v>
      </c>
      <c r="F96" s="44" t="str">
        <f>IF($D96="","",VLOOKUP($D96,'MÃ HH'!$A$2:$C$1873,3,0))</f>
        <v>Thùng</v>
      </c>
      <c r="G96" s="45">
        <v>5</v>
      </c>
      <c r="H96" s="45"/>
      <c r="I96" s="50">
        <v>1350</v>
      </c>
      <c r="J96" s="51">
        <f t="shared" si="1"/>
        <v>6750000</v>
      </c>
      <c r="K96" s="52"/>
      <c r="L96" s="53">
        <v>16638</v>
      </c>
      <c r="M96" s="27" t="s">
        <v>4922</v>
      </c>
      <c r="N96" s="27" t="s">
        <v>4900</v>
      </c>
    </row>
    <row r="97" spans="1:14" s="27" customFormat="1" ht="26.1" customHeight="1">
      <c r="A97" s="40" t="s">
        <v>1019</v>
      </c>
      <c r="B97" s="41" t="str">
        <f>IF($A97="","",VLOOKUP($A97,'MÃ KH'!$A$2:$D$1048573,2,0))</f>
        <v>DIỆP CẦN THƠ</v>
      </c>
      <c r="C97" s="42" t="s">
        <v>4886</v>
      </c>
      <c r="D97" s="43" t="s">
        <v>4560</v>
      </c>
      <c r="E97" s="44" t="str">
        <f>IF($D97="","",VLOOKUP($D97,'MÃ HH'!$A$2:$C$2292,2,0))</f>
        <v>TÁO XANH MỸ GEE WHIZ 100-20KG</v>
      </c>
      <c r="F97" s="44" t="str">
        <f>IF($D97="","",VLOOKUP($D97,'MÃ HH'!$A$2:$C$1873,3,0))</f>
        <v>Thùng</v>
      </c>
      <c r="G97" s="45">
        <v>5</v>
      </c>
      <c r="H97" s="45"/>
      <c r="I97" s="50">
        <v>1300</v>
      </c>
      <c r="J97" s="51">
        <f t="shared" si="1"/>
        <v>6500000</v>
      </c>
      <c r="K97" s="52"/>
      <c r="L97" s="53">
        <v>16638</v>
      </c>
      <c r="M97" s="27" t="s">
        <v>4923</v>
      </c>
      <c r="N97" s="27" t="s">
        <v>4900</v>
      </c>
    </row>
    <row r="98" spans="1:14" s="27" customFormat="1" ht="26.1" customHeight="1">
      <c r="A98" s="40" t="s">
        <v>1019</v>
      </c>
      <c r="B98" s="41" t="str">
        <f>IF($A98="","",VLOOKUP($A98,'MÃ KH'!$A$2:$D$1048573,2,0))</f>
        <v>DIỆP CẦN THƠ</v>
      </c>
      <c r="C98" s="42" t="s">
        <v>4886</v>
      </c>
      <c r="D98" s="43" t="s">
        <v>4303</v>
      </c>
      <c r="E98" s="44" t="str">
        <f>IF($D98="","",VLOOKUP($D98,'MÃ HH'!$A$2:$C$2292,2,0))</f>
        <v>TÁO NHẬT THÙNG HỒNG - 5 KG</v>
      </c>
      <c r="F98" s="44" t="str">
        <f>IF($D98="","",VLOOKUP($D98,'MÃ HH'!$A$2:$C$1873,3,0))</f>
        <v>Thùng</v>
      </c>
      <c r="G98" s="45">
        <v>10</v>
      </c>
      <c r="H98" s="45"/>
      <c r="I98" s="50">
        <v>200</v>
      </c>
      <c r="J98" s="51">
        <f t="shared" si="1"/>
        <v>2000000</v>
      </c>
      <c r="K98" s="52"/>
      <c r="L98" s="53">
        <v>16638</v>
      </c>
      <c r="M98" s="27" t="s">
        <v>4924</v>
      </c>
      <c r="N98" s="27" t="s">
        <v>4900</v>
      </c>
    </row>
    <row r="99" spans="1:14" s="27" customFormat="1" ht="26.1" customHeight="1">
      <c r="A99" s="40" t="s">
        <v>1019</v>
      </c>
      <c r="B99" s="41" t="str">
        <f>IF($A99="","",VLOOKUP($A99,'MÃ KH'!$A$2:$D$1048573,2,0))</f>
        <v>DIỆP CẦN THƠ</v>
      </c>
      <c r="C99" s="42" t="s">
        <v>4886</v>
      </c>
      <c r="D99" s="43" t="s">
        <v>3336</v>
      </c>
      <c r="E99" s="44" t="str">
        <f>IF($D99="","",VLOOKUP($D99,'MÃ HH'!$A$2:$C$2292,2,0))</f>
        <v>LÊ HÀN QUỐC 26- 15KG</v>
      </c>
      <c r="F99" s="44" t="str">
        <f>IF($D99="","",VLOOKUP($D99,'MÃ HH'!$A$2:$C$1873,3,0))</f>
        <v>Thùng</v>
      </c>
      <c r="G99" s="45">
        <v>15</v>
      </c>
      <c r="H99" s="45"/>
      <c r="I99" s="50">
        <v>700</v>
      </c>
      <c r="J99" s="51">
        <f t="shared" si="1"/>
        <v>10500000</v>
      </c>
      <c r="K99" s="52"/>
      <c r="L99" s="53">
        <v>16638</v>
      </c>
      <c r="M99" s="27" t="s">
        <v>4925</v>
      </c>
      <c r="N99" s="27" t="s">
        <v>4900</v>
      </c>
    </row>
    <row r="100" spans="1:14" s="27" customFormat="1" ht="26.1" customHeight="1">
      <c r="A100" s="40" t="s">
        <v>1019</v>
      </c>
      <c r="B100" s="41" t="str">
        <f>IF($A100="","",VLOOKUP($A100,'MÃ KH'!$A$2:$D$1048573,2,0))</f>
        <v>DIỆP CẦN THƠ</v>
      </c>
      <c r="C100" s="42" t="s">
        <v>4886</v>
      </c>
      <c r="D100" s="43" t="s">
        <v>3882</v>
      </c>
      <c r="E100" s="44" t="str">
        <f>IF($D100="","",VLOOKUP($D100,'MÃ HH'!$A$2:$C$2292,2,0))</f>
        <v>NHO KHÔ LON RAISIN MỸ</v>
      </c>
      <c r="F100" s="44" t="str">
        <f>IF($D100="","",VLOOKUP($D100,'MÃ HH'!$A$2:$C$1873,3,0))</f>
        <v>Thùng</v>
      </c>
      <c r="G100" s="45">
        <v>5</v>
      </c>
      <c r="H100" s="45"/>
      <c r="I100" s="50">
        <v>900</v>
      </c>
      <c r="J100" s="51">
        <f t="shared" si="1"/>
        <v>4500000</v>
      </c>
      <c r="K100" s="52"/>
      <c r="L100" s="53">
        <v>16638</v>
      </c>
      <c r="M100" s="27" t="s">
        <v>4926</v>
      </c>
      <c r="N100" s="27" t="s">
        <v>4900</v>
      </c>
    </row>
    <row r="101" spans="1:14" s="27" customFormat="1" ht="26.1" customHeight="1">
      <c r="A101" s="40" t="s">
        <v>1019</v>
      </c>
      <c r="B101" s="41" t="str">
        <f>IF($A101="","",VLOOKUP($A101,'MÃ KH'!$A$2:$D$1048573,2,0))</f>
        <v>DIỆP CẦN THƠ</v>
      </c>
      <c r="C101" s="42" t="s">
        <v>4886</v>
      </c>
      <c r="D101" s="43" t="s">
        <v>4722</v>
      </c>
      <c r="E101" s="44" t="str">
        <f>IF($D101="","",VLOOKUP($D101,'MÃ HH'!$A$2:$C$2292,2,0))</f>
        <v>TÁO 5 GÓC TIGER 100 - 18KG</v>
      </c>
      <c r="F101" s="44" t="str">
        <f>IF($D101="","",VLOOKUP($D101,'MÃ HH'!$A$2:$C$1873,3,0))</f>
        <v>Thùng</v>
      </c>
      <c r="G101" s="45">
        <v>10</v>
      </c>
      <c r="H101" s="45"/>
      <c r="I101" s="50">
        <v>1150</v>
      </c>
      <c r="J101" s="51">
        <f t="shared" si="1"/>
        <v>11500000</v>
      </c>
      <c r="K101" s="52"/>
      <c r="L101" s="53">
        <v>16638</v>
      </c>
      <c r="M101" s="27" t="s">
        <v>4927</v>
      </c>
      <c r="N101" s="27" t="s">
        <v>4900</v>
      </c>
    </row>
    <row r="102" spans="1:14" s="27" customFormat="1" ht="26.1" customHeight="1">
      <c r="A102" s="40" t="s">
        <v>1019</v>
      </c>
      <c r="B102" s="41" t="str">
        <f>IF($A102="","",VLOOKUP($A102,'MÃ KH'!$A$2:$D$1048573,2,0))</f>
        <v>DIỆP CẦN THƠ</v>
      </c>
      <c r="C102" s="42" t="s">
        <v>4886</v>
      </c>
      <c r="D102" s="43" t="s">
        <v>4728</v>
      </c>
      <c r="E102" s="44" t="str">
        <f>IF($D102="","",VLOOKUP($D102,'MÃ HH'!$A$2:$C$2292,2,0))</f>
        <v>NHO XANH NP CRISP MODDERDRIFT XXL - 4.5KG</v>
      </c>
      <c r="F102" s="44" t="str">
        <f>IF($D102="","",VLOOKUP($D102,'MÃ HH'!$A$2:$C$1873,3,0))</f>
        <v>THÙNG</v>
      </c>
      <c r="G102" s="45">
        <v>50</v>
      </c>
      <c r="H102" s="45"/>
      <c r="I102" s="50">
        <v>950</v>
      </c>
      <c r="J102" s="51">
        <f t="shared" si="1"/>
        <v>47500000</v>
      </c>
      <c r="K102" s="52"/>
      <c r="L102" s="53">
        <v>16638</v>
      </c>
      <c r="M102" s="27" t="s">
        <v>4928</v>
      </c>
      <c r="N102" s="27" t="s">
        <v>4900</v>
      </c>
    </row>
    <row r="103" spans="1:14" s="27" customFormat="1" ht="26.1" customHeight="1">
      <c r="A103" s="40" t="s">
        <v>1295</v>
      </c>
      <c r="B103" s="41" t="str">
        <f>IF($A103="","",VLOOKUP($A103,'MÃ KH'!$A$2:$D$1048573,2,0))</f>
        <v>HIỀN ĐẮK LẮK</v>
      </c>
      <c r="C103" s="42" t="s">
        <v>4886</v>
      </c>
      <c r="D103" s="43" t="s">
        <v>4704</v>
      </c>
      <c r="E103" s="44" t="str">
        <f>IF($D103="","",VLOOKUP($D103,'MÃ HH'!$A$2:$C$2292,2,0))</f>
        <v>CHERRY CHILE 2JD - 2KG</v>
      </c>
      <c r="F103" s="44" t="str">
        <f>IF($D103="","",VLOOKUP($D103,'MÃ HH'!$A$2:$C$1873,3,0))</f>
        <v>HỘP</v>
      </c>
      <c r="G103" s="45">
        <v>12</v>
      </c>
      <c r="H103" s="45"/>
      <c r="I103" s="50">
        <v>580</v>
      </c>
      <c r="J103" s="51">
        <f t="shared" si="1"/>
        <v>6960000</v>
      </c>
      <c r="K103" s="52"/>
      <c r="L103" s="53">
        <v>16623</v>
      </c>
      <c r="M103" s="27" t="s">
        <v>4929</v>
      </c>
      <c r="N103" s="27" t="s">
        <v>4900</v>
      </c>
    </row>
    <row r="104" spans="1:14" s="27" customFormat="1" ht="26.1" customHeight="1">
      <c r="A104" s="40" t="s">
        <v>270</v>
      </c>
      <c r="B104" s="41" t="str">
        <f>IF($A104="","",VLOOKUP($A104,'MÃ KH'!$A$2:$D$1048573,2,0))</f>
        <v>BÉ TÂY NINH</v>
      </c>
      <c r="C104" s="42" t="s">
        <v>4886</v>
      </c>
      <c r="D104" s="43" t="s">
        <v>4620</v>
      </c>
      <c r="E104" s="44" t="str">
        <f>IF($D104="","",VLOOKUP($D104,'MÃ HH'!$A$2:$C$2292,2,0))</f>
        <v>NHO XANH NP SWEET GLOBE CORE XL - 4.5KG</v>
      </c>
      <c r="F104" s="44" t="str">
        <f>IF($D104="","",VLOOKUP($D104,'MÃ HH'!$A$2:$C$1873,3,0))</f>
        <v>Thùng</v>
      </c>
      <c r="G104" s="45">
        <v>60</v>
      </c>
      <c r="H104" s="45"/>
      <c r="I104" s="50">
        <v>400</v>
      </c>
      <c r="J104" s="51">
        <f t="shared" si="1"/>
        <v>24000000</v>
      </c>
      <c r="K104" s="52"/>
      <c r="L104" s="53">
        <v>16563</v>
      </c>
      <c r="M104" s="27" t="s">
        <v>4930</v>
      </c>
      <c r="N104" s="27" t="s">
        <v>4900</v>
      </c>
    </row>
    <row r="105" spans="1:14" s="27" customFormat="1" ht="26.1" customHeight="1">
      <c r="A105" s="40" t="s">
        <v>270</v>
      </c>
      <c r="B105" s="41" t="str">
        <f>IF($A105="","",VLOOKUP($A105,'MÃ KH'!$A$2:$D$1048573,2,0))</f>
        <v>BÉ TÂY NINH</v>
      </c>
      <c r="C105" s="42" t="s">
        <v>4886</v>
      </c>
      <c r="D105" s="43" t="s">
        <v>4620</v>
      </c>
      <c r="E105" s="44" t="str">
        <f>IF($D105="","",VLOOKUP($D105,'MÃ HH'!$A$2:$C$2292,2,0))</f>
        <v>NHO XANH NP SWEET GLOBE CORE XL - 4.5KG</v>
      </c>
      <c r="F105" s="44" t="str">
        <f>IF($D105="","",VLOOKUP($D105,'MÃ HH'!$A$2:$C$1873,3,0))</f>
        <v>Thùng</v>
      </c>
      <c r="G105" s="45">
        <v>200</v>
      </c>
      <c r="H105" s="45"/>
      <c r="I105" s="50">
        <v>400</v>
      </c>
      <c r="J105" s="51">
        <f t="shared" si="1"/>
        <v>80000000</v>
      </c>
      <c r="K105" s="52"/>
      <c r="L105" s="53">
        <v>16561</v>
      </c>
      <c r="M105" s="27" t="s">
        <v>4931</v>
      </c>
      <c r="N105" s="27" t="s">
        <v>4900</v>
      </c>
    </row>
    <row r="106" spans="1:14" s="27" customFormat="1" ht="26.1" customHeight="1">
      <c r="A106" s="40" t="s">
        <v>451</v>
      </c>
      <c r="B106" s="41" t="str">
        <f>IF($A106="","",VLOOKUP($A106,'MÃ KH'!$A$2:$D$1048573,2,0))</f>
        <v>CHỊ HỒNG SÓC TRĂNG</v>
      </c>
      <c r="C106" s="42" t="s">
        <v>4886</v>
      </c>
      <c r="D106" s="43" t="s">
        <v>4303</v>
      </c>
      <c r="E106" s="44" t="str">
        <f>IF($D106="","",VLOOKUP($D106,'MÃ HH'!$A$2:$C$2292,2,0))</f>
        <v>TÁO NHẬT THÙNG HỒNG - 5 KG</v>
      </c>
      <c r="F106" s="44" t="str">
        <f>IF($D106="","",VLOOKUP($D106,'MÃ HH'!$A$2:$C$1873,3,0))</f>
        <v>Thùng</v>
      </c>
      <c r="G106" s="45">
        <v>10</v>
      </c>
      <c r="H106" s="45"/>
      <c r="I106" s="50">
        <v>200</v>
      </c>
      <c r="J106" s="51">
        <f t="shared" si="1"/>
        <v>2000000</v>
      </c>
      <c r="K106" s="52"/>
      <c r="L106" s="53">
        <v>16613</v>
      </c>
      <c r="M106" s="27" t="s">
        <v>4924</v>
      </c>
      <c r="N106" s="27" t="s">
        <v>4900</v>
      </c>
    </row>
    <row r="107" spans="1:14" s="27" customFormat="1" ht="26.1" customHeight="1">
      <c r="A107" s="40" t="s">
        <v>451</v>
      </c>
      <c r="B107" s="41" t="str">
        <f>IF($A107="","",VLOOKUP($A107,'MÃ KH'!$A$2:$D$1048573,2,0))</f>
        <v>CHỊ HỒNG SÓC TRĂNG</v>
      </c>
      <c r="C107" s="42" t="s">
        <v>4886</v>
      </c>
      <c r="D107" s="43" t="s">
        <v>4726</v>
      </c>
      <c r="E107" s="44" t="str">
        <f>IF($D107="","",VLOOKUP($D107,'MÃ HH'!$A$2:$C$2292,2,0))</f>
        <v>NHO ĐEN NP TWEESPRUIT XL - 4.5KG</v>
      </c>
      <c r="F107" s="44" t="str">
        <f>IF($D107="","",VLOOKUP($D107,'MÃ HH'!$A$2:$C$1873,3,0))</f>
        <v>THÙNG</v>
      </c>
      <c r="G107" s="45">
        <v>20</v>
      </c>
      <c r="H107" s="45"/>
      <c r="I107" s="50">
        <v>500</v>
      </c>
      <c r="J107" s="51">
        <f t="shared" si="1"/>
        <v>10000000</v>
      </c>
      <c r="K107" s="52"/>
      <c r="L107" s="53">
        <v>16613</v>
      </c>
      <c r="M107" s="27" t="s">
        <v>4932</v>
      </c>
      <c r="N107" s="27" t="s">
        <v>4900</v>
      </c>
    </row>
    <row r="108" spans="1:14" s="27" customFormat="1" ht="26.1" customHeight="1">
      <c r="A108" s="40" t="s">
        <v>451</v>
      </c>
      <c r="B108" s="41" t="str">
        <f>IF($A108="","",VLOOKUP($A108,'MÃ KH'!$A$2:$D$1048573,2,0))</f>
        <v>CHỊ HỒNG SÓC TRĂNG</v>
      </c>
      <c r="C108" s="42" t="s">
        <v>4886</v>
      </c>
      <c r="D108" s="43" t="s">
        <v>3944</v>
      </c>
      <c r="E108" s="44" t="str">
        <f>IF($D108="","",VLOOKUP($D108,'MÃ HH'!$A$2:$C$2292,2,0))</f>
        <v xml:space="preserve">CAM KIẾNG THÙNG XANH 56 - 14KG </v>
      </c>
      <c r="F108" s="44" t="str">
        <f>IF($D108="","",VLOOKUP($D108,'MÃ HH'!$A$2:$C$1873,3,0))</f>
        <v>Thùng</v>
      </c>
      <c r="G108" s="45">
        <v>1</v>
      </c>
      <c r="H108" s="45"/>
      <c r="I108" s="50">
        <v>550</v>
      </c>
      <c r="J108" s="51">
        <f t="shared" si="1"/>
        <v>550000</v>
      </c>
      <c r="K108" s="52"/>
      <c r="L108" s="53">
        <v>16613</v>
      </c>
      <c r="M108" s="27" t="s">
        <v>4933</v>
      </c>
      <c r="N108" s="27" t="s">
        <v>4900</v>
      </c>
    </row>
    <row r="109" spans="1:14" s="27" customFormat="1" ht="26.1" customHeight="1">
      <c r="A109" s="40" t="s">
        <v>451</v>
      </c>
      <c r="B109" s="41" t="str">
        <f>IF($A109="","",VLOOKUP($A109,'MÃ KH'!$A$2:$D$1048573,2,0))</f>
        <v>CHỊ HỒNG SÓC TRĂNG</v>
      </c>
      <c r="C109" s="42" t="s">
        <v>4886</v>
      </c>
      <c r="D109" s="43" t="s">
        <v>4704</v>
      </c>
      <c r="E109" s="44" t="str">
        <f>IF($D109="","",VLOOKUP($D109,'MÃ HH'!$A$2:$C$2292,2,0))</f>
        <v>CHERRY CHILE 2JD - 2KG</v>
      </c>
      <c r="F109" s="44" t="str">
        <f>IF($D109="","",VLOOKUP($D109,'MÃ HH'!$A$2:$C$1873,3,0))</f>
        <v>HỘP</v>
      </c>
      <c r="G109" s="45">
        <v>30</v>
      </c>
      <c r="H109" s="45"/>
      <c r="I109" s="50">
        <v>570</v>
      </c>
      <c r="J109" s="51">
        <f t="shared" si="1"/>
        <v>17100000</v>
      </c>
      <c r="K109" s="52"/>
      <c r="L109" s="53">
        <v>16613</v>
      </c>
      <c r="M109" s="27" t="s">
        <v>4934</v>
      </c>
      <c r="N109" s="27" t="s">
        <v>4900</v>
      </c>
    </row>
    <row r="110" spans="1:14" s="27" customFormat="1" ht="26.1" customHeight="1">
      <c r="A110" s="40" t="s">
        <v>451</v>
      </c>
      <c r="B110" s="41" t="str">
        <f>IF($A110="","",VLOOKUP($A110,'MÃ KH'!$A$2:$D$1048573,2,0))</f>
        <v>CHỊ HỒNG SÓC TRĂNG</v>
      </c>
      <c r="C110" s="42" t="s">
        <v>4886</v>
      </c>
      <c r="D110" s="43" t="s">
        <v>4341</v>
      </c>
      <c r="E110" s="44" t="str">
        <f>IF($D110="","",VLOOKUP($D110,'MÃ HH'!$A$2:$C$2292,2,0))</f>
        <v>TÁO GALA MỸ STAR RANCH 113-20KG</v>
      </c>
      <c r="F110" s="44" t="str">
        <f>IF($D110="","",VLOOKUP($D110,'MÃ HH'!$A$2:$C$1873,3,0))</f>
        <v>Thùng</v>
      </c>
      <c r="G110" s="45">
        <v>3</v>
      </c>
      <c r="H110" s="45"/>
      <c r="I110" s="50">
        <v>1100</v>
      </c>
      <c r="J110" s="51">
        <f t="shared" si="1"/>
        <v>3300000</v>
      </c>
      <c r="K110" s="52"/>
      <c r="L110" s="53">
        <v>16613</v>
      </c>
      <c r="M110" s="27" t="s">
        <v>4935</v>
      </c>
      <c r="N110" s="27" t="s">
        <v>4900</v>
      </c>
    </row>
    <row r="111" spans="1:14" s="27" customFormat="1" ht="26.1" customHeight="1">
      <c r="A111" s="40" t="s">
        <v>451</v>
      </c>
      <c r="B111" s="41" t="str">
        <f>IF($A111="","",VLOOKUP($A111,'MÃ KH'!$A$2:$D$1048573,2,0))</f>
        <v>CHỊ HỒNG SÓC TRĂNG</v>
      </c>
      <c r="C111" s="42" t="s">
        <v>4886</v>
      </c>
      <c r="D111" s="43" t="s">
        <v>4620</v>
      </c>
      <c r="E111" s="44" t="str">
        <f>IF($D111="","",VLOOKUP($D111,'MÃ HH'!$A$2:$C$2292,2,0))</f>
        <v>NHO XANH NP SWEET GLOBE CORE XL - 4.5KG</v>
      </c>
      <c r="F111" s="44" t="str">
        <f>IF($D111="","",VLOOKUP($D111,'MÃ HH'!$A$2:$C$1873,3,0))</f>
        <v>Thùng</v>
      </c>
      <c r="G111" s="45">
        <v>10</v>
      </c>
      <c r="H111" s="45"/>
      <c r="I111" s="50">
        <v>400</v>
      </c>
      <c r="J111" s="51">
        <f t="shared" si="1"/>
        <v>4000000</v>
      </c>
      <c r="K111" s="52"/>
      <c r="L111" s="53">
        <v>16613</v>
      </c>
      <c r="M111" s="27" t="s">
        <v>4936</v>
      </c>
      <c r="N111" s="27" t="s">
        <v>4900</v>
      </c>
    </row>
    <row r="112" spans="1:14" s="27" customFormat="1" ht="26.1" customHeight="1">
      <c r="A112" s="40" t="s">
        <v>451</v>
      </c>
      <c r="B112" s="41" t="str">
        <f>IF($A112="","",VLOOKUP($A112,'MÃ KH'!$A$2:$D$1048573,2,0))</f>
        <v>CHỊ HỒNG SÓC TRĂNG</v>
      </c>
      <c r="C112" s="42" t="s">
        <v>4886</v>
      </c>
      <c r="D112" s="43" t="s">
        <v>3942</v>
      </c>
      <c r="E112" s="44" t="str">
        <f>IF($D112="","",VLOOKUP($D112,'MÃ HH'!$A$2:$C$2292,2,0))</f>
        <v xml:space="preserve">CAM KIẾNG THÙNG XANH 48 - 14KG </v>
      </c>
      <c r="F112" s="44" t="str">
        <f>IF($D112="","",VLOOKUP($D112,'MÃ HH'!$A$2:$C$1873,3,0))</f>
        <v>Thùng</v>
      </c>
      <c r="G112" s="45">
        <v>2</v>
      </c>
      <c r="H112" s="45"/>
      <c r="I112" s="50">
        <v>700</v>
      </c>
      <c r="J112" s="51">
        <f t="shared" si="1"/>
        <v>1400000</v>
      </c>
      <c r="K112" s="52"/>
      <c r="L112" s="53">
        <v>16613</v>
      </c>
      <c r="M112" s="27" t="s">
        <v>4937</v>
      </c>
      <c r="N112" s="27" t="s">
        <v>4900</v>
      </c>
    </row>
    <row r="113" spans="1:14" s="27" customFormat="1" ht="26.1" customHeight="1">
      <c r="A113" s="40" t="s">
        <v>270</v>
      </c>
      <c r="B113" s="41" t="str">
        <f>IF($A113="","",VLOOKUP($A113,'MÃ KH'!$A$2:$D$1048573,2,0))</f>
        <v>BÉ TÂY NINH</v>
      </c>
      <c r="C113" s="42" t="s">
        <v>4886</v>
      </c>
      <c r="D113" s="43" t="s">
        <v>3944</v>
      </c>
      <c r="E113" s="44" t="str">
        <f>IF($D113="","",VLOOKUP($D113,'MÃ HH'!$A$2:$C$2292,2,0))</f>
        <v xml:space="preserve">CAM KIẾNG THÙNG XANH 56 - 14KG </v>
      </c>
      <c r="F113" s="44" t="str">
        <f>IF($D113="","",VLOOKUP($D113,'MÃ HH'!$A$2:$C$1873,3,0))</f>
        <v>Thùng</v>
      </c>
      <c r="G113" s="45">
        <v>80</v>
      </c>
      <c r="H113" s="45"/>
      <c r="I113" s="50">
        <v>500</v>
      </c>
      <c r="J113" s="51">
        <f t="shared" si="1"/>
        <v>40000000</v>
      </c>
      <c r="K113" s="52"/>
      <c r="L113" s="53">
        <v>16562</v>
      </c>
      <c r="M113" s="27" t="s">
        <v>4938</v>
      </c>
      <c r="N113" s="27" t="s">
        <v>4900</v>
      </c>
    </row>
    <row r="114" spans="1:14" s="27" customFormat="1" ht="26.1" customHeight="1">
      <c r="A114" s="40" t="s">
        <v>270</v>
      </c>
      <c r="B114" s="41" t="str">
        <f>IF($A114="","",VLOOKUP($A114,'MÃ KH'!$A$2:$D$1048573,2,0))</f>
        <v>BÉ TÂY NINH</v>
      </c>
      <c r="C114" s="42" t="s">
        <v>4886</v>
      </c>
      <c r="D114" s="43" t="s">
        <v>4620</v>
      </c>
      <c r="E114" s="44" t="str">
        <f>IF($D114="","",VLOOKUP($D114,'MÃ HH'!$A$2:$C$2292,2,0))</f>
        <v>NHO XANH NP SWEET GLOBE CORE XL - 4.5KG</v>
      </c>
      <c r="F114" s="44" t="str">
        <f>IF($D114="","",VLOOKUP($D114,'MÃ HH'!$A$2:$C$1873,3,0))</f>
        <v>Thùng</v>
      </c>
      <c r="G114" s="45">
        <v>70</v>
      </c>
      <c r="H114" s="45"/>
      <c r="I114" s="50">
        <v>400</v>
      </c>
      <c r="J114" s="51">
        <f t="shared" si="1"/>
        <v>28000000</v>
      </c>
      <c r="K114" s="52"/>
      <c r="L114" s="53">
        <v>16562</v>
      </c>
      <c r="M114" s="27" t="s">
        <v>4939</v>
      </c>
      <c r="N114" s="27" t="s">
        <v>4900</v>
      </c>
    </row>
    <row r="115" spans="1:14" s="27" customFormat="1" ht="26.1" customHeight="1">
      <c r="A115" s="40" t="s">
        <v>270</v>
      </c>
      <c r="B115" s="41" t="str">
        <f>IF($A115="","",VLOOKUP($A115,'MÃ KH'!$A$2:$D$1048573,2,0))</f>
        <v>BÉ TÂY NINH</v>
      </c>
      <c r="C115" s="42" t="s">
        <v>4886</v>
      </c>
      <c r="D115" s="43" t="s">
        <v>3944</v>
      </c>
      <c r="E115" s="44" t="str">
        <f>IF($D115="","",VLOOKUP($D115,'MÃ HH'!$A$2:$C$2292,2,0))</f>
        <v xml:space="preserve">CAM KIẾNG THÙNG XANH 56 - 14KG </v>
      </c>
      <c r="F115" s="44" t="str">
        <f>IF($D115="","",VLOOKUP($D115,'MÃ HH'!$A$2:$C$1873,3,0))</f>
        <v>Thùng</v>
      </c>
      <c r="G115" s="45">
        <v>90</v>
      </c>
      <c r="H115" s="45"/>
      <c r="I115" s="50">
        <v>500</v>
      </c>
      <c r="J115" s="51">
        <f t="shared" si="1"/>
        <v>45000000</v>
      </c>
      <c r="K115" s="52"/>
      <c r="L115" s="53">
        <v>16564</v>
      </c>
      <c r="M115" s="27" t="s">
        <v>4940</v>
      </c>
      <c r="N115" s="27" t="s">
        <v>4900</v>
      </c>
    </row>
    <row r="116" spans="1:14" s="27" customFormat="1" ht="26.1" customHeight="1">
      <c r="A116" s="40" t="s">
        <v>270</v>
      </c>
      <c r="B116" s="41" t="str">
        <f>IF($A116="","",VLOOKUP($A116,'MÃ KH'!$A$2:$D$1048573,2,0))</f>
        <v>BÉ TÂY NINH</v>
      </c>
      <c r="C116" s="42" t="s">
        <v>4886</v>
      </c>
      <c r="D116" s="43" t="s">
        <v>4724</v>
      </c>
      <c r="E116" s="44" t="str">
        <f>IF($D116="","",VLOOKUP($D116,'MÃ HH'!$A$2:$C$2292,2,0))</f>
        <v>NHO ĐEN NP FRUIT 4U XL - 4.5 KG</v>
      </c>
      <c r="F116" s="44" t="str">
        <f>IF($D116="","",VLOOKUP($D116,'MÃ HH'!$A$2:$C$1873,3,0))</f>
        <v>THÙNG</v>
      </c>
      <c r="G116" s="45">
        <v>50</v>
      </c>
      <c r="H116" s="45"/>
      <c r="I116" s="50">
        <v>430</v>
      </c>
      <c r="J116" s="51">
        <f t="shared" si="1"/>
        <v>21500000</v>
      </c>
      <c r="K116" s="52"/>
      <c r="L116" s="53">
        <v>16569</v>
      </c>
      <c r="M116" s="27" t="s">
        <v>4941</v>
      </c>
      <c r="N116" s="27" t="s">
        <v>4900</v>
      </c>
    </row>
    <row r="117" spans="1:14" s="27" customFormat="1" ht="26.1" customHeight="1">
      <c r="A117" s="40" t="s">
        <v>1701</v>
      </c>
      <c r="B117" s="41" t="str">
        <f>IF($A117="","",VLOOKUP($A117,'MÃ KH'!$A$2:$D$1048573,2,0))</f>
        <v>KHẢI LX</v>
      </c>
      <c r="C117" s="42" t="s">
        <v>4886</v>
      </c>
      <c r="D117" s="43" t="s">
        <v>4694</v>
      </c>
      <c r="E117" s="44" t="str">
        <f>IF($D117="","",VLOOKUP($D117,'MÃ HH'!$A$2:$C$2292,2,0))</f>
        <v>TÁO 5 GÓC TOP RED 113 -18KG</v>
      </c>
      <c r="F117" s="44" t="str">
        <f>IF($D117="","",VLOOKUP($D117,'MÃ HH'!$A$2:$C$1873,3,0))</f>
        <v>Thùng</v>
      </c>
      <c r="G117" s="45">
        <v>5</v>
      </c>
      <c r="H117" s="45"/>
      <c r="I117" s="50">
        <v>1080</v>
      </c>
      <c r="J117" s="51">
        <f t="shared" si="1"/>
        <v>5400000</v>
      </c>
      <c r="K117" s="52"/>
      <c r="L117" s="53">
        <v>16568</v>
      </c>
      <c r="M117" s="27" t="s">
        <v>4942</v>
      </c>
      <c r="N117" s="27" t="s">
        <v>4900</v>
      </c>
    </row>
    <row r="118" spans="1:14" s="27" customFormat="1" ht="26.1" customHeight="1">
      <c r="A118" s="40" t="s">
        <v>1701</v>
      </c>
      <c r="B118" s="41" t="str">
        <f>IF($A118="","",VLOOKUP($A118,'MÃ KH'!$A$2:$D$1048573,2,0))</f>
        <v>KHẢI LX</v>
      </c>
      <c r="C118" s="42" t="s">
        <v>4886</v>
      </c>
      <c r="D118" s="43" t="s">
        <v>3498</v>
      </c>
      <c r="E118" s="44" t="str">
        <f>IF($D118="","",VLOOKUP($D118,'MÃ HH'!$A$2:$C$2292,2,0))</f>
        <v>TÁO FUIJ WOW NƠ 36 - 10KG</v>
      </c>
      <c r="F118" s="44" t="str">
        <f>IF($D118="","",VLOOKUP($D118,'MÃ HH'!$A$2:$C$1873,3,0))</f>
        <v>Thùng</v>
      </c>
      <c r="G118" s="45">
        <v>5</v>
      </c>
      <c r="H118" s="45"/>
      <c r="I118" s="50">
        <v>500</v>
      </c>
      <c r="J118" s="51">
        <f t="shared" si="1"/>
        <v>2500000</v>
      </c>
      <c r="K118" s="52"/>
      <c r="L118" s="53">
        <v>16568</v>
      </c>
      <c r="M118" s="27" t="s">
        <v>4943</v>
      </c>
      <c r="N118" s="27" t="s">
        <v>4900</v>
      </c>
    </row>
    <row r="119" spans="1:14" s="27" customFormat="1" ht="26.1" customHeight="1">
      <c r="A119" s="40" t="s">
        <v>1701</v>
      </c>
      <c r="B119" s="41" t="str">
        <f>IF($A119="","",VLOOKUP($A119,'MÃ KH'!$A$2:$D$1048573,2,0))</f>
        <v>KHẢI LX</v>
      </c>
      <c r="C119" s="42" t="s">
        <v>4886</v>
      </c>
      <c r="D119" s="43" t="s">
        <v>4704</v>
      </c>
      <c r="E119" s="44" t="str">
        <f>IF($D119="","",VLOOKUP($D119,'MÃ HH'!$A$2:$C$2292,2,0))</f>
        <v>CHERRY CHILE 2JD - 2KG</v>
      </c>
      <c r="F119" s="44" t="str">
        <f>IF($D119="","",VLOOKUP($D119,'MÃ HH'!$A$2:$C$1873,3,0))</f>
        <v>HỘP</v>
      </c>
      <c r="G119" s="45">
        <v>60</v>
      </c>
      <c r="H119" s="45"/>
      <c r="I119" s="50">
        <v>550</v>
      </c>
      <c r="J119" s="51">
        <f t="shared" si="1"/>
        <v>33000000</v>
      </c>
      <c r="K119" s="52"/>
      <c r="L119" s="53">
        <v>16568</v>
      </c>
      <c r="M119" s="27" t="s">
        <v>4944</v>
      </c>
      <c r="N119" s="27" t="s">
        <v>4900</v>
      </c>
    </row>
    <row r="120" spans="1:14" s="27" customFormat="1" ht="26.1" customHeight="1">
      <c r="A120" s="40" t="s">
        <v>1701</v>
      </c>
      <c r="B120" s="41" t="str">
        <f>IF($A120="","",VLOOKUP($A120,'MÃ KH'!$A$2:$D$1048573,2,0))</f>
        <v>KHẢI LX</v>
      </c>
      <c r="C120" s="42" t="s">
        <v>4886</v>
      </c>
      <c r="D120" s="43" t="s">
        <v>3944</v>
      </c>
      <c r="E120" s="44" t="str">
        <f>IF($D120="","",VLOOKUP($D120,'MÃ HH'!$A$2:$C$2292,2,0))</f>
        <v xml:space="preserve">CAM KIẾNG THÙNG XANH 56 - 14KG </v>
      </c>
      <c r="F120" s="44" t="str">
        <f>IF($D120="","",VLOOKUP($D120,'MÃ HH'!$A$2:$C$1873,3,0))</f>
        <v>Thùng</v>
      </c>
      <c r="G120" s="45">
        <v>10</v>
      </c>
      <c r="H120" s="45"/>
      <c r="I120" s="50">
        <v>550</v>
      </c>
      <c r="J120" s="51">
        <f t="shared" si="1"/>
        <v>5500000</v>
      </c>
      <c r="K120" s="52"/>
      <c r="L120" s="53">
        <v>16568</v>
      </c>
      <c r="M120" s="27" t="s">
        <v>4945</v>
      </c>
      <c r="N120" s="27" t="s">
        <v>4900</v>
      </c>
    </row>
    <row r="121" spans="1:14" s="27" customFormat="1" ht="26.1" customHeight="1">
      <c r="A121" s="40" t="s">
        <v>1701</v>
      </c>
      <c r="B121" s="41" t="str">
        <f>IF($A121="","",VLOOKUP($A121,'MÃ KH'!$A$2:$D$1048573,2,0))</f>
        <v>KHẢI LX</v>
      </c>
      <c r="C121" s="42" t="s">
        <v>4886</v>
      </c>
      <c r="D121" s="43" t="s">
        <v>4726</v>
      </c>
      <c r="E121" s="44" t="str">
        <f>IF($D121="","",VLOOKUP($D121,'MÃ HH'!$A$2:$C$2292,2,0))</f>
        <v>NHO ĐEN NP TWEESPRUIT XL - 4.5KG</v>
      </c>
      <c r="F121" s="44" t="str">
        <f>IF($D121="","",VLOOKUP($D121,'MÃ HH'!$A$2:$C$1873,3,0))</f>
        <v>THÙNG</v>
      </c>
      <c r="G121" s="45">
        <v>20</v>
      </c>
      <c r="H121" s="45"/>
      <c r="I121" s="50">
        <v>480</v>
      </c>
      <c r="J121" s="51">
        <f t="shared" si="1"/>
        <v>9600000</v>
      </c>
      <c r="K121" s="52"/>
      <c r="L121" s="53">
        <v>16573</v>
      </c>
      <c r="M121" s="27" t="s">
        <v>4946</v>
      </c>
      <c r="N121" s="27" t="s">
        <v>4900</v>
      </c>
    </row>
    <row r="122" spans="1:14" s="27" customFormat="1" ht="26.1" customHeight="1">
      <c r="A122" s="40" t="s">
        <v>2889</v>
      </c>
      <c r="B122" s="41" t="str">
        <f>IF($A122="","",VLOOKUP($A122,'MÃ KH'!$A$2:$D$1048573,2,0))</f>
        <v>THÚY TIỀN GIANG</v>
      </c>
      <c r="C122" s="42" t="s">
        <v>4886</v>
      </c>
      <c r="D122" s="43" t="s">
        <v>4726</v>
      </c>
      <c r="E122" s="44" t="str">
        <f>IF($D122="","",VLOOKUP($D122,'MÃ HH'!$A$2:$C$2292,2,0))</f>
        <v>NHO ĐEN NP TWEESPRUIT XL - 4.5KG</v>
      </c>
      <c r="F122" s="44" t="str">
        <f>IF($D122="","",VLOOKUP($D122,'MÃ HH'!$A$2:$C$1873,3,0))</f>
        <v>THÙNG</v>
      </c>
      <c r="G122" s="45">
        <v>20</v>
      </c>
      <c r="H122" s="45"/>
      <c r="I122" s="50">
        <v>500</v>
      </c>
      <c r="J122" s="51">
        <f t="shared" si="1"/>
        <v>10000000</v>
      </c>
      <c r="K122" s="52"/>
      <c r="L122" s="53">
        <v>16611</v>
      </c>
      <c r="M122" s="27" t="s">
        <v>4932</v>
      </c>
      <c r="N122" s="27" t="s">
        <v>4900</v>
      </c>
    </row>
    <row r="123" spans="1:14" s="27" customFormat="1" ht="26.1" customHeight="1">
      <c r="A123" s="40" t="s">
        <v>3096</v>
      </c>
      <c r="B123" s="41" t="str">
        <f>IF($A123="","",VLOOKUP($A123,'MÃ KH'!$A$2:$D$1048573,2,0))</f>
        <v>TUYẾT LỤA BẠC LIÊU</v>
      </c>
      <c r="C123" s="42" t="s">
        <v>4886</v>
      </c>
      <c r="D123" s="43" t="s">
        <v>4692</v>
      </c>
      <c r="E123" s="44" t="str">
        <f>IF($D123="","",VLOOKUP($D123,'MÃ HH'!$A$2:$C$2292,2,0))</f>
        <v>NHO ĐỎ RỖ V 1J -8.6 KG</v>
      </c>
      <c r="F123" s="44" t="str">
        <f>IF($D123="","",VLOOKUP($D123,'MÃ HH'!$A$2:$C$1873,3,0))</f>
        <v>Thùng</v>
      </c>
      <c r="G123" s="45">
        <v>10</v>
      </c>
      <c r="H123" s="45"/>
      <c r="I123" s="50">
        <v>550</v>
      </c>
      <c r="J123" s="51">
        <f t="shared" si="1"/>
        <v>5500000</v>
      </c>
      <c r="K123" s="52"/>
      <c r="L123" s="53">
        <v>16596</v>
      </c>
      <c r="M123" s="27" t="s">
        <v>4947</v>
      </c>
      <c r="N123" s="27" t="s">
        <v>4900</v>
      </c>
    </row>
    <row r="124" spans="1:14" s="27" customFormat="1" ht="26.1" customHeight="1">
      <c r="A124" s="40" t="s">
        <v>2586</v>
      </c>
      <c r="B124" s="41" t="str">
        <f>IF($A124="","",VLOOKUP($A124,'MÃ KH'!$A$2:$D$1048573,2,0))</f>
        <v>TÁM ĐẸT</v>
      </c>
      <c r="C124" s="42" t="s">
        <v>4886</v>
      </c>
      <c r="D124" s="43" t="s">
        <v>4726</v>
      </c>
      <c r="E124" s="44" t="str">
        <f>IF($D124="","",VLOOKUP($D124,'MÃ HH'!$A$2:$C$2292,2,0))</f>
        <v>NHO ĐEN NP TWEESPRUIT XL - 4.5KG</v>
      </c>
      <c r="F124" s="44" t="str">
        <f>IF($D124="","",VLOOKUP($D124,'MÃ HH'!$A$2:$C$1873,3,0))</f>
        <v>THÙNG</v>
      </c>
      <c r="G124" s="45">
        <v>20</v>
      </c>
      <c r="H124" s="45"/>
      <c r="I124" s="50">
        <v>500</v>
      </c>
      <c r="J124" s="51">
        <f t="shared" si="1"/>
        <v>10000000</v>
      </c>
      <c r="K124" s="52"/>
      <c r="L124" s="53">
        <v>16570</v>
      </c>
      <c r="M124" s="27" t="s">
        <v>4932</v>
      </c>
      <c r="N124" s="27" t="s">
        <v>4900</v>
      </c>
    </row>
    <row r="125" spans="1:14" s="27" customFormat="1" ht="26.1" customHeight="1">
      <c r="A125" s="40" t="s">
        <v>2586</v>
      </c>
      <c r="B125" s="41" t="str">
        <f>IF($A125="","",VLOOKUP($A125,'MÃ KH'!$A$2:$D$1048573,2,0))</f>
        <v>TÁM ĐẸT</v>
      </c>
      <c r="C125" s="42" t="s">
        <v>4886</v>
      </c>
      <c r="D125" s="43" t="s">
        <v>3944</v>
      </c>
      <c r="E125" s="44" t="str">
        <f>IF($D125="","",VLOOKUP($D125,'MÃ HH'!$A$2:$C$2292,2,0))</f>
        <v xml:space="preserve">CAM KIẾNG THÙNG XANH 56 - 14KG </v>
      </c>
      <c r="F125" s="44" t="str">
        <f>IF($D125="","",VLOOKUP($D125,'MÃ HH'!$A$2:$C$1873,3,0))</f>
        <v>Thùng</v>
      </c>
      <c r="G125" s="45">
        <v>3</v>
      </c>
      <c r="H125" s="45"/>
      <c r="I125" s="50">
        <v>550</v>
      </c>
      <c r="J125" s="51">
        <f t="shared" si="1"/>
        <v>1650000</v>
      </c>
      <c r="K125" s="52"/>
      <c r="L125" s="53">
        <v>16570</v>
      </c>
      <c r="M125" s="27" t="s">
        <v>4948</v>
      </c>
      <c r="N125" s="27" t="s">
        <v>4900</v>
      </c>
    </row>
    <row r="126" spans="1:14" s="27" customFormat="1" ht="26.1" customHeight="1">
      <c r="A126" s="40" t="s">
        <v>2586</v>
      </c>
      <c r="B126" s="41" t="str">
        <f>IF($A126="","",VLOOKUP($A126,'MÃ KH'!$A$2:$D$1048573,2,0))</f>
        <v>TÁM ĐẸT</v>
      </c>
      <c r="C126" s="42" t="s">
        <v>4886</v>
      </c>
      <c r="D126" s="43" t="s">
        <v>3942</v>
      </c>
      <c r="E126" s="44" t="str">
        <f>IF($D126="","",VLOOKUP($D126,'MÃ HH'!$A$2:$C$2292,2,0))</f>
        <v xml:space="preserve">CAM KIẾNG THÙNG XANH 48 - 14KG </v>
      </c>
      <c r="F126" s="44" t="str">
        <f>IF($D126="","",VLOOKUP($D126,'MÃ HH'!$A$2:$C$1873,3,0))</f>
        <v>Thùng</v>
      </c>
      <c r="G126" s="45">
        <v>5</v>
      </c>
      <c r="H126" s="45"/>
      <c r="I126" s="50">
        <v>700</v>
      </c>
      <c r="J126" s="51">
        <f t="shared" si="1"/>
        <v>3500000</v>
      </c>
      <c r="K126" s="52"/>
      <c r="L126" s="53">
        <v>16570</v>
      </c>
      <c r="M126" s="27" t="s">
        <v>4949</v>
      </c>
      <c r="N126" s="27" t="s">
        <v>4900</v>
      </c>
    </row>
    <row r="127" spans="1:14" s="27" customFormat="1" ht="26.1" customHeight="1">
      <c r="A127" s="40" t="s">
        <v>2308</v>
      </c>
      <c r="B127" s="41" t="str">
        <f>IF($A127="","",VLOOKUP($A127,'MÃ KH'!$A$2:$D$1048573,2,0))</f>
        <v>OANH ĐÀ LAT</v>
      </c>
      <c r="C127" s="42" t="s">
        <v>4886</v>
      </c>
      <c r="D127" s="43" t="s">
        <v>4718</v>
      </c>
      <c r="E127" s="44" t="str">
        <f>IF($D127="","",VLOOKUP($D127,'MÃ HH'!$A$2:$C$2292,2,0))</f>
        <v>NHO ĐỎ VERFRUIT 1J - 8.2KG</v>
      </c>
      <c r="F127" s="44" t="str">
        <f>IF($D127="","",VLOOKUP($D127,'MÃ HH'!$A$2:$C$1873,3,0))</f>
        <v>Thùng</v>
      </c>
      <c r="G127" s="45">
        <v>20</v>
      </c>
      <c r="H127" s="45"/>
      <c r="I127" s="50">
        <v>830</v>
      </c>
      <c r="J127" s="51">
        <f t="shared" si="1"/>
        <v>16600000</v>
      </c>
      <c r="K127" s="52"/>
      <c r="L127" s="53">
        <v>16573</v>
      </c>
      <c r="M127" s="27" t="s">
        <v>4950</v>
      </c>
      <c r="N127" s="27" t="s">
        <v>4900</v>
      </c>
    </row>
    <row r="128" spans="1:14" s="27" customFormat="1" ht="26.1" customHeight="1">
      <c r="A128" s="40" t="s">
        <v>935</v>
      </c>
      <c r="B128" s="41" t="str">
        <f>IF($A128="","",VLOOKUP($A128,'MÃ KH'!$A$2:$D$1048573,2,0))</f>
        <v>CƯỜNG BẠC LIÊU</v>
      </c>
      <c r="C128" s="42" t="s">
        <v>4886</v>
      </c>
      <c r="D128" s="43" t="s">
        <v>4592</v>
      </c>
      <c r="E128" s="44" t="str">
        <f>IF($D128="","",VLOOKUP($D128,'MÃ HH'!$A$2:$C$2292,2,0))</f>
        <v>CHERY CHILE 2JD -5KG</v>
      </c>
      <c r="F128" s="44" t="str">
        <f>IF($D128="","",VLOOKUP($D128,'MÃ HH'!$A$2:$C$1873,3,0))</f>
        <v>Thùng</v>
      </c>
      <c r="G128" s="45">
        <v>5</v>
      </c>
      <c r="H128" s="45"/>
      <c r="I128" s="50">
        <v>1340</v>
      </c>
      <c r="J128" s="51">
        <f t="shared" si="1"/>
        <v>6700000</v>
      </c>
      <c r="K128" s="52"/>
      <c r="L128" s="53">
        <v>16594</v>
      </c>
      <c r="M128" s="27" t="s">
        <v>4951</v>
      </c>
      <c r="N128" s="27" t="s">
        <v>4900</v>
      </c>
    </row>
    <row r="129" spans="1:14" s="27" customFormat="1" ht="26.1" customHeight="1">
      <c r="A129" s="40" t="s">
        <v>935</v>
      </c>
      <c r="B129" s="41" t="str">
        <f>IF($A129="","",VLOOKUP($A129,'MÃ KH'!$A$2:$D$1048573,2,0))</f>
        <v>CƯỜNG BẠC LIÊU</v>
      </c>
      <c r="C129" s="42" t="s">
        <v>4886</v>
      </c>
      <c r="D129" s="43" t="s">
        <v>4718</v>
      </c>
      <c r="E129" s="44" t="str">
        <f>IF($D129="","",VLOOKUP($D129,'MÃ HH'!$A$2:$C$2292,2,0))</f>
        <v>NHO ĐỎ VERFRUIT 1J - 8.2KG</v>
      </c>
      <c r="F129" s="44" t="str">
        <f>IF($D129="","",VLOOKUP($D129,'MÃ HH'!$A$2:$C$1873,3,0))</f>
        <v>Thùng</v>
      </c>
      <c r="G129" s="45">
        <v>20</v>
      </c>
      <c r="H129" s="45"/>
      <c r="I129" s="50">
        <v>830</v>
      </c>
      <c r="J129" s="51">
        <f t="shared" si="1"/>
        <v>16600000</v>
      </c>
      <c r="K129" s="52"/>
      <c r="L129" s="53">
        <v>16594</v>
      </c>
      <c r="M129" s="27" t="s">
        <v>4950</v>
      </c>
      <c r="N129" s="27" t="s">
        <v>4900</v>
      </c>
    </row>
    <row r="130" spans="1:14" s="27" customFormat="1" ht="26.1" customHeight="1">
      <c r="A130" s="40" t="s">
        <v>2308</v>
      </c>
      <c r="B130" s="41" t="str">
        <f>IF($A130="","",VLOOKUP($A130,'MÃ KH'!$A$2:$D$1048573,2,0))</f>
        <v>OANH ĐÀ LAT</v>
      </c>
      <c r="C130" s="42" t="s">
        <v>4886</v>
      </c>
      <c r="D130" s="43" t="s">
        <v>4694</v>
      </c>
      <c r="E130" s="44" t="str">
        <f>IF($D130="","",VLOOKUP($D130,'MÃ HH'!$A$2:$C$2292,2,0))</f>
        <v>TÁO 5 GÓC TOP RED 113 -18KG</v>
      </c>
      <c r="F130" s="44" t="str">
        <f>IF($D130="","",VLOOKUP($D130,'MÃ HH'!$A$2:$C$1873,3,0))</f>
        <v>Thùng</v>
      </c>
      <c r="G130" s="45">
        <v>10</v>
      </c>
      <c r="H130" s="45"/>
      <c r="I130" s="50">
        <v>1130</v>
      </c>
      <c r="J130" s="51">
        <f t="shared" ref="J130:J191" si="2">I130*G130*1000</f>
        <v>11300000</v>
      </c>
      <c r="K130" s="52"/>
      <c r="L130" s="53">
        <v>16588</v>
      </c>
      <c r="M130" s="27" t="s">
        <v>4952</v>
      </c>
      <c r="N130" s="27" t="s">
        <v>4900</v>
      </c>
    </row>
    <row r="131" spans="1:14" s="27" customFormat="1" ht="26.1" customHeight="1">
      <c r="A131" s="40" t="s">
        <v>2308</v>
      </c>
      <c r="B131" s="41" t="str">
        <f>IF($A131="","",VLOOKUP($A131,'MÃ KH'!$A$2:$D$1048573,2,0))</f>
        <v>OANH ĐÀ LAT</v>
      </c>
      <c r="C131" s="42" t="s">
        <v>4886</v>
      </c>
      <c r="D131" s="43" t="s">
        <v>4103</v>
      </c>
      <c r="E131" s="44" t="str">
        <f>IF($D131="","",VLOOKUP($D131,'MÃ HH'!$A$2:$C$2292,2,0))</f>
        <v>TÁO XÁ NP YOYA 110 - 18KG</v>
      </c>
      <c r="F131" s="44" t="str">
        <f>IF($D131="","",VLOOKUP($D131,'MÃ HH'!$A$2:$C$1873,3,0))</f>
        <v>Thùng</v>
      </c>
      <c r="G131" s="45">
        <v>10</v>
      </c>
      <c r="H131" s="45"/>
      <c r="I131" s="50">
        <v>900</v>
      </c>
      <c r="J131" s="51">
        <f t="shared" si="2"/>
        <v>9000000</v>
      </c>
      <c r="K131" s="52"/>
      <c r="L131" s="53">
        <v>16588</v>
      </c>
      <c r="M131" s="27" t="s">
        <v>4953</v>
      </c>
      <c r="N131" s="27" t="s">
        <v>4900</v>
      </c>
    </row>
    <row r="132" spans="1:14" s="27" customFormat="1" ht="26.1" customHeight="1">
      <c r="A132" s="40" t="s">
        <v>2308</v>
      </c>
      <c r="B132" s="41" t="str">
        <f>IF($A132="","",VLOOKUP($A132,'MÃ KH'!$A$2:$D$1048573,2,0))</f>
        <v>OANH ĐÀ LAT</v>
      </c>
      <c r="C132" s="42" t="s">
        <v>4886</v>
      </c>
      <c r="D132" s="43" t="s">
        <v>3942</v>
      </c>
      <c r="E132" s="44" t="str">
        <f>IF($D132="","",VLOOKUP($D132,'MÃ HH'!$A$2:$C$2292,2,0))</f>
        <v xml:space="preserve">CAM KIẾNG THÙNG XANH 48 - 14KG </v>
      </c>
      <c r="F132" s="44" t="str">
        <f>IF($D132="","",VLOOKUP($D132,'MÃ HH'!$A$2:$C$1873,3,0))</f>
        <v>Thùng</v>
      </c>
      <c r="G132" s="45">
        <v>10</v>
      </c>
      <c r="H132" s="45"/>
      <c r="I132" s="50">
        <v>680</v>
      </c>
      <c r="J132" s="51">
        <f t="shared" si="2"/>
        <v>6800000</v>
      </c>
      <c r="K132" s="52"/>
      <c r="L132" s="53">
        <v>16588</v>
      </c>
      <c r="M132" s="27" t="s">
        <v>4954</v>
      </c>
      <c r="N132" s="27" t="s">
        <v>4900</v>
      </c>
    </row>
    <row r="133" spans="1:14" s="27" customFormat="1" ht="26.1" customHeight="1">
      <c r="A133" s="40" t="s">
        <v>835</v>
      </c>
      <c r="B133" s="41" t="str">
        <f>IF($A133="","",VLOOKUP($A133,'MÃ KH'!$A$2:$D$1048573,2,0))</f>
        <v>CÔ LÝ CL</v>
      </c>
      <c r="C133" s="42" t="s">
        <v>4886</v>
      </c>
      <c r="D133" s="43" t="s">
        <v>4726</v>
      </c>
      <c r="E133" s="44" t="str">
        <f>IF($D133="","",VLOOKUP($D133,'MÃ HH'!$A$2:$C$2292,2,0))</f>
        <v>NHO ĐEN NP TWEESPRUIT XL - 4.5KG</v>
      </c>
      <c r="F133" s="44" t="str">
        <f>IF($D133="","",VLOOKUP($D133,'MÃ HH'!$A$2:$C$1873,3,0))</f>
        <v>THÙNG</v>
      </c>
      <c r="G133" s="45">
        <v>20</v>
      </c>
      <c r="H133" s="45"/>
      <c r="I133" s="50">
        <v>500</v>
      </c>
      <c r="J133" s="51">
        <f t="shared" si="2"/>
        <v>10000000</v>
      </c>
      <c r="K133" s="52"/>
      <c r="L133" s="53">
        <v>16587</v>
      </c>
      <c r="M133" s="27" t="s">
        <v>4932</v>
      </c>
      <c r="N133" s="27" t="s">
        <v>4900</v>
      </c>
    </row>
    <row r="134" spans="1:14" s="27" customFormat="1" ht="26.1" customHeight="1">
      <c r="A134" s="40" t="s">
        <v>3096</v>
      </c>
      <c r="B134" s="41" t="str">
        <f>IF($A134="","",VLOOKUP($A134,'MÃ KH'!$A$2:$D$1048573,2,0))</f>
        <v>TUYẾT LỤA BẠC LIÊU</v>
      </c>
      <c r="C134" s="42" t="s">
        <v>4886</v>
      </c>
      <c r="D134" s="43" t="s">
        <v>4688</v>
      </c>
      <c r="E134" s="44" t="str">
        <f>IF($D134="","",VLOOKUP($D134,'MÃ HH'!$A$2:$C$2292,2,0))</f>
        <v>NHO ĐEN NP FRUIT 2U XL - 4.5KG</v>
      </c>
      <c r="F134" s="44" t="str">
        <f>IF($D134="","",VLOOKUP($D134,'MÃ HH'!$A$2:$C$1873,3,0))</f>
        <v>THÙNG</v>
      </c>
      <c r="G134" s="45">
        <v>10</v>
      </c>
      <c r="H134" s="45"/>
      <c r="I134" s="50">
        <v>350</v>
      </c>
      <c r="J134" s="51">
        <f t="shared" si="2"/>
        <v>3500000</v>
      </c>
      <c r="K134" s="52"/>
      <c r="L134" s="53">
        <v>16579</v>
      </c>
      <c r="M134" s="27" t="s">
        <v>4955</v>
      </c>
      <c r="N134" s="27" t="s">
        <v>4900</v>
      </c>
    </row>
    <row r="135" spans="1:14" s="27" customFormat="1" ht="26.1" customHeight="1">
      <c r="A135" s="40" t="s">
        <v>3096</v>
      </c>
      <c r="B135" s="41" t="str">
        <f>IF($A135="","",VLOOKUP($A135,'MÃ KH'!$A$2:$D$1048573,2,0))</f>
        <v>TUYẾT LỤA BẠC LIÊU</v>
      </c>
      <c r="C135" s="42" t="s">
        <v>4886</v>
      </c>
      <c r="D135" s="43" t="s">
        <v>4620</v>
      </c>
      <c r="E135" s="44" t="str">
        <f>IF($D135="","",VLOOKUP($D135,'MÃ HH'!$A$2:$C$2292,2,0))</f>
        <v>NHO XANH NP SWEET GLOBE CORE XL - 4.5KG</v>
      </c>
      <c r="F135" s="44" t="str">
        <f>IF($D135="","",VLOOKUP($D135,'MÃ HH'!$A$2:$C$1873,3,0))</f>
        <v>Thùng</v>
      </c>
      <c r="G135" s="45">
        <v>14</v>
      </c>
      <c r="H135" s="45"/>
      <c r="I135" s="50">
        <v>400</v>
      </c>
      <c r="J135" s="51">
        <f t="shared" si="2"/>
        <v>5600000</v>
      </c>
      <c r="K135" s="52"/>
      <c r="L135" s="53">
        <v>16579</v>
      </c>
      <c r="M135" s="27" t="s">
        <v>4956</v>
      </c>
      <c r="N135" s="27" t="s">
        <v>4900</v>
      </c>
    </row>
    <row r="136" spans="1:14" s="27" customFormat="1" ht="26.1" customHeight="1">
      <c r="A136" s="40" t="s">
        <v>3096</v>
      </c>
      <c r="B136" s="41" t="str">
        <f>IF($A136="","",VLOOKUP($A136,'MÃ KH'!$A$2:$D$1048573,2,0))</f>
        <v>TUYẾT LỤA BẠC LIÊU</v>
      </c>
      <c r="C136" s="42" t="s">
        <v>4886</v>
      </c>
      <c r="D136" s="43" t="s">
        <v>4694</v>
      </c>
      <c r="E136" s="44" t="str">
        <f>IF($D136="","",VLOOKUP($D136,'MÃ HH'!$A$2:$C$2292,2,0))</f>
        <v>TÁO 5 GÓC TOP RED 113 -18KG</v>
      </c>
      <c r="F136" s="44" t="str">
        <f>IF($D136="","",VLOOKUP($D136,'MÃ HH'!$A$2:$C$1873,3,0))</f>
        <v>Thùng</v>
      </c>
      <c r="G136" s="45">
        <v>10</v>
      </c>
      <c r="H136" s="45"/>
      <c r="I136" s="50">
        <v>1150</v>
      </c>
      <c r="J136" s="51">
        <f t="shared" si="2"/>
        <v>11500000</v>
      </c>
      <c r="K136" s="52"/>
      <c r="L136" s="53">
        <v>16579</v>
      </c>
      <c r="M136" s="27" t="s">
        <v>4957</v>
      </c>
      <c r="N136" s="27" t="s">
        <v>4900</v>
      </c>
    </row>
    <row r="137" spans="1:14" s="27" customFormat="1" ht="26.1" customHeight="1">
      <c r="A137" s="40" t="s">
        <v>3096</v>
      </c>
      <c r="B137" s="41" t="str">
        <f>IF($A137="","",VLOOKUP($A137,'MÃ KH'!$A$2:$D$1048573,2,0))</f>
        <v>TUYẾT LỤA BẠC LIÊU</v>
      </c>
      <c r="C137" s="42" t="s">
        <v>4886</v>
      </c>
      <c r="D137" s="43" t="s">
        <v>4718</v>
      </c>
      <c r="E137" s="44" t="str">
        <f>IF($D137="","",VLOOKUP($D137,'MÃ HH'!$A$2:$C$2292,2,0))</f>
        <v>NHO ĐỎ VERFRUIT 1J - 8.2KG</v>
      </c>
      <c r="F137" s="44" t="str">
        <f>IF($D137="","",VLOOKUP($D137,'MÃ HH'!$A$2:$C$1873,3,0))</f>
        <v>Thùng</v>
      </c>
      <c r="G137" s="45">
        <v>10</v>
      </c>
      <c r="H137" s="45"/>
      <c r="I137" s="50">
        <v>850</v>
      </c>
      <c r="J137" s="51">
        <f t="shared" si="2"/>
        <v>8500000</v>
      </c>
      <c r="K137" s="52"/>
      <c r="L137" s="53">
        <v>16579</v>
      </c>
      <c r="M137" s="27" t="s">
        <v>4958</v>
      </c>
      <c r="N137" s="27" t="s">
        <v>4900</v>
      </c>
    </row>
    <row r="138" spans="1:14" s="27" customFormat="1" ht="26.1" customHeight="1">
      <c r="A138" s="40" t="s">
        <v>180</v>
      </c>
      <c r="B138" s="41" t="str">
        <f>IF($A138="","",VLOOKUP($A138,'MÃ KH'!$A$2:$D$1048573,2,0))</f>
        <v>ANH THIỆN( LỘC) BL</v>
      </c>
      <c r="C138" s="42" t="s">
        <v>4886</v>
      </c>
      <c r="D138" s="43" t="s">
        <v>3498</v>
      </c>
      <c r="E138" s="44" t="str">
        <f>IF($D138="","",VLOOKUP($D138,'MÃ HH'!$A$2:$C$2292,2,0))</f>
        <v>TÁO FUIJ WOW NƠ 36 - 10KG</v>
      </c>
      <c r="F138" s="44" t="str">
        <f>IF($D138="","",VLOOKUP($D138,'MÃ HH'!$A$2:$C$1873,3,0))</f>
        <v>Thùng</v>
      </c>
      <c r="G138" s="45">
        <v>5</v>
      </c>
      <c r="H138" s="45"/>
      <c r="I138" s="50">
        <v>500</v>
      </c>
      <c r="J138" s="51">
        <f t="shared" si="2"/>
        <v>2500000</v>
      </c>
      <c r="K138" s="52"/>
      <c r="L138" s="53">
        <v>16583</v>
      </c>
      <c r="M138" s="27" t="s">
        <v>4943</v>
      </c>
      <c r="N138" s="27" t="s">
        <v>4959</v>
      </c>
    </row>
    <row r="139" spans="1:14" s="27" customFormat="1" ht="26.1" customHeight="1">
      <c r="A139" s="40" t="s">
        <v>180</v>
      </c>
      <c r="B139" s="41" t="str">
        <f>IF($A139="","",VLOOKUP($A139,'MÃ KH'!$A$2:$D$1048573,2,0))</f>
        <v>ANH THIỆN( LỘC) BL</v>
      </c>
      <c r="C139" s="42" t="s">
        <v>4886</v>
      </c>
      <c r="D139" s="43" t="s">
        <v>3342</v>
      </c>
      <c r="E139" s="44" t="str">
        <f>IF($D139="","",VLOOKUP($D139,'MÃ HH'!$A$2:$C$2292,2,0))</f>
        <v>LÊ HÀN QUỐC 32- 15KG</v>
      </c>
      <c r="F139" s="44" t="str">
        <f>IF($D139="","",VLOOKUP($D139,'MÃ HH'!$A$2:$C$1873,3,0))</f>
        <v>Thùng</v>
      </c>
      <c r="G139" s="45">
        <v>2</v>
      </c>
      <c r="H139" s="45"/>
      <c r="I139" s="50">
        <v>750</v>
      </c>
      <c r="J139" s="51">
        <f t="shared" si="2"/>
        <v>1500000</v>
      </c>
      <c r="K139" s="52"/>
      <c r="L139" s="53">
        <v>16583</v>
      </c>
      <c r="M139" s="27" t="s">
        <v>4960</v>
      </c>
      <c r="N139" s="27" t="s">
        <v>4959</v>
      </c>
    </row>
    <row r="140" spans="1:14" s="27" customFormat="1" ht="26.1" customHeight="1">
      <c r="A140" s="40" t="s">
        <v>180</v>
      </c>
      <c r="B140" s="41" t="str">
        <f>IF($A140="","",VLOOKUP($A140,'MÃ KH'!$A$2:$D$1048573,2,0))</f>
        <v>ANH THIỆN( LỘC) BL</v>
      </c>
      <c r="C140" s="42" t="s">
        <v>4886</v>
      </c>
      <c r="D140" s="43" t="s">
        <v>4213</v>
      </c>
      <c r="E140" s="44" t="str">
        <f>IF($D140="","",VLOOKUP($D140,'MÃ HH'!$A$2:$C$2292,2,0))</f>
        <v>TÁO PINK GIRL 100 - 17KG</v>
      </c>
      <c r="F140" s="44" t="str">
        <f>IF($D140="","",VLOOKUP($D140,'MÃ HH'!$A$2:$C$1873,3,0))</f>
        <v>Thùng</v>
      </c>
      <c r="G140" s="45">
        <v>3</v>
      </c>
      <c r="H140" s="45"/>
      <c r="I140" s="50">
        <v>700</v>
      </c>
      <c r="J140" s="51">
        <f t="shared" si="2"/>
        <v>2100000</v>
      </c>
      <c r="K140" s="52"/>
      <c r="L140" s="53">
        <v>16583</v>
      </c>
      <c r="M140" s="27" t="s">
        <v>4961</v>
      </c>
      <c r="N140" s="27" t="s">
        <v>4959</v>
      </c>
    </row>
    <row r="141" spans="1:14" s="27" customFormat="1" ht="26.1" customHeight="1">
      <c r="A141" s="40" t="s">
        <v>180</v>
      </c>
      <c r="B141" s="41" t="str">
        <f>IF($A141="","",VLOOKUP($A141,'MÃ KH'!$A$2:$D$1048573,2,0))</f>
        <v>ANH THIỆN( LỘC) BL</v>
      </c>
      <c r="C141" s="42" t="s">
        <v>4886</v>
      </c>
      <c r="D141" s="43" t="s">
        <v>4718</v>
      </c>
      <c r="E141" s="44" t="str">
        <f>IF($D141="","",VLOOKUP($D141,'MÃ HH'!$A$2:$C$2292,2,0))</f>
        <v>NHO ĐỎ VERFRUIT 1J - 8.2KG</v>
      </c>
      <c r="F141" s="44" t="str">
        <f>IF($D141="","",VLOOKUP($D141,'MÃ HH'!$A$2:$C$1873,3,0))</f>
        <v>Thùng</v>
      </c>
      <c r="G141" s="45">
        <v>5</v>
      </c>
      <c r="H141" s="45"/>
      <c r="I141" s="50">
        <v>850</v>
      </c>
      <c r="J141" s="51">
        <f t="shared" si="2"/>
        <v>4250000</v>
      </c>
      <c r="K141" s="52"/>
      <c r="L141" s="53">
        <v>16583</v>
      </c>
      <c r="M141" s="27" t="s">
        <v>4962</v>
      </c>
      <c r="N141" s="27" t="s">
        <v>4959</v>
      </c>
    </row>
    <row r="142" spans="1:14" s="27" customFormat="1" ht="26.1" customHeight="1">
      <c r="A142" s="40" t="s">
        <v>180</v>
      </c>
      <c r="B142" s="41" t="str">
        <f>IF($A142="","",VLOOKUP($A142,'MÃ KH'!$A$2:$D$1048573,2,0))</f>
        <v>ANH THIỆN( LỘC) BL</v>
      </c>
      <c r="C142" s="42" t="s">
        <v>4886</v>
      </c>
      <c r="D142" s="43" t="s">
        <v>4726</v>
      </c>
      <c r="E142" s="44" t="str">
        <f>IF($D142="","",VLOOKUP($D142,'MÃ HH'!$A$2:$C$2292,2,0))</f>
        <v>NHO ĐEN NP TWEESPRUIT XL - 4.5KG</v>
      </c>
      <c r="F142" s="44" t="str">
        <f>IF($D142="","",VLOOKUP($D142,'MÃ HH'!$A$2:$C$1873,3,0))</f>
        <v>THÙNG</v>
      </c>
      <c r="G142" s="45">
        <v>4</v>
      </c>
      <c r="H142" s="45"/>
      <c r="I142" s="50">
        <v>500</v>
      </c>
      <c r="J142" s="51">
        <f t="shared" si="2"/>
        <v>2000000</v>
      </c>
      <c r="K142" s="52"/>
      <c r="L142" s="53">
        <v>16586</v>
      </c>
      <c r="M142" s="27" t="s">
        <v>4963</v>
      </c>
      <c r="N142" s="27" t="s">
        <v>4959</v>
      </c>
    </row>
    <row r="143" spans="1:14" s="27" customFormat="1" ht="26.1" customHeight="1">
      <c r="A143" s="40" t="s">
        <v>799</v>
      </c>
      <c r="B143" s="41" t="str">
        <f>IF($A143="","",VLOOKUP($A143,'MÃ KH'!$A$2:$D$1048573,2,0))</f>
        <v>CÔ BẢY VT</v>
      </c>
      <c r="C143" s="42" t="s">
        <v>4886</v>
      </c>
      <c r="D143" s="43" t="s">
        <v>4103</v>
      </c>
      <c r="E143" s="44" t="str">
        <f>IF($D143="","",VLOOKUP($D143,'MÃ HH'!$A$2:$C$2292,2,0))</f>
        <v>TÁO XÁ NP YOYA 110 - 18KG</v>
      </c>
      <c r="F143" s="44" t="str">
        <f>IF($D143="","",VLOOKUP($D143,'MÃ HH'!$A$2:$C$1873,3,0))</f>
        <v>Thùng</v>
      </c>
      <c r="G143" s="45">
        <v>5</v>
      </c>
      <c r="H143" s="45"/>
      <c r="I143" s="50">
        <v>900</v>
      </c>
      <c r="J143" s="51">
        <f t="shared" si="2"/>
        <v>4500000</v>
      </c>
      <c r="K143" s="52"/>
      <c r="L143" s="53">
        <v>16663</v>
      </c>
      <c r="M143" s="27" t="s">
        <v>4964</v>
      </c>
      <c r="N143" s="27" t="s">
        <v>4959</v>
      </c>
    </row>
    <row r="144" spans="1:14" s="27" customFormat="1" ht="26.1" customHeight="1">
      <c r="A144" s="40" t="s">
        <v>4965</v>
      </c>
      <c r="B144" s="41" t="e">
        <f>IF($A144="","",VLOOKUP($A144,'MÃ KH'!$A$2:$D$1048573,2,0))</f>
        <v>#N/A</v>
      </c>
      <c r="C144" s="42" t="s">
        <v>4886</v>
      </c>
      <c r="D144" s="43" t="s">
        <v>4303</v>
      </c>
      <c r="E144" s="44" t="str">
        <f>IF($D144="","",VLOOKUP($D144,'MÃ HH'!$A$2:$C$2292,2,0))</f>
        <v>TÁO NHẬT THÙNG HỒNG - 5 KG</v>
      </c>
      <c r="F144" s="44" t="str">
        <f>IF($D144="","",VLOOKUP($D144,'MÃ HH'!$A$2:$C$1873,3,0))</f>
        <v>Thùng</v>
      </c>
      <c r="G144" s="45">
        <v>4</v>
      </c>
      <c r="H144" s="45"/>
      <c r="I144" s="50">
        <v>200</v>
      </c>
      <c r="J144" s="51">
        <f t="shared" si="2"/>
        <v>800000</v>
      </c>
      <c r="K144" s="52"/>
      <c r="L144" s="53">
        <v>16565</v>
      </c>
      <c r="M144" s="27" t="s">
        <v>4966</v>
      </c>
      <c r="N144" s="27" t="s">
        <v>4967</v>
      </c>
    </row>
    <row r="145" spans="1:14" s="27" customFormat="1" ht="26.1" customHeight="1">
      <c r="A145" s="40" t="s">
        <v>4965</v>
      </c>
      <c r="B145" s="41" t="e">
        <f>IF($A145="","",VLOOKUP($A145,'MÃ KH'!$A$2:$D$1048573,2,0))</f>
        <v>#N/A</v>
      </c>
      <c r="C145" s="42" t="s">
        <v>4886</v>
      </c>
      <c r="D145" s="43" t="s">
        <v>3342</v>
      </c>
      <c r="E145" s="44" t="str">
        <f>IF($D145="","",VLOOKUP($D145,'MÃ HH'!$A$2:$C$2292,2,0))</f>
        <v>LÊ HÀN QUỐC 32- 15KG</v>
      </c>
      <c r="F145" s="44" t="str">
        <f>IF($D145="","",VLOOKUP($D145,'MÃ HH'!$A$2:$C$1873,3,0))</f>
        <v>Thùng</v>
      </c>
      <c r="G145" s="45">
        <v>2</v>
      </c>
      <c r="H145" s="45"/>
      <c r="I145" s="50">
        <v>750</v>
      </c>
      <c r="J145" s="51">
        <f t="shared" si="2"/>
        <v>1500000</v>
      </c>
      <c r="K145" s="52"/>
      <c r="L145" s="53">
        <v>16565</v>
      </c>
      <c r="M145" s="27" t="s">
        <v>4968</v>
      </c>
      <c r="N145" s="27" t="s">
        <v>4967</v>
      </c>
    </row>
    <row r="146" spans="1:14" s="27" customFormat="1" ht="26.1" customHeight="1">
      <c r="A146" s="40" t="s">
        <v>4965</v>
      </c>
      <c r="B146" s="41" t="e">
        <f>IF($A146="","",VLOOKUP($A146,'MÃ KH'!$A$2:$D$1048573,2,0))</f>
        <v>#N/A</v>
      </c>
      <c r="C146" s="42" t="s">
        <v>4886</v>
      </c>
      <c r="D146" s="43" t="s">
        <v>3942</v>
      </c>
      <c r="E146" s="44" t="str">
        <f>IF($D146="","",VLOOKUP($D146,'MÃ HH'!$A$2:$C$2292,2,0))</f>
        <v xml:space="preserve">CAM KIẾNG THÙNG XANH 48 - 14KG </v>
      </c>
      <c r="F146" s="44" t="str">
        <f>IF($D146="","",VLOOKUP($D146,'MÃ HH'!$A$2:$C$1873,3,0))</f>
        <v>Thùng</v>
      </c>
      <c r="G146" s="45">
        <v>2</v>
      </c>
      <c r="H146" s="45"/>
      <c r="I146" s="50">
        <v>700</v>
      </c>
      <c r="J146" s="51">
        <f t="shared" si="2"/>
        <v>1400000</v>
      </c>
      <c r="K146" s="52"/>
      <c r="L146" s="53">
        <v>16565</v>
      </c>
      <c r="M146" s="27" t="s">
        <v>4969</v>
      </c>
      <c r="N146" s="27" t="s">
        <v>4967</v>
      </c>
    </row>
    <row r="147" spans="1:14" s="27" customFormat="1" ht="26.1" customHeight="1">
      <c r="A147" s="40" t="s">
        <v>1940</v>
      </c>
      <c r="B147" s="41" t="str">
        <f>IF($A147="","",VLOOKUP($A147,'MÃ KH'!$A$2:$D$1048573,2,0))</f>
        <v>LỢI CÀ MAU</v>
      </c>
      <c r="C147" s="42" t="s">
        <v>4886</v>
      </c>
      <c r="D147" s="43" t="s">
        <v>4718</v>
      </c>
      <c r="E147" s="44" t="str">
        <f>IF($D147="","",VLOOKUP($D147,'MÃ HH'!$A$2:$C$2292,2,0))</f>
        <v>NHO ĐỎ VERFRUIT 1J - 8.2KG</v>
      </c>
      <c r="F147" s="44" t="str">
        <f>IF($D147="","",VLOOKUP($D147,'MÃ HH'!$A$2:$C$1873,3,0))</f>
        <v>Thùng</v>
      </c>
      <c r="G147" s="45">
        <v>5</v>
      </c>
      <c r="H147" s="45"/>
      <c r="I147" s="50">
        <v>850</v>
      </c>
      <c r="J147" s="51">
        <f t="shared" si="2"/>
        <v>4250000</v>
      </c>
      <c r="K147" s="52"/>
      <c r="L147" s="53">
        <v>16578</v>
      </c>
      <c r="M147" s="27" t="s">
        <v>4970</v>
      </c>
      <c r="N147" s="27" t="s">
        <v>4967</v>
      </c>
    </row>
    <row r="148" spans="1:14" s="27" customFormat="1" ht="26.1" customHeight="1">
      <c r="A148" s="40" t="s">
        <v>1940</v>
      </c>
      <c r="B148" s="41" t="str">
        <f>IF($A148="","",VLOOKUP($A148,'MÃ KH'!$A$2:$D$1048573,2,0))</f>
        <v>LỢI CÀ MAU</v>
      </c>
      <c r="C148" s="42" t="s">
        <v>4886</v>
      </c>
      <c r="D148" s="43" t="s">
        <v>4704</v>
      </c>
      <c r="E148" s="44" t="str">
        <f>IF($D148="","",VLOOKUP($D148,'MÃ HH'!$A$2:$C$2292,2,0))</f>
        <v>CHERRY CHILE 2JD - 2KG</v>
      </c>
      <c r="F148" s="44" t="str">
        <f>IF($D148="","",VLOOKUP($D148,'MÃ HH'!$A$2:$C$1873,3,0))</f>
        <v>HỘP</v>
      </c>
      <c r="G148" s="45">
        <v>6</v>
      </c>
      <c r="H148" s="45"/>
      <c r="I148" s="50">
        <v>600</v>
      </c>
      <c r="J148" s="51">
        <f t="shared" si="2"/>
        <v>3600000</v>
      </c>
      <c r="K148" s="52"/>
      <c r="L148" s="53">
        <v>16578</v>
      </c>
      <c r="M148" s="27" t="s">
        <v>4971</v>
      </c>
      <c r="N148" s="27" t="s">
        <v>4967</v>
      </c>
    </row>
    <row r="149" spans="1:14" s="27" customFormat="1" ht="26.1" customHeight="1">
      <c r="A149" s="40" t="s">
        <v>833</v>
      </c>
      <c r="B149" s="41" t="str">
        <f>IF($A149="","",VLOOKUP($A149,'MÃ KH'!$A$2:$D$1048573,2,0))</f>
        <v>CÔ LOAN TĐ</v>
      </c>
      <c r="C149" s="42" t="s">
        <v>4886</v>
      </c>
      <c r="D149" s="43" t="s">
        <v>4728</v>
      </c>
      <c r="E149" s="44" t="str">
        <f>IF($D149="","",VLOOKUP($D149,'MÃ HH'!$A$2:$C$2292,2,0))</f>
        <v>NHO XANH NP CRISP MODDERDRIFT XXL - 4.5KG</v>
      </c>
      <c r="F149" s="44" t="str">
        <f>IF($D149="","",VLOOKUP($D149,'MÃ HH'!$A$2:$C$1873,3,0))</f>
        <v>THÙNG</v>
      </c>
      <c r="G149" s="45">
        <v>10</v>
      </c>
      <c r="H149" s="45"/>
      <c r="I149" s="50">
        <v>950</v>
      </c>
      <c r="J149" s="51">
        <f t="shared" si="2"/>
        <v>9500000</v>
      </c>
      <c r="K149" s="52"/>
      <c r="L149" s="53">
        <v>16622</v>
      </c>
      <c r="M149" s="27" t="s">
        <v>4972</v>
      </c>
      <c r="N149" s="27" t="s">
        <v>4967</v>
      </c>
    </row>
    <row r="150" spans="1:14" s="27" customFormat="1" ht="26.1" customHeight="1">
      <c r="A150" s="40" t="s">
        <v>3235</v>
      </c>
      <c r="B150" s="41" t="str">
        <f>IF($A150="","",VLOOKUP($A150,'MÃ KH'!$A$2:$D$1048573,2,0))</f>
        <v>XA BÌNH ĐIỀN</v>
      </c>
      <c r="C150" s="42" t="s">
        <v>4886</v>
      </c>
      <c r="D150" s="43" t="s">
        <v>4101</v>
      </c>
      <c r="E150" s="44" t="str">
        <f>IF($D150="","",VLOOKUP($D150,'MÃ HH'!$A$2:$C$2292,2,0))</f>
        <v>TÁO XÁ NP YOYA 100 - 18KG</v>
      </c>
      <c r="F150" s="44" t="str">
        <f>IF($D150="","",VLOOKUP($D150,'MÃ HH'!$A$2:$C$1873,3,0))</f>
        <v>Thùng</v>
      </c>
      <c r="G150" s="45">
        <v>36</v>
      </c>
      <c r="H150" s="45"/>
      <c r="I150" s="50">
        <v>900</v>
      </c>
      <c r="J150" s="51">
        <f t="shared" si="2"/>
        <v>32400000</v>
      </c>
      <c r="K150" s="52"/>
      <c r="L150" s="53">
        <v>16629</v>
      </c>
      <c r="M150" s="27" t="s">
        <v>4973</v>
      </c>
      <c r="N150" s="27" t="s">
        <v>4967</v>
      </c>
    </row>
    <row r="151" spans="1:14" s="27" customFormat="1" ht="26.1" customHeight="1">
      <c r="A151" s="40" t="s">
        <v>3100</v>
      </c>
      <c r="B151" s="41" t="str">
        <f>IF($A151="","",VLOOKUP($A151,'MÃ KH'!$A$2:$D$1048573,2,0))</f>
        <v>TUYẾT PHAN THIẾT</v>
      </c>
      <c r="C151" s="42" t="s">
        <v>4886</v>
      </c>
      <c r="D151" s="43" t="s">
        <v>4101</v>
      </c>
      <c r="E151" s="44" t="str">
        <f>IF($D151="","",VLOOKUP($D151,'MÃ HH'!$A$2:$C$2292,2,0))</f>
        <v>TÁO XÁ NP YOYA 100 - 18KG</v>
      </c>
      <c r="F151" s="44" t="str">
        <f>IF($D151="","",VLOOKUP($D151,'MÃ HH'!$A$2:$C$1873,3,0))</f>
        <v>Thùng</v>
      </c>
      <c r="G151" s="45">
        <v>20</v>
      </c>
      <c r="H151" s="45"/>
      <c r="I151" s="50">
        <v>900</v>
      </c>
      <c r="J151" s="51">
        <f t="shared" si="2"/>
        <v>18000000</v>
      </c>
      <c r="K151" s="52"/>
      <c r="L151" s="53">
        <v>16608</v>
      </c>
      <c r="M151" s="27" t="s">
        <v>4974</v>
      </c>
      <c r="N151" s="27" t="s">
        <v>4967</v>
      </c>
    </row>
    <row r="152" spans="1:14" s="27" customFormat="1" ht="26.1" customHeight="1">
      <c r="A152" s="40" t="s">
        <v>3059</v>
      </c>
      <c r="B152" s="41" t="str">
        <f>IF($A152="","",VLOOKUP($A152,'MÃ KH'!$A$2:$D$1048573,2,0))</f>
        <v>TUẤN HÓC MÔN</v>
      </c>
      <c r="C152" s="42" t="s">
        <v>4886</v>
      </c>
      <c r="D152" s="43" t="s">
        <v>4726</v>
      </c>
      <c r="E152" s="44" t="str">
        <f>IF($D152="","",VLOOKUP($D152,'MÃ HH'!$A$2:$C$2292,2,0))</f>
        <v>NHO ĐEN NP TWEESPRUIT XL - 4.5KG</v>
      </c>
      <c r="F152" s="44" t="str">
        <f>IF($D152="","",VLOOKUP($D152,'MÃ HH'!$A$2:$C$1873,3,0))</f>
        <v>THÙNG</v>
      </c>
      <c r="G152" s="45">
        <v>50</v>
      </c>
      <c r="H152" s="45"/>
      <c r="I152" s="50">
        <v>500</v>
      </c>
      <c r="J152" s="51">
        <f t="shared" si="2"/>
        <v>25000000</v>
      </c>
      <c r="K152" s="52"/>
      <c r="L152" s="53">
        <v>16604</v>
      </c>
      <c r="M152" s="27" t="s">
        <v>4975</v>
      </c>
      <c r="N152" s="27" t="s">
        <v>4967</v>
      </c>
    </row>
    <row r="153" spans="1:14" s="27" customFormat="1" ht="26.1" customHeight="1">
      <c r="A153" s="40" t="s">
        <v>542</v>
      </c>
      <c r="B153" s="41" t="str">
        <f>IF($A153="","",VLOOKUP($A153,'MÃ KH'!$A$2:$D$1048573,2,0))</f>
        <v>CHỊ NGỌC HM</v>
      </c>
      <c r="C153" s="42" t="s">
        <v>4886</v>
      </c>
      <c r="D153" s="43" t="s">
        <v>4726</v>
      </c>
      <c r="E153" s="44" t="str">
        <f>IF($D153="","",VLOOKUP($D153,'MÃ HH'!$A$2:$C$2292,2,0))</f>
        <v>NHO ĐEN NP TWEESPRUIT XL - 4.5KG</v>
      </c>
      <c r="F153" s="44" t="str">
        <f>IF($D153="","",VLOOKUP($D153,'MÃ HH'!$A$2:$C$1873,3,0))</f>
        <v>THÙNG</v>
      </c>
      <c r="G153" s="45">
        <v>105</v>
      </c>
      <c r="H153" s="45"/>
      <c r="I153" s="50">
        <v>500</v>
      </c>
      <c r="J153" s="51">
        <f t="shared" si="2"/>
        <v>52500000</v>
      </c>
      <c r="K153" s="52"/>
      <c r="L153" s="53">
        <v>16642</v>
      </c>
      <c r="M153" s="27" t="s">
        <v>4976</v>
      </c>
      <c r="N153" s="27" t="s">
        <v>4967</v>
      </c>
    </row>
    <row r="154" spans="1:14" s="27" customFormat="1" ht="26.1" customHeight="1">
      <c r="A154" s="40" t="s">
        <v>3100</v>
      </c>
      <c r="B154" s="41" t="str">
        <f>IF($A154="","",VLOOKUP($A154,'MÃ KH'!$A$2:$D$1048573,2,0))</f>
        <v>TUYẾT PHAN THIẾT</v>
      </c>
      <c r="C154" s="42" t="s">
        <v>4886</v>
      </c>
      <c r="D154" s="43" t="s">
        <v>4726</v>
      </c>
      <c r="E154" s="44" t="str">
        <f>IF($D154="","",VLOOKUP($D154,'MÃ HH'!$A$2:$C$2292,2,0))</f>
        <v>NHO ĐEN NP TWEESPRUIT XL - 4.5KG</v>
      </c>
      <c r="F154" s="44" t="str">
        <f>IF($D154="","",VLOOKUP($D154,'MÃ HH'!$A$2:$C$1873,3,0))</f>
        <v>THÙNG</v>
      </c>
      <c r="G154" s="45">
        <v>10</v>
      </c>
      <c r="H154" s="45"/>
      <c r="I154" s="50">
        <v>500</v>
      </c>
      <c r="J154" s="51">
        <f t="shared" si="2"/>
        <v>5000000</v>
      </c>
      <c r="K154" s="52"/>
      <c r="L154" s="53">
        <v>16655</v>
      </c>
      <c r="M154" s="27" t="s">
        <v>4977</v>
      </c>
      <c r="N154" s="27" t="s">
        <v>4967</v>
      </c>
    </row>
    <row r="155" spans="1:14" s="27" customFormat="1" ht="26.1" customHeight="1">
      <c r="A155" s="40" t="s">
        <v>1159</v>
      </c>
      <c r="B155" s="41" t="str">
        <f>IF($A155="","",VLOOKUP($A155,'MÃ KH'!$A$2:$D$1048573,2,0))</f>
        <v>EM THI</v>
      </c>
      <c r="C155" s="42" t="s">
        <v>4886</v>
      </c>
      <c r="D155" s="43" t="s">
        <v>3354</v>
      </c>
      <c r="E155" s="44" t="str">
        <f>IF($D155="","",VLOOKUP($D155,'MÃ HH'!$A$2:$C$2292,2,0))</f>
        <v>LÊ SỮA 28  - 15KG</v>
      </c>
      <c r="F155" s="44" t="str">
        <f>IF($D155="","",VLOOKUP($D155,'MÃ HH'!$A$2:$C$1873,3,0))</f>
        <v>Thùng</v>
      </c>
      <c r="G155" s="45">
        <v>1</v>
      </c>
      <c r="H155" s="45"/>
      <c r="I155" s="50">
        <v>780</v>
      </c>
      <c r="J155" s="51">
        <f t="shared" si="2"/>
        <v>780000</v>
      </c>
      <c r="K155" s="52"/>
      <c r="L155" s="53">
        <v>16661</v>
      </c>
      <c r="M155" s="27" t="s">
        <v>4978</v>
      </c>
      <c r="N155" s="27" t="s">
        <v>4967</v>
      </c>
    </row>
    <row r="156" spans="1:14" s="27" customFormat="1" ht="26.1" customHeight="1">
      <c r="A156" s="40" t="s">
        <v>1865</v>
      </c>
      <c r="B156" s="41" t="str">
        <f>IF($A156="","",VLOOKUP($A156,'MÃ KH'!$A$2:$D$1048573,2,0))</f>
        <v>LIỄU TĐ</v>
      </c>
      <c r="C156" s="42" t="s">
        <v>4886</v>
      </c>
      <c r="D156" s="43" t="s">
        <v>4726</v>
      </c>
      <c r="E156" s="44" t="str">
        <f>IF($D156="","",VLOOKUP($D156,'MÃ HH'!$A$2:$C$2292,2,0))</f>
        <v>NHO ĐEN NP TWEESPRUIT XL - 4.5KG</v>
      </c>
      <c r="F156" s="44" t="str">
        <f>IF($D156="","",VLOOKUP($D156,'MÃ HH'!$A$2:$C$1873,3,0))</f>
        <v>THÙNG</v>
      </c>
      <c r="G156" s="45">
        <v>30</v>
      </c>
      <c r="H156" s="45"/>
      <c r="I156" s="50">
        <v>500</v>
      </c>
      <c r="J156" s="51">
        <f t="shared" si="2"/>
        <v>15000000</v>
      </c>
      <c r="K156" s="52"/>
      <c r="L156" s="53">
        <v>16649</v>
      </c>
      <c r="M156" s="27" t="s">
        <v>4979</v>
      </c>
      <c r="N156" s="27" t="s">
        <v>4967</v>
      </c>
    </row>
    <row r="157" spans="1:14" s="27" customFormat="1" ht="26.1" customHeight="1">
      <c r="A157" s="40" t="s">
        <v>1865</v>
      </c>
      <c r="B157" s="41" t="str">
        <f>IF($A157="","",VLOOKUP($A157,'MÃ KH'!$A$2:$D$1048573,2,0))</f>
        <v>LIỄU TĐ</v>
      </c>
      <c r="C157" s="42" t="s">
        <v>4886</v>
      </c>
      <c r="D157" s="43" t="s">
        <v>4341</v>
      </c>
      <c r="E157" s="44" t="str">
        <f>IF($D157="","",VLOOKUP($D157,'MÃ HH'!$A$2:$C$2292,2,0))</f>
        <v>TÁO GALA MỸ STAR RANCH 113-20KG</v>
      </c>
      <c r="F157" s="44" t="str">
        <f>IF($D157="","",VLOOKUP($D157,'MÃ HH'!$A$2:$C$1873,3,0))</f>
        <v>Thùng</v>
      </c>
      <c r="G157" s="45">
        <v>21</v>
      </c>
      <c r="H157" s="45"/>
      <c r="I157" s="50">
        <v>1100</v>
      </c>
      <c r="J157" s="51">
        <f t="shared" si="2"/>
        <v>23100000</v>
      </c>
      <c r="K157" s="52"/>
      <c r="L157" s="53">
        <v>16658</v>
      </c>
      <c r="M157" s="27" t="s">
        <v>4980</v>
      </c>
      <c r="N157" s="27" t="s">
        <v>4967</v>
      </c>
    </row>
    <row r="158" spans="1:14" s="27" customFormat="1" ht="26.1" customHeight="1">
      <c r="A158" s="40" t="s">
        <v>176</v>
      </c>
      <c r="B158" s="41" t="str">
        <f>IF($A158="","",VLOOKUP($A158,'MÃ KH'!$A$2:$D$1048573,2,0))</f>
        <v>ANH THẾ TÀI</v>
      </c>
      <c r="C158" s="42" t="s">
        <v>4886</v>
      </c>
      <c r="D158" s="43" t="s">
        <v>4726</v>
      </c>
      <c r="E158" s="44" t="str">
        <f>IF($D158="","",VLOOKUP($D158,'MÃ HH'!$A$2:$C$2292,2,0))</f>
        <v>NHO ĐEN NP TWEESPRUIT XL - 4.5KG</v>
      </c>
      <c r="F158" s="44" t="str">
        <f>IF($D158="","",VLOOKUP($D158,'MÃ HH'!$A$2:$C$1873,3,0))</f>
        <v>THÙNG</v>
      </c>
      <c r="G158" s="45">
        <v>30</v>
      </c>
      <c r="H158" s="45"/>
      <c r="I158" s="50">
        <v>500</v>
      </c>
      <c r="J158" s="51">
        <f t="shared" si="2"/>
        <v>15000000</v>
      </c>
      <c r="K158" s="52"/>
      <c r="L158" s="53">
        <v>16673</v>
      </c>
      <c r="M158" s="27" t="s">
        <v>4979</v>
      </c>
      <c r="N158" s="27" t="s">
        <v>4967</v>
      </c>
    </row>
    <row r="159" spans="1:14" s="27" customFormat="1" ht="26.1" customHeight="1">
      <c r="A159" s="40" t="s">
        <v>851</v>
      </c>
      <c r="B159" s="41" t="str">
        <f>IF($A159="","",VLOOKUP($A159,'MÃ KH'!$A$2:$D$1048573,2,0))</f>
        <v>CÔ PHÚC CL</v>
      </c>
      <c r="C159" s="42" t="s">
        <v>4886</v>
      </c>
      <c r="D159" s="43" t="s">
        <v>4726</v>
      </c>
      <c r="E159" s="44" t="str">
        <f>IF($D159="","",VLOOKUP($D159,'MÃ HH'!$A$2:$C$2292,2,0))</f>
        <v>NHO ĐEN NP TWEESPRUIT XL - 4.5KG</v>
      </c>
      <c r="F159" s="44" t="str">
        <f>IF($D159="","",VLOOKUP($D159,'MÃ HH'!$A$2:$C$1873,3,0))</f>
        <v>THÙNG</v>
      </c>
      <c r="G159" s="45">
        <v>20</v>
      </c>
      <c r="H159" s="45"/>
      <c r="I159" s="50">
        <v>500</v>
      </c>
      <c r="J159" s="51">
        <f t="shared" si="2"/>
        <v>10000000</v>
      </c>
      <c r="K159" s="52"/>
      <c r="L159" s="53">
        <v>16674</v>
      </c>
      <c r="M159" s="27" t="s">
        <v>4981</v>
      </c>
      <c r="N159" s="27" t="s">
        <v>4967</v>
      </c>
    </row>
    <row r="160" spans="1:14" s="27" customFormat="1" ht="26.1" customHeight="1">
      <c r="A160" s="40" t="s">
        <v>1467</v>
      </c>
      <c r="B160" s="41" t="str">
        <f>IF($A160="","",VLOOKUP($A160,'MÃ KH'!$A$2:$D$1048573,2,0))</f>
        <v>HUỆ CHỢ LỚN</v>
      </c>
      <c r="C160" s="42" t="s">
        <v>4886</v>
      </c>
      <c r="D160" s="43" t="s">
        <v>4704</v>
      </c>
      <c r="E160" s="44" t="str">
        <f>IF($D160="","",VLOOKUP($D160,'MÃ HH'!$A$2:$C$2292,2,0))</f>
        <v>CHERRY CHILE 2JD - 2KG</v>
      </c>
      <c r="F160" s="44" t="str">
        <f>IF($D160="","",VLOOKUP($D160,'MÃ HH'!$A$2:$C$1873,3,0))</f>
        <v>HỘP</v>
      </c>
      <c r="G160" s="45">
        <v>6</v>
      </c>
      <c r="H160" s="45"/>
      <c r="I160" s="50">
        <v>1800</v>
      </c>
      <c r="J160" s="51">
        <f t="shared" si="2"/>
        <v>10800000</v>
      </c>
      <c r="K160" s="52"/>
      <c r="L160" s="53">
        <v>16672</v>
      </c>
      <c r="M160" s="27" t="s">
        <v>4971</v>
      </c>
      <c r="N160" s="27" t="s">
        <v>4967</v>
      </c>
    </row>
    <row r="161" spans="1:14" s="27" customFormat="1" ht="26.1" customHeight="1">
      <c r="A161" s="40" t="s">
        <v>199</v>
      </c>
      <c r="B161" s="41" t="str">
        <f>IF($A161="","",VLOOKUP($A161,'MÃ KH'!$A$2:$D$1048573,2,0))</f>
        <v>ANH TY TĐ</v>
      </c>
      <c r="C161" s="42" t="s">
        <v>4886</v>
      </c>
      <c r="D161" s="43" t="s">
        <v>3944</v>
      </c>
      <c r="E161" s="44" t="str">
        <f>IF($D161="","",VLOOKUP($D161,'MÃ HH'!$A$2:$C$2292,2,0))</f>
        <v xml:space="preserve">CAM KIẾNG THÙNG XANH 56 - 14KG </v>
      </c>
      <c r="F161" s="44" t="str">
        <f>IF($D161="","",VLOOKUP($D161,'MÃ HH'!$A$2:$C$1873,3,0))</f>
        <v>Thùng</v>
      </c>
      <c r="G161" s="45">
        <v>2</v>
      </c>
      <c r="H161" s="45"/>
      <c r="I161" s="50">
        <v>600</v>
      </c>
      <c r="J161" s="51">
        <f t="shared" si="2"/>
        <v>1200000</v>
      </c>
      <c r="K161" s="52"/>
      <c r="L161" s="53">
        <v>16690</v>
      </c>
      <c r="M161" s="27" t="s">
        <v>4982</v>
      </c>
      <c r="N161" s="27" t="s">
        <v>4967</v>
      </c>
    </row>
    <row r="162" spans="1:14" s="27" customFormat="1" ht="26.1" customHeight="1">
      <c r="A162" s="40" t="s">
        <v>48</v>
      </c>
      <c r="B162" s="41" t="str">
        <f>IF($A162="","",VLOOKUP($A162,'MÃ KH'!$A$2:$D$1048573,2,0))</f>
        <v>ANH CHÍ</v>
      </c>
      <c r="C162" s="42" t="s">
        <v>4886</v>
      </c>
      <c r="D162" s="43" t="s">
        <v>3944</v>
      </c>
      <c r="E162" s="44" t="str">
        <f>IF($D162="","",VLOOKUP($D162,'MÃ HH'!$A$2:$C$2292,2,0))</f>
        <v xml:space="preserve">CAM KIẾNG THÙNG XANH 56 - 14KG </v>
      </c>
      <c r="F162" s="44" t="str">
        <f>IF($D162="","",VLOOKUP($D162,'MÃ HH'!$A$2:$C$1873,3,0))</f>
        <v>Thùng</v>
      </c>
      <c r="G162" s="45">
        <v>10</v>
      </c>
      <c r="H162" s="45"/>
      <c r="I162" s="50">
        <v>550</v>
      </c>
      <c r="J162" s="51">
        <f t="shared" si="2"/>
        <v>5500000</v>
      </c>
      <c r="K162" s="52"/>
      <c r="L162" s="53">
        <v>16675</v>
      </c>
      <c r="M162" s="27" t="s">
        <v>4983</v>
      </c>
      <c r="N162" s="27" t="s">
        <v>4967</v>
      </c>
    </row>
    <row r="163" spans="1:14" s="27" customFormat="1" ht="26.1" customHeight="1">
      <c r="A163" s="40" t="s">
        <v>48</v>
      </c>
      <c r="B163" s="41" t="str">
        <f>IF($A163="","",VLOOKUP($A163,'MÃ KH'!$A$2:$D$1048573,2,0))</f>
        <v>ANH CHÍ</v>
      </c>
      <c r="C163" s="42" t="s">
        <v>4886</v>
      </c>
      <c r="D163" s="43" t="s">
        <v>4718</v>
      </c>
      <c r="E163" s="44" t="str">
        <f>IF($D163="","",VLOOKUP($D163,'MÃ HH'!$A$2:$C$2292,2,0))</f>
        <v>NHO ĐỎ VERFRUIT 1J - 8.2KG</v>
      </c>
      <c r="F163" s="44" t="str">
        <f>IF($D163="","",VLOOKUP($D163,'MÃ HH'!$A$2:$C$1873,3,0))</f>
        <v>Thùng</v>
      </c>
      <c r="G163" s="45">
        <v>1</v>
      </c>
      <c r="H163" s="45"/>
      <c r="I163" s="50">
        <v>850</v>
      </c>
      <c r="J163" s="51">
        <f t="shared" si="2"/>
        <v>850000</v>
      </c>
      <c r="K163" s="52"/>
      <c r="L163" s="53">
        <v>16675</v>
      </c>
      <c r="M163" s="27" t="s">
        <v>4984</v>
      </c>
      <c r="N163" s="27" t="s">
        <v>4967</v>
      </c>
    </row>
    <row r="164" spans="1:14" s="27" customFormat="1" ht="26.1" customHeight="1">
      <c r="A164" s="40" t="s">
        <v>1767</v>
      </c>
      <c r="B164" s="41" t="str">
        <f>IF($A164="","",VLOOKUP($A164,'MÃ KH'!$A$2:$D$1048573,2,0))</f>
        <v>KIỆT HỒNG</v>
      </c>
      <c r="C164" s="42" t="s">
        <v>4886</v>
      </c>
      <c r="D164" s="43" t="s">
        <v>4726</v>
      </c>
      <c r="E164" s="44" t="str">
        <f>IF($D164="","",VLOOKUP($D164,'MÃ HH'!$A$2:$C$2292,2,0))</f>
        <v>NHO ĐEN NP TWEESPRUIT XL - 4.5KG</v>
      </c>
      <c r="F164" s="44" t="str">
        <f>IF($D164="","",VLOOKUP($D164,'MÃ HH'!$A$2:$C$1873,3,0))</f>
        <v>THÙNG</v>
      </c>
      <c r="G164" s="45">
        <v>50</v>
      </c>
      <c r="H164" s="45"/>
      <c r="I164" s="50">
        <v>500</v>
      </c>
      <c r="J164" s="51">
        <f t="shared" si="2"/>
        <v>25000000</v>
      </c>
      <c r="K164" s="52"/>
      <c r="L164" s="53">
        <v>16634</v>
      </c>
      <c r="M164" s="27" t="s">
        <v>4975</v>
      </c>
      <c r="N164" s="27" t="s">
        <v>4967</v>
      </c>
    </row>
    <row r="165" spans="1:14" s="27" customFormat="1" ht="26.1" customHeight="1">
      <c r="A165" s="40" t="s">
        <v>236</v>
      </c>
      <c r="B165" s="41" t="str">
        <f>IF($A165="","",VLOOKUP($A165,'MÃ KH'!$A$2:$D$1048573,2,0))</f>
        <v>BẢO CHỢ LỚN</v>
      </c>
      <c r="C165" s="42" t="s">
        <v>4886</v>
      </c>
      <c r="D165" s="43" t="s">
        <v>4726</v>
      </c>
      <c r="E165" s="44" t="str">
        <f>IF($D165="","",VLOOKUP($D165,'MÃ HH'!$A$2:$C$2292,2,0))</f>
        <v>NHO ĐEN NP TWEESPRUIT XL - 4.5KG</v>
      </c>
      <c r="F165" s="44" t="str">
        <f>IF($D165="","",VLOOKUP($D165,'MÃ HH'!$A$2:$C$1873,3,0))</f>
        <v>THÙNG</v>
      </c>
      <c r="G165" s="45">
        <v>10</v>
      </c>
      <c r="H165" s="45"/>
      <c r="I165" s="50">
        <v>500</v>
      </c>
      <c r="J165" s="51">
        <f t="shared" si="2"/>
        <v>5000000</v>
      </c>
      <c r="K165" s="52"/>
      <c r="L165" s="53">
        <v>16689</v>
      </c>
      <c r="M165" s="27" t="s">
        <v>4977</v>
      </c>
      <c r="N165" s="27" t="s">
        <v>4967</v>
      </c>
    </row>
    <row r="166" spans="1:14" s="27" customFormat="1" ht="26.1" customHeight="1">
      <c r="A166" s="40" t="s">
        <v>1767</v>
      </c>
      <c r="B166" s="41" t="str">
        <f>IF($A166="","",VLOOKUP($A166,'MÃ KH'!$A$2:$D$1048573,2,0))</f>
        <v>KIỆT HỒNG</v>
      </c>
      <c r="C166" s="42" t="s">
        <v>4886</v>
      </c>
      <c r="D166" s="43" t="s">
        <v>3354</v>
      </c>
      <c r="E166" s="44" t="str">
        <f>IF($D166="","",VLOOKUP($D166,'MÃ HH'!$A$2:$C$2292,2,0))</f>
        <v>LÊ SỮA 28  - 15KG</v>
      </c>
      <c r="F166" s="44" t="str">
        <f>IF($D166="","",VLOOKUP($D166,'MÃ HH'!$A$2:$C$1873,3,0))</f>
        <v>Thùng</v>
      </c>
      <c r="G166" s="45">
        <v>2</v>
      </c>
      <c r="H166" s="45"/>
      <c r="I166" s="50">
        <v>780</v>
      </c>
      <c r="J166" s="51">
        <f t="shared" si="2"/>
        <v>1560000</v>
      </c>
      <c r="K166" s="52"/>
      <c r="L166" s="53">
        <v>16693</v>
      </c>
      <c r="M166" s="27" t="s">
        <v>4985</v>
      </c>
      <c r="N166" s="27" t="s">
        <v>4967</v>
      </c>
    </row>
    <row r="167" spans="1:14" s="27" customFormat="1" ht="26.1" customHeight="1">
      <c r="A167" s="40" t="s">
        <v>4986</v>
      </c>
      <c r="B167" s="41" t="e">
        <f>IF($A167="","",VLOOKUP($A167,'MÃ KH'!$A$2:$D$1048573,2,0))</f>
        <v>#N/A</v>
      </c>
      <c r="C167" s="42" t="s">
        <v>4886</v>
      </c>
      <c r="D167" s="43" t="s">
        <v>4726</v>
      </c>
      <c r="E167" s="44" t="str">
        <f>IF($D167="","",VLOOKUP($D167,'MÃ HH'!$A$2:$C$2292,2,0))</f>
        <v>NHO ĐEN NP TWEESPRUIT XL - 4.5KG</v>
      </c>
      <c r="F167" s="44" t="str">
        <f>IF($D167="","",VLOOKUP($D167,'MÃ HH'!$A$2:$C$1873,3,0))</f>
        <v>THÙNG</v>
      </c>
      <c r="G167" s="45">
        <v>50</v>
      </c>
      <c r="H167" s="45"/>
      <c r="I167" s="50">
        <v>500</v>
      </c>
      <c r="J167" s="51">
        <f t="shared" si="2"/>
        <v>25000000</v>
      </c>
      <c r="K167" s="52"/>
      <c r="L167" s="53">
        <v>16676</v>
      </c>
      <c r="M167" s="27" t="s">
        <v>4975</v>
      </c>
      <c r="N167" s="27" t="s">
        <v>4967</v>
      </c>
    </row>
    <row r="168" spans="1:14" s="27" customFormat="1" ht="26.1" customHeight="1">
      <c r="A168" s="40" t="s">
        <v>849</v>
      </c>
      <c r="B168" s="41" t="str">
        <f>IF($A168="","",VLOOKUP($A168,'MÃ KH'!$A$2:$D$1048573,2,0))</f>
        <v>CÔ PHÁT TĐ</v>
      </c>
      <c r="C168" s="42" t="s">
        <v>4886</v>
      </c>
      <c r="D168" s="43" t="s">
        <v>4303</v>
      </c>
      <c r="E168" s="44" t="str">
        <f>IF($D168="","",VLOOKUP($D168,'MÃ HH'!$A$2:$C$2292,2,0))</f>
        <v>TÁO NHẬT THÙNG HỒNG - 5 KG</v>
      </c>
      <c r="F168" s="44" t="str">
        <f>IF($D168="","",VLOOKUP($D168,'MÃ HH'!$A$2:$C$1873,3,0))</f>
        <v>Thùng</v>
      </c>
      <c r="G168" s="45">
        <v>10</v>
      </c>
      <c r="H168" s="45"/>
      <c r="I168" s="50">
        <v>200</v>
      </c>
      <c r="J168" s="51">
        <f t="shared" si="2"/>
        <v>2000000</v>
      </c>
      <c r="K168" s="52"/>
      <c r="L168" s="53">
        <v>16696</v>
      </c>
      <c r="M168" s="27" t="s">
        <v>4987</v>
      </c>
      <c r="N168" s="27" t="s">
        <v>4967</v>
      </c>
    </row>
    <row r="169" spans="1:14" s="27" customFormat="1" ht="26.1" customHeight="1">
      <c r="A169" s="40" t="s">
        <v>955</v>
      </c>
      <c r="B169" s="41" t="str">
        <f>IF($A169="","",VLOOKUP($A169,'MÃ KH'!$A$2:$D$1048573,2,0))</f>
        <v>ĐÀ NẴNG</v>
      </c>
      <c r="C169" s="42" t="s">
        <v>4886</v>
      </c>
      <c r="D169" s="43" t="s">
        <v>4103</v>
      </c>
      <c r="E169" s="44" t="str">
        <f>IF($D169="","",VLOOKUP($D169,'MÃ HH'!$A$2:$C$2292,2,0))</f>
        <v>TÁO XÁ NP YOYA 110 - 18KG</v>
      </c>
      <c r="F169" s="44" t="str">
        <f>IF($D169="","",VLOOKUP($D169,'MÃ HH'!$A$2:$C$1873,3,0))</f>
        <v>Thùng</v>
      </c>
      <c r="G169" s="45">
        <v>56</v>
      </c>
      <c r="H169" s="45"/>
      <c r="I169" s="50">
        <v>110</v>
      </c>
      <c r="J169" s="51">
        <f t="shared" si="2"/>
        <v>6160000</v>
      </c>
      <c r="K169" s="52"/>
      <c r="L169" s="53">
        <v>16698</v>
      </c>
      <c r="M169" s="27" t="s">
        <v>4988</v>
      </c>
      <c r="N169" s="27" t="s">
        <v>4967</v>
      </c>
    </row>
    <row r="170" spans="1:14" s="27" customFormat="1" ht="26.1" customHeight="1">
      <c r="A170" s="40" t="s">
        <v>955</v>
      </c>
      <c r="B170" s="41" t="str">
        <f>IF($A170="","",VLOOKUP($A170,'MÃ KH'!$A$2:$D$1048573,2,0))</f>
        <v>ĐÀ NẴNG</v>
      </c>
      <c r="C170" s="42" t="s">
        <v>4886</v>
      </c>
      <c r="D170" s="43" t="s">
        <v>4560</v>
      </c>
      <c r="E170" s="44" t="str">
        <f>IF($D170="","",VLOOKUP($D170,'MÃ HH'!$A$2:$C$2292,2,0))</f>
        <v>TÁO XANH MỸ GEE WHIZ 100-20KG</v>
      </c>
      <c r="F170" s="44" t="str">
        <f>IF($D170="","",VLOOKUP($D170,'MÃ HH'!$A$2:$C$1873,3,0))</f>
        <v>Thùng</v>
      </c>
      <c r="G170" s="45">
        <v>42</v>
      </c>
      <c r="H170" s="45"/>
      <c r="I170" s="50">
        <v>0</v>
      </c>
      <c r="J170" s="51">
        <f t="shared" si="2"/>
        <v>0</v>
      </c>
      <c r="K170" s="52"/>
      <c r="L170" s="53">
        <v>16698</v>
      </c>
      <c r="M170" s="27" t="s">
        <v>4989</v>
      </c>
      <c r="N170" s="27" t="s">
        <v>4967</v>
      </c>
    </row>
    <row r="171" spans="1:14" s="27" customFormat="1" ht="26.1" customHeight="1">
      <c r="A171" s="40" t="s">
        <v>955</v>
      </c>
      <c r="B171" s="41" t="str">
        <f>IF($A171="","",VLOOKUP($A171,'MÃ KH'!$A$2:$D$1048573,2,0))</f>
        <v>ĐÀ NẴNG</v>
      </c>
      <c r="C171" s="42" t="s">
        <v>4886</v>
      </c>
      <c r="D171" s="54" t="s">
        <v>4151</v>
      </c>
      <c r="E171" s="44" t="str">
        <f>IF($D171="","",VLOOKUP($D171,'MÃ HH'!$A$2:$C$2292,2,0))</f>
        <v xml:space="preserve">TÁO XÁ NP CRIPS RED CORE 90- 18KG </v>
      </c>
      <c r="F171" s="44" t="str">
        <f>IF($D171="","",VLOOKUP($D171,'MÃ HH'!$A$2:$C$1873,3,0))</f>
        <v>Thùng</v>
      </c>
      <c r="G171" s="45">
        <v>35</v>
      </c>
      <c r="H171" s="45"/>
      <c r="I171" s="50">
        <v>90</v>
      </c>
      <c r="J171" s="51">
        <f t="shared" si="2"/>
        <v>3150000</v>
      </c>
      <c r="K171" s="52"/>
      <c r="L171" s="53">
        <v>16698</v>
      </c>
      <c r="M171" s="27" t="s">
        <v>4990</v>
      </c>
      <c r="N171" s="27" t="s">
        <v>4967</v>
      </c>
    </row>
    <row r="172" spans="1:14" s="27" customFormat="1" ht="26.1" customHeight="1">
      <c r="A172" s="40" t="s">
        <v>1043</v>
      </c>
      <c r="B172" s="41" t="str">
        <f>IF($A172="","",VLOOKUP($A172,'MÃ KH'!$A$2:$D$1048573,2,0))</f>
        <v>ĐOÀI ĐẮK LẮK</v>
      </c>
      <c r="C172" s="42" t="s">
        <v>4886</v>
      </c>
      <c r="D172" s="43" t="s">
        <v>4726</v>
      </c>
      <c r="E172" s="44" t="str">
        <f>IF($D172="","",VLOOKUP($D172,'MÃ HH'!$A$2:$C$2292,2,0))</f>
        <v>NHO ĐEN NP TWEESPRUIT XL - 4.5KG</v>
      </c>
      <c r="F172" s="44" t="str">
        <f>IF($D172="","",VLOOKUP($D172,'MÃ HH'!$A$2:$C$1873,3,0))</f>
        <v>THÙNG</v>
      </c>
      <c r="G172" s="45">
        <v>40</v>
      </c>
      <c r="H172" s="45"/>
      <c r="I172" s="50">
        <v>500</v>
      </c>
      <c r="J172" s="51">
        <f t="shared" si="2"/>
        <v>20000000</v>
      </c>
      <c r="K172" s="52"/>
      <c r="L172" s="53">
        <v>16695</v>
      </c>
      <c r="M172" s="27" t="s">
        <v>4991</v>
      </c>
      <c r="N172" s="27" t="s">
        <v>4967</v>
      </c>
    </row>
    <row r="173" spans="1:14" s="27" customFormat="1" ht="26.1" customHeight="1">
      <c r="A173" s="40" t="s">
        <v>871</v>
      </c>
      <c r="B173" s="41" t="str">
        <f>IF($A173="","",VLOOKUP($A173,'MÃ KH'!$A$2:$D$1048573,2,0))</f>
        <v>CÔ TÚ</v>
      </c>
      <c r="C173" s="42" t="s">
        <v>4886</v>
      </c>
      <c r="D173" s="43" t="s">
        <v>4688</v>
      </c>
      <c r="E173" s="44" t="str">
        <f>IF($D173="","",VLOOKUP($D173,'MÃ HH'!$A$2:$C$2292,2,0))</f>
        <v>NHO ĐEN NP FRUIT 2U XL - 4.5KG</v>
      </c>
      <c r="F173" s="44" t="str">
        <f>IF($D173="","",VLOOKUP($D173,'MÃ HH'!$A$2:$C$1873,3,0))</f>
        <v>THÙNG</v>
      </c>
      <c r="G173" s="45">
        <v>55</v>
      </c>
      <c r="H173" s="45"/>
      <c r="I173" s="50">
        <v>0</v>
      </c>
      <c r="J173" s="51">
        <f t="shared" si="2"/>
        <v>0</v>
      </c>
      <c r="K173" s="52"/>
      <c r="L173" s="53">
        <v>16699</v>
      </c>
      <c r="M173" s="27" t="s">
        <v>4992</v>
      </c>
      <c r="N173" s="27" t="s">
        <v>4967</v>
      </c>
    </row>
    <row r="174" spans="1:14" s="27" customFormat="1" ht="26.1" customHeight="1">
      <c r="A174" s="40" t="s">
        <v>871</v>
      </c>
      <c r="B174" s="41" t="str">
        <f>IF($A174="","",VLOOKUP($A174,'MÃ KH'!$A$2:$D$1048573,2,0))</f>
        <v>CÔ TÚ</v>
      </c>
      <c r="C174" s="42" t="s">
        <v>4886</v>
      </c>
      <c r="D174" s="43" t="s">
        <v>4650</v>
      </c>
      <c r="E174" s="44" t="str">
        <f>IF($D174="","",VLOOKUP($D174,'MÃ HH'!$A$2:$C$2292,2,0))</f>
        <v>NHO ĐEN NP DOLE XL - 4.5KG</v>
      </c>
      <c r="F174" s="44" t="str">
        <f>IF($D174="","",VLOOKUP($D174,'MÃ HH'!$A$2:$C$1873,3,0))</f>
        <v>THÙNG</v>
      </c>
      <c r="G174" s="45">
        <v>3</v>
      </c>
      <c r="H174" s="45"/>
      <c r="I174" s="50">
        <v>0</v>
      </c>
      <c r="J174" s="51">
        <f t="shared" si="2"/>
        <v>0</v>
      </c>
      <c r="K174" s="52"/>
      <c r="L174" s="53">
        <v>16699</v>
      </c>
      <c r="M174" s="27" t="s">
        <v>4993</v>
      </c>
      <c r="N174" s="27" t="s">
        <v>4967</v>
      </c>
    </row>
    <row r="175" spans="1:14" s="27" customFormat="1" ht="26.1" customHeight="1">
      <c r="A175" s="40" t="s">
        <v>871</v>
      </c>
      <c r="B175" s="41" t="str">
        <f>IF($A175="","",VLOOKUP($A175,'MÃ KH'!$A$2:$D$1048573,2,0))</f>
        <v>CÔ TÚ</v>
      </c>
      <c r="C175" s="42" t="s">
        <v>4886</v>
      </c>
      <c r="D175" s="43" t="s">
        <v>4994</v>
      </c>
      <c r="E175" s="44" t="str">
        <f>IF($D175="","",VLOOKUP($D175,'MÃ HH'!$A$2:$C$2292,2,0))</f>
        <v>QUÝT APH 48 - 7.3KG</v>
      </c>
      <c r="F175" s="44" t="str">
        <f>IF($D175="","",VLOOKUP($D175,'MÃ HH'!$A$2:$C$1873,3,0))</f>
        <v>Thùng</v>
      </c>
      <c r="G175" s="45">
        <v>1</v>
      </c>
      <c r="H175" s="45"/>
      <c r="I175" s="50">
        <v>0</v>
      </c>
      <c r="J175" s="51">
        <f t="shared" si="2"/>
        <v>0</v>
      </c>
      <c r="K175" s="52"/>
      <c r="L175" s="53">
        <v>16699</v>
      </c>
      <c r="M175" s="27" t="s">
        <v>4995</v>
      </c>
      <c r="N175" s="27" t="s">
        <v>4967</v>
      </c>
    </row>
    <row r="176" spans="1:14" s="27" customFormat="1" ht="26.1" customHeight="1">
      <c r="A176" s="40" t="s">
        <v>871</v>
      </c>
      <c r="B176" s="41" t="str">
        <f>IF($A176="","",VLOOKUP($A176,'MÃ KH'!$A$2:$D$1048573,2,0))</f>
        <v>CÔ TÚ</v>
      </c>
      <c r="C176" s="42" t="s">
        <v>4886</v>
      </c>
      <c r="D176" s="43" t="s">
        <v>4726</v>
      </c>
      <c r="E176" s="44" t="str">
        <f>IF($D176="","",VLOOKUP($D176,'MÃ HH'!$A$2:$C$2292,2,0))</f>
        <v>NHO ĐEN NP TWEESPRUIT XL - 4.5KG</v>
      </c>
      <c r="F176" s="44" t="str">
        <f>IF($D176="","",VLOOKUP($D176,'MÃ HH'!$A$2:$C$1873,3,0))</f>
        <v>THÙNG</v>
      </c>
      <c r="G176" s="45">
        <v>10</v>
      </c>
      <c r="H176" s="45"/>
      <c r="I176" s="50">
        <v>500</v>
      </c>
      <c r="J176" s="51">
        <f t="shared" si="2"/>
        <v>5000000</v>
      </c>
      <c r="K176" s="52"/>
      <c r="L176" s="53">
        <v>16607</v>
      </c>
      <c r="M176" s="27" t="s">
        <v>4996</v>
      </c>
      <c r="N176" s="27" t="s">
        <v>4997</v>
      </c>
    </row>
    <row r="177" spans="1:14" s="27" customFormat="1" ht="26.1" customHeight="1">
      <c r="A177" s="40" t="s">
        <v>1823</v>
      </c>
      <c r="B177" s="41" t="str">
        <f>IF($A177="","",VLOOKUP($A177,'MÃ KH'!$A$2:$D$1048573,2,0))</f>
        <v>LAN TUẤN LỘC NGA</v>
      </c>
      <c r="C177" s="42" t="s">
        <v>4886</v>
      </c>
      <c r="D177" s="43" t="s">
        <v>3942</v>
      </c>
      <c r="E177" s="44" t="str">
        <f>IF($D177="","",VLOOKUP($D177,'MÃ HH'!$A$2:$C$2292,2,0))</f>
        <v xml:space="preserve">CAM KIẾNG THÙNG XANH 48 - 14KG </v>
      </c>
      <c r="F177" s="44" t="str">
        <f>IF($D177="","",VLOOKUP($D177,'MÃ HH'!$A$2:$C$1873,3,0))</f>
        <v>Thùng</v>
      </c>
      <c r="G177" s="45">
        <v>2</v>
      </c>
      <c r="H177" s="45"/>
      <c r="I177" s="50">
        <v>700</v>
      </c>
      <c r="J177" s="51">
        <f t="shared" si="2"/>
        <v>1400000</v>
      </c>
      <c r="K177" s="52"/>
      <c r="L177" s="53">
        <v>16650</v>
      </c>
      <c r="M177" s="27" t="s">
        <v>4969</v>
      </c>
      <c r="N177" s="27" t="s">
        <v>4997</v>
      </c>
    </row>
    <row r="178" spans="1:14" s="27" customFormat="1" ht="26.1" customHeight="1">
      <c r="A178" s="40" t="s">
        <v>1823</v>
      </c>
      <c r="B178" s="41" t="str">
        <f>IF($A178="","",VLOOKUP($A178,'MÃ KH'!$A$2:$D$1048573,2,0))</f>
        <v>LAN TUẤN LỘC NGA</v>
      </c>
      <c r="C178" s="42" t="s">
        <v>4886</v>
      </c>
      <c r="D178" s="43" t="s">
        <v>4694</v>
      </c>
      <c r="E178" s="44" t="str">
        <f>IF($D178="","",VLOOKUP($D178,'MÃ HH'!$A$2:$C$2292,2,0))</f>
        <v>TÁO 5 GÓC TOP RED 113 -18KG</v>
      </c>
      <c r="F178" s="44" t="str">
        <f>IF($D178="","",VLOOKUP($D178,'MÃ HH'!$A$2:$C$1873,3,0))</f>
        <v>Thùng</v>
      </c>
      <c r="G178" s="45">
        <v>1</v>
      </c>
      <c r="H178" s="45"/>
      <c r="I178" s="50">
        <v>1150</v>
      </c>
      <c r="J178" s="51">
        <f t="shared" si="2"/>
        <v>1150000</v>
      </c>
      <c r="K178" s="52"/>
      <c r="L178" s="53">
        <v>16650</v>
      </c>
      <c r="M178" s="27" t="s">
        <v>4998</v>
      </c>
      <c r="N178" s="27" t="s">
        <v>4997</v>
      </c>
    </row>
    <row r="179" spans="1:14" s="27" customFormat="1" ht="26.1" customHeight="1">
      <c r="A179" s="40" t="s">
        <v>258</v>
      </c>
      <c r="B179" s="41" t="str">
        <f>IF($A179="","",VLOOKUP($A179,'MÃ KH'!$A$2:$D$1048573,2,0))</f>
        <v>BÉ ĐÀ LẠT</v>
      </c>
      <c r="C179" s="42" t="s">
        <v>4886</v>
      </c>
      <c r="D179" s="43" t="s">
        <v>4726</v>
      </c>
      <c r="E179" s="44" t="str">
        <f>IF($D179="","",VLOOKUP($D179,'MÃ HH'!$A$2:$C$2292,2,0))</f>
        <v>NHO ĐEN NP TWEESPRUIT XL - 4.5KG</v>
      </c>
      <c r="F179" s="44" t="str">
        <f>IF($D179="","",VLOOKUP($D179,'MÃ HH'!$A$2:$C$1873,3,0))</f>
        <v>THÙNG</v>
      </c>
      <c r="G179" s="45">
        <v>3</v>
      </c>
      <c r="H179" s="45"/>
      <c r="I179" s="50">
        <v>500</v>
      </c>
      <c r="J179" s="51">
        <f t="shared" si="2"/>
        <v>1500000</v>
      </c>
      <c r="K179" s="52"/>
      <c r="L179" s="53">
        <v>16609</v>
      </c>
      <c r="M179" s="27" t="s">
        <v>4999</v>
      </c>
      <c r="N179" s="27" t="s">
        <v>5000</v>
      </c>
    </row>
    <row r="180" spans="1:14" s="27" customFormat="1" ht="26.1" customHeight="1">
      <c r="A180" s="40" t="s">
        <v>2993</v>
      </c>
      <c r="B180" s="41" t="str">
        <f>IF($A180="","",VLOOKUP($A180,'MÃ KH'!$A$2:$D$1048573,2,0))</f>
        <v>TRANG SÓC TRĂNG</v>
      </c>
      <c r="C180" s="42" t="s">
        <v>4886</v>
      </c>
      <c r="D180" s="43" t="s">
        <v>4726</v>
      </c>
      <c r="E180" s="44" t="str">
        <f>IF($D180="","",VLOOKUP($D180,'MÃ HH'!$A$2:$C$2292,2,0))</f>
        <v>NHO ĐEN NP TWEESPRUIT XL - 4.5KG</v>
      </c>
      <c r="F180" s="44" t="str">
        <f>IF($D180="","",VLOOKUP($D180,'MÃ HH'!$A$2:$C$1873,3,0))</f>
        <v>THÙNG</v>
      </c>
      <c r="G180" s="45">
        <v>10</v>
      </c>
      <c r="H180" s="45"/>
      <c r="I180" s="50">
        <v>500</v>
      </c>
      <c r="J180" s="51">
        <f t="shared" si="2"/>
        <v>5000000</v>
      </c>
      <c r="K180" s="52"/>
      <c r="L180" s="53">
        <v>16632</v>
      </c>
      <c r="M180" s="27" t="s">
        <v>5001</v>
      </c>
      <c r="N180" s="27" t="s">
        <v>5000</v>
      </c>
    </row>
    <row r="181" spans="1:14" s="27" customFormat="1" ht="26.1" customHeight="1">
      <c r="A181" s="40" t="s">
        <v>499</v>
      </c>
      <c r="B181" s="41" t="str">
        <f>IF($A181="","",VLOOKUP($A181,'MÃ KH'!$A$2:$D$1048573,2,0))</f>
        <v>CHỊ LOAN BR</v>
      </c>
      <c r="C181" s="42" t="s">
        <v>4886</v>
      </c>
      <c r="D181" s="43" t="s">
        <v>4620</v>
      </c>
      <c r="E181" s="44" t="str">
        <f>IF($D181="","",VLOOKUP($D181,'MÃ HH'!$A$2:$C$2292,2,0))</f>
        <v>NHO XANH NP SWEET GLOBE CORE XL - 4.5KG</v>
      </c>
      <c r="F181" s="44" t="str">
        <f>IF($D181="","",VLOOKUP($D181,'MÃ HH'!$A$2:$C$1873,3,0))</f>
        <v>Thùng</v>
      </c>
      <c r="G181" s="45">
        <v>10</v>
      </c>
      <c r="H181" s="45"/>
      <c r="I181" s="50">
        <v>450</v>
      </c>
      <c r="J181" s="51">
        <f t="shared" si="2"/>
        <v>4500000</v>
      </c>
      <c r="K181" s="52"/>
      <c r="L181" s="53">
        <v>16597</v>
      </c>
      <c r="M181" s="27" t="s">
        <v>5002</v>
      </c>
      <c r="N181" s="27" t="s">
        <v>5000</v>
      </c>
    </row>
    <row r="182" spans="1:14" s="27" customFormat="1" ht="26.1" customHeight="1">
      <c r="A182" s="40" t="s">
        <v>550</v>
      </c>
      <c r="B182" s="41" t="str">
        <f>IF($A182="","",VLOOKUP($A182,'MÃ KH'!$A$2:$D$1048573,2,0))</f>
        <v>CHỊ NHI CAO LÃNH</v>
      </c>
      <c r="C182" s="42" t="s">
        <v>4886</v>
      </c>
      <c r="D182" s="43" t="s">
        <v>3942</v>
      </c>
      <c r="E182" s="44" t="str">
        <f>IF($D182="","",VLOOKUP($D182,'MÃ HH'!$A$2:$C$2292,2,0))</f>
        <v xml:space="preserve">CAM KIẾNG THÙNG XANH 48 - 14KG </v>
      </c>
      <c r="F182" s="44" t="str">
        <f>IF($D182="","",VLOOKUP($D182,'MÃ HH'!$A$2:$C$1873,3,0))</f>
        <v>Thùng</v>
      </c>
      <c r="G182" s="45">
        <v>2</v>
      </c>
      <c r="H182" s="45"/>
      <c r="I182" s="50">
        <v>700</v>
      </c>
      <c r="J182" s="51">
        <f t="shared" si="2"/>
        <v>1400000</v>
      </c>
      <c r="K182" s="52"/>
      <c r="L182" s="53">
        <v>16662</v>
      </c>
      <c r="M182" s="27" t="s">
        <v>5003</v>
      </c>
      <c r="N182" s="27" t="s">
        <v>5000</v>
      </c>
    </row>
    <row r="183" spans="1:14" s="27" customFormat="1" ht="26.1" customHeight="1">
      <c r="A183" s="40" t="s">
        <v>550</v>
      </c>
      <c r="B183" s="41" t="str">
        <f>IF($A183="","",VLOOKUP($A183,'MÃ KH'!$A$2:$D$1048573,2,0))</f>
        <v>CHỊ NHI CAO LÃNH</v>
      </c>
      <c r="C183" s="42" t="s">
        <v>4886</v>
      </c>
      <c r="D183" s="43" t="s">
        <v>4726</v>
      </c>
      <c r="E183" s="44" t="str">
        <f>IF($D183="","",VLOOKUP($D183,'MÃ HH'!$A$2:$C$2292,2,0))</f>
        <v>NHO ĐEN NP TWEESPRUIT XL - 4.5KG</v>
      </c>
      <c r="F183" s="44" t="str">
        <f>IF($D183="","",VLOOKUP($D183,'MÃ HH'!$A$2:$C$1873,3,0))</f>
        <v>THÙNG</v>
      </c>
      <c r="G183" s="45">
        <v>2</v>
      </c>
      <c r="H183" s="45"/>
      <c r="I183" s="50">
        <v>500</v>
      </c>
      <c r="J183" s="51">
        <f t="shared" si="2"/>
        <v>1000000</v>
      </c>
      <c r="K183" s="52"/>
      <c r="L183" s="53">
        <v>16662</v>
      </c>
      <c r="M183" s="27" t="s">
        <v>5004</v>
      </c>
      <c r="N183" s="27" t="s">
        <v>5000</v>
      </c>
    </row>
    <row r="184" spans="1:14" s="27" customFormat="1" ht="26.1" customHeight="1">
      <c r="A184" s="40" t="s">
        <v>1417</v>
      </c>
      <c r="B184" s="41" t="str">
        <f>IF($A184="","",VLOOKUP($A184,'MÃ KH'!$A$2:$D$1048573,2,0))</f>
        <v>HỢI BÌNH PHƯỚC</v>
      </c>
      <c r="C184" s="42" t="s">
        <v>4886</v>
      </c>
      <c r="D184" s="43" t="s">
        <v>4728</v>
      </c>
      <c r="E184" s="44" t="str">
        <f>IF($D184="","",VLOOKUP($D184,'MÃ HH'!$A$2:$C$2292,2,0))</f>
        <v>NHO XANH NP CRISP MODDERDRIFT XXL - 4.5KG</v>
      </c>
      <c r="F184" s="44" t="str">
        <f>IF($D184="","",VLOOKUP($D184,'MÃ HH'!$A$2:$C$1873,3,0))</f>
        <v>THÙNG</v>
      </c>
      <c r="G184" s="45">
        <v>1</v>
      </c>
      <c r="H184" s="45"/>
      <c r="I184" s="50">
        <v>950</v>
      </c>
      <c r="J184" s="51">
        <f t="shared" si="2"/>
        <v>950000</v>
      </c>
      <c r="K184" s="52"/>
      <c r="L184" s="53">
        <v>16666</v>
      </c>
      <c r="M184" s="27" t="s">
        <v>5005</v>
      </c>
      <c r="N184" s="27" t="s">
        <v>5000</v>
      </c>
    </row>
    <row r="185" spans="1:14" s="27" customFormat="1" ht="26.1" customHeight="1">
      <c r="A185" s="40" t="s">
        <v>2115</v>
      </c>
      <c r="B185" s="41" t="str">
        <f>IF($A185="","",VLOOKUP($A185,'MÃ KH'!$A$2:$D$1048573,2,0))</f>
        <v>NĂM HOÀN LX</v>
      </c>
      <c r="C185" s="42" t="s">
        <v>4886</v>
      </c>
      <c r="D185" s="43" t="s">
        <v>4704</v>
      </c>
      <c r="E185" s="44" t="str">
        <f>IF($D185="","",VLOOKUP($D185,'MÃ HH'!$A$2:$C$2292,2,0))</f>
        <v>CHERRY CHILE 2JD - 2KG</v>
      </c>
      <c r="F185" s="44" t="str">
        <f>IF($D185="","",VLOOKUP($D185,'MÃ HH'!$A$2:$C$1873,3,0))</f>
        <v>HỘP</v>
      </c>
      <c r="G185" s="45">
        <v>12</v>
      </c>
      <c r="H185" s="45"/>
      <c r="I185" s="50">
        <v>600</v>
      </c>
      <c r="J185" s="51">
        <f t="shared" si="2"/>
        <v>7200000</v>
      </c>
      <c r="K185" s="52"/>
      <c r="L185" s="53">
        <v>16624</v>
      </c>
      <c r="M185" s="27" t="s">
        <v>5006</v>
      </c>
      <c r="N185" s="27" t="s">
        <v>5007</v>
      </c>
    </row>
    <row r="186" spans="1:14" s="27" customFormat="1" ht="26.1" customHeight="1">
      <c r="A186" s="40" t="s">
        <v>1954</v>
      </c>
      <c r="B186" s="41" t="str">
        <f>IF($A186="","",VLOOKUP($A186,'MÃ KH'!$A$2:$D$1048573,2,0))</f>
        <v>LONG TRÀ VINH</v>
      </c>
      <c r="C186" s="42" t="s">
        <v>4886</v>
      </c>
      <c r="D186" s="43" t="s">
        <v>3342</v>
      </c>
      <c r="E186" s="44" t="str">
        <f>IF($D186="","",VLOOKUP($D186,'MÃ HH'!$A$2:$C$2292,2,0))</f>
        <v>LÊ HÀN QUỐC 32- 15KG</v>
      </c>
      <c r="F186" s="44" t="str">
        <f>IF($D186="","",VLOOKUP($D186,'MÃ HH'!$A$2:$C$1873,3,0))</f>
        <v>Thùng</v>
      </c>
      <c r="G186" s="45">
        <v>2</v>
      </c>
      <c r="H186" s="45"/>
      <c r="I186" s="50">
        <v>750</v>
      </c>
      <c r="J186" s="51">
        <f t="shared" si="2"/>
        <v>1500000</v>
      </c>
      <c r="K186" s="52"/>
      <c r="L186" s="53">
        <v>16571</v>
      </c>
      <c r="M186" s="27" t="s">
        <v>5008</v>
      </c>
      <c r="N186" s="27" t="s">
        <v>5007</v>
      </c>
    </row>
    <row r="187" spans="1:14" s="27" customFormat="1" ht="26.1" customHeight="1">
      <c r="A187" s="40" t="s">
        <v>1954</v>
      </c>
      <c r="B187" s="41" t="str">
        <f>IF($A187="","",VLOOKUP($A187,'MÃ KH'!$A$2:$D$1048573,2,0))</f>
        <v>LONG TRÀ VINH</v>
      </c>
      <c r="C187" s="42" t="s">
        <v>4886</v>
      </c>
      <c r="D187" s="43" t="s">
        <v>3498</v>
      </c>
      <c r="E187" s="44" t="str">
        <f>IF($D187="","",VLOOKUP($D187,'MÃ HH'!$A$2:$C$2292,2,0))</f>
        <v>TÁO FUIJ WOW NƠ 36 - 10KG</v>
      </c>
      <c r="F187" s="44" t="str">
        <f>IF($D187="","",VLOOKUP($D187,'MÃ HH'!$A$2:$C$1873,3,0))</f>
        <v>Thùng</v>
      </c>
      <c r="G187" s="45">
        <v>5</v>
      </c>
      <c r="H187" s="45"/>
      <c r="I187" s="50">
        <v>500</v>
      </c>
      <c r="J187" s="51">
        <f t="shared" si="2"/>
        <v>2500000</v>
      </c>
      <c r="K187" s="52"/>
      <c r="L187" s="53">
        <v>16571</v>
      </c>
      <c r="M187" s="27" t="s">
        <v>5009</v>
      </c>
      <c r="N187" s="27" t="s">
        <v>5007</v>
      </c>
    </row>
    <row r="188" spans="1:14" s="27" customFormat="1" ht="26.1" customHeight="1">
      <c r="A188" s="40" t="s">
        <v>1954</v>
      </c>
      <c r="B188" s="41" t="str">
        <f>IF($A188="","",VLOOKUP($A188,'MÃ KH'!$A$2:$D$1048573,2,0))</f>
        <v>LONG TRÀ VINH</v>
      </c>
      <c r="C188" s="42" t="s">
        <v>4886</v>
      </c>
      <c r="D188" s="43" t="s">
        <v>4560</v>
      </c>
      <c r="E188" s="44" t="str">
        <f>IF($D188="","",VLOOKUP($D188,'MÃ HH'!$A$2:$C$2292,2,0))</f>
        <v>TÁO XANH MỸ GEE WHIZ 100-20KG</v>
      </c>
      <c r="F188" s="44" t="str">
        <f>IF($D188="","",VLOOKUP($D188,'MÃ HH'!$A$2:$C$1873,3,0))</f>
        <v>Thùng</v>
      </c>
      <c r="G188" s="45">
        <v>2</v>
      </c>
      <c r="H188" s="45"/>
      <c r="I188" s="50">
        <v>1330</v>
      </c>
      <c r="J188" s="51">
        <f t="shared" si="2"/>
        <v>2660000</v>
      </c>
      <c r="K188" s="52"/>
      <c r="L188" s="53">
        <v>16582</v>
      </c>
      <c r="M188" s="27" t="s">
        <v>5010</v>
      </c>
      <c r="N188" s="27" t="s">
        <v>5007</v>
      </c>
    </row>
    <row r="189" spans="1:14" s="27" customFormat="1" ht="26.1" customHeight="1">
      <c r="A189" s="40" t="s">
        <v>385</v>
      </c>
      <c r="B189" s="41" t="str">
        <f>IF($A189="","",VLOOKUP($A189,'MÃ KH'!$A$2:$D$1048573,2,0))</f>
        <v>CHỊ ĐIỆP TN</v>
      </c>
      <c r="C189" s="42" t="s">
        <v>4886</v>
      </c>
      <c r="D189" s="43" t="s">
        <v>4726</v>
      </c>
      <c r="E189" s="44" t="str">
        <f>IF($D189="","",VLOOKUP($D189,'MÃ HH'!$A$2:$C$2292,2,0))</f>
        <v>NHO ĐEN NP TWEESPRUIT XL - 4.5KG</v>
      </c>
      <c r="F189" s="44" t="str">
        <f>IF($D189="","",VLOOKUP($D189,'MÃ HH'!$A$2:$C$1873,3,0))</f>
        <v>THÙNG</v>
      </c>
      <c r="G189" s="45">
        <v>5</v>
      </c>
      <c r="H189" s="45"/>
      <c r="I189" s="50">
        <v>500</v>
      </c>
      <c r="J189" s="51">
        <f t="shared" si="2"/>
        <v>2500000</v>
      </c>
      <c r="K189" s="52"/>
      <c r="L189" s="53">
        <v>16621</v>
      </c>
      <c r="M189" s="27" t="s">
        <v>5011</v>
      </c>
      <c r="N189" s="27" t="s">
        <v>5007</v>
      </c>
    </row>
    <row r="190" spans="1:14" s="27" customFormat="1" ht="26.1" customHeight="1">
      <c r="A190" s="40" t="s">
        <v>385</v>
      </c>
      <c r="B190" s="41" t="str">
        <f>IF($A190="","",VLOOKUP($A190,'MÃ KH'!$A$2:$D$1048573,2,0))</f>
        <v>CHỊ ĐIỆP TN</v>
      </c>
      <c r="C190" s="42" t="s">
        <v>4886</v>
      </c>
      <c r="D190" s="43" t="s">
        <v>4560</v>
      </c>
      <c r="E190" s="44" t="str">
        <f>IF($D190="","",VLOOKUP($D190,'MÃ HH'!$A$2:$C$2292,2,0))</f>
        <v>TÁO XANH MỸ GEE WHIZ 100-20KG</v>
      </c>
      <c r="F190" s="44" t="str">
        <f>IF($D190="","",VLOOKUP($D190,'MÃ HH'!$A$2:$C$1873,3,0))</f>
        <v>Thùng</v>
      </c>
      <c r="G190" s="45">
        <v>1</v>
      </c>
      <c r="H190" s="45"/>
      <c r="I190" s="50">
        <v>1330</v>
      </c>
      <c r="J190" s="51">
        <f t="shared" si="2"/>
        <v>1330000</v>
      </c>
      <c r="K190" s="52"/>
      <c r="L190" s="53">
        <v>16621</v>
      </c>
      <c r="M190" s="27" t="s">
        <v>5012</v>
      </c>
      <c r="N190" s="27" t="s">
        <v>5007</v>
      </c>
    </row>
    <row r="191" spans="1:14" s="27" customFormat="1" ht="26.1" customHeight="1">
      <c r="A191" s="40" t="s">
        <v>385</v>
      </c>
      <c r="B191" s="41" t="str">
        <f>IF($A191="","",VLOOKUP($A191,'MÃ KH'!$A$2:$D$1048573,2,0))</f>
        <v>CHỊ ĐIỆP TN</v>
      </c>
      <c r="C191" s="42" t="s">
        <v>4886</v>
      </c>
      <c r="D191" s="43" t="s">
        <v>4213</v>
      </c>
      <c r="E191" s="44" t="str">
        <f>IF($D191="","",VLOOKUP($D191,'MÃ HH'!$A$2:$C$2292,2,0))</f>
        <v>TÁO PINK GIRL 100 - 17KG</v>
      </c>
      <c r="F191" s="44" t="str">
        <f>IF($D191="","",VLOOKUP($D191,'MÃ HH'!$A$2:$C$1873,3,0))</f>
        <v>Thùng</v>
      </c>
      <c r="G191" s="45">
        <v>2</v>
      </c>
      <c r="H191" s="45"/>
      <c r="I191" s="50">
        <v>750</v>
      </c>
      <c r="J191" s="51">
        <f t="shared" si="2"/>
        <v>1500000</v>
      </c>
      <c r="K191" s="52"/>
      <c r="L191" s="53">
        <v>16621</v>
      </c>
      <c r="M191" s="27" t="s">
        <v>5013</v>
      </c>
      <c r="N191" s="27" t="s">
        <v>5007</v>
      </c>
    </row>
    <row r="192" spans="1:14" s="27" customFormat="1" ht="26.1" customHeight="1">
      <c r="A192" s="40" t="s">
        <v>385</v>
      </c>
      <c r="B192" s="41" t="str">
        <f>IF($A192="","",VLOOKUP($A192,'MÃ KH'!$A$2:$D$1048573,2,0))</f>
        <v>CHỊ ĐIỆP TN</v>
      </c>
      <c r="C192" s="42" t="s">
        <v>4886</v>
      </c>
      <c r="D192" s="43" t="s">
        <v>3338</v>
      </c>
      <c r="E192" s="44" t="str">
        <f>IF($D192="","",VLOOKUP($D192,'MÃ HH'!$A$2:$C$2292,2,0))</f>
        <v>LÊ HÀN QUỐC 28- 15KG</v>
      </c>
      <c r="F192" s="44" t="str">
        <f>IF($D192="","",VLOOKUP($D192,'MÃ HH'!$A$2:$C$1873,3,0))</f>
        <v>Thùng</v>
      </c>
      <c r="G192" s="45">
        <v>1</v>
      </c>
      <c r="H192" s="45"/>
      <c r="I192" s="50">
        <v>750</v>
      </c>
      <c r="J192" s="51">
        <f t="shared" ref="J192:J255" si="3">I192*G192*1000</f>
        <v>750000</v>
      </c>
      <c r="K192" s="52"/>
      <c r="L192" s="53">
        <v>16621</v>
      </c>
      <c r="M192" s="27" t="s">
        <v>5014</v>
      </c>
      <c r="N192" s="27" t="s">
        <v>5007</v>
      </c>
    </row>
    <row r="193" spans="1:14" s="27" customFormat="1" ht="26.1" customHeight="1">
      <c r="A193" s="40" t="s">
        <v>2911</v>
      </c>
      <c r="B193" s="41" t="str">
        <f>IF($A193="","",VLOOKUP($A193,'MÃ KH'!$A$2:$D$1048573,2,0))</f>
        <v>TIẾN SÓC TRĂNG</v>
      </c>
      <c r="C193" s="42" t="s">
        <v>4886</v>
      </c>
      <c r="D193" s="43" t="s">
        <v>4726</v>
      </c>
      <c r="E193" s="44" t="str">
        <f>IF($D193="","",VLOOKUP($D193,'MÃ HH'!$A$2:$C$2292,2,0))</f>
        <v>NHO ĐEN NP TWEESPRUIT XL - 4.5KG</v>
      </c>
      <c r="F193" s="44" t="str">
        <f>IF($D193="","",VLOOKUP($D193,'MÃ HH'!$A$2:$C$1873,3,0))</f>
        <v>THÙNG</v>
      </c>
      <c r="G193" s="45">
        <v>20</v>
      </c>
      <c r="H193" s="45"/>
      <c r="I193" s="50">
        <v>500</v>
      </c>
      <c r="J193" s="51">
        <f t="shared" si="3"/>
        <v>10000000</v>
      </c>
      <c r="K193" s="52"/>
      <c r="L193" s="53">
        <v>16610</v>
      </c>
      <c r="M193" s="27" t="s">
        <v>5015</v>
      </c>
      <c r="N193" s="27" t="s">
        <v>5007</v>
      </c>
    </row>
    <row r="194" spans="1:14" s="27" customFormat="1" ht="26.1" customHeight="1">
      <c r="A194" s="40" t="s">
        <v>2911</v>
      </c>
      <c r="B194" s="41" t="str">
        <f>IF($A194="","",VLOOKUP($A194,'MÃ KH'!$A$2:$D$1048573,2,0))</f>
        <v>TIẾN SÓC TRĂNG</v>
      </c>
      <c r="C194" s="42" t="s">
        <v>4886</v>
      </c>
      <c r="D194" s="43" t="s">
        <v>3342</v>
      </c>
      <c r="E194" s="44" t="str">
        <f>IF($D194="","",VLOOKUP($D194,'MÃ HH'!$A$2:$C$2292,2,0))</f>
        <v>LÊ HÀN QUỐC 32- 15KG</v>
      </c>
      <c r="F194" s="44" t="str">
        <f>IF($D194="","",VLOOKUP($D194,'MÃ HH'!$A$2:$C$1873,3,0))</f>
        <v>Thùng</v>
      </c>
      <c r="G194" s="45">
        <v>1</v>
      </c>
      <c r="H194" s="45"/>
      <c r="I194" s="50">
        <v>750</v>
      </c>
      <c r="J194" s="51">
        <f t="shared" si="3"/>
        <v>750000</v>
      </c>
      <c r="K194" s="52"/>
      <c r="L194" s="53">
        <v>16610</v>
      </c>
      <c r="M194" s="27" t="s">
        <v>5016</v>
      </c>
      <c r="N194" s="27" t="s">
        <v>5007</v>
      </c>
    </row>
    <row r="195" spans="1:14" s="27" customFormat="1" ht="26.1" customHeight="1">
      <c r="A195" s="40" t="s">
        <v>2911</v>
      </c>
      <c r="B195" s="41" t="str">
        <f>IF($A195="","",VLOOKUP($A195,'MÃ KH'!$A$2:$D$1048573,2,0))</f>
        <v>TIẾN SÓC TRĂNG</v>
      </c>
      <c r="C195" s="42" t="s">
        <v>4886</v>
      </c>
      <c r="D195" s="43" t="s">
        <v>3356</v>
      </c>
      <c r="E195" s="44" t="str">
        <f>IF($D195="","",VLOOKUP($D195,'MÃ HH'!$A$2:$C$2292,2,0))</f>
        <v>LÊ SỮA 30 - 15KG</v>
      </c>
      <c r="F195" s="44" t="str">
        <f>IF($D195="","",VLOOKUP($D195,'MÃ HH'!$A$2:$C$1873,3,0))</f>
        <v>Thùng</v>
      </c>
      <c r="G195" s="45">
        <v>1</v>
      </c>
      <c r="H195" s="45"/>
      <c r="I195" s="50">
        <v>750</v>
      </c>
      <c r="J195" s="51">
        <f t="shared" si="3"/>
        <v>750000</v>
      </c>
      <c r="K195" s="52"/>
      <c r="L195" s="53">
        <v>16610</v>
      </c>
      <c r="M195" s="27" t="s">
        <v>5017</v>
      </c>
      <c r="N195" s="27" t="s">
        <v>5007</v>
      </c>
    </row>
    <row r="196" spans="1:14" s="27" customFormat="1" ht="26.1" customHeight="1">
      <c r="A196" s="40" t="s">
        <v>2911</v>
      </c>
      <c r="B196" s="41" t="str">
        <f>IF($A196="","",VLOOKUP($A196,'MÃ KH'!$A$2:$D$1048573,2,0))</f>
        <v>TIẾN SÓC TRĂNG</v>
      </c>
      <c r="C196" s="42" t="s">
        <v>4886</v>
      </c>
      <c r="D196" s="43" t="s">
        <v>3298</v>
      </c>
      <c r="E196" s="44" t="str">
        <f>IF($D196="","",VLOOKUP($D196,'MÃ HH'!$A$2:$C$2292,2,0))</f>
        <v>CAM AI CẬP SUNFRESH 42- 15KG</v>
      </c>
      <c r="F196" s="44" t="str">
        <f>IF($D196="","",VLOOKUP($D196,'MÃ HH'!$A$2:$C$1873,3,0))</f>
        <v>Thùng</v>
      </c>
      <c r="G196" s="45">
        <v>1</v>
      </c>
      <c r="H196" s="45"/>
      <c r="I196" s="50">
        <v>600</v>
      </c>
      <c r="J196" s="51">
        <f t="shared" si="3"/>
        <v>600000</v>
      </c>
      <c r="K196" s="52"/>
      <c r="L196" s="53">
        <v>16610</v>
      </c>
      <c r="M196" s="27" t="s">
        <v>5018</v>
      </c>
      <c r="N196" s="27" t="s">
        <v>5007</v>
      </c>
    </row>
    <row r="197" spans="1:14" s="27" customFormat="1" ht="26.1" customHeight="1">
      <c r="A197" s="40" t="s">
        <v>2911</v>
      </c>
      <c r="B197" s="41" t="str">
        <f>IF($A197="","",VLOOKUP($A197,'MÃ KH'!$A$2:$D$1048573,2,0))</f>
        <v>TIẾN SÓC TRĂNG</v>
      </c>
      <c r="C197" s="42" t="s">
        <v>4886</v>
      </c>
      <c r="D197" s="43" t="s">
        <v>4592</v>
      </c>
      <c r="E197" s="44" t="str">
        <f>IF($D197="","",VLOOKUP($D197,'MÃ HH'!$A$2:$C$2292,2,0))</f>
        <v>CHERY CHILE 2JD -5KG</v>
      </c>
      <c r="F197" s="44" t="str">
        <f>IF($D197="","",VLOOKUP($D197,'MÃ HH'!$A$2:$C$1873,3,0))</f>
        <v>Thùng</v>
      </c>
      <c r="G197" s="45">
        <v>8</v>
      </c>
      <c r="H197" s="45"/>
      <c r="I197" s="50">
        <v>1300</v>
      </c>
      <c r="J197" s="51">
        <f t="shared" si="3"/>
        <v>10400000</v>
      </c>
      <c r="K197" s="52"/>
      <c r="L197" s="53">
        <v>16630</v>
      </c>
      <c r="M197" s="27" t="s">
        <v>5019</v>
      </c>
      <c r="N197" s="27" t="s">
        <v>5007</v>
      </c>
    </row>
    <row r="198" spans="1:14" s="27" customFormat="1" ht="26.1" customHeight="1">
      <c r="A198" s="40" t="s">
        <v>2911</v>
      </c>
      <c r="B198" s="41" t="str">
        <f>IF($A198="","",VLOOKUP($A198,'MÃ KH'!$A$2:$D$1048573,2,0))</f>
        <v>TIẾN SÓC TRĂNG</v>
      </c>
      <c r="C198" s="42" t="s">
        <v>4886</v>
      </c>
      <c r="D198" s="43" t="s">
        <v>4303</v>
      </c>
      <c r="E198" s="44" t="str">
        <f>IF($D198="","",VLOOKUP($D198,'MÃ HH'!$A$2:$C$2292,2,0))</f>
        <v>TÁO NHẬT THÙNG HỒNG - 5 KG</v>
      </c>
      <c r="F198" s="44" t="str">
        <f>IF($D198="","",VLOOKUP($D198,'MÃ HH'!$A$2:$C$1873,3,0))</f>
        <v>Thùng</v>
      </c>
      <c r="G198" s="45">
        <v>4</v>
      </c>
      <c r="H198" s="45"/>
      <c r="I198" s="50">
        <v>200</v>
      </c>
      <c r="J198" s="51">
        <f t="shared" si="3"/>
        <v>800000</v>
      </c>
      <c r="K198" s="52"/>
      <c r="L198" s="53">
        <v>16616</v>
      </c>
      <c r="M198" s="27" t="s">
        <v>5020</v>
      </c>
      <c r="N198" s="27" t="s">
        <v>5007</v>
      </c>
    </row>
    <row r="199" spans="1:14" s="27" customFormat="1" ht="26.1" customHeight="1">
      <c r="A199" s="40" t="s">
        <v>2911</v>
      </c>
      <c r="B199" s="41" t="str">
        <f>IF($A199="","",VLOOKUP($A199,'MÃ KH'!$A$2:$D$1048573,2,0))</f>
        <v>TIẾN SÓC TRĂNG</v>
      </c>
      <c r="C199" s="42" t="s">
        <v>4886</v>
      </c>
      <c r="D199" s="43" t="s">
        <v>4694</v>
      </c>
      <c r="E199" s="44" t="str">
        <f>IF($D199="","",VLOOKUP($D199,'MÃ HH'!$A$2:$C$2292,2,0))</f>
        <v>TÁO 5 GÓC TOP RED 113 -18KG</v>
      </c>
      <c r="F199" s="44" t="str">
        <f>IF($D199="","",VLOOKUP($D199,'MÃ HH'!$A$2:$C$1873,3,0))</f>
        <v>Thùng</v>
      </c>
      <c r="G199" s="45">
        <v>2</v>
      </c>
      <c r="H199" s="45"/>
      <c r="I199" s="50">
        <v>1130</v>
      </c>
      <c r="J199" s="51">
        <f t="shared" si="3"/>
        <v>2260000</v>
      </c>
      <c r="K199" s="52"/>
      <c r="L199" s="53">
        <v>16616</v>
      </c>
      <c r="M199" s="27" t="s">
        <v>5021</v>
      </c>
      <c r="N199" s="27" t="s">
        <v>5007</v>
      </c>
    </row>
    <row r="200" spans="1:14" s="27" customFormat="1" ht="26.1" customHeight="1">
      <c r="A200" s="40" t="s">
        <v>1495</v>
      </c>
      <c r="B200" s="41" t="str">
        <f>IF($A200="","",VLOOKUP($A200,'MÃ KH'!$A$2:$D$1048573,2,0))</f>
        <v>HƯƠNG ĐQ</v>
      </c>
      <c r="C200" s="42" t="s">
        <v>4886</v>
      </c>
      <c r="D200" s="43" t="s">
        <v>4726</v>
      </c>
      <c r="E200" s="44" t="str">
        <f>IF($D200="","",VLOOKUP($D200,'MÃ HH'!$A$2:$C$2292,2,0))</f>
        <v>NHO ĐEN NP TWEESPRUIT XL - 4.5KG</v>
      </c>
      <c r="F200" s="44" t="str">
        <f>IF($D200="","",VLOOKUP($D200,'MÃ HH'!$A$2:$C$1873,3,0))</f>
        <v>THÙNG</v>
      </c>
      <c r="G200" s="45">
        <v>4</v>
      </c>
      <c r="H200" s="45"/>
      <c r="I200" s="50">
        <v>500</v>
      </c>
      <c r="J200" s="51">
        <f t="shared" si="3"/>
        <v>2000000</v>
      </c>
      <c r="K200" s="52"/>
      <c r="L200" s="53">
        <v>16665</v>
      </c>
      <c r="M200" s="27" t="s">
        <v>5022</v>
      </c>
      <c r="N200" s="27" t="s">
        <v>5007</v>
      </c>
    </row>
    <row r="201" spans="1:14" s="27" customFormat="1" ht="26.1" customHeight="1">
      <c r="A201" s="40" t="s">
        <v>1495</v>
      </c>
      <c r="B201" s="41" t="str">
        <f>IF($A201="","",VLOOKUP($A201,'MÃ KH'!$A$2:$D$1048573,2,0))</f>
        <v>HƯƠNG ĐQ</v>
      </c>
      <c r="C201" s="42" t="s">
        <v>4886</v>
      </c>
      <c r="D201" s="43" t="s">
        <v>4728</v>
      </c>
      <c r="E201" s="44" t="str">
        <f>IF($D201="","",VLOOKUP($D201,'MÃ HH'!$A$2:$C$2292,2,0))</f>
        <v>NHO XANH NP CRISP MODDERDRIFT XXL - 4.5KG</v>
      </c>
      <c r="F201" s="44" t="str">
        <f>IF($D201="","",VLOOKUP($D201,'MÃ HH'!$A$2:$C$1873,3,0))</f>
        <v>THÙNG</v>
      </c>
      <c r="G201" s="45">
        <v>2</v>
      </c>
      <c r="H201" s="45"/>
      <c r="I201" s="50">
        <v>950</v>
      </c>
      <c r="J201" s="51">
        <f t="shared" si="3"/>
        <v>1900000</v>
      </c>
      <c r="K201" s="52"/>
      <c r="L201" s="53">
        <v>16665</v>
      </c>
      <c r="M201" s="27" t="s">
        <v>5023</v>
      </c>
      <c r="N201" s="27" t="s">
        <v>5007</v>
      </c>
    </row>
    <row r="202" spans="1:14" s="27" customFormat="1" ht="26.1" customHeight="1">
      <c r="A202" s="40" t="s">
        <v>3098</v>
      </c>
      <c r="B202" s="41" t="str">
        <f>IF($A202="","",VLOOKUP($A202,'MÃ KH'!$A$2:$D$1048573,2,0))</f>
        <v>TUYẾT LX</v>
      </c>
      <c r="C202" s="42" t="s">
        <v>4886</v>
      </c>
      <c r="D202" s="43" t="s">
        <v>3342</v>
      </c>
      <c r="E202" s="44" t="str">
        <f>IF($D202="","",VLOOKUP($D202,'MÃ HH'!$A$2:$C$2292,2,0))</f>
        <v>LÊ HÀN QUỐC 32- 15KG</v>
      </c>
      <c r="F202" s="44" t="str">
        <f>IF($D202="","",VLOOKUP($D202,'MÃ HH'!$A$2:$C$1873,3,0))</f>
        <v>Thùng</v>
      </c>
      <c r="G202" s="45">
        <v>1</v>
      </c>
      <c r="H202" s="45"/>
      <c r="I202" s="50">
        <v>750</v>
      </c>
      <c r="J202" s="51">
        <f t="shared" si="3"/>
        <v>750000</v>
      </c>
      <c r="K202" s="52"/>
      <c r="L202" s="53">
        <v>16685</v>
      </c>
      <c r="M202" s="27" t="s">
        <v>5024</v>
      </c>
      <c r="N202" s="27" t="s">
        <v>5007</v>
      </c>
    </row>
    <row r="203" spans="1:14" s="27" customFormat="1" ht="26.1" customHeight="1">
      <c r="A203" s="40" t="s">
        <v>3098</v>
      </c>
      <c r="B203" s="41" t="str">
        <f>IF($A203="","",VLOOKUP($A203,'MÃ KH'!$A$2:$D$1048573,2,0))</f>
        <v>TUYẾT LX</v>
      </c>
      <c r="C203" s="42" t="s">
        <v>4886</v>
      </c>
      <c r="D203" s="43" t="s">
        <v>3942</v>
      </c>
      <c r="E203" s="44" t="str">
        <f>IF($D203="","",VLOOKUP($D203,'MÃ HH'!$A$2:$C$2292,2,0))</f>
        <v xml:space="preserve">CAM KIẾNG THÙNG XANH 48 - 14KG </v>
      </c>
      <c r="F203" s="44" t="str">
        <f>IF($D203="","",VLOOKUP($D203,'MÃ HH'!$A$2:$C$1873,3,0))</f>
        <v>Thùng</v>
      </c>
      <c r="G203" s="45">
        <v>1</v>
      </c>
      <c r="H203" s="45"/>
      <c r="I203" s="50">
        <v>700</v>
      </c>
      <c r="J203" s="51">
        <f t="shared" si="3"/>
        <v>700000</v>
      </c>
      <c r="K203" s="52"/>
      <c r="L203" s="53">
        <v>16685</v>
      </c>
      <c r="M203" s="27" t="s">
        <v>5025</v>
      </c>
      <c r="N203" s="27" t="s">
        <v>5007</v>
      </c>
    </row>
    <row r="204" spans="1:14" s="27" customFormat="1" ht="26.1" customHeight="1">
      <c r="A204" s="40" t="s">
        <v>3098</v>
      </c>
      <c r="B204" s="41" t="str">
        <f>IF($A204="","",VLOOKUP($A204,'MÃ KH'!$A$2:$D$1048573,2,0))</f>
        <v>TUYẾT LX</v>
      </c>
      <c r="C204" s="42" t="s">
        <v>4886</v>
      </c>
      <c r="D204" s="43" t="s">
        <v>4728</v>
      </c>
      <c r="E204" s="44" t="str">
        <f>IF($D204="","",VLOOKUP($D204,'MÃ HH'!$A$2:$C$2292,2,0))</f>
        <v>NHO XANH NP CRISP MODDERDRIFT XXL - 4.5KG</v>
      </c>
      <c r="F204" s="44" t="str">
        <f>IF($D204="","",VLOOKUP($D204,'MÃ HH'!$A$2:$C$1873,3,0))</f>
        <v>THÙNG</v>
      </c>
      <c r="G204" s="45">
        <v>1</v>
      </c>
      <c r="H204" s="45"/>
      <c r="I204" s="50">
        <v>950</v>
      </c>
      <c r="J204" s="51">
        <f t="shared" si="3"/>
        <v>950000</v>
      </c>
      <c r="K204" s="52"/>
      <c r="L204" s="53">
        <v>16685</v>
      </c>
      <c r="M204" s="27" t="s">
        <v>5026</v>
      </c>
      <c r="N204" s="27" t="s">
        <v>5007</v>
      </c>
    </row>
    <row r="205" spans="1:14" s="27" customFormat="1" ht="26.1" customHeight="1">
      <c r="A205" s="40" t="s">
        <v>357</v>
      </c>
      <c r="B205" s="41" t="str">
        <f>IF($A205="","",VLOOKUP($A205,'MÃ KH'!$A$2:$D$1048573,2,0))</f>
        <v>CHÂU SA ĐÉC</v>
      </c>
      <c r="C205" s="42" t="s">
        <v>4886</v>
      </c>
      <c r="D205" s="43" t="s">
        <v>4726</v>
      </c>
      <c r="E205" s="44" t="str">
        <f>IF($D205="","",VLOOKUP($D205,'MÃ HH'!$A$2:$C$2292,2,0))</f>
        <v>NHO ĐEN NP TWEESPRUIT XL - 4.5KG</v>
      </c>
      <c r="F205" s="44" t="str">
        <f>IF($D205="","",VLOOKUP($D205,'MÃ HH'!$A$2:$C$1873,3,0))</f>
        <v>THÙNG</v>
      </c>
      <c r="G205" s="45">
        <v>7</v>
      </c>
      <c r="H205" s="45"/>
      <c r="I205" s="50">
        <v>500</v>
      </c>
      <c r="J205" s="51">
        <f t="shared" si="3"/>
        <v>3500000</v>
      </c>
      <c r="K205" s="52"/>
      <c r="L205" s="53">
        <v>16668</v>
      </c>
      <c r="M205" s="27" t="s">
        <v>5027</v>
      </c>
      <c r="N205" s="27" t="s">
        <v>5007</v>
      </c>
    </row>
    <row r="206" spans="1:14" s="27" customFormat="1" ht="26.1" customHeight="1">
      <c r="A206" s="40" t="s">
        <v>811</v>
      </c>
      <c r="B206" s="41" t="str">
        <f>IF($A206="","",VLOOKUP($A206,'MÃ KH'!$A$2:$D$1048573,2,0))</f>
        <v>CÔ DẬU BP</v>
      </c>
      <c r="C206" s="42" t="s">
        <v>4886</v>
      </c>
      <c r="D206" s="43" t="s">
        <v>4726</v>
      </c>
      <c r="E206" s="44" t="str">
        <f>IF($D206="","",VLOOKUP($D206,'MÃ HH'!$A$2:$C$2292,2,0))</f>
        <v>NHO ĐEN NP TWEESPRUIT XL - 4.5KG</v>
      </c>
      <c r="F206" s="44" t="str">
        <f>IF($D206="","",VLOOKUP($D206,'MÃ HH'!$A$2:$C$1873,3,0))</f>
        <v>THÙNG</v>
      </c>
      <c r="G206" s="45">
        <v>3</v>
      </c>
      <c r="H206" s="45"/>
      <c r="I206" s="50">
        <v>500</v>
      </c>
      <c r="J206" s="51">
        <f t="shared" si="3"/>
        <v>1500000</v>
      </c>
      <c r="K206" s="52"/>
      <c r="L206" s="53">
        <v>16688</v>
      </c>
      <c r="M206" s="27" t="s">
        <v>5028</v>
      </c>
      <c r="N206" s="27" t="s">
        <v>5007</v>
      </c>
    </row>
    <row r="207" spans="1:14" s="27" customFormat="1" ht="26.1" customHeight="1">
      <c r="A207" s="40" t="s">
        <v>1246</v>
      </c>
      <c r="B207" s="41" t="str">
        <f>IF($A207="","",VLOOKUP($A207,'MÃ KH'!$A$2:$D$1048573,2,0))</f>
        <v>HẰNG CHÂU ĐỐC</v>
      </c>
      <c r="C207" s="42" t="s">
        <v>4886</v>
      </c>
      <c r="D207" s="43" t="s">
        <v>4718</v>
      </c>
      <c r="E207" s="44" t="str">
        <f>IF($D207="","",VLOOKUP($D207,'MÃ HH'!$A$2:$C$2292,2,0))</f>
        <v>NHO ĐỎ VERFRUIT 1J - 8.2KG</v>
      </c>
      <c r="F207" s="44" t="str">
        <f>IF($D207="","",VLOOKUP($D207,'MÃ HH'!$A$2:$C$1873,3,0))</f>
        <v>Thùng</v>
      </c>
      <c r="G207" s="45">
        <v>5</v>
      </c>
      <c r="H207" s="45"/>
      <c r="I207" s="50">
        <v>850</v>
      </c>
      <c r="J207" s="51">
        <f t="shared" si="3"/>
        <v>4250000</v>
      </c>
      <c r="K207" s="52"/>
      <c r="L207" s="53">
        <v>16577</v>
      </c>
      <c r="M207" s="27" t="s">
        <v>5029</v>
      </c>
      <c r="N207" s="27" t="s">
        <v>5030</v>
      </c>
    </row>
    <row r="208" spans="1:14" s="27" customFormat="1" ht="26.1" customHeight="1">
      <c r="A208" s="40" t="s">
        <v>893</v>
      </c>
      <c r="B208" s="41" t="str">
        <f>IF($A208="","",VLOOKUP($A208,'MÃ KH'!$A$2:$D$1048573,2,0))</f>
        <v>CÔNG MỸ THO</v>
      </c>
      <c r="C208" s="42" t="s">
        <v>4886</v>
      </c>
      <c r="D208" s="43" t="s">
        <v>4726</v>
      </c>
      <c r="E208" s="44" t="str">
        <f>IF($D208="","",VLOOKUP($D208,'MÃ HH'!$A$2:$C$2292,2,0))</f>
        <v>NHO ĐEN NP TWEESPRUIT XL - 4.5KG</v>
      </c>
      <c r="F208" s="44" t="str">
        <f>IF($D208="","",VLOOKUP($D208,'MÃ HH'!$A$2:$C$1873,3,0))</f>
        <v>THÙNG</v>
      </c>
      <c r="G208" s="45">
        <v>20</v>
      </c>
      <c r="H208" s="45"/>
      <c r="I208" s="50">
        <v>500</v>
      </c>
      <c r="J208" s="51">
        <f t="shared" si="3"/>
        <v>10000000</v>
      </c>
      <c r="K208" s="52"/>
      <c r="L208" s="53">
        <v>16600</v>
      </c>
      <c r="M208" s="27" t="s">
        <v>5031</v>
      </c>
      <c r="N208" s="27" t="s">
        <v>5030</v>
      </c>
    </row>
    <row r="209" spans="1:14" s="27" customFormat="1" ht="26.1" customHeight="1">
      <c r="A209" s="40" t="s">
        <v>596</v>
      </c>
      <c r="B209" s="41" t="str">
        <f>IF($A209="","",VLOOKUP($A209,'MÃ KH'!$A$2:$D$1048573,2,0))</f>
        <v>CHỊ PHƯƠNG TN</v>
      </c>
      <c r="C209" s="42" t="s">
        <v>4886</v>
      </c>
      <c r="D209" s="43" t="s">
        <v>4726</v>
      </c>
      <c r="E209" s="44" t="str">
        <f>IF($D209="","",VLOOKUP($D209,'MÃ HH'!$A$2:$C$2292,2,0))</f>
        <v>NHO ĐEN NP TWEESPRUIT XL - 4.5KG</v>
      </c>
      <c r="F209" s="44" t="str">
        <f>IF($D209="","",VLOOKUP($D209,'MÃ HH'!$A$2:$C$1873,3,0))</f>
        <v>THÙNG</v>
      </c>
      <c r="G209" s="45">
        <v>10</v>
      </c>
      <c r="H209" s="45"/>
      <c r="I209" s="50">
        <v>500</v>
      </c>
      <c r="J209" s="51">
        <f t="shared" si="3"/>
        <v>5000000</v>
      </c>
      <c r="K209" s="52"/>
      <c r="L209" s="53">
        <v>16640</v>
      </c>
      <c r="M209" s="27" t="s">
        <v>5032</v>
      </c>
      <c r="N209" s="27" t="s">
        <v>5030</v>
      </c>
    </row>
    <row r="210" spans="1:14" s="27" customFormat="1" ht="26.1" customHeight="1">
      <c r="A210" s="40" t="s">
        <v>457</v>
      </c>
      <c r="B210" s="41" t="str">
        <f>IF($A210="","",VLOOKUP($A210,'MÃ KH'!$A$2:$D$1048573,2,0))</f>
        <v>CHỊ HỢP ĐỨC TRỌNG</v>
      </c>
      <c r="C210" s="42" t="s">
        <v>4886</v>
      </c>
      <c r="D210" s="43" t="s">
        <v>4726</v>
      </c>
      <c r="E210" s="44" t="str">
        <f>IF($D210="","",VLOOKUP($D210,'MÃ HH'!$A$2:$C$2292,2,0))</f>
        <v>NHO ĐEN NP TWEESPRUIT XL - 4.5KG</v>
      </c>
      <c r="F210" s="44" t="str">
        <f>IF($D210="","",VLOOKUP($D210,'MÃ HH'!$A$2:$C$1873,3,0))</f>
        <v>THÙNG</v>
      </c>
      <c r="G210" s="45">
        <v>6</v>
      </c>
      <c r="H210" s="45"/>
      <c r="I210" s="50">
        <v>500</v>
      </c>
      <c r="J210" s="51">
        <f t="shared" si="3"/>
        <v>3000000</v>
      </c>
      <c r="K210" s="52"/>
      <c r="L210" s="53">
        <v>16679</v>
      </c>
      <c r="M210" s="27" t="s">
        <v>5033</v>
      </c>
      <c r="N210" s="27" t="s">
        <v>5030</v>
      </c>
    </row>
    <row r="211" spans="1:14" s="27" customFormat="1" ht="26.1" customHeight="1">
      <c r="A211" s="40" t="s">
        <v>457</v>
      </c>
      <c r="B211" s="41" t="str">
        <f>IF($A211="","",VLOOKUP($A211,'MÃ KH'!$A$2:$D$1048573,2,0))</f>
        <v>CHỊ HỢP ĐỨC TRỌNG</v>
      </c>
      <c r="C211" s="42" t="s">
        <v>4886</v>
      </c>
      <c r="D211" s="43" t="s">
        <v>3944</v>
      </c>
      <c r="E211" s="44" t="str">
        <f>IF($D211="","",VLOOKUP($D211,'MÃ HH'!$A$2:$C$2292,2,0))</f>
        <v xml:space="preserve">CAM KIẾNG THÙNG XANH 56 - 14KG </v>
      </c>
      <c r="F211" s="44" t="str">
        <f>IF($D211="","",VLOOKUP($D211,'MÃ HH'!$A$2:$C$1873,3,0))</f>
        <v>Thùng</v>
      </c>
      <c r="G211" s="45">
        <v>1</v>
      </c>
      <c r="H211" s="45"/>
      <c r="I211" s="50">
        <v>500</v>
      </c>
      <c r="J211" s="51">
        <f t="shared" si="3"/>
        <v>500000</v>
      </c>
      <c r="K211" s="52"/>
      <c r="L211" s="53">
        <v>16679</v>
      </c>
      <c r="M211" s="27" t="s">
        <v>5034</v>
      </c>
      <c r="N211" s="27" t="s">
        <v>5030</v>
      </c>
    </row>
    <row r="212" spans="1:14" s="27" customFormat="1" ht="26.1" customHeight="1">
      <c r="A212" s="40" t="s">
        <v>1771</v>
      </c>
      <c r="B212" s="41" t="str">
        <f>IF($A212="","",VLOOKUP($A212,'MÃ KH'!$A$2:$D$1048573,2,0))</f>
        <v>KIỀU CÀ MAU</v>
      </c>
      <c r="C212" s="42" t="s">
        <v>4886</v>
      </c>
      <c r="D212" s="43" t="s">
        <v>4692</v>
      </c>
      <c r="E212" s="44" t="str">
        <f>IF($D212="","",VLOOKUP($D212,'MÃ HH'!$A$2:$C$2292,2,0))</f>
        <v>NHO ĐỎ RỖ V 1J -8.6 KG</v>
      </c>
      <c r="F212" s="44" t="str">
        <f>IF($D212="","",VLOOKUP($D212,'MÃ HH'!$A$2:$C$1873,3,0))</f>
        <v>Thùng</v>
      </c>
      <c r="G212" s="45">
        <v>20</v>
      </c>
      <c r="H212" s="45"/>
      <c r="I212" s="50">
        <v>500</v>
      </c>
      <c r="J212" s="51">
        <f t="shared" si="3"/>
        <v>10000000</v>
      </c>
      <c r="K212" s="52"/>
      <c r="L212" s="53">
        <v>16636</v>
      </c>
      <c r="M212" s="27" t="s">
        <v>5035</v>
      </c>
      <c r="N212" s="27" t="s">
        <v>5030</v>
      </c>
    </row>
    <row r="213" spans="1:14" s="27" customFormat="1" ht="26.1" customHeight="1">
      <c r="A213" s="40" t="s">
        <v>1771</v>
      </c>
      <c r="B213" s="41" t="str">
        <f>IF($A213="","",VLOOKUP($A213,'MÃ KH'!$A$2:$D$1048573,2,0))</f>
        <v>KIỀU CÀ MAU</v>
      </c>
      <c r="C213" s="42" t="s">
        <v>4886</v>
      </c>
      <c r="D213" s="43" t="s">
        <v>4620</v>
      </c>
      <c r="E213" s="44" t="str">
        <f>IF($D213="","",VLOOKUP($D213,'MÃ HH'!$A$2:$C$2292,2,0))</f>
        <v>NHO XANH NP SWEET GLOBE CORE XL - 4.5KG</v>
      </c>
      <c r="F213" s="44" t="str">
        <f>IF($D213="","",VLOOKUP($D213,'MÃ HH'!$A$2:$C$1873,3,0))</f>
        <v>Thùng</v>
      </c>
      <c r="G213" s="45">
        <v>5</v>
      </c>
      <c r="H213" s="45"/>
      <c r="I213" s="50">
        <v>430</v>
      </c>
      <c r="J213" s="51">
        <f t="shared" si="3"/>
        <v>2150000</v>
      </c>
      <c r="K213" s="52"/>
      <c r="L213" s="53">
        <v>16636</v>
      </c>
      <c r="M213" s="27" t="s">
        <v>5036</v>
      </c>
      <c r="N213" s="27" t="s">
        <v>5030</v>
      </c>
    </row>
    <row r="214" spans="1:14" s="27" customFormat="1" ht="26.1" customHeight="1">
      <c r="A214" s="40" t="s">
        <v>1771</v>
      </c>
      <c r="B214" s="41" t="str">
        <f>IF($A214="","",VLOOKUP($A214,'MÃ KH'!$A$2:$D$1048573,2,0))</f>
        <v>KIỀU CÀ MAU</v>
      </c>
      <c r="C214" s="42" t="s">
        <v>4886</v>
      </c>
      <c r="D214" s="43" t="s">
        <v>4726</v>
      </c>
      <c r="E214" s="44" t="str">
        <f>IF($D214="","",VLOOKUP($D214,'MÃ HH'!$A$2:$C$2292,2,0))</f>
        <v>NHO ĐEN NP TWEESPRUIT XL - 4.5KG</v>
      </c>
      <c r="F214" s="44" t="str">
        <f>IF($D214="","",VLOOKUP($D214,'MÃ HH'!$A$2:$C$1873,3,0))</f>
        <v>THÙNG</v>
      </c>
      <c r="G214" s="45">
        <v>5</v>
      </c>
      <c r="H214" s="45"/>
      <c r="I214" s="50">
        <v>500</v>
      </c>
      <c r="J214" s="51">
        <f t="shared" si="3"/>
        <v>2500000</v>
      </c>
      <c r="K214" s="52"/>
      <c r="L214" s="53">
        <v>16636</v>
      </c>
      <c r="M214" s="27" t="s">
        <v>5037</v>
      </c>
      <c r="N214" s="27" t="s">
        <v>5030</v>
      </c>
    </row>
    <row r="215" spans="1:14" s="27" customFormat="1" ht="26.1" customHeight="1">
      <c r="A215" s="40" t="s">
        <v>2511</v>
      </c>
      <c r="B215" s="41" t="str">
        <f>IF($A215="","",VLOOKUP($A215,'MÃ KH'!$A$2:$D$1048573,2,0))</f>
        <v>QUỲNH VĨNH LONG</v>
      </c>
      <c r="C215" s="42" t="s">
        <v>4886</v>
      </c>
      <c r="D215" s="43" t="s">
        <v>4692</v>
      </c>
      <c r="E215" s="44" t="str">
        <f>IF($D215="","",VLOOKUP($D215,'MÃ HH'!$A$2:$C$2292,2,0))</f>
        <v>NHO ĐỎ RỖ V 1J -8.6 KG</v>
      </c>
      <c r="F215" s="44" t="str">
        <f>IF($D215="","",VLOOKUP($D215,'MÃ HH'!$A$2:$C$1873,3,0))</f>
        <v>Thùng</v>
      </c>
      <c r="G215" s="45">
        <v>10</v>
      </c>
      <c r="H215" s="45"/>
      <c r="I215" s="50">
        <v>500</v>
      </c>
      <c r="J215" s="51">
        <f t="shared" si="3"/>
        <v>5000000</v>
      </c>
      <c r="K215" s="52"/>
      <c r="L215" s="53">
        <v>16667</v>
      </c>
      <c r="M215" s="27" t="s">
        <v>5038</v>
      </c>
      <c r="N215" s="27" t="s">
        <v>5030</v>
      </c>
    </row>
    <row r="216" spans="1:14" s="27" customFormat="1" ht="26.1" customHeight="1">
      <c r="A216" s="40" t="s">
        <v>2511</v>
      </c>
      <c r="B216" s="41" t="str">
        <f>IF($A216="","",VLOOKUP($A216,'MÃ KH'!$A$2:$D$1048573,2,0))</f>
        <v>QUỲNH VĨNH LONG</v>
      </c>
      <c r="C216" s="42" t="s">
        <v>4886</v>
      </c>
      <c r="D216" s="43" t="s">
        <v>4710</v>
      </c>
      <c r="E216" s="44" t="str">
        <f>IF($D216="","",VLOOKUP($D216,'MÃ HH'!$A$2:$C$2292,2,0))</f>
        <v>TÁO 5 GÓC STARR RANCH 36 -10KG</v>
      </c>
      <c r="F216" s="44" t="str">
        <f>IF($D216="","",VLOOKUP($D216,'MÃ HH'!$A$2:$C$1873,3,0))</f>
        <v>Thùng</v>
      </c>
      <c r="G216" s="45">
        <v>3</v>
      </c>
      <c r="H216" s="45"/>
      <c r="I216" s="50">
        <v>630</v>
      </c>
      <c r="J216" s="51">
        <f t="shared" si="3"/>
        <v>1890000</v>
      </c>
      <c r="K216" s="52"/>
      <c r="L216" s="53">
        <v>16667</v>
      </c>
      <c r="M216" s="27" t="s">
        <v>5039</v>
      </c>
      <c r="N216" s="27" t="s">
        <v>5030</v>
      </c>
    </row>
    <row r="217" spans="1:14" s="27" customFormat="1" ht="26.1" customHeight="1">
      <c r="A217" s="40" t="s">
        <v>2131</v>
      </c>
      <c r="B217" s="41" t="str">
        <f>IF($A217="","",VLOOKUP($A217,'MÃ KH'!$A$2:$D$1048573,2,0))</f>
        <v>NGA VŨNG TÀU</v>
      </c>
      <c r="C217" s="42" t="s">
        <v>4886</v>
      </c>
      <c r="D217" s="43" t="s">
        <v>4726</v>
      </c>
      <c r="E217" s="44" t="str">
        <f>IF($D217="","",VLOOKUP($D217,'MÃ HH'!$A$2:$C$2292,2,0))</f>
        <v>NHO ĐEN NP TWEESPRUIT XL - 4.5KG</v>
      </c>
      <c r="F217" s="44" t="str">
        <f>IF($D217="","",VLOOKUP($D217,'MÃ HH'!$A$2:$C$1873,3,0))</f>
        <v>THÙNG</v>
      </c>
      <c r="G217" s="45">
        <v>10</v>
      </c>
      <c r="H217" s="45"/>
      <c r="I217" s="50">
        <v>500</v>
      </c>
      <c r="J217" s="51">
        <f t="shared" si="3"/>
        <v>5000000</v>
      </c>
      <c r="K217" s="52"/>
      <c r="L217" s="53">
        <v>16603</v>
      </c>
      <c r="M217" s="27" t="s">
        <v>5032</v>
      </c>
      <c r="N217" s="27" t="s">
        <v>5030</v>
      </c>
    </row>
    <row r="218" spans="1:14" s="27" customFormat="1" ht="26.1" customHeight="1">
      <c r="A218" s="40" t="s">
        <v>546</v>
      </c>
      <c r="B218" s="41" t="str">
        <f>IF($A218="","",VLOOKUP($A218,'MÃ KH'!$A$2:$D$1048573,2,0))</f>
        <v>CHỊ NHÂN HÀM TÂN</v>
      </c>
      <c r="C218" s="42" t="s">
        <v>4886</v>
      </c>
      <c r="D218" s="43" t="s">
        <v>4592</v>
      </c>
      <c r="E218" s="44" t="str">
        <f>IF($D218="","",VLOOKUP($D218,'MÃ HH'!$A$2:$C$2292,2,0))</f>
        <v>CHERY CHILE 2JD -5KG</v>
      </c>
      <c r="F218" s="44" t="str">
        <f>IF($D218="","",VLOOKUP($D218,'MÃ HH'!$A$2:$C$1873,3,0))</f>
        <v>Thùng</v>
      </c>
      <c r="G218" s="45">
        <v>7</v>
      </c>
      <c r="H218" s="45"/>
      <c r="I218" s="50">
        <v>1360</v>
      </c>
      <c r="J218" s="51">
        <f t="shared" si="3"/>
        <v>9520000</v>
      </c>
      <c r="K218" s="52"/>
      <c r="L218" s="53">
        <v>16653</v>
      </c>
      <c r="M218" s="27" t="s">
        <v>5040</v>
      </c>
      <c r="N218" s="27" t="s">
        <v>5030</v>
      </c>
    </row>
    <row r="219" spans="1:14" s="27" customFormat="1" ht="26.1" customHeight="1">
      <c r="A219" s="40" t="s">
        <v>546</v>
      </c>
      <c r="B219" s="41" t="str">
        <f>IF($A219="","",VLOOKUP($A219,'MÃ KH'!$A$2:$D$1048573,2,0))</f>
        <v>CHỊ NHÂN HÀM TÂN</v>
      </c>
      <c r="C219" s="42" t="s">
        <v>4886</v>
      </c>
      <c r="D219" s="43" t="s">
        <v>4726</v>
      </c>
      <c r="E219" s="44" t="str">
        <f>IF($D219="","",VLOOKUP($D219,'MÃ HH'!$A$2:$C$2292,2,0))</f>
        <v>NHO ĐEN NP TWEESPRUIT XL - 4.5KG</v>
      </c>
      <c r="F219" s="44" t="str">
        <f>IF($D219="","",VLOOKUP($D219,'MÃ HH'!$A$2:$C$1873,3,0))</f>
        <v>THÙNG</v>
      </c>
      <c r="G219" s="45">
        <v>5</v>
      </c>
      <c r="H219" s="45"/>
      <c r="I219" s="50">
        <v>500</v>
      </c>
      <c r="J219" s="51">
        <f t="shared" si="3"/>
        <v>2500000</v>
      </c>
      <c r="K219" s="52"/>
      <c r="L219" s="53">
        <v>16653</v>
      </c>
      <c r="M219" s="27" t="s">
        <v>5037</v>
      </c>
      <c r="N219" s="27" t="s">
        <v>5030</v>
      </c>
    </row>
    <row r="220" spans="1:14" s="27" customFormat="1" ht="26.1" customHeight="1">
      <c r="A220" s="40" t="s">
        <v>988</v>
      </c>
      <c r="B220" s="41" t="str">
        <f>IF($A220="","",VLOOKUP($A220,'MÃ KH'!$A$2:$D$1048573,2,0))</f>
        <v>DÌ BÉ BIÊN HÒA</v>
      </c>
      <c r="C220" s="42" t="s">
        <v>4886</v>
      </c>
      <c r="D220" s="43" t="s">
        <v>4103</v>
      </c>
      <c r="E220" s="44" t="str">
        <f>IF($D220="","",VLOOKUP($D220,'MÃ HH'!$A$2:$C$2292,2,0))</f>
        <v>TÁO XÁ NP YOYA 110 - 18KG</v>
      </c>
      <c r="F220" s="44" t="str">
        <f>IF($D220="","",VLOOKUP($D220,'MÃ HH'!$A$2:$C$1873,3,0))</f>
        <v>Thùng</v>
      </c>
      <c r="G220" s="45">
        <v>3</v>
      </c>
      <c r="H220" s="45"/>
      <c r="I220" s="50">
        <v>900</v>
      </c>
      <c r="J220" s="51">
        <f t="shared" si="3"/>
        <v>2700000</v>
      </c>
      <c r="K220" s="52"/>
      <c r="L220" s="53">
        <v>16691</v>
      </c>
      <c r="M220" s="27" t="s">
        <v>5041</v>
      </c>
      <c r="N220" s="27" t="s">
        <v>5030</v>
      </c>
    </row>
    <row r="221" spans="1:14" s="27" customFormat="1" ht="26.1" customHeight="1">
      <c r="A221" s="40" t="s">
        <v>988</v>
      </c>
      <c r="B221" s="41" t="str">
        <f>IF($A221="","",VLOOKUP($A221,'MÃ KH'!$A$2:$D$1048573,2,0))</f>
        <v>DÌ BÉ BIÊN HÒA</v>
      </c>
      <c r="C221" s="42" t="s">
        <v>4886</v>
      </c>
      <c r="D221" s="43" t="s">
        <v>4213</v>
      </c>
      <c r="E221" s="44" t="str">
        <f>IF($D221="","",VLOOKUP($D221,'MÃ HH'!$A$2:$C$2292,2,0))</f>
        <v>TÁO PINK GIRL 100 - 17KG</v>
      </c>
      <c r="F221" s="44" t="str">
        <f>IF($D221="","",VLOOKUP($D221,'MÃ HH'!$A$2:$C$1873,3,0))</f>
        <v>Thùng</v>
      </c>
      <c r="G221" s="45">
        <v>2</v>
      </c>
      <c r="H221" s="45"/>
      <c r="I221" s="50">
        <v>730</v>
      </c>
      <c r="J221" s="51">
        <f t="shared" si="3"/>
        <v>1460000</v>
      </c>
      <c r="K221" s="52"/>
      <c r="L221" s="53">
        <v>16691</v>
      </c>
      <c r="M221" s="27" t="s">
        <v>5042</v>
      </c>
      <c r="N221" s="27" t="s">
        <v>5030</v>
      </c>
    </row>
    <row r="222" spans="1:14" s="27" customFormat="1" ht="26.1" customHeight="1">
      <c r="A222" s="40" t="s">
        <v>988</v>
      </c>
      <c r="B222" s="41" t="str">
        <f>IF($A222="","",VLOOKUP($A222,'MÃ KH'!$A$2:$D$1048573,2,0))</f>
        <v>DÌ BÉ BIÊN HÒA</v>
      </c>
      <c r="C222" s="42" t="s">
        <v>4886</v>
      </c>
      <c r="D222" s="43" t="s">
        <v>4726</v>
      </c>
      <c r="E222" s="44" t="str">
        <f>IF($D222="","",VLOOKUP($D222,'MÃ HH'!$A$2:$C$2292,2,0))</f>
        <v>NHO ĐEN NP TWEESPRUIT XL - 4.5KG</v>
      </c>
      <c r="F222" s="44" t="str">
        <f>IF($D222="","",VLOOKUP($D222,'MÃ HH'!$A$2:$C$1873,3,0))</f>
        <v>THÙNG</v>
      </c>
      <c r="G222" s="45">
        <v>5</v>
      </c>
      <c r="H222" s="45"/>
      <c r="I222" s="50">
        <v>500</v>
      </c>
      <c r="J222" s="51">
        <f t="shared" si="3"/>
        <v>2500000</v>
      </c>
      <c r="K222" s="52"/>
      <c r="L222" s="53">
        <v>16669</v>
      </c>
      <c r="M222" s="27" t="s">
        <v>5043</v>
      </c>
      <c r="N222" s="27" t="s">
        <v>5030</v>
      </c>
    </row>
    <row r="223" spans="1:14" s="27" customFormat="1" ht="26.1" customHeight="1">
      <c r="A223" s="40" t="s">
        <v>2435</v>
      </c>
      <c r="B223" s="41" t="str">
        <f>IF($A223="","",VLOOKUP($A223,'MÃ KH'!$A$2:$D$1048573,2,0))</f>
        <v>PHƯƠNG PHAN THIẾT</v>
      </c>
      <c r="C223" s="42" t="s">
        <v>4886</v>
      </c>
      <c r="D223" s="43" t="s">
        <v>3942</v>
      </c>
      <c r="E223" s="44" t="str">
        <f>IF($D223="","",VLOOKUP($D223,'MÃ HH'!$A$2:$C$2292,2,0))</f>
        <v xml:space="preserve">CAM KIẾNG THÙNG XANH 48 - 14KG </v>
      </c>
      <c r="F223" s="44" t="str">
        <f>IF($D223="","",VLOOKUP($D223,'MÃ HH'!$A$2:$C$1873,3,0))</f>
        <v>Thùng</v>
      </c>
      <c r="G223" s="45">
        <v>2</v>
      </c>
      <c r="H223" s="45"/>
      <c r="I223" s="50">
        <v>700</v>
      </c>
      <c r="J223" s="51">
        <f t="shared" si="3"/>
        <v>1400000</v>
      </c>
      <c r="K223" s="52"/>
      <c r="L223" s="53">
        <v>16606</v>
      </c>
      <c r="M223" s="27" t="s">
        <v>4969</v>
      </c>
      <c r="N223" s="27" t="s">
        <v>5044</v>
      </c>
    </row>
    <row r="224" spans="1:14" s="27" customFormat="1" ht="26.1" customHeight="1">
      <c r="A224" s="40" t="s">
        <v>1457</v>
      </c>
      <c r="B224" s="41" t="str">
        <f>IF($A224="","",VLOOKUP($A224,'MÃ KH'!$A$2:$D$1048573,2,0))</f>
        <v xml:space="preserve">HỒNG TRÀ VINH </v>
      </c>
      <c r="C224" s="42" t="s">
        <v>4886</v>
      </c>
      <c r="D224" s="43" t="s">
        <v>4718</v>
      </c>
      <c r="E224" s="44" t="str">
        <f>IF($D224="","",VLOOKUP($D224,'MÃ HH'!$A$2:$C$2292,2,0))</f>
        <v>NHO ĐỎ VERFRUIT 1J - 8.2KG</v>
      </c>
      <c r="F224" s="44" t="str">
        <f>IF($D224="","",VLOOKUP($D224,'MÃ HH'!$A$2:$C$1873,3,0))</f>
        <v>Thùng</v>
      </c>
      <c r="G224" s="45">
        <v>3</v>
      </c>
      <c r="H224" s="45"/>
      <c r="I224" s="50">
        <v>850</v>
      </c>
      <c r="J224" s="51">
        <f t="shared" si="3"/>
        <v>2550000</v>
      </c>
      <c r="K224" s="52"/>
      <c r="L224" s="53">
        <v>16591</v>
      </c>
      <c r="M224" s="27" t="s">
        <v>5045</v>
      </c>
      <c r="N224" s="27" t="s">
        <v>5044</v>
      </c>
    </row>
    <row r="225" spans="1:14" s="27" customFormat="1" ht="26.1" customHeight="1">
      <c r="A225" s="40" t="s">
        <v>1457</v>
      </c>
      <c r="B225" s="41" t="str">
        <f>IF($A225="","",VLOOKUP($A225,'MÃ KH'!$A$2:$D$1048573,2,0))</f>
        <v xml:space="preserve">HỒNG TRÀ VINH </v>
      </c>
      <c r="C225" s="42" t="s">
        <v>4886</v>
      </c>
      <c r="D225" s="43" t="s">
        <v>4482</v>
      </c>
      <c r="E225" s="44" t="str">
        <f>IF($D225="","",VLOOKUP($D225,'MÃ HH'!$A$2:$C$2292,2,0))</f>
        <v>TÁO XÁ NP CRIPS RED WOLFHEART 120- 18KG</v>
      </c>
      <c r="F225" s="44" t="str">
        <f>IF($D225="","",VLOOKUP($D225,'MÃ HH'!$A$2:$C$1873,3,0))</f>
        <v>THÙNG</v>
      </c>
      <c r="G225" s="45">
        <v>0</v>
      </c>
      <c r="H225" s="45"/>
      <c r="I225" s="50">
        <v>580</v>
      </c>
      <c r="J225" s="51">
        <f t="shared" si="3"/>
        <v>0</v>
      </c>
      <c r="K225" s="52" t="s">
        <v>5046</v>
      </c>
      <c r="L225" s="53">
        <v>16591</v>
      </c>
      <c r="M225" s="27" t="s">
        <v>5047</v>
      </c>
      <c r="N225" s="27" t="s">
        <v>5044</v>
      </c>
    </row>
    <row r="226" spans="1:14" s="27" customFormat="1" ht="26.1" customHeight="1">
      <c r="A226" s="40" t="s">
        <v>1457</v>
      </c>
      <c r="B226" s="41" t="str">
        <f>IF($A226="","",VLOOKUP($A226,'MÃ KH'!$A$2:$D$1048573,2,0))</f>
        <v xml:space="preserve">HỒNG TRÀ VINH </v>
      </c>
      <c r="C226" s="42" t="s">
        <v>4886</v>
      </c>
      <c r="D226" s="43" t="s">
        <v>4694</v>
      </c>
      <c r="E226" s="44" t="str">
        <f>IF($D226="","",VLOOKUP($D226,'MÃ HH'!$A$2:$C$2292,2,0))</f>
        <v>TÁO 5 GÓC TOP RED 113 -18KG</v>
      </c>
      <c r="F226" s="44" t="str">
        <f>IF($D226="","",VLOOKUP($D226,'MÃ HH'!$A$2:$C$1873,3,0))</f>
        <v>Thùng</v>
      </c>
      <c r="G226" s="45">
        <v>2</v>
      </c>
      <c r="H226" s="45"/>
      <c r="I226" s="50">
        <v>1100</v>
      </c>
      <c r="J226" s="51">
        <f t="shared" si="3"/>
        <v>2200000</v>
      </c>
      <c r="K226" s="52"/>
      <c r="L226" s="53">
        <v>16591</v>
      </c>
      <c r="M226" s="27" t="s">
        <v>5048</v>
      </c>
      <c r="N226" s="27" t="s">
        <v>5044</v>
      </c>
    </row>
    <row r="227" spans="1:14" s="27" customFormat="1" ht="26.1" customHeight="1">
      <c r="A227" s="40" t="s">
        <v>1457</v>
      </c>
      <c r="B227" s="41" t="str">
        <f>IF($A227="","",VLOOKUP($A227,'MÃ KH'!$A$2:$D$1048573,2,0))</f>
        <v xml:space="preserve">HỒNG TRÀ VINH </v>
      </c>
      <c r="C227" s="42" t="s">
        <v>4886</v>
      </c>
      <c r="D227" s="43" t="s">
        <v>4726</v>
      </c>
      <c r="E227" s="44" t="str">
        <f>IF($D227="","",VLOOKUP($D227,'MÃ HH'!$A$2:$C$2292,2,0))</f>
        <v>NHO ĐEN NP TWEESPRUIT XL - 4.5KG</v>
      </c>
      <c r="F227" s="44" t="str">
        <f>IF($D227="","",VLOOKUP($D227,'MÃ HH'!$A$2:$C$1873,3,0))</f>
        <v>THÙNG</v>
      </c>
      <c r="G227" s="45">
        <v>2</v>
      </c>
      <c r="H227" s="45"/>
      <c r="I227" s="50">
        <v>500</v>
      </c>
      <c r="J227" s="51">
        <f t="shared" si="3"/>
        <v>1000000</v>
      </c>
      <c r="K227" s="52"/>
      <c r="L227" s="53">
        <v>16591</v>
      </c>
      <c r="M227" s="27" t="s">
        <v>5049</v>
      </c>
      <c r="N227" s="27" t="s">
        <v>5044</v>
      </c>
    </row>
    <row r="228" spans="1:14" s="27" customFormat="1" ht="26.1" customHeight="1">
      <c r="A228" s="40" t="s">
        <v>2003</v>
      </c>
      <c r="B228" s="41" t="str">
        <f>IF($A228="","",VLOOKUP($A228,'MÃ KH'!$A$2:$D$1048573,2,0))</f>
        <v>MAI KA</v>
      </c>
      <c r="C228" s="42" t="s">
        <v>4886</v>
      </c>
      <c r="D228" s="43" t="s">
        <v>4580</v>
      </c>
      <c r="E228" s="44" t="str">
        <f>IF($D228="","",VLOOKUP($D228,'MÃ HH'!$A$2:$C$2292,2,0))</f>
        <v>TÁO GALA G&amp;G 125 - 18KG</v>
      </c>
      <c r="F228" s="44" t="str">
        <f>IF($D228="","",VLOOKUP($D228,'MÃ HH'!$A$2:$C$1873,3,0))</f>
        <v>Thùng</v>
      </c>
      <c r="G228" s="45">
        <v>3</v>
      </c>
      <c r="H228" s="45"/>
      <c r="I228" s="50">
        <v>1080</v>
      </c>
      <c r="J228" s="51">
        <f t="shared" si="3"/>
        <v>3240000</v>
      </c>
      <c r="K228" s="52"/>
      <c r="L228" s="53">
        <v>16567</v>
      </c>
      <c r="M228" s="27" t="s">
        <v>5050</v>
      </c>
      <c r="N228" s="27" t="s">
        <v>5044</v>
      </c>
    </row>
    <row r="229" spans="1:14" s="27" customFormat="1" ht="26.1" customHeight="1">
      <c r="A229" s="40" t="s">
        <v>149</v>
      </c>
      <c r="B229" s="41" t="str">
        <f>IF($A229="","",VLOOKUP($A229,'MÃ KH'!$A$2:$D$1048573,2,0))</f>
        <v>ANH PHONG SA ĐÉC</v>
      </c>
      <c r="C229" s="42" t="s">
        <v>4886</v>
      </c>
      <c r="D229" s="43" t="s">
        <v>4726</v>
      </c>
      <c r="E229" s="44" t="str">
        <f>IF($D229="","",VLOOKUP($D229,'MÃ HH'!$A$2:$C$2292,2,0))</f>
        <v>NHO ĐEN NP TWEESPRUIT XL - 4.5KG</v>
      </c>
      <c r="F229" s="44" t="str">
        <f>IF($D229="","",VLOOKUP($D229,'MÃ HH'!$A$2:$C$1873,3,0))</f>
        <v>THÙNG</v>
      </c>
      <c r="G229" s="45">
        <v>4</v>
      </c>
      <c r="H229" s="45"/>
      <c r="I229" s="50">
        <v>500</v>
      </c>
      <c r="J229" s="51">
        <f t="shared" si="3"/>
        <v>2000000</v>
      </c>
      <c r="K229" s="52"/>
      <c r="L229" s="53">
        <v>16635</v>
      </c>
      <c r="M229" s="27" t="s">
        <v>5051</v>
      </c>
      <c r="N229" s="27" t="s">
        <v>5044</v>
      </c>
    </row>
    <row r="230" spans="1:14" s="27" customFormat="1" ht="26.1" customHeight="1">
      <c r="A230" s="40" t="s">
        <v>283</v>
      </c>
      <c r="B230" s="41" t="str">
        <f>IF($A230="","",VLOOKUP($A230,'MÃ KH'!$A$2:$D$1048573,2,0))</f>
        <v>BI BẢO LỘC</v>
      </c>
      <c r="C230" s="42" t="s">
        <v>4886</v>
      </c>
      <c r="D230" s="43" t="s">
        <v>4726</v>
      </c>
      <c r="E230" s="44" t="str">
        <f>IF($D230="","",VLOOKUP($D230,'MÃ HH'!$A$2:$C$2292,2,0))</f>
        <v>NHO ĐEN NP TWEESPRUIT XL - 4.5KG</v>
      </c>
      <c r="F230" s="44" t="str">
        <f>IF($D230="","",VLOOKUP($D230,'MÃ HH'!$A$2:$C$1873,3,0))</f>
        <v>THÙNG</v>
      </c>
      <c r="G230" s="45">
        <v>5</v>
      </c>
      <c r="H230" s="45"/>
      <c r="I230" s="50">
        <v>500</v>
      </c>
      <c r="J230" s="51">
        <f t="shared" si="3"/>
        <v>2500000</v>
      </c>
      <c r="K230" s="52"/>
      <c r="L230" s="53">
        <v>16646</v>
      </c>
      <c r="M230" s="27" t="s">
        <v>5037</v>
      </c>
      <c r="N230" s="27" t="s">
        <v>5044</v>
      </c>
    </row>
    <row r="231" spans="1:14" s="27" customFormat="1" ht="26.1" customHeight="1">
      <c r="A231" s="40" t="s">
        <v>283</v>
      </c>
      <c r="B231" s="41" t="str">
        <f>IF($A231="","",VLOOKUP($A231,'MÃ KH'!$A$2:$D$1048573,2,0))</f>
        <v>BI BẢO LỘC</v>
      </c>
      <c r="C231" s="42" t="s">
        <v>4886</v>
      </c>
      <c r="D231" s="43" t="s">
        <v>3942</v>
      </c>
      <c r="E231" s="44" t="str">
        <f>IF($D231="","",VLOOKUP($D231,'MÃ HH'!$A$2:$C$2292,2,0))</f>
        <v xml:space="preserve">CAM KIẾNG THÙNG XANH 48 - 14KG </v>
      </c>
      <c r="F231" s="44" t="str">
        <f>IF($D231="","",VLOOKUP($D231,'MÃ HH'!$A$2:$C$1873,3,0))</f>
        <v>Thùng</v>
      </c>
      <c r="G231" s="45">
        <v>3</v>
      </c>
      <c r="H231" s="45"/>
      <c r="I231" s="50">
        <v>700</v>
      </c>
      <c r="J231" s="51">
        <f t="shared" si="3"/>
        <v>2100000</v>
      </c>
      <c r="K231" s="52"/>
      <c r="L231" s="53">
        <v>16646</v>
      </c>
      <c r="M231" s="27" t="s">
        <v>5052</v>
      </c>
      <c r="N231" s="27" t="s">
        <v>5044</v>
      </c>
    </row>
    <row r="232" spans="1:14" s="27" customFormat="1" ht="26.1" customHeight="1">
      <c r="A232" s="40" t="s">
        <v>1557</v>
      </c>
      <c r="B232" s="41" t="str">
        <f>IF($A232="","",VLOOKUP($A232,'MÃ KH'!$A$2:$D$1048573,2,0))</f>
        <v>HUYỀN VŨNG TÀU</v>
      </c>
      <c r="C232" s="42" t="s">
        <v>4886</v>
      </c>
      <c r="D232" s="43" t="s">
        <v>4726</v>
      </c>
      <c r="E232" s="44" t="str">
        <f>IF($D232="","",VLOOKUP($D232,'MÃ HH'!$A$2:$C$2292,2,0))</f>
        <v>NHO ĐEN NP TWEESPRUIT XL - 4.5KG</v>
      </c>
      <c r="F232" s="44" t="str">
        <f>IF($D232="","",VLOOKUP($D232,'MÃ HH'!$A$2:$C$1873,3,0))</f>
        <v>THÙNG</v>
      </c>
      <c r="G232" s="45">
        <v>5</v>
      </c>
      <c r="H232" s="45"/>
      <c r="I232" s="50">
        <v>500</v>
      </c>
      <c r="J232" s="51">
        <f t="shared" si="3"/>
        <v>2500000</v>
      </c>
      <c r="K232" s="52"/>
      <c r="L232" s="53">
        <v>16657</v>
      </c>
      <c r="M232" s="27" t="s">
        <v>5037</v>
      </c>
      <c r="N232" s="27" t="s">
        <v>5044</v>
      </c>
    </row>
    <row r="233" spans="1:14" s="27" customFormat="1" ht="26.1" customHeight="1">
      <c r="A233" s="40" t="s">
        <v>694</v>
      </c>
      <c r="B233" s="41" t="str">
        <f>IF($A233="","",VLOOKUP($A233,'MÃ KH'!$A$2:$D$1048573,2,0))</f>
        <v>CHỊ TRÚC NT</v>
      </c>
      <c r="C233" s="42" t="s">
        <v>4886</v>
      </c>
      <c r="D233" s="43" t="s">
        <v>4726</v>
      </c>
      <c r="E233" s="44" t="str">
        <f>IF($D233="","",VLOOKUP($D233,'MÃ HH'!$A$2:$C$2292,2,0))</f>
        <v>NHO ĐEN NP TWEESPRUIT XL - 4.5KG</v>
      </c>
      <c r="F233" s="44" t="str">
        <f>IF($D233="","",VLOOKUP($D233,'MÃ HH'!$A$2:$C$1873,3,0))</f>
        <v>THÙNG</v>
      </c>
      <c r="G233" s="45">
        <v>20</v>
      </c>
      <c r="H233" s="45"/>
      <c r="I233" s="50">
        <v>500</v>
      </c>
      <c r="J233" s="51">
        <f t="shared" si="3"/>
        <v>10000000</v>
      </c>
      <c r="K233" s="52"/>
      <c r="L233" s="53">
        <v>16589</v>
      </c>
      <c r="M233" s="27" t="s">
        <v>5053</v>
      </c>
      <c r="N233" s="27" t="s">
        <v>5044</v>
      </c>
    </row>
    <row r="234" spans="1:14" s="27" customFormat="1" ht="26.1" customHeight="1">
      <c r="A234" s="40" t="s">
        <v>694</v>
      </c>
      <c r="B234" s="41" t="str">
        <f>IF($A234="","",VLOOKUP($A234,'MÃ KH'!$A$2:$D$1048573,2,0))</f>
        <v>CHỊ TRÚC NT</v>
      </c>
      <c r="C234" s="42" t="s">
        <v>4886</v>
      </c>
      <c r="D234" s="43" t="s">
        <v>4131</v>
      </c>
      <c r="E234" s="44" t="str">
        <f>IF($D234="","",VLOOKUP($D234,'MÃ HH'!$A$2:$C$2292,2,0))</f>
        <v>TÁO XÁ NP YOYA 90 - 18KG</v>
      </c>
      <c r="F234" s="44" t="str">
        <f>IF($D234="","",VLOOKUP($D234,'MÃ HH'!$A$2:$C$1873,3,0))</f>
        <v>Thùng</v>
      </c>
      <c r="G234" s="45">
        <v>6</v>
      </c>
      <c r="H234" s="45"/>
      <c r="I234" s="50">
        <v>930</v>
      </c>
      <c r="J234" s="51">
        <f t="shared" si="3"/>
        <v>5580000</v>
      </c>
      <c r="K234" s="52"/>
      <c r="L234" s="53">
        <v>16589</v>
      </c>
      <c r="M234" s="27" t="s">
        <v>5054</v>
      </c>
      <c r="N234" s="27" t="s">
        <v>5044</v>
      </c>
    </row>
    <row r="235" spans="1:14" s="27" customFormat="1" ht="26.1" customHeight="1">
      <c r="A235" s="40" t="s">
        <v>694</v>
      </c>
      <c r="B235" s="41" t="str">
        <f>IF($A235="","",VLOOKUP($A235,'MÃ KH'!$A$2:$D$1048573,2,0))</f>
        <v>CHỊ TRÚC NT</v>
      </c>
      <c r="C235" s="42" t="s">
        <v>4886</v>
      </c>
      <c r="D235" s="43" t="s">
        <v>4101</v>
      </c>
      <c r="E235" s="44" t="str">
        <f>IF($D235="","",VLOOKUP($D235,'MÃ HH'!$A$2:$C$2292,2,0))</f>
        <v>TÁO XÁ NP YOYA 100 - 18KG</v>
      </c>
      <c r="F235" s="44" t="str">
        <f>IF($D235="","",VLOOKUP($D235,'MÃ HH'!$A$2:$C$1873,3,0))</f>
        <v>Thùng</v>
      </c>
      <c r="G235" s="45">
        <v>4</v>
      </c>
      <c r="H235" s="45"/>
      <c r="I235" s="50">
        <v>930</v>
      </c>
      <c r="J235" s="51">
        <f t="shared" si="3"/>
        <v>3720000</v>
      </c>
      <c r="K235" s="52"/>
      <c r="L235" s="53">
        <v>16589</v>
      </c>
      <c r="M235" s="27" t="s">
        <v>5055</v>
      </c>
      <c r="N235" s="27" t="s">
        <v>5044</v>
      </c>
    </row>
    <row r="236" spans="1:14" s="27" customFormat="1" ht="26.1" customHeight="1">
      <c r="A236" s="40" t="s">
        <v>2129</v>
      </c>
      <c r="B236" s="41" t="str">
        <f>IF($A236="","",VLOOKUP($A236,'MÃ KH'!$A$2:$D$1048573,2,0))</f>
        <v>NGA TRÀ VINH</v>
      </c>
      <c r="C236" s="42" t="s">
        <v>4886</v>
      </c>
      <c r="D236" s="43" t="s">
        <v>4718</v>
      </c>
      <c r="E236" s="44" t="str">
        <f>IF($D236="","",VLOOKUP($D236,'MÃ HH'!$A$2:$C$2292,2,0))</f>
        <v>NHO ĐỎ VERFRUIT 1J - 8.2KG</v>
      </c>
      <c r="F236" s="44" t="str">
        <f>IF($D236="","",VLOOKUP($D236,'MÃ HH'!$A$2:$C$1873,3,0))</f>
        <v>Thùng</v>
      </c>
      <c r="G236" s="45">
        <v>2</v>
      </c>
      <c r="H236" s="45"/>
      <c r="I236" s="50">
        <v>850</v>
      </c>
      <c r="J236" s="51">
        <f t="shared" si="3"/>
        <v>1700000</v>
      </c>
      <c r="K236" s="52"/>
      <c r="L236" s="53">
        <v>16572</v>
      </c>
      <c r="M236" s="27" t="s">
        <v>5056</v>
      </c>
      <c r="N236" s="27" t="s">
        <v>5057</v>
      </c>
    </row>
    <row r="237" spans="1:14" s="27" customFormat="1" ht="26.1" customHeight="1">
      <c r="A237" s="40" t="s">
        <v>2129</v>
      </c>
      <c r="B237" s="41" t="str">
        <f>IF($A237="","",VLOOKUP($A237,'MÃ KH'!$A$2:$D$1048573,2,0))</f>
        <v>NGA TRÀ VINH</v>
      </c>
      <c r="C237" s="42" t="s">
        <v>4886</v>
      </c>
      <c r="D237" s="43" t="s">
        <v>4694</v>
      </c>
      <c r="E237" s="44" t="str">
        <f>IF($D237="","",VLOOKUP($D237,'MÃ HH'!$A$2:$C$2292,2,0))</f>
        <v>TÁO 5 GÓC TOP RED 113 -18KG</v>
      </c>
      <c r="F237" s="44" t="str">
        <f>IF($D237="","",VLOOKUP($D237,'MÃ HH'!$A$2:$C$1873,3,0))</f>
        <v>Thùng</v>
      </c>
      <c r="G237" s="45">
        <v>5</v>
      </c>
      <c r="H237" s="45"/>
      <c r="I237" s="50">
        <v>1100</v>
      </c>
      <c r="J237" s="51">
        <f t="shared" si="3"/>
        <v>5500000</v>
      </c>
      <c r="K237" s="52"/>
      <c r="L237" s="53">
        <v>16572</v>
      </c>
      <c r="M237" s="27" t="s">
        <v>5058</v>
      </c>
      <c r="N237" s="27" t="s">
        <v>5057</v>
      </c>
    </row>
    <row r="238" spans="1:14" s="27" customFormat="1" ht="26.1" customHeight="1">
      <c r="A238" s="40" t="s">
        <v>2129</v>
      </c>
      <c r="B238" s="41" t="str">
        <f>IF($A238="","",VLOOKUP($A238,'MÃ KH'!$A$2:$D$1048573,2,0))</f>
        <v>NGA TRÀ VINH</v>
      </c>
      <c r="C238" s="42" t="s">
        <v>4886</v>
      </c>
      <c r="D238" s="43" t="s">
        <v>3498</v>
      </c>
      <c r="E238" s="44" t="str">
        <f>IF($D238="","",VLOOKUP($D238,'MÃ HH'!$A$2:$C$2292,2,0))</f>
        <v>TÁO FUIJ WOW NƠ 36 - 10KG</v>
      </c>
      <c r="F238" s="44" t="str">
        <f>IF($D238="","",VLOOKUP($D238,'MÃ HH'!$A$2:$C$1873,3,0))</f>
        <v>Thùng</v>
      </c>
      <c r="G238" s="45">
        <v>3</v>
      </c>
      <c r="H238" s="45"/>
      <c r="I238" s="50">
        <v>500</v>
      </c>
      <c r="J238" s="51">
        <f t="shared" si="3"/>
        <v>1500000</v>
      </c>
      <c r="K238" s="52"/>
      <c r="L238" s="53">
        <v>16572</v>
      </c>
      <c r="M238" s="27" t="s">
        <v>5059</v>
      </c>
      <c r="N238" s="27" t="s">
        <v>5057</v>
      </c>
    </row>
    <row r="239" spans="1:14" s="27" customFormat="1" ht="26.1" customHeight="1">
      <c r="A239" s="40" t="s">
        <v>2484</v>
      </c>
      <c r="B239" s="41" t="str">
        <f>IF($A239="","",VLOOKUP($A239,'MÃ KH'!$A$2:$D$1048573,2,0))</f>
        <v>QUYÊN CHÂU ĐỐC</v>
      </c>
      <c r="C239" s="42" t="s">
        <v>4886</v>
      </c>
      <c r="D239" s="43" t="s">
        <v>4255</v>
      </c>
      <c r="E239" s="44" t="str">
        <f>IF($D239="","",VLOOKUP($D239,'MÃ HH'!$A$2:$C$2292,2,0))</f>
        <v>TÁO ENVY MỸ 28 HG -9KG</v>
      </c>
      <c r="F239" s="44" t="str">
        <f>IF($D239="","",VLOOKUP($D239,'MÃ HH'!$A$2:$C$1873,3,0))</f>
        <v>Thùng</v>
      </c>
      <c r="G239" s="45">
        <v>1</v>
      </c>
      <c r="H239" s="45"/>
      <c r="I239" s="50">
        <v>1500</v>
      </c>
      <c r="J239" s="51">
        <f t="shared" si="3"/>
        <v>1500000</v>
      </c>
      <c r="K239" s="52"/>
      <c r="L239" s="53">
        <v>16590</v>
      </c>
      <c r="M239" s="27" t="s">
        <v>5060</v>
      </c>
      <c r="N239" s="27" t="s">
        <v>5057</v>
      </c>
    </row>
    <row r="240" spans="1:14" s="27" customFormat="1" ht="26.1" customHeight="1">
      <c r="A240" s="40" t="s">
        <v>2484</v>
      </c>
      <c r="B240" s="41" t="str">
        <f>IF($A240="","",VLOOKUP($A240,'MÃ KH'!$A$2:$D$1048573,2,0))</f>
        <v>QUYÊN CHÂU ĐỐC</v>
      </c>
      <c r="C240" s="42" t="s">
        <v>4886</v>
      </c>
      <c r="D240" s="43" t="s">
        <v>3942</v>
      </c>
      <c r="E240" s="44" t="str">
        <f>IF($D240="","",VLOOKUP($D240,'MÃ HH'!$A$2:$C$2292,2,0))</f>
        <v xml:space="preserve">CAM KIẾNG THÙNG XANH 48 - 14KG </v>
      </c>
      <c r="F240" s="44" t="str">
        <f>IF($D240="","",VLOOKUP($D240,'MÃ HH'!$A$2:$C$1873,3,0))</f>
        <v>Thùng</v>
      </c>
      <c r="G240" s="45">
        <v>1</v>
      </c>
      <c r="H240" s="45"/>
      <c r="I240" s="50">
        <v>700</v>
      </c>
      <c r="J240" s="51">
        <f t="shared" si="3"/>
        <v>700000</v>
      </c>
      <c r="K240" s="52"/>
      <c r="L240" s="53">
        <v>16590</v>
      </c>
      <c r="M240" s="27" t="s">
        <v>5061</v>
      </c>
      <c r="N240" s="27" t="s">
        <v>5057</v>
      </c>
    </row>
    <row r="241" spans="1:14" s="27" customFormat="1" ht="26.1" customHeight="1">
      <c r="A241" s="40" t="s">
        <v>335</v>
      </c>
      <c r="B241" s="41" t="str">
        <f>IF($A241="","",VLOOKUP($A241,'MÃ KH'!$A$2:$D$1048573,2,0))</f>
        <v>CAN KINH DOANH</v>
      </c>
      <c r="C241" s="42" t="s">
        <v>4886</v>
      </c>
      <c r="D241" s="43" t="s">
        <v>4726</v>
      </c>
      <c r="E241" s="44" t="str">
        <f>IF($D241="","",VLOOKUP($D241,'MÃ HH'!$A$2:$C$2292,2,0))</f>
        <v>NHO ĐEN NP TWEESPRUIT XL - 4.5KG</v>
      </c>
      <c r="F241" s="44" t="str">
        <f>IF($D241="","",VLOOKUP($D241,'MÃ HH'!$A$2:$C$1873,3,0))</f>
        <v>THÙNG</v>
      </c>
      <c r="G241" s="45">
        <v>15</v>
      </c>
      <c r="H241" s="45"/>
      <c r="I241" s="50">
        <v>500</v>
      </c>
      <c r="J241" s="51">
        <f t="shared" si="3"/>
        <v>7500000</v>
      </c>
      <c r="K241" s="52"/>
      <c r="L241" s="53">
        <v>16637</v>
      </c>
      <c r="M241" s="27" t="s">
        <v>5062</v>
      </c>
      <c r="N241" s="27" t="s">
        <v>5057</v>
      </c>
    </row>
    <row r="242" spans="1:14" s="27" customFormat="1" ht="26.1" customHeight="1">
      <c r="A242" s="40" t="s">
        <v>219</v>
      </c>
      <c r="B242" s="41" t="str">
        <f>IF($A242="","",VLOOKUP($A242,'MÃ KH'!$A$2:$D$1048573,2,0))</f>
        <v>BA TÂN CHÂU</v>
      </c>
      <c r="C242" s="42" t="s">
        <v>4886</v>
      </c>
      <c r="D242" s="43" t="s">
        <v>4726</v>
      </c>
      <c r="E242" s="44" t="str">
        <f>IF($D242="","",VLOOKUP($D242,'MÃ HH'!$A$2:$C$2292,2,0))</f>
        <v>NHO ĐEN NP TWEESPRUIT XL - 4.5KG</v>
      </c>
      <c r="F242" s="44" t="str">
        <f>IF($D242="","",VLOOKUP($D242,'MÃ HH'!$A$2:$C$1873,3,0))</f>
        <v>THÙNG</v>
      </c>
      <c r="G242" s="45">
        <v>10</v>
      </c>
      <c r="H242" s="45"/>
      <c r="I242" s="50">
        <v>500</v>
      </c>
      <c r="J242" s="51">
        <f t="shared" si="3"/>
        <v>5000000</v>
      </c>
      <c r="K242" s="52"/>
      <c r="L242" s="53">
        <v>16595</v>
      </c>
      <c r="M242" s="27" t="s">
        <v>5063</v>
      </c>
      <c r="N242" s="27" t="s">
        <v>5057</v>
      </c>
    </row>
    <row r="243" spans="1:14" s="27" customFormat="1" ht="26.1" customHeight="1">
      <c r="A243" s="40" t="s">
        <v>219</v>
      </c>
      <c r="B243" s="41" t="str">
        <f>IF($A243="","",VLOOKUP($A243,'MÃ KH'!$A$2:$D$1048573,2,0))</f>
        <v>BA TÂN CHÂU</v>
      </c>
      <c r="C243" s="42" t="s">
        <v>4886</v>
      </c>
      <c r="D243" s="43" t="s">
        <v>4694</v>
      </c>
      <c r="E243" s="44" t="str">
        <f>IF($D243="","",VLOOKUP($D243,'MÃ HH'!$A$2:$C$2292,2,0))</f>
        <v>TÁO 5 GÓC TOP RED 113 -18KG</v>
      </c>
      <c r="F243" s="44" t="str">
        <f>IF($D243="","",VLOOKUP($D243,'MÃ HH'!$A$2:$C$1873,3,0))</f>
        <v>Thùng</v>
      </c>
      <c r="G243" s="45">
        <v>2</v>
      </c>
      <c r="H243" s="45"/>
      <c r="I243" s="50">
        <v>1130</v>
      </c>
      <c r="J243" s="51">
        <f t="shared" si="3"/>
        <v>2260000</v>
      </c>
      <c r="K243" s="52"/>
      <c r="L243" s="53">
        <v>16595</v>
      </c>
      <c r="M243" s="27" t="s">
        <v>5064</v>
      </c>
      <c r="N243" s="27" t="s">
        <v>5057</v>
      </c>
    </row>
    <row r="244" spans="1:14" s="27" customFormat="1" ht="26.1" customHeight="1">
      <c r="A244" s="40" t="s">
        <v>1060</v>
      </c>
      <c r="B244" s="41" t="str">
        <f>IF($A244="","",VLOOKUP($A244,'MÃ KH'!$A$2:$D$1048573,2,0))</f>
        <v>ĐỨC TÂN CHÂU</v>
      </c>
      <c r="C244" s="42" t="s">
        <v>4886</v>
      </c>
      <c r="D244" s="43" t="s">
        <v>4726</v>
      </c>
      <c r="E244" s="44" t="str">
        <f>IF($D244="","",VLOOKUP($D244,'MÃ HH'!$A$2:$C$2292,2,0))</f>
        <v>NHO ĐEN NP TWEESPRUIT XL - 4.5KG</v>
      </c>
      <c r="F244" s="44" t="str">
        <f>IF($D244="","",VLOOKUP($D244,'MÃ HH'!$A$2:$C$1873,3,0))</f>
        <v>THÙNG</v>
      </c>
      <c r="G244" s="45">
        <v>4</v>
      </c>
      <c r="H244" s="45"/>
      <c r="I244" s="50">
        <v>500</v>
      </c>
      <c r="J244" s="51">
        <f t="shared" si="3"/>
        <v>2000000</v>
      </c>
      <c r="K244" s="52"/>
      <c r="L244" s="53">
        <v>16601</v>
      </c>
      <c r="M244" s="27" t="s">
        <v>5065</v>
      </c>
      <c r="N244" s="27" t="s">
        <v>5057</v>
      </c>
    </row>
    <row r="245" spans="1:14" s="27" customFormat="1" ht="26.1" customHeight="1">
      <c r="A245" s="40" t="s">
        <v>1060</v>
      </c>
      <c r="B245" s="41" t="str">
        <f>IF($A245="","",VLOOKUP($A245,'MÃ KH'!$A$2:$D$1048573,2,0))</f>
        <v>ĐỨC TÂN CHÂU</v>
      </c>
      <c r="C245" s="42" t="s">
        <v>4886</v>
      </c>
      <c r="D245" s="43" t="s">
        <v>4718</v>
      </c>
      <c r="E245" s="44" t="str">
        <f>IF($D245="","",VLOOKUP($D245,'MÃ HH'!$A$2:$C$2292,2,0))</f>
        <v>NHO ĐỎ VERFRUIT 1J - 8.2KG</v>
      </c>
      <c r="F245" s="44" t="str">
        <f>IF($D245="","",VLOOKUP($D245,'MÃ HH'!$A$2:$C$1873,3,0))</f>
        <v>Thùng</v>
      </c>
      <c r="G245" s="45">
        <v>3</v>
      </c>
      <c r="H245" s="45"/>
      <c r="I245" s="50">
        <v>850</v>
      </c>
      <c r="J245" s="51">
        <f t="shared" si="3"/>
        <v>2550000</v>
      </c>
      <c r="K245" s="52"/>
      <c r="L245" s="53">
        <v>16601</v>
      </c>
      <c r="M245" s="27" t="s">
        <v>5066</v>
      </c>
      <c r="N245" s="27" t="s">
        <v>5057</v>
      </c>
    </row>
    <row r="246" spans="1:14" s="27" customFormat="1" ht="26.1" customHeight="1">
      <c r="A246" s="40" t="s">
        <v>1060</v>
      </c>
      <c r="B246" s="41" t="str">
        <f>IF($A246="","",VLOOKUP($A246,'MÃ KH'!$A$2:$D$1048573,2,0))</f>
        <v>ĐỨC TÂN CHÂU</v>
      </c>
      <c r="C246" s="42" t="s">
        <v>4886</v>
      </c>
      <c r="D246" s="43" t="s">
        <v>3942</v>
      </c>
      <c r="E246" s="44" t="str">
        <f>IF($D246="","",VLOOKUP($D246,'MÃ HH'!$A$2:$C$2292,2,0))</f>
        <v xml:space="preserve">CAM KIẾNG THÙNG XANH 48 - 14KG </v>
      </c>
      <c r="F246" s="44" t="str">
        <f>IF($D246="","",VLOOKUP($D246,'MÃ HH'!$A$2:$C$1873,3,0))</f>
        <v>Thùng</v>
      </c>
      <c r="G246" s="45">
        <v>1</v>
      </c>
      <c r="H246" s="45"/>
      <c r="I246" s="50">
        <v>700</v>
      </c>
      <c r="J246" s="51">
        <f t="shared" si="3"/>
        <v>700000</v>
      </c>
      <c r="K246" s="52"/>
      <c r="L246" s="53">
        <v>16601</v>
      </c>
      <c r="M246" s="27" t="s">
        <v>5061</v>
      </c>
      <c r="N246" s="27" t="s">
        <v>5057</v>
      </c>
    </row>
    <row r="247" spans="1:14" s="27" customFormat="1" ht="26.1" customHeight="1">
      <c r="A247" s="40" t="s">
        <v>1264</v>
      </c>
      <c r="B247" s="41" t="str">
        <f>IF($A247="","",VLOOKUP($A247,'MÃ KH'!$A$2:$D$1048573,2,0))</f>
        <v>HẠNH BÌNH ĐIỀN</v>
      </c>
      <c r="C247" s="42" t="s">
        <v>4886</v>
      </c>
      <c r="D247" s="43" t="s">
        <v>4726</v>
      </c>
      <c r="E247" s="44" t="str">
        <f>IF($D247="","",VLOOKUP($D247,'MÃ HH'!$A$2:$C$2292,2,0))</f>
        <v>NHO ĐEN NP TWEESPRUIT XL - 4.5KG</v>
      </c>
      <c r="F247" s="44" t="str">
        <f>IF($D247="","",VLOOKUP($D247,'MÃ HH'!$A$2:$C$1873,3,0))</f>
        <v>THÙNG</v>
      </c>
      <c r="G247" s="45">
        <v>10</v>
      </c>
      <c r="H247" s="45"/>
      <c r="I247" s="50">
        <v>500</v>
      </c>
      <c r="J247" s="51">
        <f t="shared" si="3"/>
        <v>5000000</v>
      </c>
      <c r="K247" s="52"/>
      <c r="L247" s="53">
        <v>16647</v>
      </c>
      <c r="M247" s="27" t="s">
        <v>5032</v>
      </c>
      <c r="N247" s="27" t="s">
        <v>5057</v>
      </c>
    </row>
    <row r="248" spans="1:14" s="27" customFormat="1" ht="26.1" customHeight="1">
      <c r="A248" s="40" t="s">
        <v>2736</v>
      </c>
      <c r="B248" s="41" t="str">
        <f>IF($A248="","",VLOOKUP($A248,'MÃ KH'!$A$2:$D$1048573,2,0))</f>
        <v>THẢO MỸ THO</v>
      </c>
      <c r="C248" s="42" t="s">
        <v>4886</v>
      </c>
      <c r="D248" s="43" t="s">
        <v>4726</v>
      </c>
      <c r="E248" s="44" t="str">
        <f>IF($D248="","",VLOOKUP($D248,'MÃ HH'!$A$2:$C$2292,2,0))</f>
        <v>NHO ĐEN NP TWEESPRUIT XL - 4.5KG</v>
      </c>
      <c r="F248" s="44" t="str">
        <f>IF($D248="","",VLOOKUP($D248,'MÃ HH'!$A$2:$C$1873,3,0))</f>
        <v>THÙNG</v>
      </c>
      <c r="G248" s="45">
        <v>10</v>
      </c>
      <c r="H248" s="45"/>
      <c r="I248" s="50">
        <v>500</v>
      </c>
      <c r="J248" s="51">
        <f t="shared" si="3"/>
        <v>5000000</v>
      </c>
      <c r="K248" s="52"/>
      <c r="L248" s="53">
        <v>16648</v>
      </c>
      <c r="M248" s="27" t="s">
        <v>5063</v>
      </c>
      <c r="N248" s="27" t="s">
        <v>5057</v>
      </c>
    </row>
    <row r="249" spans="1:14" s="27" customFormat="1" ht="26.1" customHeight="1">
      <c r="A249" s="40" t="s">
        <v>2736</v>
      </c>
      <c r="B249" s="41" t="str">
        <f>IF($A249="","",VLOOKUP($A249,'MÃ KH'!$A$2:$D$1048573,2,0))</f>
        <v>THẢO MỸ THO</v>
      </c>
      <c r="C249" s="42" t="s">
        <v>4886</v>
      </c>
      <c r="D249" s="43" t="s">
        <v>4694</v>
      </c>
      <c r="E249" s="44" t="str">
        <f>IF($D249="","",VLOOKUP($D249,'MÃ HH'!$A$2:$C$2292,2,0))</f>
        <v>TÁO 5 GÓC TOP RED 113 -18KG</v>
      </c>
      <c r="F249" s="44" t="str">
        <f>IF($D249="","",VLOOKUP($D249,'MÃ HH'!$A$2:$C$1873,3,0))</f>
        <v>Thùng</v>
      </c>
      <c r="G249" s="45">
        <v>10</v>
      </c>
      <c r="H249" s="45"/>
      <c r="I249" s="50">
        <v>1100</v>
      </c>
      <c r="J249" s="51">
        <f t="shared" si="3"/>
        <v>11000000</v>
      </c>
      <c r="K249" s="52"/>
      <c r="L249" s="53">
        <v>16648</v>
      </c>
      <c r="M249" s="27" t="s">
        <v>5067</v>
      </c>
      <c r="N249" s="27" t="s">
        <v>5057</v>
      </c>
    </row>
    <row r="250" spans="1:14" s="27" customFormat="1" ht="26.1" customHeight="1">
      <c r="A250" s="40" t="s">
        <v>335</v>
      </c>
      <c r="B250" s="41" t="str">
        <f>IF($A250="","",VLOOKUP($A250,'MÃ KH'!$A$2:$D$1048573,2,0))</f>
        <v>CAN KINH DOANH</v>
      </c>
      <c r="C250" s="42" t="s">
        <v>4886</v>
      </c>
      <c r="D250" s="43" t="s">
        <v>4620</v>
      </c>
      <c r="E250" s="44" t="str">
        <f>IF($D250="","",VLOOKUP($D250,'MÃ HH'!$A$2:$C$2292,2,0))</f>
        <v>NHO XANH NP SWEET GLOBE CORE XL - 4.5KG</v>
      </c>
      <c r="F250" s="44" t="str">
        <f>IF($D250="","",VLOOKUP($D250,'MÃ HH'!$A$2:$C$1873,3,0))</f>
        <v>Thùng</v>
      </c>
      <c r="G250" s="45">
        <v>1</v>
      </c>
      <c r="H250" s="45"/>
      <c r="I250" s="50">
        <v>400</v>
      </c>
      <c r="J250" s="51">
        <f t="shared" si="3"/>
        <v>400000</v>
      </c>
      <c r="K250" s="52"/>
      <c r="L250" s="53">
        <v>16680</v>
      </c>
      <c r="M250" s="27" t="s">
        <v>4906</v>
      </c>
      <c r="N250" s="27" t="s">
        <v>5057</v>
      </c>
    </row>
    <row r="251" spans="1:14" s="27" customFormat="1" ht="26.1" customHeight="1">
      <c r="A251" s="40" t="s">
        <v>1705</v>
      </c>
      <c r="B251" s="41" t="str">
        <f>IF($A251="","",VLOOKUP($A251,'MÃ KH'!$A$2:$D$1048573,2,0))</f>
        <v>KHÁNH BÌNH ĐIỀN</v>
      </c>
      <c r="C251" s="42" t="s">
        <v>4886</v>
      </c>
      <c r="D251" s="43" t="s">
        <v>4726</v>
      </c>
      <c r="E251" s="44" t="str">
        <f>IF($D251="","",VLOOKUP($D251,'MÃ HH'!$A$2:$C$2292,2,0))</f>
        <v>NHO ĐEN NP TWEESPRUIT XL - 4.5KG</v>
      </c>
      <c r="F251" s="44" t="str">
        <f>IF($D251="","",VLOOKUP($D251,'MÃ HH'!$A$2:$C$1873,3,0))</f>
        <v>THÙNG</v>
      </c>
      <c r="G251" s="45">
        <v>5</v>
      </c>
      <c r="H251" s="45"/>
      <c r="I251" s="50">
        <v>500</v>
      </c>
      <c r="J251" s="51">
        <f t="shared" si="3"/>
        <v>2500000</v>
      </c>
      <c r="K251" s="52"/>
      <c r="L251" s="53">
        <v>16694</v>
      </c>
      <c r="M251" s="27" t="s">
        <v>5037</v>
      </c>
      <c r="N251" s="27" t="s">
        <v>5057</v>
      </c>
    </row>
    <row r="252" spans="1:14" s="27" customFormat="1" ht="26.1" customHeight="1">
      <c r="A252" s="40" t="s">
        <v>2997</v>
      </c>
      <c r="B252" s="41" t="str">
        <f>IF($A252="","",VLOOKUP($A252,'MÃ KH'!$A$2:$D$1048573,2,0))</f>
        <v>TRANG TÂY NINH</v>
      </c>
      <c r="C252" s="42" t="s">
        <v>4886</v>
      </c>
      <c r="D252" s="43" t="s">
        <v>4726</v>
      </c>
      <c r="E252" s="44" t="str">
        <f>IF($D252="","",VLOOKUP($D252,'MÃ HH'!$A$2:$C$2292,2,0))</f>
        <v>NHO ĐEN NP TWEESPRUIT XL - 4.5KG</v>
      </c>
      <c r="F252" s="44" t="str">
        <f>IF($D252="","",VLOOKUP($D252,'MÃ HH'!$A$2:$C$1873,3,0))</f>
        <v>THÙNG</v>
      </c>
      <c r="G252" s="45">
        <v>3</v>
      </c>
      <c r="H252" s="45"/>
      <c r="I252" s="50">
        <v>500</v>
      </c>
      <c r="J252" s="51">
        <f t="shared" si="3"/>
        <v>1500000</v>
      </c>
      <c r="K252" s="52"/>
      <c r="L252" s="53">
        <v>16681</v>
      </c>
      <c r="M252" s="27" t="s">
        <v>5068</v>
      </c>
      <c r="N252" s="27" t="s">
        <v>5057</v>
      </c>
    </row>
    <row r="253" spans="1:14" s="27" customFormat="1" ht="26.1" customHeight="1">
      <c r="A253" s="40" t="s">
        <v>1087</v>
      </c>
      <c r="B253" s="41" t="str">
        <f>IF($A253="","",VLOOKUP($A253,'MÃ KH'!$A$2:$D$1048573,2,0))</f>
        <v>DUNG PHAN RANG</v>
      </c>
      <c r="C253" s="42" t="s">
        <v>4886</v>
      </c>
      <c r="D253" s="43" t="s">
        <v>4560</v>
      </c>
      <c r="E253" s="44" t="str">
        <f>IF($D253="","",VLOOKUP($D253,'MÃ HH'!$A$2:$C$2292,2,0))</f>
        <v>TÁO XANH MỸ GEE WHIZ 100-20KG</v>
      </c>
      <c r="F253" s="44" t="str">
        <f>IF($D253="","",VLOOKUP($D253,'MÃ HH'!$A$2:$C$1873,3,0))</f>
        <v>Thùng</v>
      </c>
      <c r="G253" s="45">
        <v>1</v>
      </c>
      <c r="H253" s="45"/>
      <c r="I253" s="50">
        <v>1300</v>
      </c>
      <c r="J253" s="51">
        <f t="shared" si="3"/>
        <v>1300000</v>
      </c>
      <c r="K253" s="52"/>
      <c r="L253" s="53">
        <v>16584</v>
      </c>
      <c r="M253" s="27" t="s">
        <v>5069</v>
      </c>
      <c r="N253" s="27" t="s">
        <v>5070</v>
      </c>
    </row>
    <row r="254" spans="1:14" s="27" customFormat="1" ht="26.1" customHeight="1">
      <c r="A254" s="40" t="s">
        <v>1087</v>
      </c>
      <c r="B254" s="41" t="str">
        <f>IF($A254="","",VLOOKUP($A254,'MÃ KH'!$A$2:$D$1048573,2,0))</f>
        <v>DUNG PHAN RANG</v>
      </c>
      <c r="C254" s="42" t="s">
        <v>4886</v>
      </c>
      <c r="D254" s="43" t="s">
        <v>3298</v>
      </c>
      <c r="E254" s="44" t="str">
        <f>IF($D254="","",VLOOKUP($D254,'MÃ HH'!$A$2:$C$2292,2,0))</f>
        <v>CAM AI CẬP SUNFRESH 42- 15KG</v>
      </c>
      <c r="F254" s="44" t="str">
        <f>IF($D254="","",VLOOKUP($D254,'MÃ HH'!$A$2:$C$1873,3,0))</f>
        <v>Thùng</v>
      </c>
      <c r="G254" s="45">
        <v>1</v>
      </c>
      <c r="H254" s="45"/>
      <c r="I254" s="50">
        <v>600</v>
      </c>
      <c r="J254" s="51">
        <f t="shared" si="3"/>
        <v>600000</v>
      </c>
      <c r="K254" s="52"/>
      <c r="L254" s="53">
        <v>16584</v>
      </c>
      <c r="M254" s="27" t="s">
        <v>5071</v>
      </c>
      <c r="N254" s="27" t="s">
        <v>5070</v>
      </c>
    </row>
    <row r="255" spans="1:14" s="27" customFormat="1" ht="26.1" customHeight="1">
      <c r="A255" s="40" t="s">
        <v>1867</v>
      </c>
      <c r="B255" s="41" t="str">
        <f>IF($A255="","",VLOOKUP($A255,'MÃ KH'!$A$2:$D$1048573,2,0))</f>
        <v>LIỄU TRI TÔN</v>
      </c>
      <c r="C255" s="42" t="s">
        <v>4886</v>
      </c>
      <c r="D255" s="43" t="s">
        <v>4718</v>
      </c>
      <c r="E255" s="44" t="str">
        <f>IF($D255="","",VLOOKUP($D255,'MÃ HH'!$A$2:$C$2292,2,0))</f>
        <v>NHO ĐỎ VERFRUIT 1J - 8.2KG</v>
      </c>
      <c r="F255" s="44" t="str">
        <f>IF($D255="","",VLOOKUP($D255,'MÃ HH'!$A$2:$C$1873,3,0))</f>
        <v>Thùng</v>
      </c>
      <c r="G255" s="45">
        <v>5</v>
      </c>
      <c r="H255" s="45"/>
      <c r="I255" s="50">
        <v>850</v>
      </c>
      <c r="J255" s="51">
        <f t="shared" si="3"/>
        <v>4250000</v>
      </c>
      <c r="K255" s="52"/>
      <c r="L255" s="53">
        <v>16593</v>
      </c>
      <c r="M255" s="27" t="s">
        <v>5072</v>
      </c>
      <c r="N255" s="27" t="s">
        <v>5070</v>
      </c>
    </row>
    <row r="256" spans="1:14" s="27" customFormat="1" ht="26.1" customHeight="1">
      <c r="A256" s="40" t="s">
        <v>1858</v>
      </c>
      <c r="B256" s="41" t="str">
        <f>IF($A256="","",VLOOKUP($A256,'MÃ KH'!$A$2:$D$1048573,2,0))</f>
        <v>LIỄU CẦN THƠ</v>
      </c>
      <c r="C256" s="42" t="s">
        <v>4886</v>
      </c>
      <c r="D256" s="43" t="s">
        <v>4726</v>
      </c>
      <c r="E256" s="44" t="str">
        <f>IF($D256="","",VLOOKUP($D256,'MÃ HH'!$A$2:$C$2292,2,0))</f>
        <v>NHO ĐEN NP TWEESPRUIT XL - 4.5KG</v>
      </c>
      <c r="F256" s="44" t="str">
        <f>IF($D256="","",VLOOKUP($D256,'MÃ HH'!$A$2:$C$1873,3,0))</f>
        <v>THÙNG</v>
      </c>
      <c r="G256" s="45">
        <v>30</v>
      </c>
      <c r="H256" s="45"/>
      <c r="I256" s="50">
        <v>500</v>
      </c>
      <c r="J256" s="51">
        <f t="shared" ref="J256:J286" si="4">I256*G256*1000</f>
        <v>15000000</v>
      </c>
      <c r="K256" s="52"/>
      <c r="L256" s="53">
        <v>16592</v>
      </c>
      <c r="M256" s="27" t="s">
        <v>5073</v>
      </c>
      <c r="N256" s="27" t="s">
        <v>5070</v>
      </c>
    </row>
    <row r="257" spans="1:14" s="27" customFormat="1" ht="26.1" customHeight="1">
      <c r="A257" s="40" t="s">
        <v>1858</v>
      </c>
      <c r="B257" s="41" t="str">
        <f>IF($A257="","",VLOOKUP($A257,'MÃ KH'!$A$2:$D$1048573,2,0))</f>
        <v>LIỄU CẦN THƠ</v>
      </c>
      <c r="C257" s="42" t="s">
        <v>4886</v>
      </c>
      <c r="D257" s="43" t="s">
        <v>4694</v>
      </c>
      <c r="E257" s="44" t="str">
        <f>IF($D257="","",VLOOKUP($D257,'MÃ HH'!$A$2:$C$2292,2,0))</f>
        <v>TÁO 5 GÓC TOP RED 113 -18KG</v>
      </c>
      <c r="F257" s="44" t="str">
        <f>IF($D257="","",VLOOKUP($D257,'MÃ HH'!$A$2:$C$1873,3,0))</f>
        <v>Thùng</v>
      </c>
      <c r="G257" s="45">
        <v>20</v>
      </c>
      <c r="H257" s="45"/>
      <c r="I257" s="50">
        <v>1100</v>
      </c>
      <c r="J257" s="51">
        <f t="shared" si="4"/>
        <v>22000000</v>
      </c>
      <c r="K257" s="52"/>
      <c r="L257" s="53">
        <v>16592</v>
      </c>
      <c r="M257" s="27" t="s">
        <v>5074</v>
      </c>
      <c r="N257" s="27" t="s">
        <v>5070</v>
      </c>
    </row>
    <row r="258" spans="1:14" s="27" customFormat="1" ht="26.1" customHeight="1">
      <c r="A258" s="40" t="s">
        <v>604</v>
      </c>
      <c r="B258" s="41" t="str">
        <f>IF($A258="","",VLOOKUP($A258,'MÃ KH'!$A$2:$D$1048573,2,0))</f>
        <v>CHỊ QUYÊN BẢO LỘC</v>
      </c>
      <c r="C258" s="42" t="s">
        <v>4886</v>
      </c>
      <c r="D258" s="43" t="s">
        <v>4726</v>
      </c>
      <c r="E258" s="44" t="str">
        <f>IF($D258="","",VLOOKUP($D258,'MÃ HH'!$A$2:$C$2292,2,0))</f>
        <v>NHO ĐEN NP TWEESPRUIT XL - 4.5KG</v>
      </c>
      <c r="F258" s="44" t="str">
        <f>IF($D258="","",VLOOKUP($D258,'MÃ HH'!$A$2:$C$1873,3,0))</f>
        <v>THÙNG</v>
      </c>
      <c r="G258" s="45">
        <v>6</v>
      </c>
      <c r="H258" s="45"/>
      <c r="I258" s="50">
        <v>500</v>
      </c>
      <c r="J258" s="51">
        <f t="shared" si="4"/>
        <v>3000000</v>
      </c>
      <c r="K258" s="52"/>
      <c r="L258" s="53">
        <v>16631</v>
      </c>
      <c r="M258" s="27" t="s">
        <v>5075</v>
      </c>
      <c r="N258" s="27" t="s">
        <v>5070</v>
      </c>
    </row>
    <row r="259" spans="1:14" s="27" customFormat="1" ht="26.1" customHeight="1">
      <c r="A259" s="40" t="s">
        <v>1996</v>
      </c>
      <c r="B259" s="41" t="str">
        <f>IF($A259="","",VLOOKUP($A259,'MÃ KH'!$A$2:$D$1048573,2,0))</f>
        <v>MAI ĐÀ LẠT</v>
      </c>
      <c r="C259" s="42" t="s">
        <v>4886</v>
      </c>
      <c r="D259" s="43" t="s">
        <v>4482</v>
      </c>
      <c r="E259" s="44" t="str">
        <f>IF($D259="","",VLOOKUP($D259,'MÃ HH'!$A$2:$C$2292,2,0))</f>
        <v>TÁO XÁ NP CRIPS RED WOLFHEART 120- 18KG</v>
      </c>
      <c r="F259" s="44" t="str">
        <f>IF($D259="","",VLOOKUP($D259,'MÃ HH'!$A$2:$C$1873,3,0))</f>
        <v>THÙNG</v>
      </c>
      <c r="G259" s="45">
        <v>0</v>
      </c>
      <c r="H259" s="45"/>
      <c r="I259" s="50">
        <v>550</v>
      </c>
      <c r="J259" s="51">
        <f t="shared" si="4"/>
        <v>0</v>
      </c>
      <c r="K259" s="52" t="s">
        <v>5076</v>
      </c>
      <c r="L259" s="53">
        <v>16620</v>
      </c>
      <c r="M259" s="27" t="s">
        <v>5077</v>
      </c>
      <c r="N259" s="27" t="s">
        <v>5070</v>
      </c>
    </row>
    <row r="260" spans="1:14" s="27" customFormat="1" ht="26.1" customHeight="1">
      <c r="A260" s="40" t="s">
        <v>3116</v>
      </c>
      <c r="B260" s="41" t="str">
        <f>IF($A260="","",VLOOKUP($A260,'MÃ KH'!$A$2:$D$1048573,2,0))</f>
        <v>TÝ VĨNH LONG</v>
      </c>
      <c r="C260" s="42" t="s">
        <v>4886</v>
      </c>
      <c r="D260" s="43" t="s">
        <v>3301</v>
      </c>
      <c r="E260" s="44" t="str">
        <f>IF($D260="","",VLOOKUP($D260,'MÃ HH'!$A$2:$C$2292,2,0))</f>
        <v>CAM AI CẬP SUNFRESH 48- 15KG</v>
      </c>
      <c r="F260" s="44" t="str">
        <f>IF($D260="","",VLOOKUP($D260,'MÃ HH'!$A$2:$C$1873,3,0))</f>
        <v>Thùng</v>
      </c>
      <c r="G260" s="45">
        <v>5</v>
      </c>
      <c r="H260" s="45"/>
      <c r="I260" s="50">
        <v>600</v>
      </c>
      <c r="J260" s="51">
        <f t="shared" si="4"/>
        <v>3000000</v>
      </c>
      <c r="K260" s="52"/>
      <c r="L260" s="53">
        <v>16652</v>
      </c>
      <c r="M260" s="27" t="s">
        <v>5078</v>
      </c>
      <c r="N260" s="27" t="s">
        <v>5070</v>
      </c>
    </row>
    <row r="261" spans="1:14" s="27" customFormat="1" ht="26.1" customHeight="1">
      <c r="A261" s="40" t="s">
        <v>1970</v>
      </c>
      <c r="B261" s="41" t="str">
        <f>IF($A261="","",VLOOKUP($A261,'MÃ KH'!$A$2:$D$1048573,2,0))</f>
        <v>LY ĐỨC TRỌNG</v>
      </c>
      <c r="C261" s="42" t="s">
        <v>4886</v>
      </c>
      <c r="D261" s="43" t="s">
        <v>3301</v>
      </c>
      <c r="E261" s="44" t="str">
        <f>IF($D261="","",VLOOKUP($D261,'MÃ HH'!$A$2:$C$2292,2,0))</f>
        <v>CAM AI CẬP SUNFRESH 48- 15KG</v>
      </c>
      <c r="F261" s="44" t="str">
        <f>IF($D261="","",VLOOKUP($D261,'MÃ HH'!$A$2:$C$1873,3,0))</f>
        <v>Thùng</v>
      </c>
      <c r="G261" s="45">
        <v>1</v>
      </c>
      <c r="H261" s="45"/>
      <c r="I261" s="50">
        <v>600</v>
      </c>
      <c r="J261" s="51">
        <f t="shared" si="4"/>
        <v>600000</v>
      </c>
      <c r="K261" s="52"/>
      <c r="L261" s="53">
        <v>16651</v>
      </c>
      <c r="M261" s="27" t="s">
        <v>5079</v>
      </c>
      <c r="N261" s="27" t="s">
        <v>5070</v>
      </c>
    </row>
    <row r="262" spans="1:14" s="27" customFormat="1" ht="26.1" customHeight="1">
      <c r="A262" s="40" t="s">
        <v>1970</v>
      </c>
      <c r="B262" s="41" t="str">
        <f>IF($A262="","",VLOOKUP($A262,'MÃ KH'!$A$2:$D$1048573,2,0))</f>
        <v>LY ĐỨC TRỌNG</v>
      </c>
      <c r="C262" s="42" t="s">
        <v>4886</v>
      </c>
      <c r="D262" s="43" t="s">
        <v>4728</v>
      </c>
      <c r="E262" s="44" t="str">
        <f>IF($D262="","",VLOOKUP($D262,'MÃ HH'!$A$2:$C$2292,2,0))</f>
        <v>NHO XANH NP CRISP MODDERDRIFT XXL - 4.5KG</v>
      </c>
      <c r="F262" s="44" t="str">
        <f>IF($D262="","",VLOOKUP($D262,'MÃ HH'!$A$2:$C$1873,3,0))</f>
        <v>THÙNG</v>
      </c>
      <c r="G262" s="45">
        <v>3</v>
      </c>
      <c r="H262" s="45"/>
      <c r="I262" s="50">
        <v>950</v>
      </c>
      <c r="J262" s="51">
        <f t="shared" si="4"/>
        <v>2850000</v>
      </c>
      <c r="K262" s="52"/>
      <c r="L262" s="53">
        <v>16651</v>
      </c>
      <c r="M262" s="27" t="s">
        <v>5080</v>
      </c>
      <c r="N262" s="27" t="s">
        <v>5070</v>
      </c>
    </row>
    <row r="263" spans="1:14" s="27" customFormat="1" ht="26.1" customHeight="1">
      <c r="A263" s="40" t="s">
        <v>1970</v>
      </c>
      <c r="B263" s="41" t="str">
        <f>IF($A263="","",VLOOKUP($A263,'MÃ KH'!$A$2:$D$1048573,2,0))</f>
        <v>LY ĐỨC TRỌNG</v>
      </c>
      <c r="C263" s="42" t="s">
        <v>4886</v>
      </c>
      <c r="D263" s="43" t="s">
        <v>4726</v>
      </c>
      <c r="E263" s="44" t="str">
        <f>IF($D263="","",VLOOKUP($D263,'MÃ HH'!$A$2:$C$2292,2,0))</f>
        <v>NHO ĐEN NP TWEESPRUIT XL - 4.5KG</v>
      </c>
      <c r="F263" s="44" t="str">
        <f>IF($D263="","",VLOOKUP($D263,'MÃ HH'!$A$2:$C$1873,3,0))</f>
        <v>THÙNG</v>
      </c>
      <c r="G263" s="45">
        <v>7</v>
      </c>
      <c r="H263" s="45"/>
      <c r="I263" s="50">
        <v>500</v>
      </c>
      <c r="J263" s="51">
        <f t="shared" si="4"/>
        <v>3500000</v>
      </c>
      <c r="K263" s="52"/>
      <c r="L263" s="53">
        <v>16651</v>
      </c>
      <c r="M263" s="27" t="s">
        <v>5081</v>
      </c>
      <c r="N263" s="27" t="s">
        <v>5070</v>
      </c>
    </row>
    <row r="264" spans="1:14" s="27" customFormat="1" ht="26.1" customHeight="1">
      <c r="A264" s="40" t="s">
        <v>1970</v>
      </c>
      <c r="B264" s="41" t="str">
        <f>IF($A264="","",VLOOKUP($A264,'MÃ KH'!$A$2:$D$1048573,2,0))</f>
        <v>LY ĐỨC TRỌNG</v>
      </c>
      <c r="C264" s="42" t="s">
        <v>4886</v>
      </c>
      <c r="D264" s="43" t="s">
        <v>4592</v>
      </c>
      <c r="E264" s="44" t="str">
        <f>IF($D264="","",VLOOKUP($D264,'MÃ HH'!$A$2:$C$2292,2,0))</f>
        <v>CHERY CHILE 2JD -5KG</v>
      </c>
      <c r="F264" s="44" t="str">
        <f>IF($D264="","",VLOOKUP($D264,'MÃ HH'!$A$2:$C$1873,3,0))</f>
        <v>Thùng</v>
      </c>
      <c r="G264" s="45">
        <v>3</v>
      </c>
      <c r="H264" s="45"/>
      <c r="I264" s="50">
        <v>1400</v>
      </c>
      <c r="J264" s="51">
        <f t="shared" si="4"/>
        <v>4200000</v>
      </c>
      <c r="K264" s="52"/>
      <c r="L264" s="53">
        <v>16651</v>
      </c>
      <c r="M264" s="27" t="s">
        <v>5082</v>
      </c>
      <c r="N264" s="27" t="s">
        <v>5070</v>
      </c>
    </row>
    <row r="265" spans="1:14" s="27" customFormat="1" ht="26.1" customHeight="1">
      <c r="A265" s="40" t="s">
        <v>1970</v>
      </c>
      <c r="B265" s="41" t="str">
        <f>IF($A265="","",VLOOKUP($A265,'MÃ KH'!$A$2:$D$1048573,2,0))</f>
        <v>LY ĐỨC TRỌNG</v>
      </c>
      <c r="C265" s="42" t="s">
        <v>4886</v>
      </c>
      <c r="D265" s="43" t="s">
        <v>4482</v>
      </c>
      <c r="E265" s="44" t="str">
        <f>IF($D265="","",VLOOKUP($D265,'MÃ HH'!$A$2:$C$2292,2,0))</f>
        <v>TÁO XÁ NP CRIPS RED WOLFHEART 120- 18KG</v>
      </c>
      <c r="F265" s="44" t="str">
        <f>IF($D265="","",VLOOKUP($D265,'MÃ HH'!$A$2:$C$1873,3,0))</f>
        <v>THÙNG</v>
      </c>
      <c r="G265" s="45">
        <v>0</v>
      </c>
      <c r="H265" s="45"/>
      <c r="I265" s="50">
        <v>550</v>
      </c>
      <c r="J265" s="51">
        <f t="shared" si="4"/>
        <v>0</v>
      </c>
      <c r="K265" s="52" t="s">
        <v>5083</v>
      </c>
      <c r="L265" s="53">
        <v>16651</v>
      </c>
      <c r="M265" s="27" t="s">
        <v>5084</v>
      </c>
      <c r="N265" s="27" t="s">
        <v>5070</v>
      </c>
    </row>
    <row r="266" spans="1:14" s="27" customFormat="1" ht="26.1" customHeight="1">
      <c r="A266" s="40" t="s">
        <v>1970</v>
      </c>
      <c r="B266" s="41" t="str">
        <f>IF($A266="","",VLOOKUP($A266,'MÃ KH'!$A$2:$D$1048573,2,0))</f>
        <v>LY ĐỨC TRỌNG</v>
      </c>
      <c r="C266" s="42" t="s">
        <v>4886</v>
      </c>
      <c r="D266" s="43" t="s">
        <v>3498</v>
      </c>
      <c r="E266" s="44" t="str">
        <f>IF($D266="","",VLOOKUP($D266,'MÃ HH'!$A$2:$C$2292,2,0))</f>
        <v>TÁO FUIJ WOW NƠ 36 - 10KG</v>
      </c>
      <c r="F266" s="44" t="str">
        <f>IF($D266="","",VLOOKUP($D266,'MÃ HH'!$A$2:$C$1873,3,0))</f>
        <v>Thùng</v>
      </c>
      <c r="G266" s="45">
        <v>2</v>
      </c>
      <c r="H266" s="45"/>
      <c r="I266" s="50">
        <v>500</v>
      </c>
      <c r="J266" s="51">
        <f t="shared" si="4"/>
        <v>1000000</v>
      </c>
      <c r="K266" s="52"/>
      <c r="L266" s="53">
        <v>16651</v>
      </c>
      <c r="M266" s="27" t="s">
        <v>5085</v>
      </c>
      <c r="N266" s="27" t="s">
        <v>5070</v>
      </c>
    </row>
    <row r="267" spans="1:14" s="27" customFormat="1" ht="26.1" customHeight="1">
      <c r="A267" s="40" t="s">
        <v>1970</v>
      </c>
      <c r="B267" s="41" t="str">
        <f>IF($A267="","",VLOOKUP($A267,'MÃ KH'!$A$2:$D$1048573,2,0))</f>
        <v>LY ĐỨC TRỌNG</v>
      </c>
      <c r="C267" s="42" t="s">
        <v>4886</v>
      </c>
      <c r="D267" s="43" t="s">
        <v>3354</v>
      </c>
      <c r="E267" s="44" t="str">
        <f>IF($D267="","",VLOOKUP($D267,'MÃ HH'!$A$2:$C$2292,2,0))</f>
        <v>LÊ SỮA 28  - 15KG</v>
      </c>
      <c r="F267" s="44" t="str">
        <f>IF($D267="","",VLOOKUP($D267,'MÃ HH'!$A$2:$C$1873,3,0))</f>
        <v>Thùng</v>
      </c>
      <c r="G267" s="45">
        <v>1</v>
      </c>
      <c r="H267" s="45"/>
      <c r="I267" s="50">
        <v>750</v>
      </c>
      <c r="J267" s="51">
        <f t="shared" si="4"/>
        <v>750000</v>
      </c>
      <c r="K267" s="52"/>
      <c r="L267" s="53">
        <v>16651</v>
      </c>
      <c r="M267" s="27" t="s">
        <v>5086</v>
      </c>
      <c r="N267" s="27" t="s">
        <v>5070</v>
      </c>
    </row>
    <row r="268" spans="1:14" s="27" customFormat="1" ht="26.1" customHeight="1">
      <c r="A268" s="40" t="s">
        <v>2642</v>
      </c>
      <c r="B268" s="41" t="str">
        <f>IF($A268="","",VLOOKUP($A268,'MÃ KH'!$A$2:$D$1048573,2,0))</f>
        <v>THẮNG VỰA</v>
      </c>
      <c r="C268" s="42" t="s">
        <v>4886</v>
      </c>
      <c r="D268" s="43" t="s">
        <v>4213</v>
      </c>
      <c r="E268" s="44" t="str">
        <f>IF($D268="","",VLOOKUP($D268,'MÃ HH'!$A$2:$C$2292,2,0))</f>
        <v>TÁO PINK GIRL 100 - 17KG</v>
      </c>
      <c r="F268" s="44" t="str">
        <f>IF($D268="","",VLOOKUP($D268,'MÃ HH'!$A$2:$C$1873,3,0))</f>
        <v>Thùng</v>
      </c>
      <c r="G268" s="45">
        <v>10</v>
      </c>
      <c r="H268" s="45"/>
      <c r="I268" s="50">
        <v>720</v>
      </c>
      <c r="J268" s="51">
        <f t="shared" si="4"/>
        <v>7200000</v>
      </c>
      <c r="K268" s="52"/>
      <c r="L268" s="53">
        <v>16659</v>
      </c>
      <c r="M268" s="27" t="s">
        <v>5087</v>
      </c>
      <c r="N268" s="27" t="s">
        <v>5070</v>
      </c>
    </row>
    <row r="269" spans="1:14" s="27" customFormat="1" ht="26.1" customHeight="1">
      <c r="A269" s="40" t="s">
        <v>2294</v>
      </c>
      <c r="B269" s="41" t="str">
        <f>IF($A269="","",VLOOKUP($A269,'MÃ KH'!$A$2:$D$1048573,2,0))</f>
        <v>NHUNG LONG KHÁNH</v>
      </c>
      <c r="C269" s="42" t="s">
        <v>4886</v>
      </c>
      <c r="D269" s="43" t="s">
        <v>4726</v>
      </c>
      <c r="E269" s="44" t="str">
        <f>IF($D269="","",VLOOKUP($D269,'MÃ HH'!$A$2:$C$2292,2,0))</f>
        <v>NHO ĐEN NP TWEESPRUIT XL - 4.5KG</v>
      </c>
      <c r="F269" s="44" t="str">
        <f>IF($D269="","",VLOOKUP($D269,'MÃ HH'!$A$2:$C$1873,3,0))</f>
        <v>THÙNG</v>
      </c>
      <c r="G269" s="45">
        <v>2</v>
      </c>
      <c r="H269" s="45"/>
      <c r="I269" s="50">
        <v>500</v>
      </c>
      <c r="J269" s="51">
        <f t="shared" si="4"/>
        <v>1000000</v>
      </c>
      <c r="K269" s="52"/>
      <c r="L269" s="53">
        <v>16683</v>
      </c>
      <c r="M269" s="27" t="s">
        <v>5088</v>
      </c>
      <c r="N269" s="27" t="s">
        <v>5070</v>
      </c>
    </row>
    <row r="270" spans="1:14" s="27" customFormat="1" ht="26.1" customHeight="1">
      <c r="A270" s="40" t="s">
        <v>2294</v>
      </c>
      <c r="B270" s="41" t="str">
        <f>IF($A270="","",VLOOKUP($A270,'MÃ KH'!$A$2:$D$1048573,2,0))</f>
        <v>NHUNG LONG KHÁNH</v>
      </c>
      <c r="C270" s="42" t="s">
        <v>4886</v>
      </c>
      <c r="D270" s="43" t="s">
        <v>4592</v>
      </c>
      <c r="E270" s="44" t="str">
        <f>IF($D270="","",VLOOKUP($D270,'MÃ HH'!$A$2:$C$2292,2,0))</f>
        <v>CHERY CHILE 2JD -5KG</v>
      </c>
      <c r="F270" s="44" t="str">
        <f>IF($D270="","",VLOOKUP($D270,'MÃ HH'!$A$2:$C$1873,3,0))</f>
        <v>Thùng</v>
      </c>
      <c r="G270" s="45">
        <v>4</v>
      </c>
      <c r="H270" s="45"/>
      <c r="I270" s="50">
        <v>1400</v>
      </c>
      <c r="J270" s="51">
        <f t="shared" si="4"/>
        <v>5600000</v>
      </c>
      <c r="K270" s="52"/>
      <c r="L270" s="53">
        <v>16671</v>
      </c>
      <c r="M270" s="27" t="s">
        <v>5089</v>
      </c>
      <c r="N270" s="27" t="s">
        <v>5070</v>
      </c>
    </row>
    <row r="271" spans="1:14" s="27" customFormat="1" ht="26.1" customHeight="1">
      <c r="A271" s="40" t="s">
        <v>2429</v>
      </c>
      <c r="B271" s="41" t="str">
        <f>IF($A271="","",VLOOKUP($A271,'MÃ KH'!$A$2:$D$1048573,2,0))</f>
        <v>PHƯƠNG MT</v>
      </c>
      <c r="C271" s="42" t="s">
        <v>4886</v>
      </c>
      <c r="D271" s="43" t="s">
        <v>4726</v>
      </c>
      <c r="E271" s="44" t="str">
        <f>IF($D271="","",VLOOKUP($D271,'MÃ HH'!$A$2:$C$2292,2,0))</f>
        <v>NHO ĐEN NP TWEESPRUIT XL - 4.5KG</v>
      </c>
      <c r="F271" s="44" t="str">
        <f>IF($D271="","",VLOOKUP($D271,'MÃ HH'!$A$2:$C$1873,3,0))</f>
        <v>THÙNG</v>
      </c>
      <c r="G271" s="45">
        <v>20</v>
      </c>
      <c r="H271" s="45"/>
      <c r="I271" s="50">
        <v>500</v>
      </c>
      <c r="J271" s="51">
        <f t="shared" si="4"/>
        <v>10000000</v>
      </c>
      <c r="K271" s="52"/>
      <c r="L271" s="53">
        <v>16677</v>
      </c>
      <c r="M271" s="27" t="s">
        <v>5090</v>
      </c>
      <c r="N271" s="27" t="s">
        <v>5070</v>
      </c>
    </row>
    <row r="272" spans="1:14" s="27" customFormat="1" ht="26.1" customHeight="1">
      <c r="A272" s="40" t="s">
        <v>1221</v>
      </c>
      <c r="B272" s="41" t="str">
        <f>IF($A272="","",VLOOKUP($A272,'MÃ KH'!$A$2:$D$1048573,2,0))</f>
        <v>HÁI CÀ MAU</v>
      </c>
      <c r="C272" s="42" t="s">
        <v>4886</v>
      </c>
      <c r="D272" s="43" t="s">
        <v>4726</v>
      </c>
      <c r="E272" s="44" t="str">
        <f>IF($D272="","",VLOOKUP($D272,'MÃ HH'!$A$2:$C$2292,2,0))</f>
        <v>NHO ĐEN NP TWEESPRUIT XL - 4.5KG</v>
      </c>
      <c r="F272" s="44" t="str">
        <f>IF($D272="","",VLOOKUP($D272,'MÃ HH'!$A$2:$C$1873,3,0))</f>
        <v>THÙNG</v>
      </c>
      <c r="G272" s="45">
        <v>2</v>
      </c>
      <c r="H272" s="45"/>
      <c r="I272" s="50">
        <v>500</v>
      </c>
      <c r="J272" s="51">
        <f t="shared" si="4"/>
        <v>1000000</v>
      </c>
      <c r="K272" s="52"/>
      <c r="L272" s="53">
        <v>16599</v>
      </c>
      <c r="M272" s="27" t="s">
        <v>5049</v>
      </c>
      <c r="N272" s="27" t="s">
        <v>5070</v>
      </c>
    </row>
    <row r="273" spans="1:14" s="27" customFormat="1" ht="26.1" customHeight="1">
      <c r="A273" s="40" t="s">
        <v>1221</v>
      </c>
      <c r="B273" s="41" t="str">
        <f>IF($A273="","",VLOOKUP($A273,'MÃ KH'!$A$2:$D$1048573,2,0))</f>
        <v>HÁI CÀ MAU</v>
      </c>
      <c r="C273" s="42" t="s">
        <v>4886</v>
      </c>
      <c r="D273" s="43" t="s">
        <v>4341</v>
      </c>
      <c r="E273" s="44" t="str">
        <f>IF($D273="","",VLOOKUP($D273,'MÃ HH'!$A$2:$C$2292,2,0))</f>
        <v>TÁO GALA MỸ STAR RANCH 113-20KG</v>
      </c>
      <c r="F273" s="44" t="str">
        <f>IF($D273="","",VLOOKUP($D273,'MÃ HH'!$A$2:$C$1873,3,0))</f>
        <v>Thùng</v>
      </c>
      <c r="G273" s="45">
        <v>1</v>
      </c>
      <c r="H273" s="45"/>
      <c r="I273" s="50">
        <v>1100</v>
      </c>
      <c r="J273" s="51">
        <f t="shared" si="4"/>
        <v>1100000</v>
      </c>
      <c r="K273" s="52"/>
      <c r="L273" s="53">
        <v>16599</v>
      </c>
      <c r="M273" s="27" t="s">
        <v>5091</v>
      </c>
      <c r="N273" s="27" t="s">
        <v>5070</v>
      </c>
    </row>
    <row r="274" spans="1:14" s="27" customFormat="1" ht="26.1" customHeight="1">
      <c r="A274" s="40" t="s">
        <v>611</v>
      </c>
      <c r="B274" s="41" t="str">
        <f>IF($A274="","",VLOOKUP($A274,'MÃ KH'!$A$2:$D$1048573,2,0))</f>
        <v>CHỊ SƯƠNG TÂY NINH</v>
      </c>
      <c r="C274" s="42" t="s">
        <v>4886</v>
      </c>
      <c r="D274" s="43" t="s">
        <v>4726</v>
      </c>
      <c r="E274" s="44" t="str">
        <f>IF($D274="","",VLOOKUP($D274,'MÃ HH'!$A$2:$C$2292,2,0))</f>
        <v>NHO ĐEN NP TWEESPRUIT XL - 4.5KG</v>
      </c>
      <c r="F274" s="44" t="str">
        <f>IF($D274="","",VLOOKUP($D274,'MÃ HH'!$A$2:$C$1873,3,0))</f>
        <v>THÙNG</v>
      </c>
      <c r="G274" s="45">
        <v>7</v>
      </c>
      <c r="H274" s="45"/>
      <c r="I274" s="50">
        <v>500</v>
      </c>
      <c r="J274" s="51">
        <f t="shared" si="4"/>
        <v>3500000</v>
      </c>
      <c r="K274" s="52"/>
      <c r="L274" s="53">
        <v>16670</v>
      </c>
      <c r="M274" s="27" t="s">
        <v>5092</v>
      </c>
      <c r="N274" s="27" t="s">
        <v>5093</v>
      </c>
    </row>
    <row r="275" spans="1:14" s="27" customFormat="1" ht="26.1" customHeight="1">
      <c r="A275" s="40" t="s">
        <v>2425</v>
      </c>
      <c r="B275" s="41" t="str">
        <f>IF($A275="","",VLOOKUP($A275,'MÃ KH'!$A$2:$D$1048573,2,0))</f>
        <v>PHƯƠNG LONG KHÁNH</v>
      </c>
      <c r="C275" s="42" t="s">
        <v>4886</v>
      </c>
      <c r="D275" s="43" t="s">
        <v>4726</v>
      </c>
      <c r="E275" s="44" t="str">
        <f>IF($D275="","",VLOOKUP($D275,'MÃ HH'!$A$2:$C$2292,2,0))</f>
        <v>NHO ĐEN NP TWEESPRUIT XL - 4.5KG</v>
      </c>
      <c r="F275" s="44" t="str">
        <f>IF($D275="","",VLOOKUP($D275,'MÃ HH'!$A$2:$C$1873,3,0))</f>
        <v>THÙNG</v>
      </c>
      <c r="G275" s="45">
        <v>4</v>
      </c>
      <c r="H275" s="45"/>
      <c r="I275" s="50">
        <v>530</v>
      </c>
      <c r="J275" s="51">
        <f t="shared" si="4"/>
        <v>2120000</v>
      </c>
      <c r="K275" s="52"/>
      <c r="L275" s="53">
        <v>16633</v>
      </c>
      <c r="M275" s="27" t="s">
        <v>5094</v>
      </c>
      <c r="N275" s="27" t="s">
        <v>5093</v>
      </c>
    </row>
    <row r="276" spans="1:14" s="27" customFormat="1" ht="26.1" customHeight="1">
      <c r="A276" s="40" t="s">
        <v>2185</v>
      </c>
      <c r="B276" s="41" t="str">
        <f>IF($A276="","",VLOOKUP($A276,'MÃ KH'!$A$2:$D$1048573,2,0))</f>
        <v>NGỌC NGHĨA AN GIANG</v>
      </c>
      <c r="C276" s="42" t="s">
        <v>4886</v>
      </c>
      <c r="D276" s="43" t="s">
        <v>4726</v>
      </c>
      <c r="E276" s="44" t="str">
        <f>IF($D276="","",VLOOKUP($D276,'MÃ HH'!$A$2:$C$2292,2,0))</f>
        <v>NHO ĐEN NP TWEESPRUIT XL - 4.5KG</v>
      </c>
      <c r="F276" s="44" t="str">
        <f>IF($D276="","",VLOOKUP($D276,'MÃ HH'!$A$2:$C$1873,3,0))</f>
        <v>THÙNG</v>
      </c>
      <c r="G276" s="45">
        <v>2</v>
      </c>
      <c r="H276" s="45"/>
      <c r="I276" s="50">
        <v>530</v>
      </c>
      <c r="J276" s="51">
        <f t="shared" si="4"/>
        <v>1060000</v>
      </c>
      <c r="K276" s="52"/>
      <c r="L276" s="53">
        <v>16654</v>
      </c>
      <c r="M276" s="27" t="s">
        <v>5095</v>
      </c>
      <c r="N276" s="27" t="s">
        <v>5093</v>
      </c>
    </row>
    <row r="277" spans="1:14" s="27" customFormat="1" ht="26.1" customHeight="1">
      <c r="A277" s="40" t="s">
        <v>3245</v>
      </c>
      <c r="B277" s="41" t="str">
        <f>IF($A277="","",VLOOKUP($A277,'MÃ KH'!$A$2:$D$1048573,2,0))</f>
        <v>XUÂN ANH BÌNH DƯƠNG</v>
      </c>
      <c r="C277" s="42" t="s">
        <v>4886</v>
      </c>
      <c r="D277" s="43" t="s">
        <v>4704</v>
      </c>
      <c r="E277" s="44" t="str">
        <f>IF($D277="","",VLOOKUP($D277,'MÃ HH'!$A$2:$C$2292,2,0))</f>
        <v>CHERRY CHILE 2JD - 2KG</v>
      </c>
      <c r="F277" s="44" t="str">
        <f>IF($D277="","",VLOOKUP($D277,'MÃ HH'!$A$2:$C$1873,3,0))</f>
        <v>HỘP</v>
      </c>
      <c r="G277" s="45">
        <v>6</v>
      </c>
      <c r="H277" s="45"/>
      <c r="I277" s="50">
        <v>600</v>
      </c>
      <c r="J277" s="51">
        <f t="shared" si="4"/>
        <v>3600000</v>
      </c>
      <c r="K277" s="52"/>
      <c r="L277" s="53">
        <v>16626</v>
      </c>
      <c r="M277" s="27" t="s">
        <v>5096</v>
      </c>
      <c r="N277" s="27" t="s">
        <v>5093</v>
      </c>
    </row>
    <row r="278" spans="1:14" s="27" customFormat="1" ht="26.1" customHeight="1">
      <c r="A278" s="40" t="s">
        <v>3245</v>
      </c>
      <c r="B278" s="41" t="str">
        <f>IF($A278="","",VLOOKUP($A278,'MÃ KH'!$A$2:$D$1048573,2,0))</f>
        <v>XUÂN ANH BÌNH DƯƠNG</v>
      </c>
      <c r="C278" s="42" t="s">
        <v>4886</v>
      </c>
      <c r="D278" s="43" t="s">
        <v>3942</v>
      </c>
      <c r="E278" s="44" t="str">
        <f>IF($D278="","",VLOOKUP($D278,'MÃ HH'!$A$2:$C$2292,2,0))</f>
        <v xml:space="preserve">CAM KIẾNG THÙNG XANH 48 - 14KG </v>
      </c>
      <c r="F278" s="44" t="str">
        <f>IF($D278="","",VLOOKUP($D278,'MÃ HH'!$A$2:$C$1873,3,0))</f>
        <v>Thùng</v>
      </c>
      <c r="G278" s="45">
        <v>1</v>
      </c>
      <c r="H278" s="45"/>
      <c r="I278" s="50">
        <v>700</v>
      </c>
      <c r="J278" s="51">
        <f t="shared" si="4"/>
        <v>700000</v>
      </c>
      <c r="K278" s="52"/>
      <c r="L278" s="53">
        <v>16626</v>
      </c>
      <c r="M278" s="27" t="s">
        <v>5097</v>
      </c>
      <c r="N278" s="27" t="s">
        <v>5093</v>
      </c>
    </row>
    <row r="279" spans="1:14" s="27" customFormat="1" ht="26.1" customHeight="1">
      <c r="A279" s="40" t="s">
        <v>3245</v>
      </c>
      <c r="B279" s="41" t="str">
        <f>IF($A279="","",VLOOKUP($A279,'MÃ KH'!$A$2:$D$1048573,2,0))</f>
        <v>XUÂN ANH BÌNH DƯƠNG</v>
      </c>
      <c r="C279" s="42" t="s">
        <v>4886</v>
      </c>
      <c r="D279" s="43" t="s">
        <v>4726</v>
      </c>
      <c r="E279" s="44" t="str">
        <f>IF($D279="","",VLOOKUP($D279,'MÃ HH'!$A$2:$C$2292,2,0))</f>
        <v>NHO ĐEN NP TWEESPRUIT XL - 4.5KG</v>
      </c>
      <c r="F279" s="44" t="str">
        <f>IF($D279="","",VLOOKUP($D279,'MÃ HH'!$A$2:$C$1873,3,0))</f>
        <v>THÙNG</v>
      </c>
      <c r="G279" s="45">
        <v>2</v>
      </c>
      <c r="H279" s="45"/>
      <c r="I279" s="50">
        <v>530</v>
      </c>
      <c r="J279" s="51">
        <f t="shared" si="4"/>
        <v>1060000</v>
      </c>
      <c r="K279" s="52"/>
      <c r="L279" s="53">
        <v>16626</v>
      </c>
      <c r="M279" s="27" t="s">
        <v>5098</v>
      </c>
      <c r="N279" s="27" t="s">
        <v>5093</v>
      </c>
    </row>
    <row r="280" spans="1:14" s="27" customFormat="1" ht="26.1" customHeight="1">
      <c r="A280" s="40" t="s">
        <v>490</v>
      </c>
      <c r="B280" s="41" t="str">
        <f>IF($A280="","",VLOOKUP($A280,'MÃ KH'!$A$2:$D$1048573,2,0))</f>
        <v>CHỊ LINH BP</v>
      </c>
      <c r="C280" s="42" t="s">
        <v>4886</v>
      </c>
      <c r="D280" s="43" t="s">
        <v>4726</v>
      </c>
      <c r="E280" s="44" t="str">
        <f>IF($D280="","",VLOOKUP($D280,'MÃ HH'!$A$2:$C$2292,2,0))</f>
        <v>NHO ĐEN NP TWEESPRUIT XL - 4.5KG</v>
      </c>
      <c r="F280" s="44" t="str">
        <f>IF($D280="","",VLOOKUP($D280,'MÃ HH'!$A$2:$C$1873,3,0))</f>
        <v>THÙNG</v>
      </c>
      <c r="G280" s="45">
        <v>3</v>
      </c>
      <c r="H280" s="45"/>
      <c r="I280" s="50">
        <v>530</v>
      </c>
      <c r="J280" s="51">
        <f t="shared" si="4"/>
        <v>1590000</v>
      </c>
      <c r="K280" s="52"/>
      <c r="L280" s="53">
        <v>16645</v>
      </c>
      <c r="M280" s="27" t="s">
        <v>5099</v>
      </c>
      <c r="N280" s="27" t="s">
        <v>5093</v>
      </c>
    </row>
    <row r="281" spans="1:14" s="27" customFormat="1" ht="26.1" customHeight="1">
      <c r="A281" s="40" t="s">
        <v>5100</v>
      </c>
      <c r="B281" s="41" t="e">
        <f>IF($A281="","",VLOOKUP($A281,'MÃ KH'!$A$2:$D$1048573,2,0))</f>
        <v>#N/A</v>
      </c>
      <c r="C281" s="42" t="s">
        <v>4886</v>
      </c>
      <c r="D281" s="43" t="s">
        <v>4103</v>
      </c>
      <c r="E281" s="44" t="str">
        <f>IF($D281="","",VLOOKUP($D281,'MÃ HH'!$A$2:$C$2292,2,0))</f>
        <v>TÁO XÁ NP YOYA 110 - 18KG</v>
      </c>
      <c r="F281" s="44" t="str">
        <f>IF($D281="","",VLOOKUP($D281,'MÃ HH'!$A$2:$C$1873,3,0))</f>
        <v>Thùng</v>
      </c>
      <c r="G281" s="45">
        <v>10</v>
      </c>
      <c r="H281" s="45"/>
      <c r="I281" s="50">
        <v>900</v>
      </c>
      <c r="J281" s="51">
        <f t="shared" si="4"/>
        <v>9000000</v>
      </c>
      <c r="K281" s="52"/>
      <c r="L281" s="53">
        <v>16566</v>
      </c>
      <c r="M281" s="27" t="s">
        <v>5101</v>
      </c>
      <c r="N281" s="27" t="s">
        <v>5093</v>
      </c>
    </row>
    <row r="282" spans="1:14" s="27" customFormat="1" ht="26.1" customHeight="1">
      <c r="A282" s="40" t="s">
        <v>3278</v>
      </c>
      <c r="B282" s="41" t="str">
        <f>IF($A282="","",VLOOKUP($A282,'MÃ KH'!$A$2:$D$1048573,2,0))</f>
        <v>PHƯỢNG BÌNH PHƯỚC</v>
      </c>
      <c r="C282" s="42" t="s">
        <v>4886</v>
      </c>
      <c r="D282" s="43" t="s">
        <v>4726</v>
      </c>
      <c r="E282" s="44" t="str">
        <f>IF($D282="","",VLOOKUP($D282,'MÃ HH'!$A$2:$C$2292,2,0))</f>
        <v>NHO ĐEN NP TWEESPRUIT XL - 4.5KG</v>
      </c>
      <c r="F282" s="44" t="str">
        <f>IF($D282="","",VLOOKUP($D282,'MÃ HH'!$A$2:$C$1873,3,0))</f>
        <v>THÙNG</v>
      </c>
      <c r="G282" s="45">
        <v>2</v>
      </c>
      <c r="H282" s="45"/>
      <c r="I282" s="50">
        <v>530</v>
      </c>
      <c r="J282" s="51">
        <f t="shared" si="4"/>
        <v>1060000</v>
      </c>
      <c r="K282" s="52"/>
      <c r="L282" s="53">
        <v>16678</v>
      </c>
      <c r="M282" s="27" t="s">
        <v>5095</v>
      </c>
      <c r="N282" s="27" t="s">
        <v>5093</v>
      </c>
    </row>
    <row r="283" spans="1:14" s="27" customFormat="1" ht="26.1" customHeight="1">
      <c r="A283" s="40" t="s">
        <v>831</v>
      </c>
      <c r="B283" s="41" t="str">
        <f>IF($A283="","",VLOOKUP($A283,'MÃ KH'!$A$2:$D$1048573,2,0))</f>
        <v>CÔ LIÊN HOOC MÔN</v>
      </c>
      <c r="C283" s="42" t="s">
        <v>4886</v>
      </c>
      <c r="D283" s="43" t="s">
        <v>4542</v>
      </c>
      <c r="E283" s="44" t="str">
        <f>IF($D283="","",VLOOKUP($D283,'MÃ HH'!$A$2:$C$2292,2,0))</f>
        <v>TÁO XÁ NP CRIPS RED BOARD 120- 18KG</v>
      </c>
      <c r="F283" s="44" t="str">
        <f>IF($D283="","",VLOOKUP($D283,'MÃ HH'!$A$2:$C$1873,3,0))</f>
        <v>Thùng</v>
      </c>
      <c r="G283" s="45">
        <v>30</v>
      </c>
      <c r="H283" s="45"/>
      <c r="I283" s="50">
        <v>600</v>
      </c>
      <c r="J283" s="51">
        <f t="shared" si="4"/>
        <v>18000000</v>
      </c>
      <c r="K283" s="52"/>
      <c r="L283" s="53">
        <v>16664</v>
      </c>
      <c r="M283" s="27" t="s">
        <v>5102</v>
      </c>
      <c r="N283" s="27" t="s">
        <v>5093</v>
      </c>
    </row>
    <row r="284" spans="1:14" s="27" customFormat="1" ht="26.1" customHeight="1">
      <c r="A284" s="40" t="s">
        <v>2129</v>
      </c>
      <c r="B284" s="41" t="str">
        <f>IF($A284="","",VLOOKUP($A284,'MÃ KH'!$A$2:$D$1048573,2,0))</f>
        <v>NGA TRÀ VINH</v>
      </c>
      <c r="C284" s="42" t="s">
        <v>4886</v>
      </c>
      <c r="D284" s="43" t="s">
        <v>4718</v>
      </c>
      <c r="E284" s="44" t="str">
        <f>IF($D284="","",VLOOKUP($D284,'MÃ HH'!$A$2:$C$2292,2,0))</f>
        <v>NHO ĐỎ VERFRUIT 1J - 8.2KG</v>
      </c>
      <c r="F284" s="44" t="str">
        <f>IF($D284="","",VLOOKUP($D284,'MÃ HH'!$A$2:$C$1873,3,0))</f>
        <v>Thùng</v>
      </c>
      <c r="G284" s="45">
        <v>8</v>
      </c>
      <c r="H284" s="45"/>
      <c r="I284" s="50">
        <v>850</v>
      </c>
      <c r="J284" s="51">
        <f t="shared" si="4"/>
        <v>6800000</v>
      </c>
      <c r="K284" s="52"/>
      <c r="L284" s="53">
        <v>16581</v>
      </c>
      <c r="M284" s="27" t="s">
        <v>5056</v>
      </c>
      <c r="N284" s="27" t="s">
        <v>5057</v>
      </c>
    </row>
    <row r="285" spans="1:14" s="27" customFormat="1" ht="26.1" customHeight="1">
      <c r="A285" s="40" t="s">
        <v>1803</v>
      </c>
      <c r="B285" s="41" t="str">
        <f>IF($A285="","",VLOOKUP($A285,'MÃ KH'!$A$2:$D$1048573,2,0))</f>
        <v>KÝ GIA LAI</v>
      </c>
      <c r="C285" s="42" t="s">
        <v>4886</v>
      </c>
      <c r="D285" s="43" t="s">
        <v>4580</v>
      </c>
      <c r="E285" s="44" t="str">
        <f>IF($D285="","",VLOOKUP($D285,'MÃ HH'!$A$2:$C$2292,2,0))</f>
        <v>TÁO GALA G&amp;G 125 - 18KG</v>
      </c>
      <c r="F285" s="44" t="str">
        <f>IF($D285="","",VLOOKUP($D285,'MÃ HH'!$A$2:$C$1873,3,0))</f>
        <v>Thùng</v>
      </c>
      <c r="G285" s="45">
        <v>0</v>
      </c>
      <c r="H285" s="45"/>
      <c r="I285" s="50">
        <v>0</v>
      </c>
      <c r="J285" s="51">
        <f t="shared" si="4"/>
        <v>0</v>
      </c>
      <c r="K285" s="52"/>
      <c r="L285" s="53">
        <v>16574</v>
      </c>
      <c r="M285" s="27" t="s">
        <v>5103</v>
      </c>
      <c r="N285" s="27" t="s">
        <v>5000</v>
      </c>
    </row>
    <row r="286" spans="1:14" s="27" customFormat="1" ht="26.1" customHeight="1">
      <c r="A286" s="40" t="s">
        <v>1246</v>
      </c>
      <c r="B286" s="41" t="str">
        <f>IF($A286="","",VLOOKUP($A286,'MÃ KH'!$A$2:$D$1048573,2,0))</f>
        <v>HẰNG CHÂU ĐỐC</v>
      </c>
      <c r="C286" s="42" t="s">
        <v>4886</v>
      </c>
      <c r="D286" s="43" t="s">
        <v>4726</v>
      </c>
      <c r="E286" s="44" t="str">
        <f>IF($D286="","",VLOOKUP($D286,'MÃ HH'!$A$2:$C$2292,2,0))</f>
        <v>NHO ĐEN NP TWEESPRUIT XL - 4.5KG</v>
      </c>
      <c r="F286" s="44" t="str">
        <f>IF($D286="","",VLOOKUP($D286,'MÃ HH'!$A$2:$C$1873,3,0))</f>
        <v>THÙNG</v>
      </c>
      <c r="G286" s="45">
        <v>5</v>
      </c>
      <c r="H286" s="45"/>
      <c r="I286" s="50">
        <v>0</v>
      </c>
      <c r="J286" s="51">
        <f t="shared" si="4"/>
        <v>0</v>
      </c>
      <c r="K286" s="52"/>
      <c r="L286" s="53">
        <v>16612</v>
      </c>
      <c r="M286" s="27" t="s">
        <v>5104</v>
      </c>
      <c r="N286" s="27" t="s">
        <v>5030</v>
      </c>
    </row>
    <row r="287" spans="1:14" s="27" customFormat="1" ht="26.1" customHeight="1">
      <c r="A287" s="40" t="s">
        <v>2395</v>
      </c>
      <c r="B287" s="41" t="str">
        <f>IF($A287="","",VLOOKUP($A287,'MÃ KH'!$A$2:$D$1048573,2,0))</f>
        <v>PHƯƠNG ĐẮC LẮC</v>
      </c>
      <c r="C287" s="42" t="s">
        <v>4886</v>
      </c>
      <c r="D287" s="43" t="s">
        <v>4726</v>
      </c>
      <c r="E287" s="44" t="str">
        <f>IF($D287="","",VLOOKUP($D287,'MÃ HH'!$A$2:$C$2292,2,0))</f>
        <v>NHO ĐEN NP TWEESPRUIT XL - 4.5KG</v>
      </c>
      <c r="F287" s="44" t="str">
        <f>IF($D287="","",VLOOKUP($D287,'MÃ HH'!$A$2:$C$1873,3,0))</f>
        <v>THÙNG</v>
      </c>
      <c r="G287" s="45">
        <v>20</v>
      </c>
      <c r="H287" s="45"/>
      <c r="I287" s="50">
        <v>500</v>
      </c>
      <c r="J287" s="51">
        <f t="shared" ref="J287:J312" si="5">I287*G287*1000</f>
        <v>10000000</v>
      </c>
      <c r="K287" s="52"/>
      <c r="L287" s="53">
        <v>16697</v>
      </c>
      <c r="M287" s="27" t="s">
        <v>5104</v>
      </c>
      <c r="N287" s="27" t="s">
        <v>5044</v>
      </c>
    </row>
    <row r="288" spans="1:14" s="27" customFormat="1" ht="26.1" customHeight="1">
      <c r="A288" s="40"/>
      <c r="B288" s="41" t="str">
        <f>IF($A288="","",VLOOKUP($A288,'MÃ KH'!$A$2:$D$1048573,2,0))</f>
        <v/>
      </c>
      <c r="C288" s="42" t="s">
        <v>4886</v>
      </c>
      <c r="D288" s="43"/>
      <c r="E288" s="44" t="str">
        <f>IF($D288="","",VLOOKUP($D288,'MÃ HH'!$A$2:$C$2292,2,0))</f>
        <v/>
      </c>
      <c r="F288" s="44" t="str">
        <f>IF($D288="","",VLOOKUP($D288,'MÃ HH'!$A$2:$C$1873,3,0))</f>
        <v/>
      </c>
      <c r="G288" s="45"/>
      <c r="H288" s="45"/>
      <c r="I288" s="50"/>
      <c r="J288" s="51">
        <f t="shared" si="5"/>
        <v>0</v>
      </c>
      <c r="K288" s="52"/>
      <c r="L288" s="53"/>
    </row>
    <row r="289" spans="1:12" s="27" customFormat="1" ht="26.1" customHeight="1">
      <c r="A289" s="40"/>
      <c r="B289" s="41" t="str">
        <f>IF($A289="","",VLOOKUP($A289,'MÃ KH'!$A$2:$D$1048573,2,0))</f>
        <v/>
      </c>
      <c r="C289" s="42" t="s">
        <v>4886</v>
      </c>
      <c r="D289" s="43"/>
      <c r="E289" s="44" t="str">
        <f>IF($D289="","",VLOOKUP($D289,'MÃ HH'!$A$2:$C$2292,2,0))</f>
        <v/>
      </c>
      <c r="F289" s="44" t="str">
        <f>IF($D289="","",VLOOKUP($D289,'MÃ HH'!$A$2:$C$1873,3,0))</f>
        <v/>
      </c>
      <c r="G289" s="45"/>
      <c r="H289" s="45"/>
      <c r="I289" s="50"/>
      <c r="J289" s="51">
        <f t="shared" si="5"/>
        <v>0</v>
      </c>
      <c r="K289" s="52"/>
      <c r="L289" s="53"/>
    </row>
    <row r="290" spans="1:12" s="27" customFormat="1" ht="26.1" customHeight="1">
      <c r="A290" s="40"/>
      <c r="B290" s="41" t="str">
        <f>IF($A290="","",VLOOKUP($A290,'MÃ KH'!$A$2:$D$1048573,2,0))</f>
        <v/>
      </c>
      <c r="C290" s="42" t="s">
        <v>4886</v>
      </c>
      <c r="D290" s="43"/>
      <c r="E290" s="44" t="str">
        <f>IF($D290="","",VLOOKUP($D290,'MÃ HH'!$A$2:$C$2292,2,0))</f>
        <v/>
      </c>
      <c r="F290" s="44" t="str">
        <f>IF($D290="","",VLOOKUP($D290,'MÃ HH'!$A$2:$C$1873,3,0))</f>
        <v/>
      </c>
      <c r="G290" s="45"/>
      <c r="H290" s="45"/>
      <c r="I290" s="50"/>
      <c r="J290" s="51">
        <f t="shared" si="5"/>
        <v>0</v>
      </c>
      <c r="K290" s="52"/>
      <c r="L290" s="53"/>
    </row>
    <row r="291" spans="1:12" s="27" customFormat="1" ht="26.1" customHeight="1">
      <c r="A291" s="40"/>
      <c r="B291" s="41" t="str">
        <f>IF($A291="","",VLOOKUP($A291,'MÃ KH'!$A$2:$D$1048573,2,0))</f>
        <v/>
      </c>
      <c r="C291" s="42" t="s">
        <v>4886</v>
      </c>
      <c r="D291" s="43"/>
      <c r="E291" s="44" t="str">
        <f>IF($D291="","",VLOOKUP($D291,'MÃ HH'!$A$2:$C$2292,2,0))</f>
        <v/>
      </c>
      <c r="F291" s="44" t="str">
        <f>IF($D291="","",VLOOKUP($D291,'MÃ HH'!$A$2:$C$1873,3,0))</f>
        <v/>
      </c>
      <c r="G291" s="45"/>
      <c r="H291" s="45"/>
      <c r="I291" s="50"/>
      <c r="J291" s="51">
        <f t="shared" si="5"/>
        <v>0</v>
      </c>
      <c r="K291" s="52"/>
      <c r="L291" s="53"/>
    </row>
    <row r="292" spans="1:12" s="27" customFormat="1" ht="26.1" customHeight="1">
      <c r="A292" s="40"/>
      <c r="B292" s="41" t="str">
        <f>IF($A292="","",VLOOKUP($A292,'MÃ KH'!$A$2:$D$1048573,2,0))</f>
        <v/>
      </c>
      <c r="C292" s="42" t="s">
        <v>4886</v>
      </c>
      <c r="D292" s="43"/>
      <c r="E292" s="44" t="str">
        <f>IF($D292="","",VLOOKUP($D292,'MÃ HH'!$A$2:$C$2292,2,0))</f>
        <v/>
      </c>
      <c r="F292" s="44" t="str">
        <f>IF($D292="","",VLOOKUP($D292,'MÃ HH'!$A$2:$C$1873,3,0))</f>
        <v/>
      </c>
      <c r="G292" s="45"/>
      <c r="H292" s="45"/>
      <c r="I292" s="50"/>
      <c r="J292" s="51">
        <f t="shared" si="5"/>
        <v>0</v>
      </c>
      <c r="K292" s="52"/>
      <c r="L292" s="53"/>
    </row>
    <row r="293" spans="1:12" s="27" customFormat="1" ht="26.1" customHeight="1">
      <c r="A293" s="40"/>
      <c r="B293" s="41" t="str">
        <f>IF($A293="","",VLOOKUP($A293,'MÃ KH'!$A$2:$D$1048573,2,0))</f>
        <v/>
      </c>
      <c r="C293" s="42" t="s">
        <v>4886</v>
      </c>
      <c r="D293" s="43"/>
      <c r="E293" s="44" t="str">
        <f>IF($D293="","",VLOOKUP($D293,'MÃ HH'!$A$2:$C$2292,2,0))</f>
        <v/>
      </c>
      <c r="F293" s="44" t="str">
        <f>IF($D293="","",VLOOKUP($D293,'MÃ HH'!$A$2:$C$1873,3,0))</f>
        <v/>
      </c>
      <c r="G293" s="45"/>
      <c r="H293" s="45"/>
      <c r="I293" s="50"/>
      <c r="J293" s="51">
        <f t="shared" si="5"/>
        <v>0</v>
      </c>
      <c r="K293" s="52"/>
      <c r="L293" s="53"/>
    </row>
    <row r="294" spans="1:12" s="27" customFormat="1" ht="26.1" customHeight="1">
      <c r="A294" s="40"/>
      <c r="B294" s="41" t="str">
        <f>IF($A294="","",VLOOKUP($A294,'MÃ KH'!$A$2:$D$1048573,2,0))</f>
        <v/>
      </c>
      <c r="C294" s="42" t="s">
        <v>4886</v>
      </c>
      <c r="D294" s="43"/>
      <c r="E294" s="44" t="str">
        <f>IF($D294="","",VLOOKUP($D294,'MÃ HH'!$A$2:$C$2292,2,0))</f>
        <v/>
      </c>
      <c r="F294" s="44" t="str">
        <f>IF($D294="","",VLOOKUP($D294,'MÃ HH'!$A$2:$C$1873,3,0))</f>
        <v/>
      </c>
      <c r="G294" s="45"/>
      <c r="H294" s="45"/>
      <c r="I294" s="50"/>
      <c r="J294" s="51">
        <f t="shared" si="5"/>
        <v>0</v>
      </c>
      <c r="K294" s="52"/>
      <c r="L294" s="53"/>
    </row>
    <row r="295" spans="1:12" s="27" customFormat="1" ht="26.1" customHeight="1">
      <c r="A295" s="40"/>
      <c r="B295" s="41" t="str">
        <f>IF($A295="","",VLOOKUP($A295,'MÃ KH'!$A$2:$D$1048573,2,0))</f>
        <v/>
      </c>
      <c r="C295" s="42" t="s">
        <v>4886</v>
      </c>
      <c r="D295" s="43"/>
      <c r="E295" s="44" t="str">
        <f>IF($D295="","",VLOOKUP($D295,'MÃ HH'!$A$2:$C$2292,2,0))</f>
        <v/>
      </c>
      <c r="F295" s="44" t="str">
        <f>IF($D295="","",VLOOKUP($D295,'MÃ HH'!$A$2:$C$1873,3,0))</f>
        <v/>
      </c>
      <c r="G295" s="45"/>
      <c r="H295" s="45"/>
      <c r="I295" s="50"/>
      <c r="J295" s="51">
        <f t="shared" si="5"/>
        <v>0</v>
      </c>
      <c r="K295" s="52"/>
      <c r="L295" s="53"/>
    </row>
    <row r="296" spans="1:12" s="27" customFormat="1" ht="26.1" customHeight="1">
      <c r="A296" s="40"/>
      <c r="B296" s="41" t="str">
        <f>IF($A296="","",VLOOKUP($A296,'MÃ KH'!$A$2:$D$1048573,2,0))</f>
        <v/>
      </c>
      <c r="C296" s="42" t="s">
        <v>4886</v>
      </c>
      <c r="D296" s="43"/>
      <c r="E296" s="44" t="str">
        <f>IF($D296="","",VLOOKUP($D296,'MÃ HH'!$A$2:$C$2292,2,0))</f>
        <v/>
      </c>
      <c r="F296" s="44" t="str">
        <f>IF($D296="","",VLOOKUP($D296,'MÃ HH'!$A$2:$C$1873,3,0))</f>
        <v/>
      </c>
      <c r="G296" s="45"/>
      <c r="H296" s="45"/>
      <c r="I296" s="50"/>
      <c r="J296" s="51">
        <f t="shared" si="5"/>
        <v>0</v>
      </c>
      <c r="K296" s="52"/>
      <c r="L296" s="53"/>
    </row>
    <row r="297" spans="1:12" s="27" customFormat="1" ht="26.1" customHeight="1">
      <c r="A297" s="40"/>
      <c r="B297" s="41" t="str">
        <f>IF($A297="","",VLOOKUP($A297,'MÃ KH'!$A$2:$D$1048573,2,0))</f>
        <v/>
      </c>
      <c r="C297" s="42" t="s">
        <v>4886</v>
      </c>
      <c r="D297" s="43"/>
      <c r="E297" s="44" t="str">
        <f>IF($D297="","",VLOOKUP($D297,'MÃ HH'!$A$2:$C$2292,2,0))</f>
        <v/>
      </c>
      <c r="F297" s="44" t="str">
        <f>IF($D297="","",VLOOKUP($D297,'MÃ HH'!$A$2:$C$1873,3,0))</f>
        <v/>
      </c>
      <c r="G297" s="45"/>
      <c r="H297" s="45"/>
      <c r="I297" s="50"/>
      <c r="J297" s="51">
        <f t="shared" si="5"/>
        <v>0</v>
      </c>
      <c r="K297" s="52"/>
      <c r="L297" s="53"/>
    </row>
    <row r="298" spans="1:12" s="27" customFormat="1" ht="26.1" customHeight="1">
      <c r="A298" s="40"/>
      <c r="B298" s="41" t="str">
        <f>IF($A298="","",VLOOKUP($A298,'MÃ KH'!$A$2:$D$1048573,2,0))</f>
        <v/>
      </c>
      <c r="C298" s="42" t="s">
        <v>4886</v>
      </c>
      <c r="D298" s="43"/>
      <c r="E298" s="44" t="str">
        <f>IF($D298="","",VLOOKUP($D298,'MÃ HH'!$A$2:$C$2292,2,0))</f>
        <v/>
      </c>
      <c r="F298" s="44" t="str">
        <f>IF($D298="","",VLOOKUP($D298,'MÃ HH'!$A$2:$C$1873,3,0))</f>
        <v/>
      </c>
      <c r="G298" s="45"/>
      <c r="H298" s="45"/>
      <c r="I298" s="50"/>
      <c r="J298" s="51">
        <f t="shared" si="5"/>
        <v>0</v>
      </c>
      <c r="K298" s="52"/>
      <c r="L298" s="53"/>
    </row>
    <row r="299" spans="1:12" s="27" customFormat="1" ht="26.1" customHeight="1">
      <c r="A299" s="40"/>
      <c r="B299" s="41" t="str">
        <f>IF($A299="","",VLOOKUP($A299,'MÃ KH'!$A$2:$D$1048573,2,0))</f>
        <v/>
      </c>
      <c r="C299" s="42" t="s">
        <v>4886</v>
      </c>
      <c r="D299" s="43"/>
      <c r="E299" s="44" t="str">
        <f>IF($D299="","",VLOOKUP($D299,'MÃ HH'!$A$2:$C$2292,2,0))</f>
        <v/>
      </c>
      <c r="F299" s="44" t="str">
        <f>IF($D299="","",VLOOKUP($D299,'MÃ HH'!$A$2:$C$1873,3,0))</f>
        <v/>
      </c>
      <c r="G299" s="45"/>
      <c r="H299" s="45"/>
      <c r="I299" s="50"/>
      <c r="J299" s="51">
        <f t="shared" si="5"/>
        <v>0</v>
      </c>
      <c r="K299" s="52"/>
      <c r="L299" s="53"/>
    </row>
    <row r="300" spans="1:12" s="27" customFormat="1" ht="26.1" customHeight="1">
      <c r="A300" s="40"/>
      <c r="B300" s="41" t="str">
        <f>IF($A300="","",VLOOKUP($A300,'MÃ KH'!$A$2:$D$1048573,2,0))</f>
        <v/>
      </c>
      <c r="C300" s="42" t="s">
        <v>4886</v>
      </c>
      <c r="D300" s="43"/>
      <c r="E300" s="44" t="str">
        <f>IF($D300="","",VLOOKUP($D300,'MÃ HH'!$A$2:$C$2292,2,0))</f>
        <v/>
      </c>
      <c r="F300" s="44" t="str">
        <f>IF($D300="","",VLOOKUP($D300,'MÃ HH'!$A$2:$C$1873,3,0))</f>
        <v/>
      </c>
      <c r="G300" s="45"/>
      <c r="H300" s="45"/>
      <c r="I300" s="50"/>
      <c r="J300" s="51">
        <f t="shared" si="5"/>
        <v>0</v>
      </c>
      <c r="K300" s="52"/>
      <c r="L300" s="53"/>
    </row>
    <row r="301" spans="1:12" s="27" customFormat="1" ht="26.1" customHeight="1">
      <c r="A301" s="40"/>
      <c r="B301" s="41" t="str">
        <f>IF($A301="","",VLOOKUP($A301,'MÃ KH'!$A$2:$D$1048573,2,0))</f>
        <v/>
      </c>
      <c r="C301" s="42" t="s">
        <v>4886</v>
      </c>
      <c r="D301" s="43"/>
      <c r="E301" s="44" t="str">
        <f>IF($D301="","",VLOOKUP($D301,'MÃ HH'!$A$2:$C$2292,2,0))</f>
        <v/>
      </c>
      <c r="F301" s="44" t="str">
        <f>IF($D301="","",VLOOKUP($D301,'MÃ HH'!$A$2:$C$1873,3,0))</f>
        <v/>
      </c>
      <c r="G301" s="45"/>
      <c r="H301" s="45"/>
      <c r="I301" s="50"/>
      <c r="J301" s="51">
        <f t="shared" si="5"/>
        <v>0</v>
      </c>
      <c r="K301" s="52"/>
      <c r="L301" s="53"/>
    </row>
    <row r="302" spans="1:12" s="27" customFormat="1" ht="26.1" customHeight="1">
      <c r="A302" s="40"/>
      <c r="B302" s="41" t="str">
        <f>IF($A302="","",VLOOKUP($A302,'MÃ KH'!$A$2:$D$1048573,2,0))</f>
        <v/>
      </c>
      <c r="C302" s="42" t="s">
        <v>4886</v>
      </c>
      <c r="D302" s="43"/>
      <c r="E302" s="44" t="str">
        <f>IF($D302="","",VLOOKUP($D302,'MÃ HH'!$A$2:$C$2292,2,0))</f>
        <v/>
      </c>
      <c r="F302" s="44" t="str">
        <f>IF($D302="","",VLOOKUP($D302,'MÃ HH'!$A$2:$C$1873,3,0))</f>
        <v/>
      </c>
      <c r="G302" s="45"/>
      <c r="H302" s="45"/>
      <c r="I302" s="50"/>
      <c r="J302" s="51">
        <f t="shared" si="5"/>
        <v>0</v>
      </c>
      <c r="K302" s="52"/>
      <c r="L302" s="53"/>
    </row>
    <row r="303" spans="1:12" s="27" customFormat="1" ht="26.1" customHeight="1">
      <c r="A303" s="40"/>
      <c r="B303" s="41" t="str">
        <f>IF($A303="","",VLOOKUP($A303,'MÃ KH'!$A$2:$D$1048573,2,0))</f>
        <v/>
      </c>
      <c r="C303" s="42" t="s">
        <v>4886</v>
      </c>
      <c r="D303" s="43"/>
      <c r="E303" s="44" t="str">
        <f>IF($D303="","",VLOOKUP($D303,'MÃ HH'!$A$2:$C$2292,2,0))</f>
        <v/>
      </c>
      <c r="F303" s="44" t="str">
        <f>IF($D303="","",VLOOKUP($D303,'MÃ HH'!$A$2:$C$1873,3,0))</f>
        <v/>
      </c>
      <c r="G303" s="45"/>
      <c r="H303" s="45"/>
      <c r="I303" s="50"/>
      <c r="J303" s="51">
        <f t="shared" si="5"/>
        <v>0</v>
      </c>
      <c r="K303" s="52"/>
      <c r="L303" s="53"/>
    </row>
    <row r="304" spans="1:12" s="27" customFormat="1" ht="26.1" customHeight="1">
      <c r="A304" s="40"/>
      <c r="B304" s="41" t="str">
        <f>IF($A304="","",VLOOKUP($A304,'MÃ KH'!$A$2:$D$1048573,2,0))</f>
        <v/>
      </c>
      <c r="C304" s="42" t="s">
        <v>4886</v>
      </c>
      <c r="D304" s="43"/>
      <c r="E304" s="44" t="str">
        <f>IF($D304="","",VLOOKUP($D304,'MÃ HH'!$A$2:$C$2292,2,0))</f>
        <v/>
      </c>
      <c r="F304" s="44" t="str">
        <f>IF($D304="","",VLOOKUP($D304,'MÃ HH'!$A$2:$C$1873,3,0))</f>
        <v/>
      </c>
      <c r="G304" s="45"/>
      <c r="H304" s="45"/>
      <c r="I304" s="50"/>
      <c r="J304" s="51">
        <f t="shared" si="5"/>
        <v>0</v>
      </c>
      <c r="K304" s="52"/>
      <c r="L304" s="53"/>
    </row>
    <row r="305" spans="1:12" s="27" customFormat="1" ht="26.1" customHeight="1">
      <c r="A305" s="40"/>
      <c r="B305" s="41" t="str">
        <f>IF($A305="","",VLOOKUP($A305,'MÃ KH'!$A$2:$D$1048573,2,0))</f>
        <v/>
      </c>
      <c r="C305" s="42" t="s">
        <v>4886</v>
      </c>
      <c r="D305" s="43"/>
      <c r="E305" s="44" t="str">
        <f>IF($D305="","",VLOOKUP($D305,'MÃ HH'!$A$2:$C$2292,2,0))</f>
        <v/>
      </c>
      <c r="F305" s="44" t="str">
        <f>IF($D305="","",VLOOKUP($D305,'MÃ HH'!$A$2:$C$1873,3,0))</f>
        <v/>
      </c>
      <c r="G305" s="45"/>
      <c r="H305" s="45"/>
      <c r="I305" s="50"/>
      <c r="J305" s="51">
        <f t="shared" si="5"/>
        <v>0</v>
      </c>
      <c r="K305" s="52"/>
      <c r="L305" s="53"/>
    </row>
    <row r="306" spans="1:12" s="27" customFormat="1" ht="26.1" customHeight="1">
      <c r="A306" s="40"/>
      <c r="B306" s="41" t="str">
        <f>IF($A306="","",VLOOKUP($A306,'MÃ KH'!$A$2:$D$1048573,2,0))</f>
        <v/>
      </c>
      <c r="C306" s="42" t="s">
        <v>4886</v>
      </c>
      <c r="D306" s="43"/>
      <c r="E306" s="44" t="str">
        <f>IF($D306="","",VLOOKUP($D306,'MÃ HH'!$A$2:$C$2292,2,0))</f>
        <v/>
      </c>
      <c r="F306" s="44" t="str">
        <f>IF($D306="","",VLOOKUP($D306,'MÃ HH'!$A$2:$C$1873,3,0))</f>
        <v/>
      </c>
      <c r="G306" s="45"/>
      <c r="H306" s="45"/>
      <c r="I306" s="50"/>
      <c r="J306" s="51">
        <f t="shared" si="5"/>
        <v>0</v>
      </c>
      <c r="K306" s="52"/>
      <c r="L306" s="53"/>
    </row>
    <row r="307" spans="1:12" s="27" customFormat="1" ht="26.1" customHeight="1">
      <c r="A307" s="40"/>
      <c r="B307" s="41" t="str">
        <f>IF($A307="","",VLOOKUP($A307,'MÃ KH'!$A$2:$D$1048573,2,0))</f>
        <v/>
      </c>
      <c r="C307" s="42" t="s">
        <v>4886</v>
      </c>
      <c r="D307" s="43"/>
      <c r="E307" s="44" t="str">
        <f>IF($D307="","",VLOOKUP($D307,'MÃ HH'!$A$2:$C$2292,2,0))</f>
        <v/>
      </c>
      <c r="F307" s="44" t="str">
        <f>IF($D307="","",VLOOKUP($D307,'MÃ HH'!$A$2:$C$1873,3,0))</f>
        <v/>
      </c>
      <c r="G307" s="45"/>
      <c r="H307" s="45"/>
      <c r="I307" s="50"/>
      <c r="J307" s="51">
        <f t="shared" si="5"/>
        <v>0</v>
      </c>
      <c r="K307" s="52"/>
      <c r="L307" s="53"/>
    </row>
    <row r="308" spans="1:12" s="27" customFormat="1" ht="26.1" customHeight="1">
      <c r="A308" s="40"/>
      <c r="B308" s="41" t="str">
        <f>IF($A308="","",VLOOKUP($A308,'MÃ KH'!$A$2:$D$1048573,2,0))</f>
        <v/>
      </c>
      <c r="C308" s="42" t="s">
        <v>4886</v>
      </c>
      <c r="D308" s="43"/>
      <c r="E308" s="44" t="str">
        <f>IF($D308="","",VLOOKUP($D308,'MÃ HH'!$A$2:$C$2292,2,0))</f>
        <v/>
      </c>
      <c r="F308" s="44" t="str">
        <f>IF($D308="","",VLOOKUP($D308,'MÃ HH'!$A$2:$C$1873,3,0))</f>
        <v/>
      </c>
      <c r="G308" s="45"/>
      <c r="H308" s="45"/>
      <c r="I308" s="50"/>
      <c r="J308" s="51">
        <f t="shared" si="5"/>
        <v>0</v>
      </c>
      <c r="K308" s="52"/>
      <c r="L308" s="53"/>
    </row>
    <row r="309" spans="1:12" s="27" customFormat="1" ht="26.1" customHeight="1">
      <c r="A309" s="40"/>
      <c r="B309" s="41" t="str">
        <f>IF($A309="","",VLOOKUP($A309,'MÃ KH'!$A$2:$D$1048573,2,0))</f>
        <v/>
      </c>
      <c r="C309" s="42" t="s">
        <v>4886</v>
      </c>
      <c r="D309" s="43"/>
      <c r="E309" s="44" t="str">
        <f>IF($D309="","",VLOOKUP($D309,'MÃ HH'!$A$2:$C$2292,2,0))</f>
        <v/>
      </c>
      <c r="F309" s="44" t="str">
        <f>IF($D309="","",VLOOKUP($D309,'MÃ HH'!$A$2:$C$1873,3,0))</f>
        <v/>
      </c>
      <c r="G309" s="45"/>
      <c r="H309" s="45"/>
      <c r="I309" s="50"/>
      <c r="J309" s="51">
        <f t="shared" si="5"/>
        <v>0</v>
      </c>
      <c r="K309" s="52"/>
      <c r="L309" s="53"/>
    </row>
    <row r="310" spans="1:12" s="27" customFormat="1" ht="26.1" customHeight="1">
      <c r="A310" s="40"/>
      <c r="B310" s="41" t="str">
        <f>IF($A310="","",VLOOKUP($A310,'MÃ KH'!$A$2:$D$1048573,2,0))</f>
        <v/>
      </c>
      <c r="C310" s="42" t="s">
        <v>4886</v>
      </c>
      <c r="D310" s="43"/>
      <c r="E310" s="44" t="str">
        <f>IF($D310="","",VLOOKUP($D310,'MÃ HH'!$A$2:$C$2292,2,0))</f>
        <v/>
      </c>
      <c r="F310" s="44" t="str">
        <f>IF($D310="","",VLOOKUP($D310,'MÃ HH'!$A$2:$C$1873,3,0))</f>
        <v/>
      </c>
      <c r="G310" s="45"/>
      <c r="H310" s="45"/>
      <c r="I310" s="50"/>
      <c r="J310" s="51">
        <f t="shared" si="5"/>
        <v>0</v>
      </c>
      <c r="K310" s="52"/>
      <c r="L310" s="53"/>
    </row>
    <row r="311" spans="1:12" s="27" customFormat="1" ht="26.1" customHeight="1">
      <c r="A311" s="40"/>
      <c r="B311" s="41" t="str">
        <f>IF($A311="","",VLOOKUP($A311,'MÃ KH'!$A$2:$D$1048573,2,0))</f>
        <v/>
      </c>
      <c r="C311" s="42" t="s">
        <v>4886</v>
      </c>
      <c r="D311" s="43"/>
      <c r="E311" s="44" t="str">
        <f>IF($D311="","",VLOOKUP($D311,'MÃ HH'!$A$2:$C$2292,2,0))</f>
        <v/>
      </c>
      <c r="F311" s="44" t="str">
        <f>IF($D311="","",VLOOKUP($D311,'MÃ HH'!$A$2:$C$1873,3,0))</f>
        <v/>
      </c>
      <c r="G311" s="45"/>
      <c r="H311" s="45"/>
      <c r="I311" s="50"/>
      <c r="J311" s="51">
        <f t="shared" si="5"/>
        <v>0</v>
      </c>
      <c r="K311" s="52"/>
      <c r="L311" s="53"/>
    </row>
    <row r="312" spans="1:12" s="27" customFormat="1" ht="26.1" customHeight="1">
      <c r="A312" s="40"/>
      <c r="B312" s="41" t="str">
        <f>IF($A312="","",VLOOKUP($A312,'MÃ KH'!$A$2:$D$1048573,2,0))</f>
        <v/>
      </c>
      <c r="C312" s="42" t="s">
        <v>4886</v>
      </c>
      <c r="D312" s="43"/>
      <c r="E312" s="44" t="str">
        <f>IF($D312="","",VLOOKUP($D312,'MÃ HH'!$A$2:$C$2292,2,0))</f>
        <v/>
      </c>
      <c r="F312" s="44" t="str">
        <f>IF($D312="","",VLOOKUP($D312,'MÃ HH'!$A$2:$C$1873,3,0))</f>
        <v/>
      </c>
      <c r="G312" s="45"/>
      <c r="H312" s="45"/>
      <c r="I312" s="50"/>
      <c r="J312" s="51">
        <f t="shared" si="5"/>
        <v>0</v>
      </c>
      <c r="K312" s="52"/>
      <c r="L312" s="53"/>
    </row>
    <row r="313" spans="1:12" s="27" customFormat="1" ht="26.1" customHeight="1">
      <c r="A313" s="40"/>
      <c r="B313" s="41" t="str">
        <f>IF($A313="","",VLOOKUP($A313,'MÃ KH'!$A$2:$D$1048573,2,0))</f>
        <v/>
      </c>
      <c r="C313" s="42" t="s">
        <v>4886</v>
      </c>
      <c r="D313" s="43"/>
      <c r="E313" s="44" t="str">
        <f>IF($D313="","",VLOOKUP($D313,'MÃ HH'!$A$2:$C$2292,2,0))</f>
        <v/>
      </c>
      <c r="F313" s="44" t="str">
        <f>IF($D313="","",VLOOKUP($D313,'MÃ HH'!$A$2:$C$1873,3,0))</f>
        <v/>
      </c>
      <c r="G313" s="45"/>
      <c r="H313" s="45"/>
      <c r="I313" s="50"/>
      <c r="J313" s="51">
        <f t="shared" ref="J313:J376" si="6">I313*G313*1000</f>
        <v>0</v>
      </c>
      <c r="K313" s="52"/>
      <c r="L313" s="53"/>
    </row>
    <row r="314" spans="1:12" s="27" customFormat="1" ht="26.1" customHeight="1">
      <c r="A314" s="40"/>
      <c r="B314" s="41" t="str">
        <f>IF($A314="","",VLOOKUP($A314,'MÃ KH'!$A$2:$D$1048573,2,0))</f>
        <v/>
      </c>
      <c r="C314" s="42" t="s">
        <v>4886</v>
      </c>
      <c r="D314" s="43"/>
      <c r="E314" s="44" t="str">
        <f>IF($D314="","",VLOOKUP($D314,'MÃ HH'!$A$2:$C$2292,2,0))</f>
        <v/>
      </c>
      <c r="F314" s="44" t="str">
        <f>IF($D314="","",VLOOKUP($D314,'MÃ HH'!$A$2:$C$1873,3,0))</f>
        <v/>
      </c>
      <c r="G314" s="45"/>
      <c r="H314" s="45"/>
      <c r="I314" s="50"/>
      <c r="J314" s="51">
        <f t="shared" si="6"/>
        <v>0</v>
      </c>
      <c r="K314" s="52"/>
      <c r="L314" s="53"/>
    </row>
    <row r="315" spans="1:12" s="27" customFormat="1" ht="26.1" customHeight="1">
      <c r="A315" s="40"/>
      <c r="B315" s="41" t="str">
        <f>IF($A315="","",VLOOKUP($A315,'MÃ KH'!$A$2:$D$1048573,2,0))</f>
        <v/>
      </c>
      <c r="C315" s="42" t="s">
        <v>4886</v>
      </c>
      <c r="D315" s="43"/>
      <c r="E315" s="44" t="str">
        <f>IF($D315="","",VLOOKUP($D315,'MÃ HH'!$A$2:$C$2292,2,0))</f>
        <v/>
      </c>
      <c r="F315" s="44" t="str">
        <f>IF($D315="","",VLOOKUP($D315,'MÃ HH'!$A$2:$C$1873,3,0))</f>
        <v/>
      </c>
      <c r="G315" s="45"/>
      <c r="H315" s="45"/>
      <c r="I315" s="50"/>
      <c r="J315" s="51">
        <f t="shared" si="6"/>
        <v>0</v>
      </c>
      <c r="K315" s="52"/>
      <c r="L315" s="53"/>
    </row>
    <row r="316" spans="1:12" s="27" customFormat="1" ht="26.1" customHeight="1">
      <c r="A316" s="40"/>
      <c r="B316" s="41" t="str">
        <f>IF($A316="","",VLOOKUP($A316,'MÃ KH'!$A$2:$D$1048573,2,0))</f>
        <v/>
      </c>
      <c r="C316" s="42" t="s">
        <v>4886</v>
      </c>
      <c r="D316" s="43"/>
      <c r="E316" s="44" t="str">
        <f>IF($D316="","",VLOOKUP($D316,'MÃ HH'!$A$2:$C$2292,2,0))</f>
        <v/>
      </c>
      <c r="F316" s="44" t="str">
        <f>IF($D316="","",VLOOKUP($D316,'MÃ HH'!$A$2:$C$1873,3,0))</f>
        <v/>
      </c>
      <c r="G316" s="45"/>
      <c r="H316" s="45"/>
      <c r="I316" s="50"/>
      <c r="J316" s="51">
        <f t="shared" si="6"/>
        <v>0</v>
      </c>
      <c r="K316" s="52"/>
      <c r="L316" s="53"/>
    </row>
    <row r="317" spans="1:12" s="27" customFormat="1" ht="26.1" customHeight="1">
      <c r="A317" s="40"/>
      <c r="B317" s="41" t="str">
        <f>IF($A317="","",VLOOKUP($A317,'MÃ KH'!$A$2:$D$1048573,2,0))</f>
        <v/>
      </c>
      <c r="C317" s="42" t="s">
        <v>4886</v>
      </c>
      <c r="D317" s="43"/>
      <c r="E317" s="44" t="str">
        <f>IF($D317="","",VLOOKUP($D317,'MÃ HH'!$A$2:$C$2292,2,0))</f>
        <v/>
      </c>
      <c r="F317" s="44" t="str">
        <f>IF($D317="","",VLOOKUP($D317,'MÃ HH'!$A$2:$C$1873,3,0))</f>
        <v/>
      </c>
      <c r="G317" s="45"/>
      <c r="H317" s="45"/>
      <c r="I317" s="50"/>
      <c r="J317" s="51">
        <f t="shared" si="6"/>
        <v>0</v>
      </c>
      <c r="K317" s="52"/>
      <c r="L317" s="53"/>
    </row>
    <row r="318" spans="1:12" s="27" customFormat="1" ht="26.1" customHeight="1">
      <c r="A318" s="40"/>
      <c r="B318" s="41" t="str">
        <f>IF($A318="","",VLOOKUP($A318,'MÃ KH'!$A$2:$D$1048573,2,0))</f>
        <v/>
      </c>
      <c r="C318" s="42" t="s">
        <v>4886</v>
      </c>
      <c r="D318" s="43"/>
      <c r="E318" s="44" t="str">
        <f>IF($D318="","",VLOOKUP($D318,'MÃ HH'!$A$2:$C$2292,2,0))</f>
        <v/>
      </c>
      <c r="F318" s="44" t="str">
        <f>IF($D318="","",VLOOKUP($D318,'MÃ HH'!$A$2:$C$1873,3,0))</f>
        <v/>
      </c>
      <c r="G318" s="45"/>
      <c r="H318" s="45"/>
      <c r="I318" s="50"/>
      <c r="J318" s="51">
        <f t="shared" si="6"/>
        <v>0</v>
      </c>
      <c r="K318" s="52"/>
      <c r="L318" s="53"/>
    </row>
    <row r="319" spans="1:12" s="27" customFormat="1" ht="26.1" customHeight="1">
      <c r="A319" s="40"/>
      <c r="B319" s="41" t="str">
        <f>IF($A319="","",VLOOKUP($A319,'MÃ KH'!$A$2:$D$1048573,2,0))</f>
        <v/>
      </c>
      <c r="C319" s="42" t="s">
        <v>4886</v>
      </c>
      <c r="D319" s="43"/>
      <c r="E319" s="44" t="str">
        <f>IF($D319="","",VLOOKUP($D319,'MÃ HH'!$A$2:$C$2292,2,0))</f>
        <v/>
      </c>
      <c r="F319" s="44" t="str">
        <f>IF($D319="","",VLOOKUP($D319,'MÃ HH'!$A$2:$C$1873,3,0))</f>
        <v/>
      </c>
      <c r="G319" s="45"/>
      <c r="H319" s="45"/>
      <c r="I319" s="50"/>
      <c r="J319" s="51">
        <f t="shared" si="6"/>
        <v>0</v>
      </c>
      <c r="K319" s="52"/>
      <c r="L319" s="53"/>
    </row>
    <row r="320" spans="1:12" s="27" customFormat="1" ht="26.1" customHeight="1">
      <c r="A320" s="40"/>
      <c r="B320" s="41" t="str">
        <f>IF($A320="","",VLOOKUP($A320,'MÃ KH'!$A$2:$D$1048573,2,0))</f>
        <v/>
      </c>
      <c r="C320" s="42" t="s">
        <v>4886</v>
      </c>
      <c r="D320" s="43"/>
      <c r="E320" s="44" t="str">
        <f>IF($D320="","",VLOOKUP($D320,'MÃ HH'!$A$2:$C$2292,2,0))</f>
        <v/>
      </c>
      <c r="F320" s="44" t="str">
        <f>IF($D320="","",VLOOKUP($D320,'MÃ HH'!$A$2:$C$1873,3,0))</f>
        <v/>
      </c>
      <c r="G320" s="45"/>
      <c r="H320" s="45"/>
      <c r="I320" s="50"/>
      <c r="J320" s="51">
        <f t="shared" si="6"/>
        <v>0</v>
      </c>
      <c r="K320" s="52"/>
      <c r="L320" s="53"/>
    </row>
    <row r="321" spans="1:12" s="27" customFormat="1" ht="26.1" customHeight="1">
      <c r="A321" s="40"/>
      <c r="B321" s="41" t="str">
        <f>IF($A321="","",VLOOKUP($A321,'MÃ KH'!$A$2:$D$1048573,2,0))</f>
        <v/>
      </c>
      <c r="C321" s="42" t="s">
        <v>4886</v>
      </c>
      <c r="D321" s="43"/>
      <c r="E321" s="44" t="str">
        <f>IF($D321="","",VLOOKUP($D321,'MÃ HH'!$A$2:$C$2292,2,0))</f>
        <v/>
      </c>
      <c r="F321" s="44" t="str">
        <f>IF($D321="","",VLOOKUP($D321,'MÃ HH'!$A$2:$C$1873,3,0))</f>
        <v/>
      </c>
      <c r="G321" s="45"/>
      <c r="H321" s="45"/>
      <c r="I321" s="50"/>
      <c r="J321" s="51">
        <f t="shared" si="6"/>
        <v>0</v>
      </c>
      <c r="K321" s="52"/>
      <c r="L321" s="53"/>
    </row>
    <row r="322" spans="1:12" s="27" customFormat="1" ht="26.1" customHeight="1">
      <c r="A322" s="40"/>
      <c r="B322" s="41" t="str">
        <f>IF($A322="","",VLOOKUP($A322,'MÃ KH'!$A$2:$D$1048573,2,0))</f>
        <v/>
      </c>
      <c r="C322" s="42" t="s">
        <v>4886</v>
      </c>
      <c r="D322" s="43"/>
      <c r="E322" s="44" t="str">
        <f>IF($D322="","",VLOOKUP($D322,'MÃ HH'!$A$2:$C$2292,2,0))</f>
        <v/>
      </c>
      <c r="F322" s="44" t="str">
        <f>IF($D322="","",VLOOKUP($D322,'MÃ HH'!$A$2:$C$1873,3,0))</f>
        <v/>
      </c>
      <c r="G322" s="45"/>
      <c r="H322" s="45"/>
      <c r="I322" s="50"/>
      <c r="J322" s="51">
        <f t="shared" si="6"/>
        <v>0</v>
      </c>
      <c r="K322" s="52"/>
      <c r="L322" s="53"/>
    </row>
    <row r="323" spans="1:12" s="27" customFormat="1" ht="26.1" customHeight="1">
      <c r="A323" s="40"/>
      <c r="B323" s="41" t="str">
        <f>IF($A323="","",VLOOKUP($A323,'MÃ KH'!$A$2:$D$1048573,2,0))</f>
        <v/>
      </c>
      <c r="C323" s="42" t="s">
        <v>4886</v>
      </c>
      <c r="D323" s="43"/>
      <c r="E323" s="44" t="str">
        <f>IF($D323="","",VLOOKUP($D323,'MÃ HH'!$A$2:$C$2292,2,0))</f>
        <v/>
      </c>
      <c r="F323" s="44" t="str">
        <f>IF($D323="","",VLOOKUP($D323,'MÃ HH'!$A$2:$C$1873,3,0))</f>
        <v/>
      </c>
      <c r="G323" s="45"/>
      <c r="H323" s="45"/>
      <c r="I323" s="50"/>
      <c r="J323" s="51">
        <f t="shared" si="6"/>
        <v>0</v>
      </c>
      <c r="K323" s="52"/>
      <c r="L323" s="53"/>
    </row>
    <row r="324" spans="1:12" s="27" customFormat="1" ht="26.1" customHeight="1">
      <c r="A324" s="40"/>
      <c r="B324" s="41" t="str">
        <f>IF($A324="","",VLOOKUP($A324,'MÃ KH'!$A$2:$D$1048573,2,0))</f>
        <v/>
      </c>
      <c r="C324" s="42" t="s">
        <v>4886</v>
      </c>
      <c r="D324" s="43"/>
      <c r="E324" s="44" t="str">
        <f>IF($D324="","",VLOOKUP($D324,'MÃ HH'!$A$2:$C$2292,2,0))</f>
        <v/>
      </c>
      <c r="F324" s="44" t="str">
        <f>IF($D324="","",VLOOKUP($D324,'MÃ HH'!$A$2:$C$1873,3,0))</f>
        <v/>
      </c>
      <c r="G324" s="45"/>
      <c r="H324" s="45"/>
      <c r="I324" s="50"/>
      <c r="J324" s="51">
        <f t="shared" si="6"/>
        <v>0</v>
      </c>
      <c r="K324" s="52"/>
      <c r="L324" s="53"/>
    </row>
    <row r="325" spans="1:12" s="27" customFormat="1" ht="26.1" customHeight="1">
      <c r="A325" s="40"/>
      <c r="B325" s="41" t="str">
        <f>IF($A325="","",VLOOKUP($A325,'MÃ KH'!$A$2:$D$1048573,2,0))</f>
        <v/>
      </c>
      <c r="C325" s="42" t="s">
        <v>4886</v>
      </c>
      <c r="D325" s="43"/>
      <c r="E325" s="44" t="str">
        <f>IF($D325="","",VLOOKUP($D325,'MÃ HH'!$A$2:$C$2292,2,0))</f>
        <v/>
      </c>
      <c r="F325" s="44" t="str">
        <f>IF($D325="","",VLOOKUP($D325,'MÃ HH'!$A$2:$C$1873,3,0))</f>
        <v/>
      </c>
      <c r="G325" s="45"/>
      <c r="H325" s="45"/>
      <c r="I325" s="50"/>
      <c r="J325" s="51">
        <f t="shared" si="6"/>
        <v>0</v>
      </c>
      <c r="K325" s="52"/>
      <c r="L325" s="53"/>
    </row>
    <row r="326" spans="1:12" s="27" customFormat="1" ht="26.1" customHeight="1">
      <c r="A326" s="40"/>
      <c r="B326" s="41" t="str">
        <f>IF($A326="","",VLOOKUP($A326,'MÃ KH'!$A$2:$D$1048573,2,0))</f>
        <v/>
      </c>
      <c r="C326" s="42" t="s">
        <v>4886</v>
      </c>
      <c r="D326" s="43"/>
      <c r="E326" s="44" t="str">
        <f>IF($D326="","",VLOOKUP($D326,'MÃ HH'!$A$2:$C$2292,2,0))</f>
        <v/>
      </c>
      <c r="F326" s="44" t="str">
        <f>IF($D326="","",VLOOKUP($D326,'MÃ HH'!$A$2:$C$1873,3,0))</f>
        <v/>
      </c>
      <c r="G326" s="45"/>
      <c r="H326" s="45"/>
      <c r="I326" s="50"/>
      <c r="J326" s="51">
        <f t="shared" si="6"/>
        <v>0</v>
      </c>
      <c r="K326" s="52"/>
      <c r="L326" s="53"/>
    </row>
    <row r="327" spans="1:12" s="27" customFormat="1" ht="26.1" customHeight="1">
      <c r="A327" s="40"/>
      <c r="B327" s="41" t="str">
        <f>IF($A327="","",VLOOKUP($A327,'MÃ KH'!$A$2:$D$1048573,2,0))</f>
        <v/>
      </c>
      <c r="C327" s="42" t="s">
        <v>4886</v>
      </c>
      <c r="D327" s="43"/>
      <c r="E327" s="44" t="str">
        <f>IF($D327="","",VLOOKUP($D327,'MÃ HH'!$A$2:$C$2292,2,0))</f>
        <v/>
      </c>
      <c r="F327" s="44" t="str">
        <f>IF($D327="","",VLOOKUP($D327,'MÃ HH'!$A$2:$C$1873,3,0))</f>
        <v/>
      </c>
      <c r="G327" s="45"/>
      <c r="H327" s="45"/>
      <c r="I327" s="50"/>
      <c r="J327" s="51">
        <f t="shared" si="6"/>
        <v>0</v>
      </c>
      <c r="K327" s="52"/>
      <c r="L327" s="53"/>
    </row>
    <row r="328" spans="1:12" s="27" customFormat="1" ht="26.1" customHeight="1">
      <c r="A328" s="40"/>
      <c r="B328" s="41" t="str">
        <f>IF($A328="","",VLOOKUP($A328,'MÃ KH'!$A$2:$D$1048573,2,0))</f>
        <v/>
      </c>
      <c r="C328" s="42" t="s">
        <v>4886</v>
      </c>
      <c r="D328" s="43"/>
      <c r="E328" s="44" t="str">
        <f>IF($D328="","",VLOOKUP($D328,'MÃ HH'!$A$2:$C$2292,2,0))</f>
        <v/>
      </c>
      <c r="F328" s="44" t="str">
        <f>IF($D328="","",VLOOKUP($D328,'MÃ HH'!$A$2:$C$1873,3,0))</f>
        <v/>
      </c>
      <c r="G328" s="45"/>
      <c r="H328" s="45"/>
      <c r="I328" s="50"/>
      <c r="J328" s="51">
        <f t="shared" si="6"/>
        <v>0</v>
      </c>
      <c r="K328" s="52"/>
      <c r="L328" s="53"/>
    </row>
    <row r="329" spans="1:12" s="27" customFormat="1" ht="26.1" customHeight="1">
      <c r="A329" s="40"/>
      <c r="B329" s="41" t="str">
        <f>IF($A329="","",VLOOKUP($A329,'MÃ KH'!$A$2:$D$1048573,2,0))</f>
        <v/>
      </c>
      <c r="C329" s="42" t="s">
        <v>4886</v>
      </c>
      <c r="D329" s="43"/>
      <c r="E329" s="44" t="str">
        <f>IF($D329="","",VLOOKUP($D329,'MÃ HH'!$A$2:$C$2292,2,0))</f>
        <v/>
      </c>
      <c r="F329" s="44" t="str">
        <f>IF($D329="","",VLOOKUP($D329,'MÃ HH'!$A$2:$C$1873,3,0))</f>
        <v/>
      </c>
      <c r="G329" s="45"/>
      <c r="H329" s="45"/>
      <c r="I329" s="50"/>
      <c r="J329" s="51">
        <f t="shared" si="6"/>
        <v>0</v>
      </c>
      <c r="K329" s="52"/>
      <c r="L329" s="53"/>
    </row>
    <row r="330" spans="1:12" s="27" customFormat="1" ht="26.1" customHeight="1">
      <c r="A330" s="40"/>
      <c r="B330" s="41" t="str">
        <f>IF($A330="","",VLOOKUP($A330,'MÃ KH'!$A$2:$D$1048573,2,0))</f>
        <v/>
      </c>
      <c r="C330" s="42" t="s">
        <v>4886</v>
      </c>
      <c r="D330" s="43"/>
      <c r="E330" s="44" t="str">
        <f>IF($D330="","",VLOOKUP($D330,'MÃ HH'!$A$2:$C$2292,2,0))</f>
        <v/>
      </c>
      <c r="F330" s="44" t="str">
        <f>IF($D330="","",VLOOKUP($D330,'MÃ HH'!$A$2:$C$1873,3,0))</f>
        <v/>
      </c>
      <c r="G330" s="45"/>
      <c r="H330" s="45"/>
      <c r="I330" s="50"/>
      <c r="J330" s="51">
        <f t="shared" si="6"/>
        <v>0</v>
      </c>
      <c r="K330" s="52"/>
      <c r="L330" s="53"/>
    </row>
    <row r="331" spans="1:12" s="27" customFormat="1" ht="26.1" customHeight="1">
      <c r="A331" s="40"/>
      <c r="B331" s="41" t="str">
        <f>IF($A331="","",VLOOKUP($A331,'MÃ KH'!$A$2:$D$1048573,2,0))</f>
        <v/>
      </c>
      <c r="C331" s="42" t="s">
        <v>4886</v>
      </c>
      <c r="D331" s="43"/>
      <c r="E331" s="44" t="str">
        <f>IF($D331="","",VLOOKUP($D331,'MÃ HH'!$A$2:$C$2292,2,0))</f>
        <v/>
      </c>
      <c r="F331" s="44" t="str">
        <f>IF($D331="","",VLOOKUP($D331,'MÃ HH'!$A$2:$C$1873,3,0))</f>
        <v/>
      </c>
      <c r="G331" s="45"/>
      <c r="H331" s="45"/>
      <c r="I331" s="50"/>
      <c r="J331" s="51">
        <f t="shared" si="6"/>
        <v>0</v>
      </c>
      <c r="K331" s="52"/>
      <c r="L331" s="53"/>
    </row>
    <row r="332" spans="1:12" s="27" customFormat="1" ht="26.1" customHeight="1">
      <c r="A332" s="40"/>
      <c r="B332" s="41" t="str">
        <f>IF($A332="","",VLOOKUP($A332,'MÃ KH'!$A$2:$D$1048573,2,0))</f>
        <v/>
      </c>
      <c r="C332" s="42" t="s">
        <v>4886</v>
      </c>
      <c r="D332" s="43"/>
      <c r="E332" s="44" t="str">
        <f>IF($D332="","",VLOOKUP($D332,'MÃ HH'!$A$2:$C$2292,2,0))</f>
        <v/>
      </c>
      <c r="F332" s="44" t="str">
        <f>IF($D332="","",VLOOKUP($D332,'MÃ HH'!$A$2:$C$1873,3,0))</f>
        <v/>
      </c>
      <c r="G332" s="45"/>
      <c r="H332" s="45"/>
      <c r="I332" s="50"/>
      <c r="J332" s="51">
        <f t="shared" si="6"/>
        <v>0</v>
      </c>
      <c r="K332" s="52"/>
      <c r="L332" s="53"/>
    </row>
    <row r="333" spans="1:12" s="27" customFormat="1" ht="26.1" customHeight="1">
      <c r="A333" s="40"/>
      <c r="B333" s="41" t="str">
        <f>IF($A333="","",VLOOKUP($A333,'MÃ KH'!$A$2:$D$1048573,2,0))</f>
        <v/>
      </c>
      <c r="C333" s="42" t="s">
        <v>4886</v>
      </c>
      <c r="D333" s="43"/>
      <c r="E333" s="44" t="str">
        <f>IF($D333="","",VLOOKUP($D333,'MÃ HH'!$A$2:$C$2292,2,0))</f>
        <v/>
      </c>
      <c r="F333" s="44" t="str">
        <f>IF($D333="","",VLOOKUP($D333,'MÃ HH'!$A$2:$C$1873,3,0))</f>
        <v/>
      </c>
      <c r="G333" s="45"/>
      <c r="H333" s="45"/>
      <c r="I333" s="50"/>
      <c r="J333" s="51">
        <f t="shared" si="6"/>
        <v>0</v>
      </c>
      <c r="K333" s="52"/>
      <c r="L333" s="53"/>
    </row>
    <row r="334" spans="1:12" s="27" customFormat="1" ht="26.1" customHeight="1">
      <c r="A334" s="40"/>
      <c r="B334" s="41" t="str">
        <f>IF($A334="","",VLOOKUP($A334,'MÃ KH'!$A$2:$D$1048573,2,0))</f>
        <v/>
      </c>
      <c r="C334" s="42" t="s">
        <v>4886</v>
      </c>
      <c r="D334" s="43"/>
      <c r="E334" s="44" t="str">
        <f>IF($D334="","",VLOOKUP($D334,'MÃ HH'!$A$2:$C$2292,2,0))</f>
        <v/>
      </c>
      <c r="F334" s="44" t="str">
        <f>IF($D334="","",VLOOKUP($D334,'MÃ HH'!$A$2:$C$1873,3,0))</f>
        <v/>
      </c>
      <c r="G334" s="45"/>
      <c r="H334" s="45"/>
      <c r="I334" s="50"/>
      <c r="J334" s="51">
        <f t="shared" si="6"/>
        <v>0</v>
      </c>
      <c r="K334" s="52"/>
      <c r="L334" s="53"/>
    </row>
    <row r="335" spans="1:12" s="27" customFormat="1" ht="26.1" customHeight="1">
      <c r="A335" s="40"/>
      <c r="B335" s="41" t="str">
        <f>IF($A335="","",VLOOKUP($A335,'MÃ KH'!$A$2:$D$1048573,2,0))</f>
        <v/>
      </c>
      <c r="C335" s="42" t="s">
        <v>4886</v>
      </c>
      <c r="D335" s="43"/>
      <c r="E335" s="44" t="str">
        <f>IF($D335="","",VLOOKUP($D335,'MÃ HH'!$A$2:$C$2292,2,0))</f>
        <v/>
      </c>
      <c r="F335" s="44" t="str">
        <f>IF($D335="","",VLOOKUP($D335,'MÃ HH'!$A$2:$C$1873,3,0))</f>
        <v/>
      </c>
      <c r="G335" s="45"/>
      <c r="H335" s="45"/>
      <c r="I335" s="50"/>
      <c r="J335" s="51">
        <f t="shared" si="6"/>
        <v>0</v>
      </c>
      <c r="K335" s="52"/>
      <c r="L335" s="53"/>
    </row>
    <row r="336" spans="1:12" s="27" customFormat="1" ht="26.1" customHeight="1">
      <c r="A336" s="40"/>
      <c r="B336" s="41" t="str">
        <f>IF($A336="","",VLOOKUP($A336,'MÃ KH'!$A$2:$D$1048573,2,0))</f>
        <v/>
      </c>
      <c r="C336" s="42" t="s">
        <v>4886</v>
      </c>
      <c r="D336" s="43"/>
      <c r="E336" s="44" t="str">
        <f>IF($D336="","",VLOOKUP($D336,'MÃ HH'!$A$2:$C$2292,2,0))</f>
        <v/>
      </c>
      <c r="F336" s="44" t="str">
        <f>IF($D336="","",VLOOKUP($D336,'MÃ HH'!$A$2:$C$1873,3,0))</f>
        <v/>
      </c>
      <c r="G336" s="45"/>
      <c r="H336" s="45"/>
      <c r="I336" s="50"/>
      <c r="J336" s="51">
        <f t="shared" si="6"/>
        <v>0</v>
      </c>
      <c r="K336" s="52"/>
      <c r="L336" s="53"/>
    </row>
    <row r="337" spans="1:12" s="27" customFormat="1" ht="26.1" customHeight="1">
      <c r="A337" s="40"/>
      <c r="B337" s="41" t="str">
        <f>IF($A337="","",VLOOKUP($A337,'MÃ KH'!$A$2:$D$1048573,2,0))</f>
        <v/>
      </c>
      <c r="C337" s="42" t="s">
        <v>4886</v>
      </c>
      <c r="D337" s="43"/>
      <c r="E337" s="44" t="str">
        <f>IF($D337="","",VLOOKUP($D337,'MÃ HH'!$A$2:$C$2292,2,0))</f>
        <v/>
      </c>
      <c r="F337" s="44" t="str">
        <f>IF($D337="","",VLOOKUP($D337,'MÃ HH'!$A$2:$C$1873,3,0))</f>
        <v/>
      </c>
      <c r="G337" s="45"/>
      <c r="H337" s="45"/>
      <c r="I337" s="50"/>
      <c r="J337" s="51">
        <f t="shared" si="6"/>
        <v>0</v>
      </c>
      <c r="K337" s="52"/>
      <c r="L337" s="53"/>
    </row>
    <row r="338" spans="1:12" s="27" customFormat="1" ht="26.1" customHeight="1">
      <c r="A338" s="40"/>
      <c r="B338" s="41" t="str">
        <f>IF($A338="","",VLOOKUP($A338,'MÃ KH'!$A$2:$D$1048573,2,0))</f>
        <v/>
      </c>
      <c r="C338" s="42" t="s">
        <v>4886</v>
      </c>
      <c r="D338" s="43"/>
      <c r="E338" s="44" t="str">
        <f>IF($D338="","",VLOOKUP($D338,'MÃ HH'!$A$2:$C$2292,2,0))</f>
        <v/>
      </c>
      <c r="F338" s="44" t="str">
        <f>IF($D338="","",VLOOKUP($D338,'MÃ HH'!$A$2:$C$1873,3,0))</f>
        <v/>
      </c>
      <c r="G338" s="45"/>
      <c r="H338" s="45"/>
      <c r="I338" s="50"/>
      <c r="J338" s="51">
        <f t="shared" si="6"/>
        <v>0</v>
      </c>
      <c r="K338" s="52"/>
      <c r="L338" s="53"/>
    </row>
    <row r="339" spans="1:12" s="27" customFormat="1" ht="26.1" customHeight="1">
      <c r="A339" s="40"/>
      <c r="B339" s="41" t="str">
        <f>IF($A339="","",VLOOKUP($A339,'MÃ KH'!$A$2:$D$1048573,2,0))</f>
        <v/>
      </c>
      <c r="C339" s="42" t="s">
        <v>4886</v>
      </c>
      <c r="D339" s="43"/>
      <c r="E339" s="44" t="str">
        <f>IF($D339="","",VLOOKUP($D339,'MÃ HH'!$A$2:$C$2292,2,0))</f>
        <v/>
      </c>
      <c r="F339" s="44" t="str">
        <f>IF($D339="","",VLOOKUP($D339,'MÃ HH'!$A$2:$C$1873,3,0))</f>
        <v/>
      </c>
      <c r="G339" s="45"/>
      <c r="H339" s="45"/>
      <c r="I339" s="50"/>
      <c r="J339" s="51">
        <f t="shared" si="6"/>
        <v>0</v>
      </c>
      <c r="K339" s="52"/>
      <c r="L339" s="53"/>
    </row>
    <row r="340" spans="1:12" s="27" customFormat="1" ht="26.1" customHeight="1">
      <c r="A340" s="40"/>
      <c r="B340" s="41" t="str">
        <f>IF($A340="","",VLOOKUP($A340,'MÃ KH'!$A$2:$D$1048573,2,0))</f>
        <v/>
      </c>
      <c r="C340" s="42" t="s">
        <v>4886</v>
      </c>
      <c r="D340" s="43"/>
      <c r="E340" s="44" t="str">
        <f>IF($D340="","",VLOOKUP($D340,'MÃ HH'!$A$2:$C$2292,2,0))</f>
        <v/>
      </c>
      <c r="F340" s="44" t="str">
        <f>IF($D340="","",VLOOKUP($D340,'MÃ HH'!$A$2:$C$1873,3,0))</f>
        <v/>
      </c>
      <c r="G340" s="45"/>
      <c r="H340" s="45"/>
      <c r="I340" s="50"/>
      <c r="J340" s="51">
        <f t="shared" si="6"/>
        <v>0</v>
      </c>
      <c r="K340" s="52"/>
      <c r="L340" s="53"/>
    </row>
    <row r="341" spans="1:12" s="27" customFormat="1" ht="26.1" customHeight="1">
      <c r="A341" s="40"/>
      <c r="B341" s="41" t="str">
        <f>IF($A341="","",VLOOKUP($A341,'MÃ KH'!$A$2:$D$1048573,2,0))</f>
        <v/>
      </c>
      <c r="C341" s="42" t="s">
        <v>4886</v>
      </c>
      <c r="D341" s="43"/>
      <c r="E341" s="44" t="str">
        <f>IF($D341="","",VLOOKUP($D341,'MÃ HH'!$A$2:$C$2292,2,0))</f>
        <v/>
      </c>
      <c r="F341" s="44" t="str">
        <f>IF($D341="","",VLOOKUP($D341,'MÃ HH'!$A$2:$C$1873,3,0))</f>
        <v/>
      </c>
      <c r="G341" s="45"/>
      <c r="H341" s="45"/>
      <c r="I341" s="50"/>
      <c r="J341" s="51">
        <f t="shared" si="6"/>
        <v>0</v>
      </c>
      <c r="K341" s="52"/>
      <c r="L341" s="53"/>
    </row>
    <row r="342" spans="1:12" s="27" customFormat="1" ht="26.1" customHeight="1">
      <c r="A342" s="40"/>
      <c r="B342" s="41" t="str">
        <f>IF($A342="","",VLOOKUP($A342,'MÃ KH'!$A$2:$D$1048573,2,0))</f>
        <v/>
      </c>
      <c r="C342" s="42" t="s">
        <v>4886</v>
      </c>
      <c r="D342" s="43"/>
      <c r="E342" s="44" t="str">
        <f>IF($D342="","",VLOOKUP($D342,'MÃ HH'!$A$2:$C$2292,2,0))</f>
        <v/>
      </c>
      <c r="F342" s="44" t="str">
        <f>IF($D342="","",VLOOKUP($D342,'MÃ HH'!$A$2:$C$1873,3,0))</f>
        <v/>
      </c>
      <c r="G342" s="45"/>
      <c r="H342" s="45"/>
      <c r="I342" s="50"/>
      <c r="J342" s="51">
        <f t="shared" si="6"/>
        <v>0</v>
      </c>
      <c r="K342" s="52"/>
      <c r="L342" s="53"/>
    </row>
    <row r="343" spans="1:12" s="27" customFormat="1" ht="26.1" customHeight="1">
      <c r="A343" s="40"/>
      <c r="B343" s="41" t="str">
        <f>IF($A343="","",VLOOKUP($A343,'MÃ KH'!$A$2:$D$1048573,2,0))</f>
        <v/>
      </c>
      <c r="C343" s="42" t="s">
        <v>4886</v>
      </c>
      <c r="D343" s="43"/>
      <c r="E343" s="44" t="str">
        <f>IF($D343="","",VLOOKUP($D343,'MÃ HH'!$A$2:$C$2292,2,0))</f>
        <v/>
      </c>
      <c r="F343" s="44" t="str">
        <f>IF($D343="","",VLOOKUP($D343,'MÃ HH'!$A$2:$C$1873,3,0))</f>
        <v/>
      </c>
      <c r="G343" s="45"/>
      <c r="H343" s="45"/>
      <c r="I343" s="50"/>
      <c r="J343" s="51">
        <f t="shared" si="6"/>
        <v>0</v>
      </c>
      <c r="K343" s="52"/>
      <c r="L343" s="53"/>
    </row>
    <row r="344" spans="1:12" s="27" customFormat="1" ht="26.1" customHeight="1">
      <c r="A344" s="40"/>
      <c r="B344" s="41" t="str">
        <f>IF($A344="","",VLOOKUP($A344,'MÃ KH'!$A$2:$D$1048573,2,0))</f>
        <v/>
      </c>
      <c r="C344" s="42" t="s">
        <v>4886</v>
      </c>
      <c r="D344" s="43"/>
      <c r="E344" s="44" t="str">
        <f>IF($D344="","",VLOOKUP($D344,'MÃ HH'!$A$2:$C$2292,2,0))</f>
        <v/>
      </c>
      <c r="F344" s="44" t="str">
        <f>IF($D344="","",VLOOKUP($D344,'MÃ HH'!$A$2:$C$1873,3,0))</f>
        <v/>
      </c>
      <c r="G344" s="45"/>
      <c r="H344" s="45"/>
      <c r="I344" s="50"/>
      <c r="J344" s="51">
        <f t="shared" si="6"/>
        <v>0</v>
      </c>
      <c r="K344" s="52"/>
      <c r="L344" s="53"/>
    </row>
    <row r="345" spans="1:12" s="27" customFormat="1" ht="26.1" customHeight="1">
      <c r="A345" s="40"/>
      <c r="B345" s="41" t="str">
        <f>IF($A345="","",VLOOKUP($A345,'MÃ KH'!$A$2:$D$1048573,2,0))</f>
        <v/>
      </c>
      <c r="C345" s="42" t="s">
        <v>4886</v>
      </c>
      <c r="D345" s="43"/>
      <c r="E345" s="44" t="str">
        <f>IF($D345="","",VLOOKUP($D345,'MÃ HH'!$A$2:$C$2292,2,0))</f>
        <v/>
      </c>
      <c r="F345" s="44" t="str">
        <f>IF($D345="","",VLOOKUP($D345,'MÃ HH'!$A$2:$C$1873,3,0))</f>
        <v/>
      </c>
      <c r="G345" s="45"/>
      <c r="H345" s="45"/>
      <c r="I345" s="50"/>
      <c r="J345" s="51">
        <f t="shared" si="6"/>
        <v>0</v>
      </c>
      <c r="K345" s="52"/>
      <c r="L345" s="53"/>
    </row>
    <row r="346" spans="1:12" s="27" customFormat="1" ht="26.1" customHeight="1">
      <c r="A346" s="40"/>
      <c r="B346" s="41" t="str">
        <f>IF($A346="","",VLOOKUP($A346,'MÃ KH'!$A$2:$D$1048573,2,0))</f>
        <v/>
      </c>
      <c r="C346" s="42" t="s">
        <v>4886</v>
      </c>
      <c r="D346" s="43"/>
      <c r="E346" s="44" t="str">
        <f>IF($D346="","",VLOOKUP($D346,'MÃ HH'!$A$2:$C$2292,2,0))</f>
        <v/>
      </c>
      <c r="F346" s="44" t="str">
        <f>IF($D346="","",VLOOKUP($D346,'MÃ HH'!$A$2:$C$1873,3,0))</f>
        <v/>
      </c>
      <c r="G346" s="45"/>
      <c r="H346" s="45"/>
      <c r="I346" s="50"/>
      <c r="J346" s="51">
        <f t="shared" si="6"/>
        <v>0</v>
      </c>
      <c r="K346" s="52"/>
      <c r="L346" s="53"/>
    </row>
    <row r="347" spans="1:12" s="27" customFormat="1" ht="26.1" customHeight="1">
      <c r="A347" s="40"/>
      <c r="B347" s="41" t="str">
        <f>IF($A347="","",VLOOKUP($A347,'MÃ KH'!$A$2:$D$1048573,2,0))</f>
        <v/>
      </c>
      <c r="C347" s="42" t="s">
        <v>4886</v>
      </c>
      <c r="D347" s="43"/>
      <c r="E347" s="44" t="str">
        <f>IF($D347="","",VLOOKUP($D347,'MÃ HH'!$A$2:$C$2292,2,0))</f>
        <v/>
      </c>
      <c r="F347" s="44" t="str">
        <f>IF($D347="","",VLOOKUP($D347,'MÃ HH'!$A$2:$C$1873,3,0))</f>
        <v/>
      </c>
      <c r="G347" s="45"/>
      <c r="H347" s="45"/>
      <c r="I347" s="50"/>
      <c r="J347" s="51">
        <f t="shared" si="6"/>
        <v>0</v>
      </c>
      <c r="K347" s="52"/>
      <c r="L347" s="53"/>
    </row>
    <row r="348" spans="1:12" s="27" customFormat="1" ht="26.1" customHeight="1">
      <c r="A348" s="40"/>
      <c r="B348" s="41" t="str">
        <f>IF($A348="","",VLOOKUP($A348,'MÃ KH'!$A$2:$D$1048573,2,0))</f>
        <v/>
      </c>
      <c r="C348" s="42" t="s">
        <v>4886</v>
      </c>
      <c r="D348" s="43"/>
      <c r="E348" s="44" t="str">
        <f>IF($D348="","",VLOOKUP($D348,'MÃ HH'!$A$2:$C$2292,2,0))</f>
        <v/>
      </c>
      <c r="F348" s="44" t="str">
        <f>IF($D348="","",VLOOKUP($D348,'MÃ HH'!$A$2:$C$1873,3,0))</f>
        <v/>
      </c>
      <c r="G348" s="45"/>
      <c r="H348" s="45"/>
      <c r="I348" s="50"/>
      <c r="J348" s="51">
        <f t="shared" si="6"/>
        <v>0</v>
      </c>
      <c r="K348" s="52"/>
      <c r="L348" s="53"/>
    </row>
    <row r="349" spans="1:12" s="27" customFormat="1" ht="26.1" customHeight="1">
      <c r="A349" s="40"/>
      <c r="B349" s="41" t="str">
        <f>IF($A349="","",VLOOKUP($A349,'MÃ KH'!$A$2:$D$1048573,2,0))</f>
        <v/>
      </c>
      <c r="C349" s="42" t="s">
        <v>4886</v>
      </c>
      <c r="D349" s="43"/>
      <c r="E349" s="44" t="str">
        <f>IF($D349="","",VLOOKUP($D349,'MÃ HH'!$A$2:$C$2292,2,0))</f>
        <v/>
      </c>
      <c r="F349" s="44" t="str">
        <f>IF($D349="","",VLOOKUP($D349,'MÃ HH'!$A$2:$C$1873,3,0))</f>
        <v/>
      </c>
      <c r="G349" s="45"/>
      <c r="H349" s="45"/>
      <c r="I349" s="50"/>
      <c r="J349" s="51">
        <f t="shared" si="6"/>
        <v>0</v>
      </c>
      <c r="K349" s="52"/>
      <c r="L349" s="53"/>
    </row>
    <row r="350" spans="1:12" s="27" customFormat="1" ht="26.1" customHeight="1">
      <c r="A350" s="40"/>
      <c r="B350" s="41" t="str">
        <f>IF($A350="","",VLOOKUP($A350,'MÃ KH'!$A$2:$D$1048573,2,0))</f>
        <v/>
      </c>
      <c r="C350" s="42" t="s">
        <v>4886</v>
      </c>
      <c r="D350" s="43"/>
      <c r="E350" s="44" t="str">
        <f>IF($D350="","",VLOOKUP($D350,'MÃ HH'!$A$2:$C$2292,2,0))</f>
        <v/>
      </c>
      <c r="F350" s="44" t="str">
        <f>IF($D350="","",VLOOKUP($D350,'MÃ HH'!$A$2:$C$1873,3,0))</f>
        <v/>
      </c>
      <c r="G350" s="45"/>
      <c r="H350" s="45"/>
      <c r="I350" s="50"/>
      <c r="J350" s="51">
        <f t="shared" si="6"/>
        <v>0</v>
      </c>
      <c r="K350" s="52"/>
      <c r="L350" s="53"/>
    </row>
    <row r="351" spans="1:12" s="27" customFormat="1" ht="26.1" customHeight="1">
      <c r="A351" s="40"/>
      <c r="B351" s="41" t="str">
        <f>IF($A351="","",VLOOKUP($A351,'MÃ KH'!$A$2:$D$1048573,2,0))</f>
        <v/>
      </c>
      <c r="C351" s="42" t="s">
        <v>4886</v>
      </c>
      <c r="D351" s="43"/>
      <c r="E351" s="44" t="str">
        <f>IF($D351="","",VLOOKUP($D351,'MÃ HH'!$A$2:$C$2292,2,0))</f>
        <v/>
      </c>
      <c r="F351" s="44" t="str">
        <f>IF($D351="","",VLOOKUP($D351,'MÃ HH'!$A$2:$C$1873,3,0))</f>
        <v/>
      </c>
      <c r="G351" s="45"/>
      <c r="H351" s="45"/>
      <c r="I351" s="50"/>
      <c r="J351" s="51">
        <f t="shared" si="6"/>
        <v>0</v>
      </c>
      <c r="K351" s="52"/>
      <c r="L351" s="53"/>
    </row>
    <row r="352" spans="1:12" s="27" customFormat="1" ht="26.1" customHeight="1">
      <c r="A352" s="40"/>
      <c r="B352" s="41" t="str">
        <f>IF($A352="","",VLOOKUP($A352,'MÃ KH'!$A$2:$D$1048573,2,0))</f>
        <v/>
      </c>
      <c r="C352" s="42" t="s">
        <v>4886</v>
      </c>
      <c r="D352" s="43"/>
      <c r="E352" s="44" t="str">
        <f>IF($D352="","",VLOOKUP($D352,'MÃ HH'!$A$2:$C$2292,2,0))</f>
        <v/>
      </c>
      <c r="F352" s="44" t="str">
        <f>IF($D352="","",VLOOKUP($D352,'MÃ HH'!$A$2:$C$1873,3,0))</f>
        <v/>
      </c>
      <c r="G352" s="45"/>
      <c r="H352" s="45"/>
      <c r="I352" s="50"/>
      <c r="J352" s="51">
        <f t="shared" si="6"/>
        <v>0</v>
      </c>
      <c r="K352" s="52"/>
      <c r="L352" s="53"/>
    </row>
    <row r="353" spans="1:12" s="27" customFormat="1" ht="26.1" customHeight="1">
      <c r="A353" s="40"/>
      <c r="B353" s="41" t="str">
        <f>IF($A353="","",VLOOKUP($A353,'MÃ KH'!$A$2:$D$1048573,2,0))</f>
        <v/>
      </c>
      <c r="C353" s="42" t="s">
        <v>4886</v>
      </c>
      <c r="D353" s="43"/>
      <c r="E353" s="44" t="str">
        <f>IF($D353="","",VLOOKUP($D353,'MÃ HH'!$A$2:$C$2292,2,0))</f>
        <v/>
      </c>
      <c r="F353" s="44" t="str">
        <f>IF($D353="","",VLOOKUP($D353,'MÃ HH'!$A$2:$C$1873,3,0))</f>
        <v/>
      </c>
      <c r="G353" s="45"/>
      <c r="H353" s="45"/>
      <c r="I353" s="50"/>
      <c r="J353" s="51">
        <f t="shared" si="6"/>
        <v>0</v>
      </c>
      <c r="K353" s="52"/>
      <c r="L353" s="53"/>
    </row>
    <row r="354" spans="1:12" s="27" customFormat="1" ht="26.1" customHeight="1">
      <c r="A354" s="40"/>
      <c r="B354" s="41" t="str">
        <f>IF($A354="","",VLOOKUP($A354,'MÃ KH'!$A$2:$D$1048573,2,0))</f>
        <v/>
      </c>
      <c r="C354" s="42" t="s">
        <v>4886</v>
      </c>
      <c r="D354" s="43"/>
      <c r="E354" s="44" t="str">
        <f>IF($D354="","",VLOOKUP($D354,'MÃ HH'!$A$2:$C$2292,2,0))</f>
        <v/>
      </c>
      <c r="F354" s="44" t="str">
        <f>IF($D354="","",VLOOKUP($D354,'MÃ HH'!$A$2:$C$1873,3,0))</f>
        <v/>
      </c>
      <c r="G354" s="45"/>
      <c r="H354" s="45"/>
      <c r="I354" s="50"/>
      <c r="J354" s="51">
        <f t="shared" si="6"/>
        <v>0</v>
      </c>
      <c r="K354" s="52"/>
      <c r="L354" s="53"/>
    </row>
    <row r="355" spans="1:12" s="27" customFormat="1" ht="26.1" customHeight="1">
      <c r="A355" s="40"/>
      <c r="B355" s="41" t="str">
        <f>IF($A355="","",VLOOKUP($A355,'MÃ KH'!$A$2:$D$1048573,2,0))</f>
        <v/>
      </c>
      <c r="C355" s="42" t="s">
        <v>4886</v>
      </c>
      <c r="D355" s="43"/>
      <c r="E355" s="44" t="str">
        <f>IF($D355="","",VLOOKUP($D355,'MÃ HH'!$A$2:$C$2292,2,0))</f>
        <v/>
      </c>
      <c r="F355" s="44" t="str">
        <f>IF($D355="","",VLOOKUP($D355,'MÃ HH'!$A$2:$C$1873,3,0))</f>
        <v/>
      </c>
      <c r="G355" s="45"/>
      <c r="H355" s="45"/>
      <c r="I355" s="50"/>
      <c r="J355" s="51">
        <f t="shared" si="6"/>
        <v>0</v>
      </c>
      <c r="K355" s="52"/>
      <c r="L355" s="53"/>
    </row>
    <row r="356" spans="1:12" s="27" customFormat="1" ht="26.1" customHeight="1">
      <c r="A356" s="40"/>
      <c r="B356" s="41" t="str">
        <f>IF($A356="","",VLOOKUP($A356,'MÃ KH'!$A$2:$D$1048573,2,0))</f>
        <v/>
      </c>
      <c r="C356" s="42" t="s">
        <v>4886</v>
      </c>
      <c r="D356" s="43"/>
      <c r="E356" s="44" t="str">
        <f>IF($D356="","",VLOOKUP($D356,'MÃ HH'!$A$2:$C$2292,2,0))</f>
        <v/>
      </c>
      <c r="F356" s="44" t="str">
        <f>IF($D356="","",VLOOKUP($D356,'MÃ HH'!$A$2:$C$1873,3,0))</f>
        <v/>
      </c>
      <c r="G356" s="45"/>
      <c r="H356" s="45"/>
      <c r="I356" s="50"/>
      <c r="J356" s="51">
        <f t="shared" si="6"/>
        <v>0</v>
      </c>
      <c r="K356" s="52"/>
      <c r="L356" s="53"/>
    </row>
    <row r="357" spans="1:12" s="27" customFormat="1" ht="26.1" customHeight="1">
      <c r="A357" s="40"/>
      <c r="B357" s="41" t="str">
        <f>IF($A357="","",VLOOKUP($A357,'MÃ KH'!$A$2:$D$1048573,2,0))</f>
        <v/>
      </c>
      <c r="C357" s="42" t="s">
        <v>4886</v>
      </c>
      <c r="D357" s="43"/>
      <c r="E357" s="44" t="str">
        <f>IF($D357="","",VLOOKUP($D357,'MÃ HH'!$A$2:$C$2292,2,0))</f>
        <v/>
      </c>
      <c r="F357" s="44" t="str">
        <f>IF($D357="","",VLOOKUP($D357,'MÃ HH'!$A$2:$C$1873,3,0))</f>
        <v/>
      </c>
      <c r="G357" s="45"/>
      <c r="H357" s="45"/>
      <c r="I357" s="50"/>
      <c r="J357" s="51">
        <f t="shared" si="6"/>
        <v>0</v>
      </c>
      <c r="K357" s="52"/>
      <c r="L357" s="53"/>
    </row>
    <row r="358" spans="1:12" s="27" customFormat="1" ht="26.1" customHeight="1">
      <c r="A358" s="40"/>
      <c r="B358" s="41" t="str">
        <f>IF($A358="","",VLOOKUP($A358,'MÃ KH'!$A$2:$D$1048573,2,0))</f>
        <v/>
      </c>
      <c r="C358" s="42" t="s">
        <v>4886</v>
      </c>
      <c r="D358" s="43"/>
      <c r="E358" s="44" t="str">
        <f>IF($D358="","",VLOOKUP($D358,'MÃ HH'!$A$2:$C$2292,2,0))</f>
        <v/>
      </c>
      <c r="F358" s="44" t="str">
        <f>IF($D358="","",VLOOKUP($D358,'MÃ HH'!$A$2:$C$1873,3,0))</f>
        <v/>
      </c>
      <c r="G358" s="45"/>
      <c r="H358" s="45"/>
      <c r="I358" s="50"/>
      <c r="J358" s="51">
        <f t="shared" si="6"/>
        <v>0</v>
      </c>
      <c r="K358" s="52"/>
      <c r="L358" s="53"/>
    </row>
    <row r="359" spans="1:12" s="27" customFormat="1" ht="26.1" customHeight="1">
      <c r="A359" s="40"/>
      <c r="B359" s="41" t="str">
        <f>IF($A359="","",VLOOKUP($A359,'MÃ KH'!$A$2:$D$1048573,2,0))</f>
        <v/>
      </c>
      <c r="C359" s="42" t="s">
        <v>4886</v>
      </c>
      <c r="D359" s="43"/>
      <c r="E359" s="44" t="str">
        <f>IF($D359="","",VLOOKUP($D359,'MÃ HH'!$A$2:$C$2292,2,0))</f>
        <v/>
      </c>
      <c r="F359" s="44" t="str">
        <f>IF($D359="","",VLOOKUP($D359,'MÃ HH'!$A$2:$C$1873,3,0))</f>
        <v/>
      </c>
      <c r="G359" s="45"/>
      <c r="H359" s="45"/>
      <c r="I359" s="50"/>
      <c r="J359" s="51">
        <f t="shared" si="6"/>
        <v>0</v>
      </c>
      <c r="K359" s="52"/>
      <c r="L359" s="53"/>
    </row>
    <row r="360" spans="1:12" s="27" customFormat="1" ht="26.1" customHeight="1">
      <c r="A360" s="40"/>
      <c r="B360" s="41" t="str">
        <f>IF($A360="","",VLOOKUP($A360,'MÃ KH'!$A$2:$D$1048573,2,0))</f>
        <v/>
      </c>
      <c r="C360" s="42" t="s">
        <v>4886</v>
      </c>
      <c r="D360" s="43"/>
      <c r="E360" s="44" t="str">
        <f>IF($D360="","",VLOOKUP($D360,'MÃ HH'!$A$2:$C$2292,2,0))</f>
        <v/>
      </c>
      <c r="F360" s="44" t="str">
        <f>IF($D360="","",VLOOKUP($D360,'MÃ HH'!$A$2:$C$1873,3,0))</f>
        <v/>
      </c>
      <c r="G360" s="45"/>
      <c r="H360" s="45"/>
      <c r="I360" s="50"/>
      <c r="J360" s="51">
        <f t="shared" si="6"/>
        <v>0</v>
      </c>
      <c r="K360" s="52"/>
      <c r="L360" s="53"/>
    </row>
    <row r="361" spans="1:12" s="27" customFormat="1" ht="26.1" customHeight="1">
      <c r="A361" s="40"/>
      <c r="B361" s="41" t="str">
        <f>IF($A361="","",VLOOKUP($A361,'MÃ KH'!$A$2:$D$1048573,2,0))</f>
        <v/>
      </c>
      <c r="C361" s="42" t="s">
        <v>4886</v>
      </c>
      <c r="D361" s="43"/>
      <c r="E361" s="44" t="str">
        <f>IF($D361="","",VLOOKUP($D361,'MÃ HH'!$A$2:$C$2292,2,0))</f>
        <v/>
      </c>
      <c r="F361" s="44" t="str">
        <f>IF($D361="","",VLOOKUP($D361,'MÃ HH'!$A$2:$C$1873,3,0))</f>
        <v/>
      </c>
      <c r="G361" s="45"/>
      <c r="H361" s="45"/>
      <c r="I361" s="50"/>
      <c r="J361" s="51">
        <f t="shared" si="6"/>
        <v>0</v>
      </c>
      <c r="K361" s="52"/>
      <c r="L361" s="53"/>
    </row>
    <row r="362" spans="1:12" s="27" customFormat="1" ht="26.1" customHeight="1">
      <c r="A362" s="40"/>
      <c r="B362" s="41" t="str">
        <f>IF($A362="","",VLOOKUP($A362,'MÃ KH'!$A$2:$D$1048573,2,0))</f>
        <v/>
      </c>
      <c r="C362" s="42" t="s">
        <v>4886</v>
      </c>
      <c r="D362" s="43"/>
      <c r="E362" s="44" t="str">
        <f>IF($D362="","",VLOOKUP($D362,'MÃ HH'!$A$2:$C$2292,2,0))</f>
        <v/>
      </c>
      <c r="F362" s="44" t="str">
        <f>IF($D362="","",VLOOKUP($D362,'MÃ HH'!$A$2:$C$1873,3,0))</f>
        <v/>
      </c>
      <c r="G362" s="45"/>
      <c r="H362" s="45"/>
      <c r="I362" s="50"/>
      <c r="J362" s="51">
        <f t="shared" si="6"/>
        <v>0</v>
      </c>
      <c r="K362" s="52"/>
      <c r="L362" s="53"/>
    </row>
    <row r="363" spans="1:12" s="27" customFormat="1" ht="26.1" customHeight="1">
      <c r="A363" s="40"/>
      <c r="B363" s="41" t="str">
        <f>IF($A363="","",VLOOKUP($A363,'MÃ KH'!$A$2:$D$1048573,2,0))</f>
        <v/>
      </c>
      <c r="C363" s="42" t="s">
        <v>4886</v>
      </c>
      <c r="D363" s="43"/>
      <c r="E363" s="44" t="str">
        <f>IF($D363="","",VLOOKUP($D363,'MÃ HH'!$A$2:$C$2292,2,0))</f>
        <v/>
      </c>
      <c r="F363" s="44" t="str">
        <f>IF($D363="","",VLOOKUP($D363,'MÃ HH'!$A$2:$C$1873,3,0))</f>
        <v/>
      </c>
      <c r="G363" s="45"/>
      <c r="H363" s="45"/>
      <c r="I363" s="50"/>
      <c r="J363" s="51">
        <f t="shared" si="6"/>
        <v>0</v>
      </c>
      <c r="K363" s="52"/>
      <c r="L363" s="53"/>
    </row>
    <row r="364" spans="1:12" s="27" customFormat="1" ht="26.1" customHeight="1">
      <c r="A364" s="40"/>
      <c r="B364" s="41" t="str">
        <f>IF($A364="","",VLOOKUP($A364,'MÃ KH'!$A$2:$D$1048573,2,0))</f>
        <v/>
      </c>
      <c r="C364" s="42" t="s">
        <v>4886</v>
      </c>
      <c r="D364" s="43"/>
      <c r="E364" s="44" t="str">
        <f>IF($D364="","",VLOOKUP($D364,'MÃ HH'!$A$2:$C$2292,2,0))</f>
        <v/>
      </c>
      <c r="F364" s="44" t="str">
        <f>IF($D364="","",VLOOKUP($D364,'MÃ HH'!$A$2:$C$1873,3,0))</f>
        <v/>
      </c>
      <c r="G364" s="45"/>
      <c r="H364" s="45"/>
      <c r="I364" s="50"/>
      <c r="J364" s="51">
        <f t="shared" si="6"/>
        <v>0</v>
      </c>
      <c r="K364" s="52"/>
      <c r="L364" s="53"/>
    </row>
    <row r="365" spans="1:12" s="27" customFormat="1" ht="26.1" customHeight="1">
      <c r="A365" s="40"/>
      <c r="B365" s="41" t="str">
        <f>IF($A365="","",VLOOKUP($A365,'MÃ KH'!$A$2:$D$1048573,2,0))</f>
        <v/>
      </c>
      <c r="C365" s="42" t="s">
        <v>4886</v>
      </c>
      <c r="D365" s="43"/>
      <c r="E365" s="44" t="str">
        <f>IF($D365="","",VLOOKUP($D365,'MÃ HH'!$A$2:$C$2292,2,0))</f>
        <v/>
      </c>
      <c r="F365" s="44" t="str">
        <f>IF($D365="","",VLOOKUP($D365,'MÃ HH'!$A$2:$C$1873,3,0))</f>
        <v/>
      </c>
      <c r="G365" s="45"/>
      <c r="H365" s="45"/>
      <c r="I365" s="50"/>
      <c r="J365" s="51">
        <f t="shared" si="6"/>
        <v>0</v>
      </c>
      <c r="K365" s="52"/>
      <c r="L365" s="53"/>
    </row>
    <row r="366" spans="1:12" s="27" customFormat="1" ht="26.1" customHeight="1">
      <c r="A366" s="40"/>
      <c r="B366" s="41" t="str">
        <f>IF($A366="","",VLOOKUP($A366,'MÃ KH'!$A$2:$D$1048573,2,0))</f>
        <v/>
      </c>
      <c r="C366" s="42" t="s">
        <v>4886</v>
      </c>
      <c r="D366" s="43"/>
      <c r="E366" s="44" t="str">
        <f>IF($D366="","",VLOOKUP($D366,'MÃ HH'!$A$2:$C$2292,2,0))</f>
        <v/>
      </c>
      <c r="F366" s="44" t="str">
        <f>IF($D366="","",VLOOKUP($D366,'MÃ HH'!$A$2:$C$1873,3,0))</f>
        <v/>
      </c>
      <c r="G366" s="45"/>
      <c r="H366" s="45"/>
      <c r="I366" s="50"/>
      <c r="J366" s="51">
        <f t="shared" si="6"/>
        <v>0</v>
      </c>
      <c r="K366" s="52"/>
      <c r="L366" s="53"/>
    </row>
    <row r="367" spans="1:12" s="27" customFormat="1" ht="26.1" customHeight="1">
      <c r="A367" s="40"/>
      <c r="B367" s="41" t="str">
        <f>IF($A367="","",VLOOKUP($A367,'MÃ KH'!$A$2:$D$1048573,2,0))</f>
        <v/>
      </c>
      <c r="C367" s="42" t="s">
        <v>4886</v>
      </c>
      <c r="D367" s="43"/>
      <c r="E367" s="44" t="str">
        <f>IF($D367="","",VLOOKUP($D367,'MÃ HH'!$A$2:$C$2292,2,0))</f>
        <v/>
      </c>
      <c r="F367" s="44" t="str">
        <f>IF($D367="","",VLOOKUP($D367,'MÃ HH'!$A$2:$C$1873,3,0))</f>
        <v/>
      </c>
      <c r="G367" s="45"/>
      <c r="H367" s="45"/>
      <c r="I367" s="50"/>
      <c r="J367" s="51">
        <f t="shared" si="6"/>
        <v>0</v>
      </c>
      <c r="K367" s="52"/>
      <c r="L367" s="53"/>
    </row>
    <row r="368" spans="1:12" s="27" customFormat="1" ht="26.1" customHeight="1">
      <c r="A368" s="40"/>
      <c r="B368" s="41" t="str">
        <f>IF($A368="","",VLOOKUP($A368,'MÃ KH'!$A$2:$D$1048573,2,0))</f>
        <v/>
      </c>
      <c r="C368" s="42" t="s">
        <v>4886</v>
      </c>
      <c r="D368" s="43"/>
      <c r="E368" s="44" t="str">
        <f>IF($D368="","",VLOOKUP($D368,'MÃ HH'!$A$2:$C$2292,2,0))</f>
        <v/>
      </c>
      <c r="F368" s="44" t="str">
        <f>IF($D368="","",VLOOKUP($D368,'MÃ HH'!$A$2:$C$1873,3,0))</f>
        <v/>
      </c>
      <c r="G368" s="45"/>
      <c r="H368" s="45"/>
      <c r="I368" s="50"/>
      <c r="J368" s="51">
        <f t="shared" si="6"/>
        <v>0</v>
      </c>
      <c r="K368" s="52"/>
      <c r="L368" s="53"/>
    </row>
    <row r="369" spans="1:12" s="27" customFormat="1" ht="26.1" customHeight="1">
      <c r="A369" s="40"/>
      <c r="B369" s="41" t="str">
        <f>IF($A369="","",VLOOKUP($A369,'MÃ KH'!$A$2:$D$1048573,2,0))</f>
        <v/>
      </c>
      <c r="C369" s="42" t="s">
        <v>4886</v>
      </c>
      <c r="D369" s="43"/>
      <c r="E369" s="44" t="str">
        <f>IF($D369="","",VLOOKUP($D369,'MÃ HH'!$A$2:$C$2292,2,0))</f>
        <v/>
      </c>
      <c r="F369" s="44" t="str">
        <f>IF($D369="","",VLOOKUP($D369,'MÃ HH'!$A$2:$C$1873,3,0))</f>
        <v/>
      </c>
      <c r="G369" s="45"/>
      <c r="H369" s="45"/>
      <c r="I369" s="50"/>
      <c r="J369" s="51">
        <f t="shared" si="6"/>
        <v>0</v>
      </c>
      <c r="K369" s="52"/>
      <c r="L369" s="53"/>
    </row>
    <row r="370" spans="1:12" s="27" customFormat="1" ht="26.1" customHeight="1">
      <c r="A370" s="40"/>
      <c r="B370" s="41" t="str">
        <f>IF($A370="","",VLOOKUP($A370,'MÃ KH'!$A$2:$D$1048573,2,0))</f>
        <v/>
      </c>
      <c r="C370" s="42" t="s">
        <v>4886</v>
      </c>
      <c r="D370" s="43"/>
      <c r="E370" s="44" t="str">
        <f>IF($D370="","",VLOOKUP($D370,'MÃ HH'!$A$2:$C$2292,2,0))</f>
        <v/>
      </c>
      <c r="F370" s="44" t="str">
        <f>IF($D370="","",VLOOKUP($D370,'MÃ HH'!$A$2:$C$1873,3,0))</f>
        <v/>
      </c>
      <c r="G370" s="45"/>
      <c r="H370" s="45"/>
      <c r="I370" s="50"/>
      <c r="J370" s="51">
        <f t="shared" si="6"/>
        <v>0</v>
      </c>
      <c r="K370" s="52"/>
      <c r="L370" s="53"/>
    </row>
    <row r="371" spans="1:12" s="27" customFormat="1" ht="26.1" customHeight="1">
      <c r="A371" s="40"/>
      <c r="B371" s="41" t="str">
        <f>IF($A371="","",VLOOKUP($A371,'MÃ KH'!$A$2:$D$1048573,2,0))</f>
        <v/>
      </c>
      <c r="C371" s="42" t="s">
        <v>4886</v>
      </c>
      <c r="D371" s="43"/>
      <c r="E371" s="44" t="str">
        <f>IF($D371="","",VLOOKUP($D371,'MÃ HH'!$A$2:$C$2292,2,0))</f>
        <v/>
      </c>
      <c r="F371" s="44" t="str">
        <f>IF($D371="","",VLOOKUP($D371,'MÃ HH'!$A$2:$C$1873,3,0))</f>
        <v/>
      </c>
      <c r="G371" s="45"/>
      <c r="H371" s="45"/>
      <c r="I371" s="50"/>
      <c r="J371" s="51">
        <f t="shared" si="6"/>
        <v>0</v>
      </c>
      <c r="K371" s="52"/>
      <c r="L371" s="53"/>
    </row>
    <row r="372" spans="1:12" s="27" customFormat="1" ht="26.1" customHeight="1">
      <c r="A372" s="40"/>
      <c r="B372" s="41" t="str">
        <f>IF($A372="","",VLOOKUP($A372,'MÃ KH'!$A$2:$D$1048573,2,0))</f>
        <v/>
      </c>
      <c r="C372" s="42" t="s">
        <v>4886</v>
      </c>
      <c r="D372" s="43"/>
      <c r="E372" s="44" t="str">
        <f>IF($D372="","",VLOOKUP($D372,'MÃ HH'!$A$2:$C$2292,2,0))</f>
        <v/>
      </c>
      <c r="F372" s="44" t="str">
        <f>IF($D372="","",VLOOKUP($D372,'MÃ HH'!$A$2:$C$1873,3,0))</f>
        <v/>
      </c>
      <c r="G372" s="45"/>
      <c r="H372" s="45"/>
      <c r="I372" s="50"/>
      <c r="J372" s="51">
        <f t="shared" si="6"/>
        <v>0</v>
      </c>
      <c r="K372" s="52"/>
      <c r="L372" s="53"/>
    </row>
    <row r="373" spans="1:12" s="27" customFormat="1" ht="26.1" customHeight="1">
      <c r="A373" s="40"/>
      <c r="B373" s="41" t="str">
        <f>IF($A373="","",VLOOKUP($A373,'MÃ KH'!$A$2:$D$1048573,2,0))</f>
        <v/>
      </c>
      <c r="C373" s="42" t="s">
        <v>4886</v>
      </c>
      <c r="D373" s="43"/>
      <c r="E373" s="44" t="str">
        <f>IF($D373="","",VLOOKUP($D373,'MÃ HH'!$A$2:$C$2292,2,0))</f>
        <v/>
      </c>
      <c r="F373" s="44" t="str">
        <f>IF($D373="","",VLOOKUP($D373,'MÃ HH'!$A$2:$C$1873,3,0))</f>
        <v/>
      </c>
      <c r="G373" s="45"/>
      <c r="H373" s="45"/>
      <c r="I373" s="50"/>
      <c r="J373" s="51">
        <f t="shared" si="6"/>
        <v>0</v>
      </c>
      <c r="K373" s="52"/>
      <c r="L373" s="53"/>
    </row>
    <row r="374" spans="1:12" s="27" customFormat="1" ht="26.1" customHeight="1">
      <c r="A374" s="40"/>
      <c r="B374" s="41" t="str">
        <f>IF($A374="","",VLOOKUP($A374,'MÃ KH'!$A$2:$D$1048573,2,0))</f>
        <v/>
      </c>
      <c r="C374" s="42" t="s">
        <v>4886</v>
      </c>
      <c r="D374" s="43"/>
      <c r="E374" s="44" t="str">
        <f>IF($D374="","",VLOOKUP($D374,'MÃ HH'!$A$2:$C$2292,2,0))</f>
        <v/>
      </c>
      <c r="F374" s="44" t="str">
        <f>IF($D374="","",VLOOKUP($D374,'MÃ HH'!$A$2:$C$1873,3,0))</f>
        <v/>
      </c>
      <c r="G374" s="45"/>
      <c r="H374" s="45"/>
      <c r="I374" s="50"/>
      <c r="J374" s="51">
        <f t="shared" si="6"/>
        <v>0</v>
      </c>
      <c r="K374" s="52"/>
      <c r="L374" s="53"/>
    </row>
    <row r="375" spans="1:12" s="27" customFormat="1" ht="26.1" customHeight="1">
      <c r="A375" s="40"/>
      <c r="B375" s="41" t="str">
        <f>IF($A375="","",VLOOKUP($A375,'MÃ KH'!$A$2:$D$1048573,2,0))</f>
        <v/>
      </c>
      <c r="C375" s="42" t="s">
        <v>4886</v>
      </c>
      <c r="D375" s="43"/>
      <c r="E375" s="44" t="str">
        <f>IF($D375="","",VLOOKUP($D375,'MÃ HH'!$A$2:$C$2292,2,0))</f>
        <v/>
      </c>
      <c r="F375" s="44" t="str">
        <f>IF($D375="","",VLOOKUP($D375,'MÃ HH'!$A$2:$C$1873,3,0))</f>
        <v/>
      </c>
      <c r="G375" s="45"/>
      <c r="H375" s="45"/>
      <c r="I375" s="50"/>
      <c r="J375" s="51">
        <f t="shared" si="6"/>
        <v>0</v>
      </c>
      <c r="K375" s="52"/>
      <c r="L375" s="53"/>
    </row>
    <row r="376" spans="1:12" s="27" customFormat="1" ht="26.1" customHeight="1">
      <c r="A376" s="40"/>
      <c r="B376" s="41" t="str">
        <f>IF($A376="","",VLOOKUP($A376,'MÃ KH'!$A$2:$D$1048573,2,0))</f>
        <v/>
      </c>
      <c r="C376" s="42" t="s">
        <v>4886</v>
      </c>
      <c r="D376" s="43"/>
      <c r="E376" s="44" t="str">
        <f>IF($D376="","",VLOOKUP($D376,'MÃ HH'!$A$2:$C$2292,2,0))</f>
        <v/>
      </c>
      <c r="F376" s="44" t="str">
        <f>IF($D376="","",VLOOKUP($D376,'MÃ HH'!$A$2:$C$1873,3,0))</f>
        <v/>
      </c>
      <c r="G376" s="45"/>
      <c r="H376" s="45"/>
      <c r="I376" s="50"/>
      <c r="J376" s="51">
        <f t="shared" si="6"/>
        <v>0</v>
      </c>
      <c r="K376" s="52"/>
      <c r="L376" s="53"/>
    </row>
    <row r="377" spans="1:12" s="27" customFormat="1" ht="26.1" customHeight="1">
      <c r="A377" s="40"/>
      <c r="B377" s="41" t="str">
        <f>IF($A377="","",VLOOKUP($A377,'MÃ KH'!$A$2:$D$1048573,2,0))</f>
        <v/>
      </c>
      <c r="C377" s="42" t="s">
        <v>4886</v>
      </c>
      <c r="D377" s="43"/>
      <c r="E377" s="44" t="str">
        <f>IF($D377="","",VLOOKUP($D377,'MÃ HH'!$A$2:$C$2292,2,0))</f>
        <v/>
      </c>
      <c r="F377" s="44" t="str">
        <f>IF($D377="","",VLOOKUP($D377,'MÃ HH'!$A$2:$C$1873,3,0))</f>
        <v/>
      </c>
      <c r="G377" s="45"/>
      <c r="H377" s="45"/>
      <c r="I377" s="50"/>
      <c r="J377" s="51">
        <f t="shared" ref="J377:J440" si="7">I377*G377*1000</f>
        <v>0</v>
      </c>
      <c r="K377" s="52"/>
      <c r="L377" s="53"/>
    </row>
    <row r="378" spans="1:12" s="27" customFormat="1" ht="26.1" customHeight="1">
      <c r="A378" s="40"/>
      <c r="B378" s="41" t="str">
        <f>IF($A378="","",VLOOKUP($A378,'MÃ KH'!$A$2:$D$1048573,2,0))</f>
        <v/>
      </c>
      <c r="C378" s="42" t="s">
        <v>4886</v>
      </c>
      <c r="D378" s="43"/>
      <c r="E378" s="44" t="str">
        <f>IF($D378="","",VLOOKUP($D378,'MÃ HH'!$A$2:$C$2292,2,0))</f>
        <v/>
      </c>
      <c r="F378" s="44" t="str">
        <f>IF($D378="","",VLOOKUP($D378,'MÃ HH'!$A$2:$C$1873,3,0))</f>
        <v/>
      </c>
      <c r="G378" s="45"/>
      <c r="H378" s="45"/>
      <c r="I378" s="50"/>
      <c r="J378" s="51">
        <f t="shared" si="7"/>
        <v>0</v>
      </c>
      <c r="K378" s="52"/>
      <c r="L378" s="53"/>
    </row>
    <row r="379" spans="1:12" s="27" customFormat="1" ht="26.1" customHeight="1">
      <c r="A379" s="40"/>
      <c r="B379" s="41" t="str">
        <f>IF($A379="","",VLOOKUP($A379,'MÃ KH'!$A$2:$D$1048573,2,0))</f>
        <v/>
      </c>
      <c r="C379" s="42" t="s">
        <v>4886</v>
      </c>
      <c r="D379" s="43"/>
      <c r="E379" s="44" t="str">
        <f>IF($D379="","",VLOOKUP($D379,'MÃ HH'!$A$2:$C$2292,2,0))</f>
        <v/>
      </c>
      <c r="F379" s="44" t="str">
        <f>IF($D379="","",VLOOKUP($D379,'MÃ HH'!$A$2:$C$1873,3,0))</f>
        <v/>
      </c>
      <c r="G379" s="45"/>
      <c r="H379" s="45"/>
      <c r="I379" s="50"/>
      <c r="J379" s="51">
        <f t="shared" si="7"/>
        <v>0</v>
      </c>
      <c r="K379" s="52"/>
      <c r="L379" s="53"/>
    </row>
    <row r="380" spans="1:12" s="27" customFormat="1" ht="26.1" customHeight="1">
      <c r="A380" s="40"/>
      <c r="B380" s="41" t="str">
        <f>IF($A380="","",VLOOKUP($A380,'MÃ KH'!$A$2:$D$1048573,2,0))</f>
        <v/>
      </c>
      <c r="C380" s="42" t="s">
        <v>4886</v>
      </c>
      <c r="D380" s="43"/>
      <c r="E380" s="44" t="str">
        <f>IF($D380="","",VLOOKUP($D380,'MÃ HH'!$A$2:$C$2292,2,0))</f>
        <v/>
      </c>
      <c r="F380" s="44" t="str">
        <f>IF($D380="","",VLOOKUP($D380,'MÃ HH'!$A$2:$C$1873,3,0))</f>
        <v/>
      </c>
      <c r="G380" s="45"/>
      <c r="H380" s="45"/>
      <c r="I380" s="50"/>
      <c r="J380" s="51">
        <f t="shared" si="7"/>
        <v>0</v>
      </c>
      <c r="K380" s="52"/>
      <c r="L380" s="53"/>
    </row>
    <row r="381" spans="1:12" s="27" customFormat="1" ht="26.1" customHeight="1">
      <c r="A381" s="40"/>
      <c r="B381" s="41" t="str">
        <f>IF($A381="","",VLOOKUP($A381,'MÃ KH'!$A$2:$D$1048573,2,0))</f>
        <v/>
      </c>
      <c r="C381" s="42" t="s">
        <v>4886</v>
      </c>
      <c r="D381" s="43"/>
      <c r="E381" s="44" t="str">
        <f>IF($D381="","",VLOOKUP($D381,'MÃ HH'!$A$2:$C$2292,2,0))</f>
        <v/>
      </c>
      <c r="F381" s="44" t="str">
        <f>IF($D381="","",VLOOKUP($D381,'MÃ HH'!$A$2:$C$1873,3,0))</f>
        <v/>
      </c>
      <c r="G381" s="45"/>
      <c r="H381" s="45"/>
      <c r="I381" s="50"/>
      <c r="J381" s="51">
        <f t="shared" si="7"/>
        <v>0</v>
      </c>
      <c r="K381" s="52"/>
      <c r="L381" s="53"/>
    </row>
    <row r="382" spans="1:12" s="27" customFormat="1" ht="26.1" customHeight="1">
      <c r="A382" s="40"/>
      <c r="B382" s="41" t="str">
        <f>IF($A382="","",VLOOKUP($A382,'MÃ KH'!$A$2:$D$1048573,2,0))</f>
        <v/>
      </c>
      <c r="C382" s="42" t="s">
        <v>4886</v>
      </c>
      <c r="D382" s="43"/>
      <c r="E382" s="44" t="str">
        <f>IF($D382="","",VLOOKUP($D382,'MÃ HH'!$A$2:$C$2292,2,0))</f>
        <v/>
      </c>
      <c r="F382" s="44" t="str">
        <f>IF($D382="","",VLOOKUP($D382,'MÃ HH'!$A$2:$C$1873,3,0))</f>
        <v/>
      </c>
      <c r="G382" s="45"/>
      <c r="H382" s="45"/>
      <c r="I382" s="50"/>
      <c r="J382" s="51">
        <f t="shared" si="7"/>
        <v>0</v>
      </c>
      <c r="K382" s="52"/>
      <c r="L382" s="53"/>
    </row>
    <row r="383" spans="1:12" s="27" customFormat="1" ht="26.1" customHeight="1">
      <c r="A383" s="40"/>
      <c r="B383" s="41" t="str">
        <f>IF($A383="","",VLOOKUP($A383,'MÃ KH'!$A$2:$D$1048573,2,0))</f>
        <v/>
      </c>
      <c r="C383" s="42" t="s">
        <v>4886</v>
      </c>
      <c r="D383" s="43"/>
      <c r="E383" s="44" t="str">
        <f>IF($D383="","",VLOOKUP($D383,'MÃ HH'!$A$2:$C$2292,2,0))</f>
        <v/>
      </c>
      <c r="F383" s="44" t="str">
        <f>IF($D383="","",VLOOKUP($D383,'MÃ HH'!$A$2:$C$1873,3,0))</f>
        <v/>
      </c>
      <c r="G383" s="45"/>
      <c r="H383" s="45"/>
      <c r="I383" s="50"/>
      <c r="J383" s="51">
        <f t="shared" si="7"/>
        <v>0</v>
      </c>
      <c r="K383" s="52"/>
      <c r="L383" s="53"/>
    </row>
    <row r="384" spans="1:12" s="27" customFormat="1" ht="26.1" customHeight="1">
      <c r="A384" s="40"/>
      <c r="B384" s="41" t="str">
        <f>IF($A384="","",VLOOKUP($A384,'MÃ KH'!$A$2:$D$1048573,2,0))</f>
        <v/>
      </c>
      <c r="C384" s="42" t="s">
        <v>4886</v>
      </c>
      <c r="D384" s="43"/>
      <c r="E384" s="44" t="str">
        <f>IF($D384="","",VLOOKUP($D384,'MÃ HH'!$A$2:$C$2292,2,0))</f>
        <v/>
      </c>
      <c r="F384" s="44" t="str">
        <f>IF($D384="","",VLOOKUP($D384,'MÃ HH'!$A$2:$C$1873,3,0))</f>
        <v/>
      </c>
      <c r="G384" s="45"/>
      <c r="H384" s="45"/>
      <c r="I384" s="50"/>
      <c r="J384" s="51">
        <f t="shared" si="7"/>
        <v>0</v>
      </c>
      <c r="K384" s="52"/>
      <c r="L384" s="53"/>
    </row>
    <row r="385" spans="1:12" s="27" customFormat="1" ht="26.1" customHeight="1">
      <c r="A385" s="40"/>
      <c r="B385" s="41" t="str">
        <f>IF($A385="","",VLOOKUP($A385,'MÃ KH'!$A$2:$D$1048573,2,0))</f>
        <v/>
      </c>
      <c r="C385" s="42" t="s">
        <v>4886</v>
      </c>
      <c r="D385" s="43"/>
      <c r="E385" s="44" t="str">
        <f>IF($D385="","",VLOOKUP($D385,'MÃ HH'!$A$2:$C$2292,2,0))</f>
        <v/>
      </c>
      <c r="F385" s="44" t="str">
        <f>IF($D385="","",VLOOKUP($D385,'MÃ HH'!$A$2:$C$1873,3,0))</f>
        <v/>
      </c>
      <c r="G385" s="45"/>
      <c r="H385" s="45"/>
      <c r="I385" s="50"/>
      <c r="J385" s="51">
        <f t="shared" si="7"/>
        <v>0</v>
      </c>
      <c r="K385" s="52"/>
      <c r="L385" s="53"/>
    </row>
    <row r="386" spans="1:12" s="27" customFormat="1" ht="26.1" customHeight="1">
      <c r="A386" s="40"/>
      <c r="B386" s="41" t="str">
        <f>IF($A386="","",VLOOKUP($A386,'MÃ KH'!$A$2:$D$1048573,2,0))</f>
        <v/>
      </c>
      <c r="C386" s="42" t="s">
        <v>4886</v>
      </c>
      <c r="D386" s="43"/>
      <c r="E386" s="44" t="str">
        <f>IF($D386="","",VLOOKUP($D386,'MÃ HH'!$A$2:$C$2292,2,0))</f>
        <v/>
      </c>
      <c r="F386" s="44" t="str">
        <f>IF($D386="","",VLOOKUP($D386,'MÃ HH'!$A$2:$C$1873,3,0))</f>
        <v/>
      </c>
      <c r="G386" s="45"/>
      <c r="H386" s="45"/>
      <c r="I386" s="50"/>
      <c r="J386" s="51">
        <f t="shared" si="7"/>
        <v>0</v>
      </c>
      <c r="K386" s="52"/>
      <c r="L386" s="53"/>
    </row>
    <row r="387" spans="1:12" s="27" customFormat="1" ht="26.1" customHeight="1">
      <c r="A387" s="40"/>
      <c r="B387" s="41" t="str">
        <f>IF($A387="","",VLOOKUP($A387,'MÃ KH'!$A$2:$D$1048573,2,0))</f>
        <v/>
      </c>
      <c r="C387" s="42" t="s">
        <v>4886</v>
      </c>
      <c r="D387" s="43"/>
      <c r="E387" s="44" t="str">
        <f>IF($D387="","",VLOOKUP($D387,'MÃ HH'!$A$2:$C$2292,2,0))</f>
        <v/>
      </c>
      <c r="F387" s="44" t="str">
        <f>IF($D387="","",VLOOKUP($D387,'MÃ HH'!$A$2:$C$1873,3,0))</f>
        <v/>
      </c>
      <c r="G387" s="45"/>
      <c r="H387" s="45"/>
      <c r="I387" s="50"/>
      <c r="J387" s="51">
        <f t="shared" si="7"/>
        <v>0</v>
      </c>
      <c r="K387" s="52"/>
      <c r="L387" s="53"/>
    </row>
    <row r="388" spans="1:12" s="27" customFormat="1" ht="26.1" customHeight="1">
      <c r="A388" s="40"/>
      <c r="B388" s="41" t="str">
        <f>IF($A388="","",VLOOKUP($A388,'MÃ KH'!$A$2:$D$1048573,2,0))</f>
        <v/>
      </c>
      <c r="C388" s="42" t="s">
        <v>4886</v>
      </c>
      <c r="D388" s="43"/>
      <c r="E388" s="44" t="str">
        <f>IF($D388="","",VLOOKUP($D388,'MÃ HH'!$A$2:$C$2292,2,0))</f>
        <v/>
      </c>
      <c r="F388" s="44" t="str">
        <f>IF($D388="","",VLOOKUP($D388,'MÃ HH'!$A$2:$C$1873,3,0))</f>
        <v/>
      </c>
      <c r="G388" s="45"/>
      <c r="H388" s="45"/>
      <c r="I388" s="50"/>
      <c r="J388" s="51">
        <f t="shared" si="7"/>
        <v>0</v>
      </c>
      <c r="K388" s="52"/>
      <c r="L388" s="53"/>
    </row>
    <row r="389" spans="1:12" s="27" customFormat="1" ht="26.1" customHeight="1">
      <c r="A389" s="40"/>
      <c r="B389" s="41" t="str">
        <f>IF($A389="","",VLOOKUP($A389,'MÃ KH'!$A$2:$D$1048573,2,0))</f>
        <v/>
      </c>
      <c r="C389" s="42" t="s">
        <v>4886</v>
      </c>
      <c r="D389" s="43"/>
      <c r="E389" s="44" t="str">
        <f>IF($D389="","",VLOOKUP($D389,'MÃ HH'!$A$2:$C$2292,2,0))</f>
        <v/>
      </c>
      <c r="F389" s="44" t="str">
        <f>IF($D389="","",VLOOKUP($D389,'MÃ HH'!$A$2:$C$1873,3,0))</f>
        <v/>
      </c>
      <c r="G389" s="45"/>
      <c r="H389" s="45"/>
      <c r="I389" s="50"/>
      <c r="J389" s="51">
        <f t="shared" si="7"/>
        <v>0</v>
      </c>
      <c r="K389" s="52"/>
      <c r="L389" s="53"/>
    </row>
    <row r="390" spans="1:12" s="27" customFormat="1" ht="26.1" customHeight="1">
      <c r="A390" s="40"/>
      <c r="B390" s="41" t="str">
        <f>IF($A390="","",VLOOKUP($A390,'MÃ KH'!$A$2:$D$1048573,2,0))</f>
        <v/>
      </c>
      <c r="C390" s="42" t="s">
        <v>4886</v>
      </c>
      <c r="D390" s="43"/>
      <c r="E390" s="44" t="str">
        <f>IF($D390="","",VLOOKUP($D390,'MÃ HH'!$A$2:$C$2292,2,0))</f>
        <v/>
      </c>
      <c r="F390" s="44" t="str">
        <f>IF($D390="","",VLOOKUP($D390,'MÃ HH'!$A$2:$C$1873,3,0))</f>
        <v/>
      </c>
      <c r="G390" s="45"/>
      <c r="H390" s="45"/>
      <c r="I390" s="50"/>
      <c r="J390" s="51">
        <f t="shared" si="7"/>
        <v>0</v>
      </c>
      <c r="K390" s="52"/>
      <c r="L390" s="53"/>
    </row>
    <row r="391" spans="1:12" s="27" customFormat="1" ht="26.1" customHeight="1">
      <c r="A391" s="40"/>
      <c r="B391" s="41" t="str">
        <f>IF($A391="","",VLOOKUP($A391,'MÃ KH'!$A$2:$D$1048573,2,0))</f>
        <v/>
      </c>
      <c r="C391" s="42" t="s">
        <v>4886</v>
      </c>
      <c r="D391" s="43"/>
      <c r="E391" s="44" t="str">
        <f>IF($D391="","",VLOOKUP($D391,'MÃ HH'!$A$2:$C$2292,2,0))</f>
        <v/>
      </c>
      <c r="F391" s="44" t="str">
        <f>IF($D391="","",VLOOKUP($D391,'MÃ HH'!$A$2:$C$1873,3,0))</f>
        <v/>
      </c>
      <c r="G391" s="45"/>
      <c r="H391" s="45"/>
      <c r="I391" s="50"/>
      <c r="J391" s="51">
        <f t="shared" si="7"/>
        <v>0</v>
      </c>
      <c r="K391" s="52"/>
      <c r="L391" s="53"/>
    </row>
    <row r="392" spans="1:12" s="27" customFormat="1" ht="26.1" customHeight="1">
      <c r="A392" s="40"/>
      <c r="B392" s="41" t="str">
        <f>IF($A392="","",VLOOKUP($A392,'MÃ KH'!$A$2:$D$1048573,2,0))</f>
        <v/>
      </c>
      <c r="C392" s="42" t="s">
        <v>4886</v>
      </c>
      <c r="D392" s="43"/>
      <c r="E392" s="44" t="str">
        <f>IF($D392="","",VLOOKUP($D392,'MÃ HH'!$A$2:$C$2292,2,0))</f>
        <v/>
      </c>
      <c r="F392" s="44" t="str">
        <f>IF($D392="","",VLOOKUP($D392,'MÃ HH'!$A$2:$C$1873,3,0))</f>
        <v/>
      </c>
      <c r="G392" s="45"/>
      <c r="H392" s="45"/>
      <c r="I392" s="50"/>
      <c r="J392" s="51">
        <f t="shared" si="7"/>
        <v>0</v>
      </c>
      <c r="K392" s="52"/>
      <c r="L392" s="53"/>
    </row>
    <row r="393" spans="1:12" s="27" customFormat="1" ht="26.1" customHeight="1">
      <c r="A393" s="40"/>
      <c r="B393" s="41" t="str">
        <f>IF($A393="","",VLOOKUP($A393,'MÃ KH'!$A$2:$D$1048573,2,0))</f>
        <v/>
      </c>
      <c r="C393" s="42" t="s">
        <v>4886</v>
      </c>
      <c r="D393" s="43"/>
      <c r="E393" s="44" t="str">
        <f>IF($D393="","",VLOOKUP($D393,'MÃ HH'!$A$2:$C$2292,2,0))</f>
        <v/>
      </c>
      <c r="F393" s="44" t="str">
        <f>IF($D393="","",VLOOKUP($D393,'MÃ HH'!$A$2:$C$1873,3,0))</f>
        <v/>
      </c>
      <c r="G393" s="45"/>
      <c r="H393" s="45"/>
      <c r="I393" s="50"/>
      <c r="J393" s="51">
        <f t="shared" si="7"/>
        <v>0</v>
      </c>
      <c r="K393" s="52"/>
      <c r="L393" s="53"/>
    </row>
    <row r="394" spans="1:12" s="27" customFormat="1" ht="26.1" customHeight="1">
      <c r="A394" s="40"/>
      <c r="B394" s="41" t="str">
        <f>IF($A394="","",VLOOKUP($A394,'MÃ KH'!$A$2:$D$1048573,2,0))</f>
        <v/>
      </c>
      <c r="C394" s="42" t="s">
        <v>4886</v>
      </c>
      <c r="D394" s="43"/>
      <c r="E394" s="44" t="str">
        <f>IF($D394="","",VLOOKUP($D394,'MÃ HH'!$A$2:$C$2292,2,0))</f>
        <v/>
      </c>
      <c r="F394" s="44" t="str">
        <f>IF($D394="","",VLOOKUP($D394,'MÃ HH'!$A$2:$C$1873,3,0))</f>
        <v/>
      </c>
      <c r="G394" s="45"/>
      <c r="H394" s="45"/>
      <c r="I394" s="50"/>
      <c r="J394" s="51">
        <f t="shared" si="7"/>
        <v>0</v>
      </c>
      <c r="K394" s="52"/>
      <c r="L394" s="53"/>
    </row>
    <row r="395" spans="1:12" s="27" customFormat="1" ht="26.1" customHeight="1">
      <c r="A395" s="40"/>
      <c r="B395" s="41" t="str">
        <f>IF($A395="","",VLOOKUP($A395,'MÃ KH'!$A$2:$D$1048573,2,0))</f>
        <v/>
      </c>
      <c r="C395" s="42" t="s">
        <v>4886</v>
      </c>
      <c r="D395" s="43"/>
      <c r="E395" s="44" t="str">
        <f>IF($D395="","",VLOOKUP($D395,'MÃ HH'!$A$2:$C$2292,2,0))</f>
        <v/>
      </c>
      <c r="F395" s="44" t="str">
        <f>IF($D395="","",VLOOKUP($D395,'MÃ HH'!$A$2:$C$1873,3,0))</f>
        <v/>
      </c>
      <c r="G395" s="45"/>
      <c r="H395" s="45"/>
      <c r="I395" s="50"/>
      <c r="J395" s="51">
        <f t="shared" si="7"/>
        <v>0</v>
      </c>
      <c r="K395" s="52"/>
      <c r="L395" s="53"/>
    </row>
    <row r="396" spans="1:12" s="27" customFormat="1" ht="26.1" customHeight="1">
      <c r="A396" s="40"/>
      <c r="B396" s="41" t="str">
        <f>IF($A396="","",VLOOKUP($A396,'MÃ KH'!$A$2:$D$1048573,2,0))</f>
        <v/>
      </c>
      <c r="C396" s="42" t="s">
        <v>4886</v>
      </c>
      <c r="D396" s="43"/>
      <c r="E396" s="44" t="str">
        <f>IF($D396="","",VLOOKUP($D396,'MÃ HH'!$A$2:$C$2292,2,0))</f>
        <v/>
      </c>
      <c r="F396" s="44" t="str">
        <f>IF($D396="","",VLOOKUP($D396,'MÃ HH'!$A$2:$C$1873,3,0))</f>
        <v/>
      </c>
      <c r="G396" s="45"/>
      <c r="H396" s="45"/>
      <c r="I396" s="50"/>
      <c r="J396" s="51">
        <f t="shared" si="7"/>
        <v>0</v>
      </c>
      <c r="K396" s="52"/>
      <c r="L396" s="53"/>
    </row>
    <row r="397" spans="1:12" s="27" customFormat="1" ht="26.1" customHeight="1">
      <c r="A397" s="40"/>
      <c r="B397" s="41" t="str">
        <f>IF($A397="","",VLOOKUP($A397,'MÃ KH'!$A$2:$D$1048573,2,0))</f>
        <v/>
      </c>
      <c r="C397" s="42" t="s">
        <v>4886</v>
      </c>
      <c r="D397" s="43"/>
      <c r="E397" s="44" t="str">
        <f>IF($D397="","",VLOOKUP($D397,'MÃ HH'!$A$2:$C$2292,2,0))</f>
        <v/>
      </c>
      <c r="F397" s="44" t="str">
        <f>IF($D397="","",VLOOKUP($D397,'MÃ HH'!$A$2:$C$1873,3,0))</f>
        <v/>
      </c>
      <c r="G397" s="45"/>
      <c r="H397" s="45"/>
      <c r="I397" s="50"/>
      <c r="J397" s="51">
        <f t="shared" si="7"/>
        <v>0</v>
      </c>
      <c r="K397" s="52"/>
      <c r="L397" s="53"/>
    </row>
    <row r="398" spans="1:12" s="27" customFormat="1" ht="26.1" customHeight="1">
      <c r="A398" s="40"/>
      <c r="B398" s="41" t="str">
        <f>IF($A398="","",VLOOKUP($A398,'MÃ KH'!$A$2:$D$1048573,2,0))</f>
        <v/>
      </c>
      <c r="C398" s="42" t="s">
        <v>4886</v>
      </c>
      <c r="D398" s="43"/>
      <c r="E398" s="44" t="str">
        <f>IF($D398="","",VLOOKUP($D398,'MÃ HH'!$A$2:$C$2292,2,0))</f>
        <v/>
      </c>
      <c r="F398" s="44" t="str">
        <f>IF($D398="","",VLOOKUP($D398,'MÃ HH'!$A$2:$C$1873,3,0))</f>
        <v/>
      </c>
      <c r="G398" s="45"/>
      <c r="H398" s="45"/>
      <c r="I398" s="50"/>
      <c r="J398" s="51">
        <f t="shared" si="7"/>
        <v>0</v>
      </c>
      <c r="K398" s="52"/>
      <c r="L398" s="53"/>
    </row>
    <row r="399" spans="1:12" s="27" customFormat="1" ht="26.1" customHeight="1">
      <c r="A399" s="40"/>
      <c r="B399" s="41" t="str">
        <f>IF($A399="","",VLOOKUP($A399,'MÃ KH'!$A$2:$D$1048573,2,0))</f>
        <v/>
      </c>
      <c r="C399" s="42" t="s">
        <v>4886</v>
      </c>
      <c r="D399" s="43"/>
      <c r="E399" s="44" t="str">
        <f>IF($D399="","",VLOOKUP($D399,'MÃ HH'!$A$2:$C$2292,2,0))</f>
        <v/>
      </c>
      <c r="F399" s="44" t="str">
        <f>IF($D399="","",VLOOKUP($D399,'MÃ HH'!$A$2:$C$1873,3,0))</f>
        <v/>
      </c>
      <c r="G399" s="45"/>
      <c r="H399" s="45"/>
      <c r="I399" s="50"/>
      <c r="J399" s="51">
        <f t="shared" si="7"/>
        <v>0</v>
      </c>
      <c r="K399" s="52"/>
      <c r="L399" s="53"/>
    </row>
    <row r="400" spans="1:12" s="27" customFormat="1" ht="26.1" customHeight="1">
      <c r="A400" s="40"/>
      <c r="B400" s="41" t="str">
        <f>IF($A400="","",VLOOKUP($A400,'MÃ KH'!$A$2:$D$1048573,2,0))</f>
        <v/>
      </c>
      <c r="C400" s="42" t="s">
        <v>4886</v>
      </c>
      <c r="D400" s="43"/>
      <c r="E400" s="44" t="str">
        <f>IF($D400="","",VLOOKUP($D400,'MÃ HH'!$A$2:$C$2292,2,0))</f>
        <v/>
      </c>
      <c r="F400" s="44" t="str">
        <f>IF($D400="","",VLOOKUP($D400,'MÃ HH'!$A$2:$C$1873,3,0))</f>
        <v/>
      </c>
      <c r="G400" s="45"/>
      <c r="H400" s="45"/>
      <c r="I400" s="50"/>
      <c r="J400" s="51">
        <f t="shared" si="7"/>
        <v>0</v>
      </c>
      <c r="K400" s="52"/>
      <c r="L400" s="53"/>
    </row>
    <row r="401" spans="1:12" s="27" customFormat="1" ht="26.1" customHeight="1">
      <c r="A401" s="40"/>
      <c r="B401" s="41" t="str">
        <f>IF($A401="","",VLOOKUP($A401,'MÃ KH'!$A$2:$D$1048573,2,0))</f>
        <v/>
      </c>
      <c r="C401" s="42" t="s">
        <v>4886</v>
      </c>
      <c r="D401" s="43"/>
      <c r="E401" s="44" t="str">
        <f>IF($D401="","",VLOOKUP($D401,'MÃ HH'!$A$2:$C$2292,2,0))</f>
        <v/>
      </c>
      <c r="F401" s="44" t="str">
        <f>IF($D401="","",VLOOKUP($D401,'MÃ HH'!$A$2:$C$1873,3,0))</f>
        <v/>
      </c>
      <c r="G401" s="45"/>
      <c r="H401" s="45"/>
      <c r="I401" s="50"/>
      <c r="J401" s="51">
        <f t="shared" si="7"/>
        <v>0</v>
      </c>
      <c r="K401" s="52"/>
      <c r="L401" s="53"/>
    </row>
    <row r="402" spans="1:12" s="27" customFormat="1" ht="26.1" customHeight="1">
      <c r="A402" s="40"/>
      <c r="B402" s="41" t="str">
        <f>IF($A402="","",VLOOKUP($A402,'MÃ KH'!$A$2:$D$1048573,2,0))</f>
        <v/>
      </c>
      <c r="C402" s="42" t="s">
        <v>4886</v>
      </c>
      <c r="D402" s="43"/>
      <c r="E402" s="44" t="str">
        <f>IF($D402="","",VLOOKUP($D402,'MÃ HH'!$A$2:$C$2292,2,0))</f>
        <v/>
      </c>
      <c r="F402" s="44" t="str">
        <f>IF($D402="","",VLOOKUP($D402,'MÃ HH'!$A$2:$C$1873,3,0))</f>
        <v/>
      </c>
      <c r="G402" s="45"/>
      <c r="H402" s="45"/>
      <c r="I402" s="50"/>
      <c r="J402" s="51">
        <f t="shared" si="7"/>
        <v>0</v>
      </c>
      <c r="K402" s="52"/>
      <c r="L402" s="53"/>
    </row>
    <row r="403" spans="1:12" s="27" customFormat="1" ht="26.1" customHeight="1">
      <c r="A403" s="40"/>
      <c r="B403" s="41" t="str">
        <f>IF($A403="","",VLOOKUP($A403,'MÃ KH'!$A$2:$D$1048573,2,0))</f>
        <v/>
      </c>
      <c r="C403" s="42" t="s">
        <v>4886</v>
      </c>
      <c r="D403" s="43"/>
      <c r="E403" s="44" t="str">
        <f>IF($D403="","",VLOOKUP($D403,'MÃ HH'!$A$2:$C$2292,2,0))</f>
        <v/>
      </c>
      <c r="F403" s="44" t="str">
        <f>IF($D403="","",VLOOKUP($D403,'MÃ HH'!$A$2:$C$1873,3,0))</f>
        <v/>
      </c>
      <c r="G403" s="45"/>
      <c r="H403" s="45"/>
      <c r="I403" s="50"/>
      <c r="J403" s="51">
        <f t="shared" si="7"/>
        <v>0</v>
      </c>
      <c r="K403" s="52"/>
      <c r="L403" s="53"/>
    </row>
    <row r="404" spans="1:12" s="27" customFormat="1" ht="26.1" customHeight="1">
      <c r="A404" s="40"/>
      <c r="B404" s="41" t="str">
        <f>IF($A404="","",VLOOKUP($A404,'MÃ KH'!$A$2:$D$1048573,2,0))</f>
        <v/>
      </c>
      <c r="C404" s="42" t="s">
        <v>4886</v>
      </c>
      <c r="D404" s="43"/>
      <c r="E404" s="44" t="str">
        <f>IF($D404="","",VLOOKUP($D404,'MÃ HH'!$A$2:$C$2292,2,0))</f>
        <v/>
      </c>
      <c r="F404" s="44" t="str">
        <f>IF($D404="","",VLOOKUP($D404,'MÃ HH'!$A$2:$C$1873,3,0))</f>
        <v/>
      </c>
      <c r="G404" s="45"/>
      <c r="H404" s="45"/>
      <c r="I404" s="50"/>
      <c r="J404" s="51">
        <f t="shared" si="7"/>
        <v>0</v>
      </c>
      <c r="K404" s="52"/>
      <c r="L404" s="53"/>
    </row>
    <row r="405" spans="1:12" s="27" customFormat="1" ht="26.1" customHeight="1">
      <c r="A405" s="40"/>
      <c r="B405" s="41" t="str">
        <f>IF($A405="","",VLOOKUP($A405,'MÃ KH'!$A$2:$D$1048573,2,0))</f>
        <v/>
      </c>
      <c r="C405" s="42" t="s">
        <v>4886</v>
      </c>
      <c r="D405" s="43"/>
      <c r="E405" s="44" t="str">
        <f>IF($D405="","",VLOOKUP($D405,'MÃ HH'!$A$2:$C$2292,2,0))</f>
        <v/>
      </c>
      <c r="F405" s="44" t="str">
        <f>IF($D405="","",VLOOKUP($D405,'MÃ HH'!$A$2:$C$1873,3,0))</f>
        <v/>
      </c>
      <c r="G405" s="45"/>
      <c r="H405" s="45"/>
      <c r="I405" s="50"/>
      <c r="J405" s="51">
        <f t="shared" si="7"/>
        <v>0</v>
      </c>
      <c r="K405" s="52"/>
      <c r="L405" s="53"/>
    </row>
    <row r="406" spans="1:12" s="27" customFormat="1" ht="26.1" customHeight="1">
      <c r="A406" s="40"/>
      <c r="B406" s="41" t="str">
        <f>IF($A406="","",VLOOKUP($A406,'MÃ KH'!$A$2:$D$1048573,2,0))</f>
        <v/>
      </c>
      <c r="C406" s="42" t="s">
        <v>4886</v>
      </c>
      <c r="D406" s="43"/>
      <c r="E406" s="44" t="str">
        <f>IF($D406="","",VLOOKUP($D406,'MÃ HH'!$A$2:$C$2292,2,0))</f>
        <v/>
      </c>
      <c r="F406" s="44" t="str">
        <f>IF($D406="","",VLOOKUP($D406,'MÃ HH'!$A$2:$C$1873,3,0))</f>
        <v/>
      </c>
      <c r="G406" s="45"/>
      <c r="H406" s="45"/>
      <c r="I406" s="50"/>
      <c r="J406" s="51">
        <f t="shared" si="7"/>
        <v>0</v>
      </c>
      <c r="K406" s="52"/>
      <c r="L406" s="53"/>
    </row>
    <row r="407" spans="1:12" s="27" customFormat="1" ht="26.1" customHeight="1">
      <c r="A407" s="40"/>
      <c r="B407" s="41" t="str">
        <f>IF($A407="","",VLOOKUP($A407,'MÃ KH'!$A$2:$D$1048573,2,0))</f>
        <v/>
      </c>
      <c r="C407" s="42" t="s">
        <v>4886</v>
      </c>
      <c r="D407" s="43"/>
      <c r="E407" s="44" t="str">
        <f>IF($D407="","",VLOOKUP($D407,'MÃ HH'!$A$2:$C$2292,2,0))</f>
        <v/>
      </c>
      <c r="F407" s="44" t="str">
        <f>IF($D407="","",VLOOKUP($D407,'MÃ HH'!$A$2:$C$1873,3,0))</f>
        <v/>
      </c>
      <c r="G407" s="45"/>
      <c r="H407" s="45"/>
      <c r="I407" s="50"/>
      <c r="J407" s="51">
        <f t="shared" si="7"/>
        <v>0</v>
      </c>
      <c r="K407" s="52"/>
      <c r="L407" s="53"/>
    </row>
    <row r="408" spans="1:12" s="27" customFormat="1" ht="26.1" customHeight="1">
      <c r="A408" s="40"/>
      <c r="B408" s="41" t="str">
        <f>IF($A408="","",VLOOKUP($A408,'MÃ KH'!$A$2:$D$1048573,2,0))</f>
        <v/>
      </c>
      <c r="C408" s="42" t="s">
        <v>4886</v>
      </c>
      <c r="D408" s="43"/>
      <c r="E408" s="44" t="str">
        <f>IF($D408="","",VLOOKUP($D408,'MÃ HH'!$A$2:$C$2292,2,0))</f>
        <v/>
      </c>
      <c r="F408" s="44" t="str">
        <f>IF($D408="","",VLOOKUP($D408,'MÃ HH'!$A$2:$C$1873,3,0))</f>
        <v/>
      </c>
      <c r="G408" s="45"/>
      <c r="H408" s="45"/>
      <c r="I408" s="50"/>
      <c r="J408" s="51">
        <f t="shared" si="7"/>
        <v>0</v>
      </c>
      <c r="K408" s="52"/>
      <c r="L408" s="53"/>
    </row>
    <row r="409" spans="1:12" s="27" customFormat="1" ht="26.1" customHeight="1">
      <c r="A409" s="40"/>
      <c r="B409" s="41" t="str">
        <f>IF($A409="","",VLOOKUP($A409,'MÃ KH'!$A$2:$D$1048573,2,0))</f>
        <v/>
      </c>
      <c r="C409" s="42" t="s">
        <v>4886</v>
      </c>
      <c r="D409" s="43"/>
      <c r="E409" s="44" t="str">
        <f>IF($D409="","",VLOOKUP($D409,'MÃ HH'!$A$2:$C$2292,2,0))</f>
        <v/>
      </c>
      <c r="F409" s="44" t="str">
        <f>IF($D409="","",VLOOKUP($D409,'MÃ HH'!$A$2:$C$1873,3,0))</f>
        <v/>
      </c>
      <c r="G409" s="45"/>
      <c r="H409" s="45"/>
      <c r="I409" s="50"/>
      <c r="J409" s="51">
        <f t="shared" si="7"/>
        <v>0</v>
      </c>
      <c r="K409" s="52"/>
      <c r="L409" s="53"/>
    </row>
    <row r="410" spans="1:12" s="27" customFormat="1" ht="26.1" customHeight="1">
      <c r="A410" s="40"/>
      <c r="B410" s="41" t="str">
        <f>IF($A410="","",VLOOKUP($A410,'MÃ KH'!$A$2:$D$1048573,2,0))</f>
        <v/>
      </c>
      <c r="C410" s="42" t="s">
        <v>4886</v>
      </c>
      <c r="D410" s="43"/>
      <c r="E410" s="44" t="str">
        <f>IF($D410="","",VLOOKUP($D410,'MÃ HH'!$A$2:$C$2292,2,0))</f>
        <v/>
      </c>
      <c r="F410" s="44" t="str">
        <f>IF($D410="","",VLOOKUP($D410,'MÃ HH'!$A$2:$C$1873,3,0))</f>
        <v/>
      </c>
      <c r="G410" s="45"/>
      <c r="H410" s="45"/>
      <c r="I410" s="50"/>
      <c r="J410" s="51">
        <f t="shared" si="7"/>
        <v>0</v>
      </c>
      <c r="K410" s="52"/>
      <c r="L410" s="53"/>
    </row>
    <row r="411" spans="1:12" s="27" customFormat="1" ht="26.1" customHeight="1">
      <c r="A411" s="40"/>
      <c r="B411" s="41" t="str">
        <f>IF($A411="","",VLOOKUP($A411,'MÃ KH'!$A$2:$D$1048573,2,0))</f>
        <v/>
      </c>
      <c r="C411" s="42" t="s">
        <v>4886</v>
      </c>
      <c r="D411" s="43"/>
      <c r="E411" s="44" t="str">
        <f>IF($D411="","",VLOOKUP($D411,'MÃ HH'!$A$2:$C$2292,2,0))</f>
        <v/>
      </c>
      <c r="F411" s="44" t="str">
        <f>IF($D411="","",VLOOKUP($D411,'MÃ HH'!$A$2:$C$1873,3,0))</f>
        <v/>
      </c>
      <c r="G411" s="45"/>
      <c r="H411" s="45"/>
      <c r="I411" s="50"/>
      <c r="J411" s="51">
        <f t="shared" si="7"/>
        <v>0</v>
      </c>
      <c r="K411" s="52"/>
      <c r="L411" s="53"/>
    </row>
    <row r="412" spans="1:12" s="27" customFormat="1" ht="26.1" customHeight="1">
      <c r="A412" s="40"/>
      <c r="B412" s="41" t="str">
        <f>IF($A412="","",VLOOKUP($A412,'MÃ KH'!$A$2:$D$1048573,2,0))</f>
        <v/>
      </c>
      <c r="C412" s="42" t="s">
        <v>4886</v>
      </c>
      <c r="D412" s="43"/>
      <c r="E412" s="44" t="str">
        <f>IF($D412="","",VLOOKUP($D412,'MÃ HH'!$A$2:$C$2292,2,0))</f>
        <v/>
      </c>
      <c r="F412" s="44" t="str">
        <f>IF($D412="","",VLOOKUP($D412,'MÃ HH'!$A$2:$C$1873,3,0))</f>
        <v/>
      </c>
      <c r="G412" s="45"/>
      <c r="H412" s="45"/>
      <c r="I412" s="50"/>
      <c r="J412" s="51">
        <f t="shared" si="7"/>
        <v>0</v>
      </c>
      <c r="K412" s="52"/>
      <c r="L412" s="53"/>
    </row>
    <row r="413" spans="1:12" s="27" customFormat="1" ht="26.1" customHeight="1">
      <c r="A413" s="40"/>
      <c r="B413" s="41" t="str">
        <f>IF($A413="","",VLOOKUP($A413,'MÃ KH'!$A$2:$D$1048573,2,0))</f>
        <v/>
      </c>
      <c r="C413" s="42" t="s">
        <v>4886</v>
      </c>
      <c r="D413" s="43"/>
      <c r="E413" s="44" t="str">
        <f>IF($D413="","",VLOOKUP($D413,'MÃ HH'!$A$2:$C$2292,2,0))</f>
        <v/>
      </c>
      <c r="F413" s="44" t="str">
        <f>IF($D413="","",VLOOKUP($D413,'MÃ HH'!$A$2:$C$1873,3,0))</f>
        <v/>
      </c>
      <c r="G413" s="45"/>
      <c r="H413" s="45"/>
      <c r="I413" s="50"/>
      <c r="J413" s="51">
        <f t="shared" si="7"/>
        <v>0</v>
      </c>
      <c r="K413" s="52"/>
      <c r="L413" s="53"/>
    </row>
    <row r="414" spans="1:12" s="27" customFormat="1" ht="26.1" customHeight="1">
      <c r="A414" s="40"/>
      <c r="B414" s="41" t="str">
        <f>IF($A414="","",VLOOKUP($A414,'MÃ KH'!$A$2:$D$1048573,2,0))</f>
        <v/>
      </c>
      <c r="C414" s="42" t="s">
        <v>4886</v>
      </c>
      <c r="D414" s="43"/>
      <c r="E414" s="44" t="str">
        <f>IF($D414="","",VLOOKUP($D414,'MÃ HH'!$A$2:$C$2292,2,0))</f>
        <v/>
      </c>
      <c r="F414" s="44" t="str">
        <f>IF($D414="","",VLOOKUP($D414,'MÃ HH'!$A$2:$C$1873,3,0))</f>
        <v/>
      </c>
      <c r="G414" s="45"/>
      <c r="H414" s="45"/>
      <c r="I414" s="50"/>
      <c r="J414" s="51">
        <f t="shared" si="7"/>
        <v>0</v>
      </c>
      <c r="K414" s="52"/>
      <c r="L414" s="53"/>
    </row>
    <row r="415" spans="1:12" s="27" customFormat="1" ht="26.1" customHeight="1">
      <c r="A415" s="40"/>
      <c r="B415" s="41" t="str">
        <f>IF($A415="","",VLOOKUP($A415,'MÃ KH'!$A$2:$D$1048573,2,0))</f>
        <v/>
      </c>
      <c r="C415" s="42" t="s">
        <v>4886</v>
      </c>
      <c r="D415" s="43"/>
      <c r="E415" s="44" t="str">
        <f>IF($D415="","",VLOOKUP($D415,'MÃ HH'!$A$2:$C$2292,2,0))</f>
        <v/>
      </c>
      <c r="F415" s="44" t="str">
        <f>IF($D415="","",VLOOKUP($D415,'MÃ HH'!$A$2:$C$1873,3,0))</f>
        <v/>
      </c>
      <c r="G415" s="45"/>
      <c r="H415" s="45"/>
      <c r="I415" s="50"/>
      <c r="J415" s="51">
        <f t="shared" si="7"/>
        <v>0</v>
      </c>
      <c r="K415" s="52"/>
      <c r="L415" s="53"/>
    </row>
    <row r="416" spans="1:12" s="27" customFormat="1" ht="26.1" customHeight="1">
      <c r="A416" s="40"/>
      <c r="B416" s="41" t="str">
        <f>IF($A416="","",VLOOKUP($A416,'MÃ KH'!$A$2:$D$1048573,2,0))</f>
        <v/>
      </c>
      <c r="C416" s="42" t="s">
        <v>4886</v>
      </c>
      <c r="D416" s="43"/>
      <c r="E416" s="44" t="str">
        <f>IF($D416="","",VLOOKUP($D416,'MÃ HH'!$A$2:$C$2292,2,0))</f>
        <v/>
      </c>
      <c r="F416" s="44" t="str">
        <f>IF($D416="","",VLOOKUP($D416,'MÃ HH'!$A$2:$C$1873,3,0))</f>
        <v/>
      </c>
      <c r="G416" s="45"/>
      <c r="H416" s="45"/>
      <c r="I416" s="50"/>
      <c r="J416" s="51">
        <f t="shared" si="7"/>
        <v>0</v>
      </c>
      <c r="K416" s="52"/>
      <c r="L416" s="53"/>
    </row>
    <row r="417" spans="1:12" s="27" customFormat="1" ht="26.1" customHeight="1">
      <c r="A417" s="40"/>
      <c r="B417" s="41" t="str">
        <f>IF($A417="","",VLOOKUP($A417,'MÃ KH'!$A$2:$D$1048573,2,0))</f>
        <v/>
      </c>
      <c r="C417" s="42" t="s">
        <v>4886</v>
      </c>
      <c r="D417" s="43"/>
      <c r="E417" s="44" t="str">
        <f>IF($D417="","",VLOOKUP($D417,'MÃ HH'!$A$2:$C$2292,2,0))</f>
        <v/>
      </c>
      <c r="F417" s="44" t="str">
        <f>IF($D417="","",VLOOKUP($D417,'MÃ HH'!$A$2:$C$1873,3,0))</f>
        <v/>
      </c>
      <c r="G417" s="45"/>
      <c r="H417" s="45"/>
      <c r="I417" s="50"/>
      <c r="J417" s="51">
        <f t="shared" si="7"/>
        <v>0</v>
      </c>
      <c r="K417" s="52"/>
      <c r="L417" s="53"/>
    </row>
    <row r="418" spans="1:12" s="27" customFormat="1" ht="26.1" customHeight="1">
      <c r="A418" s="40"/>
      <c r="B418" s="41" t="str">
        <f>IF($A418="","",VLOOKUP($A418,'MÃ KH'!$A$2:$D$1048573,2,0))</f>
        <v/>
      </c>
      <c r="C418" s="42" t="s">
        <v>4886</v>
      </c>
      <c r="D418" s="43"/>
      <c r="E418" s="44" t="str">
        <f>IF($D418="","",VLOOKUP($D418,'MÃ HH'!$A$2:$C$2292,2,0))</f>
        <v/>
      </c>
      <c r="F418" s="44" t="str">
        <f>IF($D418="","",VLOOKUP($D418,'MÃ HH'!$A$2:$C$1873,3,0))</f>
        <v/>
      </c>
      <c r="G418" s="45"/>
      <c r="H418" s="45"/>
      <c r="I418" s="50"/>
      <c r="J418" s="51">
        <f t="shared" si="7"/>
        <v>0</v>
      </c>
      <c r="K418" s="52"/>
      <c r="L418" s="53"/>
    </row>
    <row r="419" spans="1:12" s="27" customFormat="1" ht="26.1" customHeight="1">
      <c r="A419" s="40"/>
      <c r="B419" s="41" t="str">
        <f>IF($A419="","",VLOOKUP($A419,'MÃ KH'!$A$2:$D$1048573,2,0))</f>
        <v/>
      </c>
      <c r="C419" s="42" t="s">
        <v>4886</v>
      </c>
      <c r="D419" s="43"/>
      <c r="E419" s="44" t="str">
        <f>IF($D419="","",VLOOKUP($D419,'MÃ HH'!$A$2:$C$2292,2,0))</f>
        <v/>
      </c>
      <c r="F419" s="44" t="str">
        <f>IF($D419="","",VLOOKUP($D419,'MÃ HH'!$A$2:$C$1873,3,0))</f>
        <v/>
      </c>
      <c r="G419" s="45"/>
      <c r="H419" s="45"/>
      <c r="I419" s="50"/>
      <c r="J419" s="51">
        <f t="shared" si="7"/>
        <v>0</v>
      </c>
      <c r="K419" s="52"/>
      <c r="L419" s="53"/>
    </row>
    <row r="420" spans="1:12" s="27" customFormat="1" ht="26.1" customHeight="1">
      <c r="A420" s="40"/>
      <c r="B420" s="41" t="str">
        <f>IF($A420="","",VLOOKUP($A420,'MÃ KH'!$A$2:$D$1048573,2,0))</f>
        <v/>
      </c>
      <c r="C420" s="42" t="s">
        <v>4886</v>
      </c>
      <c r="D420" s="43"/>
      <c r="E420" s="44" t="str">
        <f>IF($D420="","",VLOOKUP($D420,'MÃ HH'!$A$2:$C$2292,2,0))</f>
        <v/>
      </c>
      <c r="F420" s="44" t="str">
        <f>IF($D420="","",VLOOKUP($D420,'MÃ HH'!$A$2:$C$1873,3,0))</f>
        <v/>
      </c>
      <c r="G420" s="45"/>
      <c r="H420" s="45"/>
      <c r="I420" s="50"/>
      <c r="J420" s="51">
        <f t="shared" si="7"/>
        <v>0</v>
      </c>
      <c r="K420" s="52"/>
      <c r="L420" s="53"/>
    </row>
    <row r="421" spans="1:12" s="27" customFormat="1" ht="26.1" customHeight="1">
      <c r="A421" s="40"/>
      <c r="B421" s="41" t="str">
        <f>IF($A421="","",VLOOKUP($A421,'MÃ KH'!$A$2:$D$1048573,2,0))</f>
        <v/>
      </c>
      <c r="C421" s="42" t="s">
        <v>4886</v>
      </c>
      <c r="D421" s="43"/>
      <c r="E421" s="44" t="str">
        <f>IF($D421="","",VLOOKUP($D421,'MÃ HH'!$A$2:$C$2292,2,0))</f>
        <v/>
      </c>
      <c r="F421" s="44" t="str">
        <f>IF($D421="","",VLOOKUP($D421,'MÃ HH'!$A$2:$C$1873,3,0))</f>
        <v/>
      </c>
      <c r="G421" s="45"/>
      <c r="H421" s="45"/>
      <c r="I421" s="50"/>
      <c r="J421" s="51">
        <f t="shared" si="7"/>
        <v>0</v>
      </c>
      <c r="K421" s="52"/>
      <c r="L421" s="53"/>
    </row>
    <row r="422" spans="1:12" s="27" customFormat="1" ht="26.1" customHeight="1">
      <c r="A422" s="40"/>
      <c r="B422" s="41" t="str">
        <f>IF($A422="","",VLOOKUP($A422,'MÃ KH'!$A$2:$D$1048573,2,0))</f>
        <v/>
      </c>
      <c r="C422" s="42" t="s">
        <v>4886</v>
      </c>
      <c r="D422" s="43"/>
      <c r="E422" s="44" t="str">
        <f>IF($D422="","",VLOOKUP($D422,'MÃ HH'!$A$2:$C$2292,2,0))</f>
        <v/>
      </c>
      <c r="F422" s="44" t="str">
        <f>IF($D422="","",VLOOKUP($D422,'MÃ HH'!$A$2:$C$1873,3,0))</f>
        <v/>
      </c>
      <c r="G422" s="45"/>
      <c r="H422" s="45"/>
      <c r="I422" s="50"/>
      <c r="J422" s="51">
        <f t="shared" si="7"/>
        <v>0</v>
      </c>
      <c r="K422" s="52"/>
      <c r="L422" s="53"/>
    </row>
    <row r="423" spans="1:12" s="27" customFormat="1" ht="26.1" customHeight="1">
      <c r="A423" s="40"/>
      <c r="B423" s="41" t="str">
        <f>IF($A423="","",VLOOKUP($A423,'MÃ KH'!$A$2:$D$1048573,2,0))</f>
        <v/>
      </c>
      <c r="C423" s="42" t="s">
        <v>4886</v>
      </c>
      <c r="D423" s="43"/>
      <c r="E423" s="44" t="str">
        <f>IF($D423="","",VLOOKUP($D423,'MÃ HH'!$A$2:$C$2292,2,0))</f>
        <v/>
      </c>
      <c r="F423" s="44" t="str">
        <f>IF($D423="","",VLOOKUP($D423,'MÃ HH'!$A$2:$C$1873,3,0))</f>
        <v/>
      </c>
      <c r="G423" s="45"/>
      <c r="H423" s="45"/>
      <c r="I423" s="50"/>
      <c r="J423" s="51">
        <f t="shared" si="7"/>
        <v>0</v>
      </c>
      <c r="K423" s="52"/>
      <c r="L423" s="53"/>
    </row>
    <row r="424" spans="1:12" s="27" customFormat="1" ht="26.1" customHeight="1">
      <c r="A424" s="40"/>
      <c r="B424" s="41" t="str">
        <f>IF($A424="","",VLOOKUP($A424,'MÃ KH'!$A$2:$D$1048573,2,0))</f>
        <v/>
      </c>
      <c r="C424" s="42" t="s">
        <v>4886</v>
      </c>
      <c r="D424" s="43"/>
      <c r="E424" s="44" t="str">
        <f>IF($D424="","",VLOOKUP($D424,'MÃ HH'!$A$2:$C$2292,2,0))</f>
        <v/>
      </c>
      <c r="F424" s="44" t="str">
        <f>IF($D424="","",VLOOKUP($D424,'MÃ HH'!$A$2:$C$1873,3,0))</f>
        <v/>
      </c>
      <c r="G424" s="45"/>
      <c r="H424" s="45"/>
      <c r="I424" s="50"/>
      <c r="J424" s="51">
        <f t="shared" si="7"/>
        <v>0</v>
      </c>
      <c r="K424" s="52"/>
      <c r="L424" s="53"/>
    </row>
    <row r="425" spans="1:12" s="27" customFormat="1" ht="26.1" customHeight="1">
      <c r="A425" s="40"/>
      <c r="B425" s="41" t="str">
        <f>IF($A425="","",VLOOKUP($A425,'MÃ KH'!$A$2:$D$1048573,2,0))</f>
        <v/>
      </c>
      <c r="C425" s="42" t="s">
        <v>4886</v>
      </c>
      <c r="D425" s="43"/>
      <c r="E425" s="44" t="str">
        <f>IF($D425="","",VLOOKUP($D425,'MÃ HH'!$A$2:$C$2292,2,0))</f>
        <v/>
      </c>
      <c r="F425" s="44" t="str">
        <f>IF($D425="","",VLOOKUP($D425,'MÃ HH'!$A$2:$C$1873,3,0))</f>
        <v/>
      </c>
      <c r="G425" s="45"/>
      <c r="H425" s="45"/>
      <c r="I425" s="50"/>
      <c r="J425" s="51">
        <f t="shared" si="7"/>
        <v>0</v>
      </c>
      <c r="K425" s="52"/>
      <c r="L425" s="53"/>
    </row>
    <row r="426" spans="1:12" s="27" customFormat="1" ht="26.1" customHeight="1">
      <c r="A426" s="40"/>
      <c r="B426" s="41" t="str">
        <f>IF($A426="","",VLOOKUP($A426,'MÃ KH'!$A$2:$D$1048573,2,0))</f>
        <v/>
      </c>
      <c r="C426" s="42" t="s">
        <v>4886</v>
      </c>
      <c r="D426" s="43"/>
      <c r="E426" s="44" t="str">
        <f>IF($D426="","",VLOOKUP($D426,'MÃ HH'!$A$2:$C$2292,2,0))</f>
        <v/>
      </c>
      <c r="F426" s="44" t="str">
        <f>IF($D426="","",VLOOKUP($D426,'MÃ HH'!$A$2:$C$1873,3,0))</f>
        <v/>
      </c>
      <c r="G426" s="45"/>
      <c r="H426" s="45"/>
      <c r="I426" s="50"/>
      <c r="J426" s="51">
        <f t="shared" si="7"/>
        <v>0</v>
      </c>
      <c r="K426" s="52"/>
      <c r="L426" s="53"/>
    </row>
    <row r="427" spans="1:12" s="27" customFormat="1" ht="26.1" customHeight="1">
      <c r="A427" s="40"/>
      <c r="B427" s="41" t="str">
        <f>IF($A427="","",VLOOKUP($A427,'MÃ KH'!$A$2:$D$1048573,2,0))</f>
        <v/>
      </c>
      <c r="C427" s="42" t="s">
        <v>4886</v>
      </c>
      <c r="D427" s="43"/>
      <c r="E427" s="44" t="str">
        <f>IF($D427="","",VLOOKUP($D427,'MÃ HH'!$A$2:$C$2292,2,0))</f>
        <v/>
      </c>
      <c r="F427" s="44" t="str">
        <f>IF($D427="","",VLOOKUP($D427,'MÃ HH'!$A$2:$C$1873,3,0))</f>
        <v/>
      </c>
      <c r="G427" s="45"/>
      <c r="H427" s="45"/>
      <c r="I427" s="50"/>
      <c r="J427" s="51">
        <f t="shared" si="7"/>
        <v>0</v>
      </c>
      <c r="K427" s="52"/>
      <c r="L427" s="53"/>
    </row>
    <row r="428" spans="1:12" s="27" customFormat="1" ht="26.1" customHeight="1">
      <c r="A428" s="40"/>
      <c r="B428" s="41" t="str">
        <f>IF($A428="","",VLOOKUP($A428,'MÃ KH'!$A$2:$D$1048573,2,0))</f>
        <v/>
      </c>
      <c r="C428" s="42" t="s">
        <v>4886</v>
      </c>
      <c r="D428" s="43"/>
      <c r="E428" s="44" t="str">
        <f>IF($D428="","",VLOOKUP($D428,'MÃ HH'!$A$2:$C$2292,2,0))</f>
        <v/>
      </c>
      <c r="F428" s="44" t="str">
        <f>IF($D428="","",VLOOKUP($D428,'MÃ HH'!$A$2:$C$1873,3,0))</f>
        <v/>
      </c>
      <c r="G428" s="45"/>
      <c r="H428" s="45"/>
      <c r="I428" s="50"/>
      <c r="J428" s="51">
        <f t="shared" si="7"/>
        <v>0</v>
      </c>
      <c r="K428" s="52"/>
      <c r="L428" s="53"/>
    </row>
    <row r="429" spans="1:12" s="27" customFormat="1" ht="26.1" customHeight="1">
      <c r="A429" s="40"/>
      <c r="B429" s="41" t="str">
        <f>IF($A429="","",VLOOKUP($A429,'MÃ KH'!$A$2:$D$1048573,2,0))</f>
        <v/>
      </c>
      <c r="C429" s="42" t="s">
        <v>4886</v>
      </c>
      <c r="D429" s="43"/>
      <c r="E429" s="44" t="str">
        <f>IF($D429="","",VLOOKUP($D429,'MÃ HH'!$A$2:$C$2292,2,0))</f>
        <v/>
      </c>
      <c r="F429" s="44" t="str">
        <f>IF($D429="","",VLOOKUP($D429,'MÃ HH'!$A$2:$C$1873,3,0))</f>
        <v/>
      </c>
      <c r="G429" s="45"/>
      <c r="H429" s="45"/>
      <c r="I429" s="50"/>
      <c r="J429" s="51">
        <f t="shared" si="7"/>
        <v>0</v>
      </c>
      <c r="K429" s="52"/>
      <c r="L429" s="53"/>
    </row>
    <row r="430" spans="1:12" s="27" customFormat="1" ht="26.1" customHeight="1">
      <c r="A430" s="40"/>
      <c r="B430" s="41" t="str">
        <f>IF($A430="","",VLOOKUP($A430,'MÃ KH'!$A$2:$D$1048573,2,0))</f>
        <v/>
      </c>
      <c r="C430" s="42" t="s">
        <v>4886</v>
      </c>
      <c r="D430" s="43"/>
      <c r="E430" s="44" t="str">
        <f>IF($D430="","",VLOOKUP($D430,'MÃ HH'!$A$2:$C$2292,2,0))</f>
        <v/>
      </c>
      <c r="F430" s="44" t="str">
        <f>IF($D430="","",VLOOKUP($D430,'MÃ HH'!$A$2:$C$1873,3,0))</f>
        <v/>
      </c>
      <c r="G430" s="45"/>
      <c r="H430" s="45"/>
      <c r="I430" s="50"/>
      <c r="J430" s="51">
        <f t="shared" si="7"/>
        <v>0</v>
      </c>
      <c r="K430" s="52"/>
      <c r="L430" s="53"/>
    </row>
    <row r="431" spans="1:12" s="27" customFormat="1" ht="26.1" customHeight="1">
      <c r="A431" s="40"/>
      <c r="B431" s="41" t="str">
        <f>IF($A431="","",VLOOKUP($A431,'MÃ KH'!$A$2:$D$1048573,2,0))</f>
        <v/>
      </c>
      <c r="C431" s="42" t="s">
        <v>4886</v>
      </c>
      <c r="D431" s="43"/>
      <c r="E431" s="44" t="str">
        <f>IF($D431="","",VLOOKUP($D431,'MÃ HH'!$A$2:$C$2292,2,0))</f>
        <v/>
      </c>
      <c r="F431" s="44" t="str">
        <f>IF($D431="","",VLOOKUP($D431,'MÃ HH'!$A$2:$C$1873,3,0))</f>
        <v/>
      </c>
      <c r="G431" s="45"/>
      <c r="H431" s="45"/>
      <c r="I431" s="50"/>
      <c r="J431" s="51">
        <f t="shared" si="7"/>
        <v>0</v>
      </c>
      <c r="K431" s="52"/>
      <c r="L431" s="53"/>
    </row>
    <row r="432" spans="1:12" s="27" customFormat="1" ht="26.1" customHeight="1">
      <c r="A432" s="40"/>
      <c r="B432" s="41" t="str">
        <f>IF($A432="","",VLOOKUP($A432,'MÃ KH'!$A$2:$D$1048573,2,0))</f>
        <v/>
      </c>
      <c r="C432" s="42" t="s">
        <v>4886</v>
      </c>
      <c r="D432" s="43"/>
      <c r="E432" s="44" t="str">
        <f>IF($D432="","",VLOOKUP($D432,'MÃ HH'!$A$2:$C$2292,2,0))</f>
        <v/>
      </c>
      <c r="F432" s="44" t="str">
        <f>IF($D432="","",VLOOKUP($D432,'MÃ HH'!$A$2:$C$1873,3,0))</f>
        <v/>
      </c>
      <c r="G432" s="45"/>
      <c r="H432" s="45"/>
      <c r="I432" s="50"/>
      <c r="J432" s="51">
        <f t="shared" si="7"/>
        <v>0</v>
      </c>
      <c r="K432" s="52"/>
      <c r="L432" s="53"/>
    </row>
    <row r="433" spans="1:12" s="27" customFormat="1" ht="26.1" customHeight="1">
      <c r="A433" s="40"/>
      <c r="B433" s="41" t="str">
        <f>IF($A433="","",VLOOKUP($A433,'MÃ KH'!$A$2:$D$1048573,2,0))</f>
        <v/>
      </c>
      <c r="C433" s="42" t="s">
        <v>4886</v>
      </c>
      <c r="D433" s="43"/>
      <c r="E433" s="44" t="str">
        <f>IF($D433="","",VLOOKUP($D433,'MÃ HH'!$A$2:$C$2292,2,0))</f>
        <v/>
      </c>
      <c r="F433" s="44" t="str">
        <f>IF($D433="","",VLOOKUP($D433,'MÃ HH'!$A$2:$C$1873,3,0))</f>
        <v/>
      </c>
      <c r="G433" s="45"/>
      <c r="H433" s="45"/>
      <c r="I433" s="50"/>
      <c r="J433" s="51">
        <f t="shared" si="7"/>
        <v>0</v>
      </c>
      <c r="K433" s="52"/>
      <c r="L433" s="53"/>
    </row>
    <row r="434" spans="1:12" s="27" customFormat="1" ht="26.1" customHeight="1">
      <c r="A434" s="40"/>
      <c r="B434" s="41" t="str">
        <f>IF($A434="","",VLOOKUP($A434,'MÃ KH'!$A$2:$D$1048573,2,0))</f>
        <v/>
      </c>
      <c r="C434" s="42" t="s">
        <v>4886</v>
      </c>
      <c r="D434" s="43"/>
      <c r="E434" s="44" t="str">
        <f>IF($D434="","",VLOOKUP($D434,'MÃ HH'!$A$2:$C$2292,2,0))</f>
        <v/>
      </c>
      <c r="F434" s="44" t="str">
        <f>IF($D434="","",VLOOKUP($D434,'MÃ HH'!$A$2:$C$1873,3,0))</f>
        <v/>
      </c>
      <c r="G434" s="45"/>
      <c r="H434" s="45"/>
      <c r="I434" s="50"/>
      <c r="J434" s="51">
        <f t="shared" si="7"/>
        <v>0</v>
      </c>
      <c r="K434" s="52"/>
      <c r="L434" s="53"/>
    </row>
    <row r="435" spans="1:12" s="27" customFormat="1" ht="26.1" customHeight="1">
      <c r="A435" s="40"/>
      <c r="B435" s="41" t="str">
        <f>IF($A435="","",VLOOKUP($A435,'MÃ KH'!$A$2:$D$1048573,2,0))</f>
        <v/>
      </c>
      <c r="C435" s="42" t="s">
        <v>4886</v>
      </c>
      <c r="D435" s="43"/>
      <c r="E435" s="44" t="str">
        <f>IF($D435="","",VLOOKUP($D435,'MÃ HH'!$A$2:$C$2292,2,0))</f>
        <v/>
      </c>
      <c r="F435" s="44" t="str">
        <f>IF($D435="","",VLOOKUP($D435,'MÃ HH'!$A$2:$C$1873,3,0))</f>
        <v/>
      </c>
      <c r="G435" s="45"/>
      <c r="H435" s="45"/>
      <c r="I435" s="50"/>
      <c r="J435" s="51">
        <f t="shared" si="7"/>
        <v>0</v>
      </c>
      <c r="K435" s="52"/>
      <c r="L435" s="53"/>
    </row>
    <row r="436" spans="1:12" s="27" customFormat="1" ht="26.1" customHeight="1">
      <c r="A436" s="40"/>
      <c r="B436" s="41" t="str">
        <f>IF($A436="","",VLOOKUP($A436,'MÃ KH'!$A$2:$D$1048573,2,0))</f>
        <v/>
      </c>
      <c r="C436" s="42" t="s">
        <v>4886</v>
      </c>
      <c r="D436" s="43"/>
      <c r="E436" s="44" t="str">
        <f>IF($D436="","",VLOOKUP($D436,'MÃ HH'!$A$2:$C$2292,2,0))</f>
        <v/>
      </c>
      <c r="F436" s="44" t="str">
        <f>IF($D436="","",VLOOKUP($D436,'MÃ HH'!$A$2:$C$1873,3,0))</f>
        <v/>
      </c>
      <c r="G436" s="45"/>
      <c r="H436" s="45"/>
      <c r="I436" s="50"/>
      <c r="J436" s="51">
        <f t="shared" si="7"/>
        <v>0</v>
      </c>
      <c r="K436" s="52"/>
      <c r="L436" s="53"/>
    </row>
    <row r="437" spans="1:12" s="27" customFormat="1" ht="26.1" customHeight="1">
      <c r="A437" s="40"/>
      <c r="B437" s="41" t="str">
        <f>IF($A437="","",VLOOKUP($A437,'MÃ KH'!$A$2:$D$1048573,2,0))</f>
        <v/>
      </c>
      <c r="C437" s="42" t="s">
        <v>4886</v>
      </c>
      <c r="D437" s="43"/>
      <c r="E437" s="44" t="str">
        <f>IF($D437="","",VLOOKUP($D437,'MÃ HH'!$A$2:$C$2292,2,0))</f>
        <v/>
      </c>
      <c r="F437" s="44" t="str">
        <f>IF($D437="","",VLOOKUP($D437,'MÃ HH'!$A$2:$C$1873,3,0))</f>
        <v/>
      </c>
      <c r="G437" s="45"/>
      <c r="H437" s="45"/>
      <c r="I437" s="50"/>
      <c r="J437" s="51">
        <f t="shared" si="7"/>
        <v>0</v>
      </c>
      <c r="K437" s="52"/>
      <c r="L437" s="53"/>
    </row>
    <row r="438" spans="1:12" s="27" customFormat="1" ht="26.1" customHeight="1">
      <c r="A438" s="40"/>
      <c r="B438" s="41" t="str">
        <f>IF($A438="","",VLOOKUP($A438,'MÃ KH'!$A$2:$D$1048573,2,0))</f>
        <v/>
      </c>
      <c r="C438" s="42" t="s">
        <v>4886</v>
      </c>
      <c r="D438" s="43"/>
      <c r="E438" s="44" t="str">
        <f>IF($D438="","",VLOOKUP($D438,'MÃ HH'!$A$2:$C$2292,2,0))</f>
        <v/>
      </c>
      <c r="F438" s="44" t="str">
        <f>IF($D438="","",VLOOKUP($D438,'MÃ HH'!$A$2:$C$1873,3,0))</f>
        <v/>
      </c>
      <c r="G438" s="45"/>
      <c r="H438" s="45"/>
      <c r="I438" s="50"/>
      <c r="J438" s="51">
        <f t="shared" si="7"/>
        <v>0</v>
      </c>
      <c r="K438" s="52"/>
      <c r="L438" s="53"/>
    </row>
    <row r="439" spans="1:12" s="27" customFormat="1" ht="26.1" customHeight="1">
      <c r="A439" s="40"/>
      <c r="B439" s="41" t="str">
        <f>IF($A439="","",VLOOKUP($A439,'MÃ KH'!$A$2:$D$1048573,2,0))</f>
        <v/>
      </c>
      <c r="C439" s="42" t="s">
        <v>4886</v>
      </c>
      <c r="D439" s="43"/>
      <c r="E439" s="44" t="str">
        <f>IF($D439="","",VLOOKUP($D439,'MÃ HH'!$A$2:$C$2292,2,0))</f>
        <v/>
      </c>
      <c r="F439" s="44" t="str">
        <f>IF($D439="","",VLOOKUP($D439,'MÃ HH'!$A$2:$C$1873,3,0))</f>
        <v/>
      </c>
      <c r="G439" s="45"/>
      <c r="H439" s="45"/>
      <c r="I439" s="50"/>
      <c r="J439" s="51">
        <f t="shared" si="7"/>
        <v>0</v>
      </c>
      <c r="K439" s="52"/>
      <c r="L439" s="53"/>
    </row>
    <row r="440" spans="1:12" s="27" customFormat="1" ht="26.1" customHeight="1">
      <c r="A440" s="40"/>
      <c r="B440" s="41" t="str">
        <f>IF($A440="","",VLOOKUP($A440,'MÃ KH'!$A$2:$D$1048573,2,0))</f>
        <v/>
      </c>
      <c r="C440" s="42" t="s">
        <v>4886</v>
      </c>
      <c r="D440" s="43"/>
      <c r="E440" s="44" t="str">
        <f>IF($D440="","",VLOOKUP($D440,'MÃ HH'!$A$2:$C$2292,2,0))</f>
        <v/>
      </c>
      <c r="F440" s="44" t="str">
        <f>IF($D440="","",VLOOKUP($D440,'MÃ HH'!$A$2:$C$1873,3,0))</f>
        <v/>
      </c>
      <c r="G440" s="45"/>
      <c r="H440" s="45"/>
      <c r="I440" s="50"/>
      <c r="J440" s="51">
        <f t="shared" si="7"/>
        <v>0</v>
      </c>
      <c r="K440" s="52"/>
      <c r="L440" s="53"/>
    </row>
    <row r="441" spans="1:12" s="27" customFormat="1" ht="26.1" customHeight="1">
      <c r="A441" s="40"/>
      <c r="B441" s="41" t="str">
        <f>IF($A441="","",VLOOKUP($A441,'MÃ KH'!$A$2:$D$1048573,2,0))</f>
        <v/>
      </c>
      <c r="C441" s="42" t="s">
        <v>4886</v>
      </c>
      <c r="D441" s="43"/>
      <c r="E441" s="44" t="str">
        <f>IF($D441="","",VLOOKUP($D441,'MÃ HH'!$A$2:$C$2292,2,0))</f>
        <v/>
      </c>
      <c r="F441" s="44" t="str">
        <f>IF($D441="","",VLOOKUP($D441,'MÃ HH'!$A$2:$C$1873,3,0))</f>
        <v/>
      </c>
      <c r="G441" s="45"/>
      <c r="H441" s="45"/>
      <c r="I441" s="50"/>
      <c r="J441" s="51">
        <f t="shared" ref="J441:J504" si="8">I441*G441*1000</f>
        <v>0</v>
      </c>
      <c r="K441" s="52"/>
      <c r="L441" s="53"/>
    </row>
    <row r="442" spans="1:12" s="27" customFormat="1" ht="26.1" customHeight="1">
      <c r="A442" s="40"/>
      <c r="B442" s="41" t="str">
        <f>IF($A442="","",VLOOKUP($A442,'MÃ KH'!$A$2:$D$1048573,2,0))</f>
        <v/>
      </c>
      <c r="C442" s="42" t="s">
        <v>4886</v>
      </c>
      <c r="D442" s="43"/>
      <c r="E442" s="44" t="str">
        <f>IF($D442="","",VLOOKUP($D442,'MÃ HH'!$A$2:$C$2292,2,0))</f>
        <v/>
      </c>
      <c r="F442" s="44" t="str">
        <f>IF($D442="","",VLOOKUP($D442,'MÃ HH'!$A$2:$C$1873,3,0))</f>
        <v/>
      </c>
      <c r="G442" s="45"/>
      <c r="H442" s="45"/>
      <c r="I442" s="50"/>
      <c r="J442" s="51">
        <f t="shared" si="8"/>
        <v>0</v>
      </c>
      <c r="K442" s="52"/>
      <c r="L442" s="53"/>
    </row>
    <row r="443" spans="1:12" s="27" customFormat="1" ht="26.1" customHeight="1">
      <c r="A443" s="40"/>
      <c r="B443" s="41" t="str">
        <f>IF($A443="","",VLOOKUP($A443,'MÃ KH'!$A$2:$D$1048573,2,0))</f>
        <v/>
      </c>
      <c r="C443" s="42" t="s">
        <v>4886</v>
      </c>
      <c r="D443" s="43"/>
      <c r="E443" s="44" t="str">
        <f>IF($D443="","",VLOOKUP($D443,'MÃ HH'!$A$2:$C$2292,2,0))</f>
        <v/>
      </c>
      <c r="F443" s="44" t="str">
        <f>IF($D443="","",VLOOKUP($D443,'MÃ HH'!$A$2:$C$1873,3,0))</f>
        <v/>
      </c>
      <c r="G443" s="45"/>
      <c r="H443" s="45"/>
      <c r="I443" s="50"/>
      <c r="J443" s="51">
        <f t="shared" si="8"/>
        <v>0</v>
      </c>
      <c r="K443" s="52"/>
      <c r="L443" s="53"/>
    </row>
    <row r="444" spans="1:12" s="27" customFormat="1" ht="26.1" customHeight="1">
      <c r="A444" s="40"/>
      <c r="B444" s="41" t="str">
        <f>IF($A444="","",VLOOKUP($A444,'MÃ KH'!$A$2:$D$1048573,2,0))</f>
        <v/>
      </c>
      <c r="C444" s="42" t="s">
        <v>4886</v>
      </c>
      <c r="D444" s="43"/>
      <c r="E444" s="44" t="str">
        <f>IF($D444="","",VLOOKUP($D444,'MÃ HH'!$A$2:$C$2292,2,0))</f>
        <v/>
      </c>
      <c r="F444" s="44" t="str">
        <f>IF($D444="","",VLOOKUP($D444,'MÃ HH'!$A$2:$C$1873,3,0))</f>
        <v/>
      </c>
      <c r="G444" s="45"/>
      <c r="H444" s="45"/>
      <c r="I444" s="50"/>
      <c r="J444" s="51">
        <f t="shared" si="8"/>
        <v>0</v>
      </c>
      <c r="K444" s="52"/>
      <c r="L444" s="53"/>
    </row>
    <row r="445" spans="1:12" s="27" customFormat="1" ht="26.1" customHeight="1">
      <c r="A445" s="40"/>
      <c r="B445" s="41" t="str">
        <f>IF($A445="","",VLOOKUP($A445,'MÃ KH'!$A$2:$D$1048573,2,0))</f>
        <v/>
      </c>
      <c r="C445" s="42" t="s">
        <v>4886</v>
      </c>
      <c r="D445" s="43"/>
      <c r="E445" s="44" t="str">
        <f>IF($D445="","",VLOOKUP($D445,'MÃ HH'!$A$2:$C$2292,2,0))</f>
        <v/>
      </c>
      <c r="F445" s="44" t="str">
        <f>IF($D445="","",VLOOKUP($D445,'MÃ HH'!$A$2:$C$1873,3,0))</f>
        <v/>
      </c>
      <c r="G445" s="45"/>
      <c r="H445" s="45"/>
      <c r="I445" s="50"/>
      <c r="J445" s="51">
        <f t="shared" si="8"/>
        <v>0</v>
      </c>
      <c r="K445" s="52"/>
      <c r="L445" s="53"/>
    </row>
    <row r="446" spans="1:12" s="27" customFormat="1" ht="26.1" customHeight="1">
      <c r="A446" s="40"/>
      <c r="B446" s="41" t="str">
        <f>IF($A446="","",VLOOKUP($A446,'MÃ KH'!$A$2:$D$1048573,2,0))</f>
        <v/>
      </c>
      <c r="C446" s="42" t="s">
        <v>4886</v>
      </c>
      <c r="D446" s="43"/>
      <c r="E446" s="44" t="str">
        <f>IF($D446="","",VLOOKUP($D446,'MÃ HH'!$A$2:$C$2292,2,0))</f>
        <v/>
      </c>
      <c r="F446" s="44" t="str">
        <f>IF($D446="","",VLOOKUP($D446,'MÃ HH'!$A$2:$C$1873,3,0))</f>
        <v/>
      </c>
      <c r="G446" s="45"/>
      <c r="H446" s="45"/>
      <c r="I446" s="50"/>
      <c r="J446" s="51">
        <f t="shared" si="8"/>
        <v>0</v>
      </c>
      <c r="K446" s="52"/>
      <c r="L446" s="53"/>
    </row>
    <row r="447" spans="1:12" s="27" customFormat="1" ht="26.1" customHeight="1">
      <c r="A447" s="40"/>
      <c r="B447" s="41" t="str">
        <f>IF($A447="","",VLOOKUP($A447,'MÃ KH'!$A$2:$D$1048573,2,0))</f>
        <v/>
      </c>
      <c r="C447" s="42" t="s">
        <v>4886</v>
      </c>
      <c r="D447" s="43"/>
      <c r="E447" s="44" t="str">
        <f>IF($D447="","",VLOOKUP($D447,'MÃ HH'!$A$2:$C$2292,2,0))</f>
        <v/>
      </c>
      <c r="F447" s="44" t="str">
        <f>IF($D447="","",VLOOKUP($D447,'MÃ HH'!$A$2:$C$1873,3,0))</f>
        <v/>
      </c>
      <c r="G447" s="45"/>
      <c r="H447" s="45"/>
      <c r="I447" s="50"/>
      <c r="J447" s="51">
        <f t="shared" si="8"/>
        <v>0</v>
      </c>
      <c r="K447" s="52"/>
      <c r="L447" s="53"/>
    </row>
    <row r="448" spans="1:12" s="27" customFormat="1" ht="26.1" customHeight="1">
      <c r="A448" s="40"/>
      <c r="B448" s="41" t="str">
        <f>IF($A448="","",VLOOKUP($A448,'MÃ KH'!$A$2:$D$1048573,2,0))</f>
        <v/>
      </c>
      <c r="C448" s="42" t="s">
        <v>4886</v>
      </c>
      <c r="D448" s="43"/>
      <c r="E448" s="44" t="str">
        <f>IF($D448="","",VLOOKUP($D448,'MÃ HH'!$A$2:$C$2292,2,0))</f>
        <v/>
      </c>
      <c r="F448" s="44" t="str">
        <f>IF($D448="","",VLOOKUP($D448,'MÃ HH'!$A$2:$C$1873,3,0))</f>
        <v/>
      </c>
      <c r="G448" s="45"/>
      <c r="H448" s="45"/>
      <c r="I448" s="50"/>
      <c r="J448" s="51">
        <f t="shared" si="8"/>
        <v>0</v>
      </c>
      <c r="K448" s="52"/>
      <c r="L448" s="53"/>
    </row>
    <row r="449" spans="1:12" s="27" customFormat="1" ht="26.1" customHeight="1">
      <c r="A449" s="40"/>
      <c r="B449" s="41" t="str">
        <f>IF($A449="","",VLOOKUP($A449,'MÃ KH'!$A$2:$D$1048573,2,0))</f>
        <v/>
      </c>
      <c r="C449" s="42" t="s">
        <v>4886</v>
      </c>
      <c r="D449" s="43"/>
      <c r="E449" s="44" t="str">
        <f>IF($D449="","",VLOOKUP($D449,'MÃ HH'!$A$2:$C$2292,2,0))</f>
        <v/>
      </c>
      <c r="F449" s="44" t="str">
        <f>IF($D449="","",VLOOKUP($D449,'MÃ HH'!$A$2:$C$1873,3,0))</f>
        <v/>
      </c>
      <c r="G449" s="45"/>
      <c r="H449" s="45"/>
      <c r="I449" s="50"/>
      <c r="J449" s="51">
        <f t="shared" si="8"/>
        <v>0</v>
      </c>
      <c r="K449" s="52"/>
      <c r="L449" s="53"/>
    </row>
    <row r="450" spans="1:12" s="27" customFormat="1" ht="26.1" customHeight="1">
      <c r="A450" s="40"/>
      <c r="B450" s="41" t="str">
        <f>IF($A450="","",VLOOKUP($A450,'MÃ KH'!$A$2:$D$1048573,2,0))</f>
        <v/>
      </c>
      <c r="C450" s="42" t="s">
        <v>4886</v>
      </c>
      <c r="D450" s="43"/>
      <c r="E450" s="44" t="str">
        <f>IF($D450="","",VLOOKUP($D450,'MÃ HH'!$A$2:$C$2292,2,0))</f>
        <v/>
      </c>
      <c r="F450" s="44" t="str">
        <f>IF($D450="","",VLOOKUP($D450,'MÃ HH'!$A$2:$C$1873,3,0))</f>
        <v/>
      </c>
      <c r="G450" s="45"/>
      <c r="H450" s="45"/>
      <c r="I450" s="50"/>
      <c r="J450" s="51">
        <f t="shared" si="8"/>
        <v>0</v>
      </c>
      <c r="K450" s="52"/>
      <c r="L450" s="53"/>
    </row>
    <row r="451" spans="1:12" s="27" customFormat="1" ht="26.1" customHeight="1">
      <c r="A451" s="40"/>
      <c r="B451" s="41" t="str">
        <f>IF($A451="","",VLOOKUP($A451,'MÃ KH'!$A$2:$D$1048573,2,0))</f>
        <v/>
      </c>
      <c r="C451" s="42" t="s">
        <v>4886</v>
      </c>
      <c r="D451" s="43"/>
      <c r="E451" s="44" t="str">
        <f>IF($D451="","",VLOOKUP($D451,'MÃ HH'!$A$2:$C$2292,2,0))</f>
        <v/>
      </c>
      <c r="F451" s="44" t="str">
        <f>IF($D451="","",VLOOKUP($D451,'MÃ HH'!$A$2:$C$1873,3,0))</f>
        <v/>
      </c>
      <c r="G451" s="45"/>
      <c r="H451" s="45"/>
      <c r="I451" s="50"/>
      <c r="J451" s="51">
        <f t="shared" si="8"/>
        <v>0</v>
      </c>
      <c r="K451" s="52"/>
      <c r="L451" s="53"/>
    </row>
    <row r="452" spans="1:12" s="27" customFormat="1" ht="26.1" customHeight="1">
      <c r="A452" s="40"/>
      <c r="B452" s="41" t="str">
        <f>IF($A452="","",VLOOKUP($A452,'MÃ KH'!$A$2:$D$1048573,2,0))</f>
        <v/>
      </c>
      <c r="C452" s="42" t="s">
        <v>4886</v>
      </c>
      <c r="D452" s="43"/>
      <c r="E452" s="44" t="str">
        <f>IF($D452="","",VLOOKUP($D452,'MÃ HH'!$A$2:$C$2292,2,0))</f>
        <v/>
      </c>
      <c r="F452" s="44" t="str">
        <f>IF($D452="","",VLOOKUP($D452,'MÃ HH'!$A$2:$C$1873,3,0))</f>
        <v/>
      </c>
      <c r="G452" s="45"/>
      <c r="H452" s="45"/>
      <c r="I452" s="50"/>
      <c r="J452" s="51">
        <f t="shared" si="8"/>
        <v>0</v>
      </c>
      <c r="K452" s="52"/>
      <c r="L452" s="53"/>
    </row>
    <row r="453" spans="1:12" s="27" customFormat="1" ht="26.1" customHeight="1">
      <c r="A453" s="40"/>
      <c r="B453" s="41" t="str">
        <f>IF($A453="","",VLOOKUP($A453,'MÃ KH'!$A$2:$D$1048573,2,0))</f>
        <v/>
      </c>
      <c r="C453" s="42" t="s">
        <v>4886</v>
      </c>
      <c r="D453" s="43"/>
      <c r="E453" s="44" t="str">
        <f>IF($D453="","",VLOOKUP($D453,'MÃ HH'!$A$2:$C$2292,2,0))</f>
        <v/>
      </c>
      <c r="F453" s="44" t="str">
        <f>IF($D453="","",VLOOKUP($D453,'MÃ HH'!$A$2:$C$1873,3,0))</f>
        <v/>
      </c>
      <c r="G453" s="45"/>
      <c r="H453" s="45"/>
      <c r="I453" s="50"/>
      <c r="J453" s="51">
        <f t="shared" si="8"/>
        <v>0</v>
      </c>
      <c r="K453" s="52"/>
      <c r="L453" s="53"/>
    </row>
    <row r="454" spans="1:12" s="27" customFormat="1" ht="26.1" customHeight="1">
      <c r="A454" s="40"/>
      <c r="B454" s="41" t="str">
        <f>IF($A454="","",VLOOKUP($A454,'MÃ KH'!$A$2:$D$1048573,2,0))</f>
        <v/>
      </c>
      <c r="C454" s="42" t="s">
        <v>4886</v>
      </c>
      <c r="D454" s="43"/>
      <c r="E454" s="44" t="str">
        <f>IF($D454="","",VLOOKUP($D454,'MÃ HH'!$A$2:$C$2292,2,0))</f>
        <v/>
      </c>
      <c r="F454" s="44" t="str">
        <f>IF($D454="","",VLOOKUP($D454,'MÃ HH'!$A$2:$C$1873,3,0))</f>
        <v/>
      </c>
      <c r="G454" s="45"/>
      <c r="H454" s="45"/>
      <c r="I454" s="50"/>
      <c r="J454" s="51">
        <f t="shared" si="8"/>
        <v>0</v>
      </c>
      <c r="K454" s="52"/>
      <c r="L454" s="53"/>
    </row>
    <row r="455" spans="1:12" s="27" customFormat="1" ht="26.1" customHeight="1">
      <c r="A455" s="40"/>
      <c r="B455" s="41" t="str">
        <f>IF($A455="","",VLOOKUP($A455,'MÃ KH'!$A$2:$D$1048573,2,0))</f>
        <v/>
      </c>
      <c r="C455" s="42" t="s">
        <v>4886</v>
      </c>
      <c r="D455" s="43"/>
      <c r="E455" s="44" t="str">
        <f>IF($D455="","",VLOOKUP($D455,'MÃ HH'!$A$2:$C$2292,2,0))</f>
        <v/>
      </c>
      <c r="F455" s="44" t="str">
        <f>IF($D455="","",VLOOKUP($D455,'MÃ HH'!$A$2:$C$1873,3,0))</f>
        <v/>
      </c>
      <c r="G455" s="45"/>
      <c r="H455" s="45"/>
      <c r="I455" s="50"/>
      <c r="J455" s="51">
        <f t="shared" si="8"/>
        <v>0</v>
      </c>
      <c r="K455" s="52"/>
      <c r="L455" s="53"/>
    </row>
    <row r="456" spans="1:12" s="27" customFormat="1" ht="26.1" customHeight="1">
      <c r="A456" s="40"/>
      <c r="B456" s="41" t="str">
        <f>IF($A456="","",VLOOKUP($A456,'MÃ KH'!$A$2:$D$1048573,2,0))</f>
        <v/>
      </c>
      <c r="C456" s="42" t="s">
        <v>4886</v>
      </c>
      <c r="D456" s="43"/>
      <c r="E456" s="44" t="str">
        <f>IF($D456="","",VLOOKUP($D456,'MÃ HH'!$A$2:$C$2292,2,0))</f>
        <v/>
      </c>
      <c r="F456" s="44" t="str">
        <f>IF($D456="","",VLOOKUP($D456,'MÃ HH'!$A$2:$C$1873,3,0))</f>
        <v/>
      </c>
      <c r="G456" s="45"/>
      <c r="H456" s="45"/>
      <c r="I456" s="50"/>
      <c r="J456" s="51">
        <f t="shared" si="8"/>
        <v>0</v>
      </c>
      <c r="K456" s="52"/>
      <c r="L456" s="53"/>
    </row>
    <row r="457" spans="1:12" s="27" customFormat="1" ht="26.1" customHeight="1">
      <c r="A457" s="40"/>
      <c r="B457" s="41" t="str">
        <f>IF($A457="","",VLOOKUP($A457,'MÃ KH'!$A$2:$D$1048573,2,0))</f>
        <v/>
      </c>
      <c r="C457" s="42" t="s">
        <v>4886</v>
      </c>
      <c r="D457" s="43"/>
      <c r="E457" s="44" t="str">
        <f>IF($D457="","",VLOOKUP($D457,'MÃ HH'!$A$2:$C$2292,2,0))</f>
        <v/>
      </c>
      <c r="F457" s="44" t="str">
        <f>IF($D457="","",VLOOKUP($D457,'MÃ HH'!$A$2:$C$1873,3,0))</f>
        <v/>
      </c>
      <c r="G457" s="45"/>
      <c r="H457" s="45"/>
      <c r="I457" s="50"/>
      <c r="J457" s="51">
        <f t="shared" si="8"/>
        <v>0</v>
      </c>
      <c r="K457" s="52"/>
      <c r="L457" s="53"/>
    </row>
    <row r="458" spans="1:12" s="27" customFormat="1" ht="26.1" customHeight="1">
      <c r="A458" s="40"/>
      <c r="B458" s="41" t="str">
        <f>IF($A458="","",VLOOKUP($A458,'MÃ KH'!$A$2:$D$1048573,2,0))</f>
        <v/>
      </c>
      <c r="C458" s="42" t="s">
        <v>4886</v>
      </c>
      <c r="D458" s="43"/>
      <c r="E458" s="44" t="str">
        <f>IF($D458="","",VLOOKUP($D458,'MÃ HH'!$A$2:$C$2292,2,0))</f>
        <v/>
      </c>
      <c r="F458" s="44" t="str">
        <f>IF($D458="","",VLOOKUP($D458,'MÃ HH'!$A$2:$C$1873,3,0))</f>
        <v/>
      </c>
      <c r="G458" s="45"/>
      <c r="H458" s="45"/>
      <c r="I458" s="50"/>
      <c r="J458" s="51">
        <f t="shared" si="8"/>
        <v>0</v>
      </c>
      <c r="K458" s="52"/>
      <c r="L458" s="53"/>
    </row>
    <row r="459" spans="1:12" s="27" customFormat="1" ht="26.1" customHeight="1">
      <c r="A459" s="40"/>
      <c r="B459" s="41" t="str">
        <f>IF($A459="","",VLOOKUP($A459,'MÃ KH'!$A$2:$D$1048573,2,0))</f>
        <v/>
      </c>
      <c r="C459" s="42" t="s">
        <v>4886</v>
      </c>
      <c r="D459" s="43"/>
      <c r="E459" s="44" t="str">
        <f>IF($D459="","",VLOOKUP($D459,'MÃ HH'!$A$2:$C$2292,2,0))</f>
        <v/>
      </c>
      <c r="F459" s="44" t="str">
        <f>IF($D459="","",VLOOKUP($D459,'MÃ HH'!$A$2:$C$1873,3,0))</f>
        <v/>
      </c>
      <c r="G459" s="45"/>
      <c r="H459" s="45"/>
      <c r="I459" s="50"/>
      <c r="J459" s="51">
        <f t="shared" si="8"/>
        <v>0</v>
      </c>
      <c r="K459" s="52"/>
      <c r="L459" s="53"/>
    </row>
    <row r="460" spans="1:12" s="27" customFormat="1" ht="26.1" customHeight="1">
      <c r="A460" s="40"/>
      <c r="B460" s="41" t="str">
        <f>IF($A460="","",VLOOKUP($A460,'MÃ KH'!$A$2:$D$1048573,2,0))</f>
        <v/>
      </c>
      <c r="C460" s="42" t="s">
        <v>4886</v>
      </c>
      <c r="D460" s="43"/>
      <c r="E460" s="44" t="str">
        <f>IF($D460="","",VLOOKUP($D460,'MÃ HH'!$A$2:$C$2292,2,0))</f>
        <v/>
      </c>
      <c r="F460" s="44" t="str">
        <f>IF($D460="","",VLOOKUP($D460,'MÃ HH'!$A$2:$C$1873,3,0))</f>
        <v/>
      </c>
      <c r="G460" s="45"/>
      <c r="H460" s="45"/>
      <c r="I460" s="50"/>
      <c r="J460" s="51">
        <f t="shared" si="8"/>
        <v>0</v>
      </c>
      <c r="K460" s="52"/>
      <c r="L460" s="53"/>
    </row>
    <row r="461" spans="1:12" s="27" customFormat="1" ht="26.1" customHeight="1">
      <c r="A461" s="40"/>
      <c r="B461" s="41" t="str">
        <f>IF($A461="","",VLOOKUP($A461,'MÃ KH'!$A$2:$D$1048573,2,0))</f>
        <v/>
      </c>
      <c r="C461" s="42" t="s">
        <v>4886</v>
      </c>
      <c r="D461" s="43"/>
      <c r="E461" s="44" t="str">
        <f>IF($D461="","",VLOOKUP($D461,'MÃ HH'!$A$2:$C$2292,2,0))</f>
        <v/>
      </c>
      <c r="F461" s="44" t="str">
        <f>IF($D461="","",VLOOKUP($D461,'MÃ HH'!$A$2:$C$1873,3,0))</f>
        <v/>
      </c>
      <c r="G461" s="45"/>
      <c r="H461" s="45"/>
      <c r="I461" s="50"/>
      <c r="J461" s="51">
        <f t="shared" si="8"/>
        <v>0</v>
      </c>
      <c r="K461" s="52"/>
      <c r="L461" s="53"/>
    </row>
    <row r="462" spans="1:12" s="27" customFormat="1" ht="26.1" customHeight="1">
      <c r="A462" s="40"/>
      <c r="B462" s="41" t="str">
        <f>IF($A462="","",VLOOKUP($A462,'MÃ KH'!$A$2:$D$1048573,2,0))</f>
        <v/>
      </c>
      <c r="C462" s="42" t="s">
        <v>4886</v>
      </c>
      <c r="D462" s="43"/>
      <c r="E462" s="44" t="str">
        <f>IF($D462="","",VLOOKUP($D462,'MÃ HH'!$A$2:$C$2292,2,0))</f>
        <v/>
      </c>
      <c r="F462" s="44" t="str">
        <f>IF($D462="","",VLOOKUP($D462,'MÃ HH'!$A$2:$C$1873,3,0))</f>
        <v/>
      </c>
      <c r="G462" s="45"/>
      <c r="H462" s="45"/>
      <c r="I462" s="50"/>
      <c r="J462" s="51">
        <f t="shared" si="8"/>
        <v>0</v>
      </c>
      <c r="K462" s="52"/>
      <c r="L462" s="53"/>
    </row>
    <row r="463" spans="1:12" s="27" customFormat="1" ht="26.1" customHeight="1">
      <c r="A463" s="40"/>
      <c r="B463" s="41" t="str">
        <f>IF($A463="","",VLOOKUP($A463,'MÃ KH'!$A$2:$D$1048573,2,0))</f>
        <v/>
      </c>
      <c r="C463" s="42" t="s">
        <v>4886</v>
      </c>
      <c r="D463" s="43"/>
      <c r="E463" s="44" t="str">
        <f>IF($D463="","",VLOOKUP($D463,'MÃ HH'!$A$2:$C$2292,2,0))</f>
        <v/>
      </c>
      <c r="F463" s="44" t="str">
        <f>IF($D463="","",VLOOKUP($D463,'MÃ HH'!$A$2:$C$1873,3,0))</f>
        <v/>
      </c>
      <c r="G463" s="45"/>
      <c r="H463" s="45"/>
      <c r="I463" s="50"/>
      <c r="J463" s="51">
        <f t="shared" si="8"/>
        <v>0</v>
      </c>
      <c r="K463" s="52"/>
      <c r="L463" s="53"/>
    </row>
    <row r="464" spans="1:12" s="27" customFormat="1" ht="26.1" customHeight="1">
      <c r="A464" s="40"/>
      <c r="B464" s="41" t="str">
        <f>IF($A464="","",VLOOKUP($A464,'MÃ KH'!$A$2:$D$1048573,2,0))</f>
        <v/>
      </c>
      <c r="C464" s="42" t="s">
        <v>4886</v>
      </c>
      <c r="D464" s="43"/>
      <c r="E464" s="44" t="str">
        <f>IF($D464="","",VLOOKUP($D464,'MÃ HH'!$A$2:$C$2292,2,0))</f>
        <v/>
      </c>
      <c r="F464" s="44" t="str">
        <f>IF($D464="","",VLOOKUP($D464,'MÃ HH'!$A$2:$C$1873,3,0))</f>
        <v/>
      </c>
      <c r="G464" s="45"/>
      <c r="H464" s="45"/>
      <c r="I464" s="50"/>
      <c r="J464" s="51">
        <f t="shared" si="8"/>
        <v>0</v>
      </c>
      <c r="K464" s="52"/>
      <c r="L464" s="53"/>
    </row>
    <row r="465" spans="1:12" s="27" customFormat="1" ht="26.1" customHeight="1">
      <c r="A465" s="40"/>
      <c r="B465" s="41" t="str">
        <f>IF($A465="","",VLOOKUP($A465,'MÃ KH'!$A$2:$D$1048573,2,0))</f>
        <v/>
      </c>
      <c r="C465" s="42" t="s">
        <v>4886</v>
      </c>
      <c r="D465" s="43"/>
      <c r="E465" s="44" t="str">
        <f>IF($D465="","",VLOOKUP($D465,'MÃ HH'!$A$2:$C$2292,2,0))</f>
        <v/>
      </c>
      <c r="F465" s="44" t="str">
        <f>IF($D465="","",VLOOKUP($D465,'MÃ HH'!$A$2:$C$1873,3,0))</f>
        <v/>
      </c>
      <c r="G465" s="45"/>
      <c r="H465" s="45"/>
      <c r="I465" s="50"/>
      <c r="J465" s="51">
        <f t="shared" si="8"/>
        <v>0</v>
      </c>
      <c r="K465" s="52"/>
      <c r="L465" s="53"/>
    </row>
    <row r="466" spans="1:12" s="27" customFormat="1" ht="26.1" customHeight="1">
      <c r="A466" s="40"/>
      <c r="B466" s="41" t="str">
        <f>IF($A466="","",VLOOKUP($A466,'MÃ KH'!$A$2:$D$1048573,2,0))</f>
        <v/>
      </c>
      <c r="C466" s="42" t="s">
        <v>4886</v>
      </c>
      <c r="D466" s="43"/>
      <c r="E466" s="44" t="str">
        <f>IF($D466="","",VLOOKUP($D466,'MÃ HH'!$A$2:$C$2292,2,0))</f>
        <v/>
      </c>
      <c r="F466" s="44" t="str">
        <f>IF($D466="","",VLOOKUP($D466,'MÃ HH'!$A$2:$C$1873,3,0))</f>
        <v/>
      </c>
      <c r="G466" s="45"/>
      <c r="H466" s="45"/>
      <c r="I466" s="50"/>
      <c r="J466" s="51">
        <f t="shared" si="8"/>
        <v>0</v>
      </c>
      <c r="K466" s="52"/>
      <c r="L466" s="53"/>
    </row>
    <row r="467" spans="1:12" s="27" customFormat="1" ht="26.1" customHeight="1">
      <c r="A467" s="40"/>
      <c r="B467" s="41" t="str">
        <f>IF($A467="","",VLOOKUP($A467,'MÃ KH'!$A$2:$D$1048573,2,0))</f>
        <v/>
      </c>
      <c r="C467" s="42" t="s">
        <v>4886</v>
      </c>
      <c r="D467" s="43"/>
      <c r="E467" s="44" t="str">
        <f>IF($D467="","",VLOOKUP($D467,'MÃ HH'!$A$2:$C$2292,2,0))</f>
        <v/>
      </c>
      <c r="F467" s="44" t="str">
        <f>IF($D467="","",VLOOKUP($D467,'MÃ HH'!$A$2:$C$1873,3,0))</f>
        <v/>
      </c>
      <c r="G467" s="45"/>
      <c r="H467" s="45"/>
      <c r="I467" s="50"/>
      <c r="J467" s="51">
        <f t="shared" si="8"/>
        <v>0</v>
      </c>
      <c r="K467" s="52"/>
      <c r="L467" s="53"/>
    </row>
    <row r="468" spans="1:12" s="27" customFormat="1" ht="26.1" customHeight="1">
      <c r="A468" s="40"/>
      <c r="B468" s="41" t="str">
        <f>IF($A468="","",VLOOKUP($A468,'MÃ KH'!$A$2:$D$1048573,2,0))</f>
        <v/>
      </c>
      <c r="C468" s="42" t="s">
        <v>4886</v>
      </c>
      <c r="D468" s="43"/>
      <c r="E468" s="44" t="str">
        <f>IF($D468="","",VLOOKUP($D468,'MÃ HH'!$A$2:$C$2292,2,0))</f>
        <v/>
      </c>
      <c r="F468" s="44" t="str">
        <f>IF($D468="","",VLOOKUP($D468,'MÃ HH'!$A$2:$C$1873,3,0))</f>
        <v/>
      </c>
      <c r="G468" s="45"/>
      <c r="H468" s="45"/>
      <c r="I468" s="50"/>
      <c r="J468" s="51">
        <f t="shared" si="8"/>
        <v>0</v>
      </c>
      <c r="K468" s="52"/>
      <c r="L468" s="53"/>
    </row>
    <row r="469" spans="1:12" s="27" customFormat="1" ht="26.1" customHeight="1">
      <c r="A469" s="40"/>
      <c r="B469" s="41" t="str">
        <f>IF($A469="","",VLOOKUP($A469,'MÃ KH'!$A$2:$D$1048573,2,0))</f>
        <v/>
      </c>
      <c r="C469" s="42" t="s">
        <v>4886</v>
      </c>
      <c r="D469" s="43"/>
      <c r="E469" s="44" t="str">
        <f>IF($D469="","",VLOOKUP($D469,'MÃ HH'!$A$2:$C$2292,2,0))</f>
        <v/>
      </c>
      <c r="F469" s="44" t="str">
        <f>IF($D469="","",VLOOKUP($D469,'MÃ HH'!$A$2:$C$1873,3,0))</f>
        <v/>
      </c>
      <c r="G469" s="45"/>
      <c r="H469" s="45"/>
      <c r="I469" s="50"/>
      <c r="J469" s="51">
        <f t="shared" si="8"/>
        <v>0</v>
      </c>
      <c r="K469" s="52"/>
      <c r="L469" s="53"/>
    </row>
    <row r="470" spans="1:12" s="27" customFormat="1" ht="26.1" customHeight="1">
      <c r="A470" s="40"/>
      <c r="B470" s="41" t="str">
        <f>IF($A470="","",VLOOKUP($A470,'MÃ KH'!$A$2:$D$1048573,2,0))</f>
        <v/>
      </c>
      <c r="C470" s="42" t="s">
        <v>4886</v>
      </c>
      <c r="D470" s="43"/>
      <c r="E470" s="44" t="str">
        <f>IF($D470="","",VLOOKUP($D470,'MÃ HH'!$A$2:$C$2292,2,0))</f>
        <v/>
      </c>
      <c r="F470" s="44" t="str">
        <f>IF($D470="","",VLOOKUP($D470,'MÃ HH'!$A$2:$C$1873,3,0))</f>
        <v/>
      </c>
      <c r="G470" s="45"/>
      <c r="H470" s="45"/>
      <c r="I470" s="50"/>
      <c r="J470" s="51">
        <f t="shared" si="8"/>
        <v>0</v>
      </c>
      <c r="K470" s="52"/>
      <c r="L470" s="53"/>
    </row>
    <row r="471" spans="1:12" s="27" customFormat="1" ht="26.1" customHeight="1">
      <c r="A471" s="40"/>
      <c r="B471" s="41" t="str">
        <f>IF($A471="","",VLOOKUP($A471,'MÃ KH'!$A$2:$D$1048573,2,0))</f>
        <v/>
      </c>
      <c r="C471" s="42" t="s">
        <v>4886</v>
      </c>
      <c r="D471" s="43"/>
      <c r="E471" s="44" t="str">
        <f>IF($D471="","",VLOOKUP($D471,'MÃ HH'!$A$2:$C$2292,2,0))</f>
        <v/>
      </c>
      <c r="F471" s="44" t="str">
        <f>IF($D471="","",VLOOKUP($D471,'MÃ HH'!$A$2:$C$1873,3,0))</f>
        <v/>
      </c>
      <c r="G471" s="45"/>
      <c r="H471" s="45"/>
      <c r="I471" s="50"/>
      <c r="J471" s="51">
        <f t="shared" si="8"/>
        <v>0</v>
      </c>
      <c r="K471" s="52"/>
      <c r="L471" s="53"/>
    </row>
    <row r="472" spans="1:12" s="27" customFormat="1" ht="26.1" customHeight="1">
      <c r="A472" s="40"/>
      <c r="B472" s="41" t="str">
        <f>IF($A472="","",VLOOKUP($A472,'MÃ KH'!$A$2:$D$1048573,2,0))</f>
        <v/>
      </c>
      <c r="C472" s="42" t="s">
        <v>4886</v>
      </c>
      <c r="D472" s="43"/>
      <c r="E472" s="44" t="str">
        <f>IF($D472="","",VLOOKUP($D472,'MÃ HH'!$A$2:$C$2292,2,0))</f>
        <v/>
      </c>
      <c r="F472" s="44" t="str">
        <f>IF($D472="","",VLOOKUP($D472,'MÃ HH'!$A$2:$C$1873,3,0))</f>
        <v/>
      </c>
      <c r="G472" s="45"/>
      <c r="H472" s="45"/>
      <c r="I472" s="50"/>
      <c r="J472" s="51">
        <f t="shared" si="8"/>
        <v>0</v>
      </c>
      <c r="K472" s="52"/>
      <c r="L472" s="53"/>
    </row>
    <row r="473" spans="1:12" s="27" customFormat="1" ht="26.1" customHeight="1">
      <c r="A473" s="40"/>
      <c r="B473" s="41" t="str">
        <f>IF($A473="","",VLOOKUP($A473,'MÃ KH'!$A$2:$D$1048573,2,0))</f>
        <v/>
      </c>
      <c r="C473" s="42" t="s">
        <v>4886</v>
      </c>
      <c r="D473" s="43"/>
      <c r="E473" s="44" t="str">
        <f>IF($D473="","",VLOOKUP($D473,'MÃ HH'!$A$2:$C$2292,2,0))</f>
        <v/>
      </c>
      <c r="F473" s="44" t="str">
        <f>IF($D473="","",VLOOKUP($D473,'MÃ HH'!$A$2:$C$1873,3,0))</f>
        <v/>
      </c>
      <c r="G473" s="45"/>
      <c r="H473" s="45"/>
      <c r="I473" s="50"/>
      <c r="J473" s="51">
        <f t="shared" si="8"/>
        <v>0</v>
      </c>
      <c r="K473" s="52"/>
      <c r="L473" s="53"/>
    </row>
    <row r="474" spans="1:12" s="27" customFormat="1" ht="26.1" customHeight="1">
      <c r="A474" s="40"/>
      <c r="B474" s="41" t="str">
        <f>IF($A474="","",VLOOKUP($A474,'MÃ KH'!$A$2:$D$1048573,2,0))</f>
        <v/>
      </c>
      <c r="C474" s="42" t="s">
        <v>4886</v>
      </c>
      <c r="D474" s="43"/>
      <c r="E474" s="44" t="str">
        <f>IF($D474="","",VLOOKUP($D474,'MÃ HH'!$A$2:$C$2292,2,0))</f>
        <v/>
      </c>
      <c r="F474" s="44" t="str">
        <f>IF($D474="","",VLOOKUP($D474,'MÃ HH'!$A$2:$C$1873,3,0))</f>
        <v/>
      </c>
      <c r="G474" s="45"/>
      <c r="H474" s="45"/>
      <c r="I474" s="50"/>
      <c r="J474" s="51">
        <f t="shared" si="8"/>
        <v>0</v>
      </c>
      <c r="K474" s="52"/>
      <c r="L474" s="53"/>
    </row>
    <row r="475" spans="1:12" s="27" customFormat="1" ht="26.1" customHeight="1">
      <c r="A475" s="40"/>
      <c r="B475" s="41" t="str">
        <f>IF($A475="","",VLOOKUP($A475,'MÃ KH'!$A$2:$D$1048573,2,0))</f>
        <v/>
      </c>
      <c r="C475" s="42" t="s">
        <v>4886</v>
      </c>
      <c r="D475" s="43"/>
      <c r="E475" s="44" t="str">
        <f>IF($D475="","",VLOOKUP($D475,'MÃ HH'!$A$2:$C$2292,2,0))</f>
        <v/>
      </c>
      <c r="F475" s="44" t="str">
        <f>IF($D475="","",VLOOKUP($D475,'MÃ HH'!$A$2:$C$1873,3,0))</f>
        <v/>
      </c>
      <c r="G475" s="45"/>
      <c r="H475" s="45"/>
      <c r="I475" s="50"/>
      <c r="J475" s="51">
        <f t="shared" si="8"/>
        <v>0</v>
      </c>
      <c r="K475" s="52"/>
      <c r="L475" s="53"/>
    </row>
    <row r="476" spans="1:12" s="27" customFormat="1" ht="26.1" customHeight="1">
      <c r="A476" s="40"/>
      <c r="B476" s="41" t="str">
        <f>IF($A476="","",VLOOKUP($A476,'MÃ KH'!$A$2:$D$1048573,2,0))</f>
        <v/>
      </c>
      <c r="C476" s="42" t="s">
        <v>4886</v>
      </c>
      <c r="D476" s="43"/>
      <c r="E476" s="44" t="str">
        <f>IF($D476="","",VLOOKUP($D476,'MÃ HH'!$A$2:$C$2292,2,0))</f>
        <v/>
      </c>
      <c r="F476" s="44" t="str">
        <f>IF($D476="","",VLOOKUP($D476,'MÃ HH'!$A$2:$C$1873,3,0))</f>
        <v/>
      </c>
      <c r="G476" s="45"/>
      <c r="H476" s="45"/>
      <c r="I476" s="50"/>
      <c r="J476" s="51">
        <f t="shared" si="8"/>
        <v>0</v>
      </c>
      <c r="K476" s="52"/>
      <c r="L476" s="53"/>
    </row>
    <row r="477" spans="1:12" s="27" customFormat="1" ht="26.1" customHeight="1">
      <c r="A477" s="40"/>
      <c r="B477" s="41" t="str">
        <f>IF($A477="","",VLOOKUP($A477,'MÃ KH'!$A$2:$D$1048573,2,0))</f>
        <v/>
      </c>
      <c r="C477" s="42" t="s">
        <v>4886</v>
      </c>
      <c r="D477" s="43"/>
      <c r="E477" s="44" t="str">
        <f>IF($D477="","",VLOOKUP($D477,'MÃ HH'!$A$2:$C$2292,2,0))</f>
        <v/>
      </c>
      <c r="F477" s="44" t="str">
        <f>IF($D477="","",VLOOKUP($D477,'MÃ HH'!$A$2:$C$1873,3,0))</f>
        <v/>
      </c>
      <c r="G477" s="45"/>
      <c r="H477" s="45"/>
      <c r="I477" s="50"/>
      <c r="J477" s="51">
        <f t="shared" si="8"/>
        <v>0</v>
      </c>
      <c r="K477" s="52"/>
      <c r="L477" s="53"/>
    </row>
    <row r="478" spans="1:12" s="27" customFormat="1" ht="26.1" customHeight="1">
      <c r="A478" s="40"/>
      <c r="B478" s="41" t="str">
        <f>IF($A478="","",VLOOKUP($A478,'MÃ KH'!$A$2:$D$1048573,2,0))</f>
        <v/>
      </c>
      <c r="C478" s="42" t="s">
        <v>4886</v>
      </c>
      <c r="D478" s="43"/>
      <c r="E478" s="44" t="str">
        <f>IF($D478="","",VLOOKUP($D478,'MÃ HH'!$A$2:$C$2292,2,0))</f>
        <v/>
      </c>
      <c r="F478" s="44" t="str">
        <f>IF($D478="","",VLOOKUP($D478,'MÃ HH'!$A$2:$C$1873,3,0))</f>
        <v/>
      </c>
      <c r="G478" s="45"/>
      <c r="H478" s="45"/>
      <c r="I478" s="50"/>
      <c r="J478" s="51">
        <f t="shared" si="8"/>
        <v>0</v>
      </c>
      <c r="K478" s="52"/>
      <c r="L478" s="53"/>
    </row>
    <row r="479" spans="1:12" s="27" customFormat="1" ht="26.1" customHeight="1">
      <c r="A479" s="40"/>
      <c r="B479" s="41" t="str">
        <f>IF($A479="","",VLOOKUP($A479,'MÃ KH'!$A$2:$D$1048573,2,0))</f>
        <v/>
      </c>
      <c r="C479" s="42" t="s">
        <v>4886</v>
      </c>
      <c r="D479" s="43"/>
      <c r="E479" s="44" t="str">
        <f>IF($D479="","",VLOOKUP($D479,'MÃ HH'!$A$2:$C$2292,2,0))</f>
        <v/>
      </c>
      <c r="F479" s="44" t="str">
        <f>IF($D479="","",VLOOKUP($D479,'MÃ HH'!$A$2:$C$1873,3,0))</f>
        <v/>
      </c>
      <c r="G479" s="45"/>
      <c r="H479" s="45"/>
      <c r="I479" s="50"/>
      <c r="J479" s="51">
        <f t="shared" si="8"/>
        <v>0</v>
      </c>
      <c r="K479" s="52"/>
      <c r="L479" s="53"/>
    </row>
    <row r="480" spans="1:12" s="27" customFormat="1" ht="26.1" customHeight="1">
      <c r="A480" s="40"/>
      <c r="B480" s="41" t="str">
        <f>IF($A480="","",VLOOKUP($A480,'MÃ KH'!$A$2:$D$1048573,2,0))</f>
        <v/>
      </c>
      <c r="C480" s="42" t="s">
        <v>4886</v>
      </c>
      <c r="D480" s="43"/>
      <c r="E480" s="44" t="str">
        <f>IF($D480="","",VLOOKUP($D480,'MÃ HH'!$A$2:$C$2292,2,0))</f>
        <v/>
      </c>
      <c r="F480" s="44" t="str">
        <f>IF($D480="","",VLOOKUP($D480,'MÃ HH'!$A$2:$C$1873,3,0))</f>
        <v/>
      </c>
      <c r="G480" s="45"/>
      <c r="H480" s="45"/>
      <c r="I480" s="50"/>
      <c r="J480" s="51">
        <f t="shared" si="8"/>
        <v>0</v>
      </c>
      <c r="K480" s="52"/>
      <c r="L480" s="53"/>
    </row>
    <row r="481" spans="1:12" s="27" customFormat="1" ht="26.1" customHeight="1">
      <c r="A481" s="40"/>
      <c r="B481" s="41" t="str">
        <f>IF($A481="","",VLOOKUP($A481,'MÃ KH'!$A$2:$D$1048573,2,0))</f>
        <v/>
      </c>
      <c r="C481" s="42" t="s">
        <v>4886</v>
      </c>
      <c r="D481" s="43"/>
      <c r="E481" s="44" t="str">
        <f>IF($D481="","",VLOOKUP($D481,'MÃ HH'!$A$2:$C$2292,2,0))</f>
        <v/>
      </c>
      <c r="F481" s="44" t="str">
        <f>IF($D481="","",VLOOKUP($D481,'MÃ HH'!$A$2:$C$1873,3,0))</f>
        <v/>
      </c>
      <c r="G481" s="45"/>
      <c r="H481" s="45"/>
      <c r="I481" s="50"/>
      <c r="J481" s="51">
        <f t="shared" si="8"/>
        <v>0</v>
      </c>
      <c r="K481" s="52"/>
      <c r="L481" s="53"/>
    </row>
    <row r="482" spans="1:12" s="27" customFormat="1" ht="26.1" customHeight="1">
      <c r="A482" s="40"/>
      <c r="B482" s="41" t="str">
        <f>IF($A482="","",VLOOKUP($A482,'MÃ KH'!$A$2:$D$1048573,2,0))</f>
        <v/>
      </c>
      <c r="C482" s="42" t="s">
        <v>4886</v>
      </c>
      <c r="D482" s="43"/>
      <c r="E482" s="44" t="str">
        <f>IF($D482="","",VLOOKUP($D482,'MÃ HH'!$A$2:$C$2292,2,0))</f>
        <v/>
      </c>
      <c r="F482" s="44" t="str">
        <f>IF($D482="","",VLOOKUP($D482,'MÃ HH'!$A$2:$C$1873,3,0))</f>
        <v/>
      </c>
      <c r="G482" s="45"/>
      <c r="H482" s="45"/>
      <c r="I482" s="50"/>
      <c r="J482" s="51">
        <f t="shared" si="8"/>
        <v>0</v>
      </c>
      <c r="K482" s="52"/>
      <c r="L482" s="53"/>
    </row>
    <row r="483" spans="1:12" s="27" customFormat="1" ht="26.1" customHeight="1">
      <c r="A483" s="40"/>
      <c r="B483" s="41" t="str">
        <f>IF($A483="","",VLOOKUP($A483,'MÃ KH'!$A$2:$D$1048573,2,0))</f>
        <v/>
      </c>
      <c r="C483" s="42" t="s">
        <v>4886</v>
      </c>
      <c r="D483" s="43"/>
      <c r="E483" s="44" t="str">
        <f>IF($D483="","",VLOOKUP($D483,'MÃ HH'!$A$2:$C$2292,2,0))</f>
        <v/>
      </c>
      <c r="F483" s="44" t="str">
        <f>IF($D483="","",VLOOKUP($D483,'MÃ HH'!$A$2:$C$1873,3,0))</f>
        <v/>
      </c>
      <c r="G483" s="45"/>
      <c r="H483" s="45"/>
      <c r="I483" s="50"/>
      <c r="J483" s="51">
        <f t="shared" si="8"/>
        <v>0</v>
      </c>
      <c r="K483" s="52"/>
      <c r="L483" s="53"/>
    </row>
    <row r="484" spans="1:12" s="27" customFormat="1" ht="26.1" customHeight="1">
      <c r="A484" s="40"/>
      <c r="B484" s="41" t="str">
        <f>IF($A484="","",VLOOKUP($A484,'MÃ KH'!$A$2:$D$1048573,2,0))</f>
        <v/>
      </c>
      <c r="C484" s="42" t="s">
        <v>4886</v>
      </c>
      <c r="D484" s="43"/>
      <c r="E484" s="44" t="str">
        <f>IF($D484="","",VLOOKUP($D484,'MÃ HH'!$A$2:$C$2292,2,0))</f>
        <v/>
      </c>
      <c r="F484" s="44" t="str">
        <f>IF($D484="","",VLOOKUP($D484,'MÃ HH'!$A$2:$C$1873,3,0))</f>
        <v/>
      </c>
      <c r="G484" s="45"/>
      <c r="H484" s="45"/>
      <c r="I484" s="50"/>
      <c r="J484" s="51">
        <f t="shared" si="8"/>
        <v>0</v>
      </c>
      <c r="K484" s="52"/>
      <c r="L484" s="53"/>
    </row>
    <row r="485" spans="1:12" s="27" customFormat="1" ht="26.1" customHeight="1">
      <c r="A485" s="40"/>
      <c r="B485" s="41" t="str">
        <f>IF($A485="","",VLOOKUP($A485,'MÃ KH'!$A$2:$D$1048573,2,0))</f>
        <v/>
      </c>
      <c r="C485" s="42" t="s">
        <v>4886</v>
      </c>
      <c r="D485" s="43"/>
      <c r="E485" s="44" t="str">
        <f>IF($D485="","",VLOOKUP($D485,'MÃ HH'!$A$2:$C$2292,2,0))</f>
        <v/>
      </c>
      <c r="F485" s="44" t="str">
        <f>IF($D485="","",VLOOKUP($D485,'MÃ HH'!$A$2:$C$1873,3,0))</f>
        <v/>
      </c>
      <c r="G485" s="45"/>
      <c r="H485" s="45"/>
      <c r="I485" s="50"/>
      <c r="J485" s="51">
        <f t="shared" si="8"/>
        <v>0</v>
      </c>
      <c r="K485" s="52"/>
      <c r="L485" s="53"/>
    </row>
    <row r="486" spans="1:12" s="27" customFormat="1" ht="26.1" customHeight="1">
      <c r="A486" s="40"/>
      <c r="B486" s="41" t="str">
        <f>IF($A486="","",VLOOKUP($A486,'MÃ KH'!$A$2:$D$1048573,2,0))</f>
        <v/>
      </c>
      <c r="C486" s="42" t="s">
        <v>4886</v>
      </c>
      <c r="D486" s="43"/>
      <c r="E486" s="44" t="str">
        <f>IF($D486="","",VLOOKUP($D486,'MÃ HH'!$A$2:$C$2292,2,0))</f>
        <v/>
      </c>
      <c r="F486" s="44" t="str">
        <f>IF($D486="","",VLOOKUP($D486,'MÃ HH'!$A$2:$C$1873,3,0))</f>
        <v/>
      </c>
      <c r="G486" s="45"/>
      <c r="H486" s="45"/>
      <c r="I486" s="50"/>
      <c r="J486" s="51">
        <f t="shared" si="8"/>
        <v>0</v>
      </c>
      <c r="K486" s="52"/>
      <c r="L486" s="53"/>
    </row>
    <row r="487" spans="1:12" s="27" customFormat="1" ht="26.1" customHeight="1">
      <c r="A487" s="40"/>
      <c r="B487" s="41" t="str">
        <f>IF($A487="","",VLOOKUP($A487,'MÃ KH'!$A$2:$D$1048573,2,0))</f>
        <v/>
      </c>
      <c r="C487" s="42" t="s">
        <v>4886</v>
      </c>
      <c r="D487" s="43"/>
      <c r="E487" s="44" t="str">
        <f>IF($D487="","",VLOOKUP($D487,'MÃ HH'!$A$2:$C$2292,2,0))</f>
        <v/>
      </c>
      <c r="F487" s="44" t="str">
        <f>IF($D487="","",VLOOKUP($D487,'MÃ HH'!$A$2:$C$1873,3,0))</f>
        <v/>
      </c>
      <c r="G487" s="45"/>
      <c r="H487" s="45"/>
      <c r="I487" s="50"/>
      <c r="J487" s="51">
        <f t="shared" si="8"/>
        <v>0</v>
      </c>
      <c r="K487" s="52"/>
      <c r="L487" s="53"/>
    </row>
    <row r="488" spans="1:12" s="27" customFormat="1" ht="26.1" customHeight="1">
      <c r="A488" s="40"/>
      <c r="B488" s="41" t="str">
        <f>IF($A488="","",VLOOKUP($A488,'MÃ KH'!$A$2:$D$1048573,2,0))</f>
        <v/>
      </c>
      <c r="C488" s="42" t="s">
        <v>4886</v>
      </c>
      <c r="D488" s="43"/>
      <c r="E488" s="44" t="str">
        <f>IF($D488="","",VLOOKUP($D488,'MÃ HH'!$A$2:$C$2292,2,0))</f>
        <v/>
      </c>
      <c r="F488" s="44" t="str">
        <f>IF($D488="","",VLOOKUP($D488,'MÃ HH'!$A$2:$C$1873,3,0))</f>
        <v/>
      </c>
      <c r="G488" s="45"/>
      <c r="H488" s="45"/>
      <c r="I488" s="50"/>
      <c r="J488" s="51">
        <f t="shared" si="8"/>
        <v>0</v>
      </c>
      <c r="K488" s="52"/>
      <c r="L488" s="53"/>
    </row>
    <row r="489" spans="1:12" s="27" customFormat="1" ht="26.1" customHeight="1">
      <c r="A489" s="40"/>
      <c r="B489" s="41" t="str">
        <f>IF($A489="","",VLOOKUP($A489,'MÃ KH'!$A$2:$D$1048573,2,0))</f>
        <v/>
      </c>
      <c r="C489" s="42" t="s">
        <v>4886</v>
      </c>
      <c r="D489" s="43"/>
      <c r="E489" s="44" t="str">
        <f>IF($D489="","",VLOOKUP($D489,'MÃ HH'!$A$2:$C$2292,2,0))</f>
        <v/>
      </c>
      <c r="F489" s="44" t="str">
        <f>IF($D489="","",VLOOKUP($D489,'MÃ HH'!$A$2:$C$1873,3,0))</f>
        <v/>
      </c>
      <c r="G489" s="45"/>
      <c r="H489" s="45"/>
      <c r="I489" s="50"/>
      <c r="J489" s="51">
        <f t="shared" si="8"/>
        <v>0</v>
      </c>
      <c r="K489" s="52"/>
      <c r="L489" s="53"/>
    </row>
    <row r="490" spans="1:12" s="27" customFormat="1" ht="26.1" customHeight="1">
      <c r="A490" s="40"/>
      <c r="B490" s="41" t="str">
        <f>IF($A490="","",VLOOKUP($A490,'MÃ KH'!$A$2:$D$1048573,2,0))</f>
        <v/>
      </c>
      <c r="C490" s="42" t="s">
        <v>4886</v>
      </c>
      <c r="D490" s="43"/>
      <c r="E490" s="44" t="str">
        <f>IF($D490="","",VLOOKUP($D490,'MÃ HH'!$A$2:$C$2292,2,0))</f>
        <v/>
      </c>
      <c r="F490" s="44" t="str">
        <f>IF($D490="","",VLOOKUP($D490,'MÃ HH'!$A$2:$C$1873,3,0))</f>
        <v/>
      </c>
      <c r="G490" s="45"/>
      <c r="H490" s="45"/>
      <c r="I490" s="50"/>
      <c r="J490" s="51">
        <f t="shared" si="8"/>
        <v>0</v>
      </c>
      <c r="K490" s="52"/>
      <c r="L490" s="53"/>
    </row>
    <row r="491" spans="1:12" s="27" customFormat="1" ht="26.1" customHeight="1">
      <c r="A491" s="40"/>
      <c r="B491" s="41" t="str">
        <f>IF($A491="","",VLOOKUP($A491,'MÃ KH'!$A$2:$D$1048573,2,0))</f>
        <v/>
      </c>
      <c r="C491" s="42" t="s">
        <v>4886</v>
      </c>
      <c r="D491" s="43"/>
      <c r="E491" s="44" t="str">
        <f>IF($D491="","",VLOOKUP($D491,'MÃ HH'!$A$2:$C$2292,2,0))</f>
        <v/>
      </c>
      <c r="F491" s="44" t="str">
        <f>IF($D491="","",VLOOKUP($D491,'MÃ HH'!$A$2:$C$1873,3,0))</f>
        <v/>
      </c>
      <c r="G491" s="45"/>
      <c r="H491" s="45"/>
      <c r="I491" s="50"/>
      <c r="J491" s="51">
        <f t="shared" si="8"/>
        <v>0</v>
      </c>
      <c r="K491" s="52"/>
      <c r="L491" s="53"/>
    </row>
    <row r="492" spans="1:12" s="27" customFormat="1" ht="26.1" customHeight="1">
      <c r="A492" s="40"/>
      <c r="B492" s="41" t="str">
        <f>IF($A492="","",VLOOKUP($A492,'MÃ KH'!$A$2:$D$1048573,2,0))</f>
        <v/>
      </c>
      <c r="C492" s="42" t="s">
        <v>4886</v>
      </c>
      <c r="D492" s="43"/>
      <c r="E492" s="44" t="str">
        <f>IF($D492="","",VLOOKUP($D492,'MÃ HH'!$A$2:$C$2292,2,0))</f>
        <v/>
      </c>
      <c r="F492" s="44" t="str">
        <f>IF($D492="","",VLOOKUP($D492,'MÃ HH'!$A$2:$C$1873,3,0))</f>
        <v/>
      </c>
      <c r="G492" s="45"/>
      <c r="H492" s="45"/>
      <c r="I492" s="50"/>
      <c r="J492" s="51">
        <f t="shared" si="8"/>
        <v>0</v>
      </c>
      <c r="K492" s="52"/>
      <c r="L492" s="53"/>
    </row>
    <row r="493" spans="1:12" s="27" customFormat="1" ht="26.1" customHeight="1">
      <c r="A493" s="40"/>
      <c r="B493" s="41" t="str">
        <f>IF($A493="","",VLOOKUP($A493,'MÃ KH'!$A$2:$D$1048573,2,0))</f>
        <v/>
      </c>
      <c r="C493" s="42" t="s">
        <v>4886</v>
      </c>
      <c r="D493" s="43"/>
      <c r="E493" s="44" t="str">
        <f>IF($D493="","",VLOOKUP($D493,'MÃ HH'!$A$2:$C$2292,2,0))</f>
        <v/>
      </c>
      <c r="F493" s="44" t="str">
        <f>IF($D493="","",VLOOKUP($D493,'MÃ HH'!$A$2:$C$1873,3,0))</f>
        <v/>
      </c>
      <c r="G493" s="45"/>
      <c r="H493" s="45"/>
      <c r="I493" s="50"/>
      <c r="J493" s="51">
        <f t="shared" si="8"/>
        <v>0</v>
      </c>
      <c r="K493" s="52"/>
      <c r="L493" s="53"/>
    </row>
    <row r="494" spans="1:12" s="27" customFormat="1" ht="26.1" customHeight="1">
      <c r="A494" s="40"/>
      <c r="B494" s="41" t="str">
        <f>IF($A494="","",VLOOKUP($A494,'MÃ KH'!$A$2:$D$1048573,2,0))</f>
        <v/>
      </c>
      <c r="C494" s="42" t="s">
        <v>4886</v>
      </c>
      <c r="D494" s="43"/>
      <c r="E494" s="44" t="str">
        <f>IF($D494="","",VLOOKUP($D494,'MÃ HH'!$A$2:$C$2292,2,0))</f>
        <v/>
      </c>
      <c r="F494" s="44" t="str">
        <f>IF($D494="","",VLOOKUP($D494,'MÃ HH'!$A$2:$C$1873,3,0))</f>
        <v/>
      </c>
      <c r="G494" s="45"/>
      <c r="H494" s="45"/>
      <c r="I494" s="50"/>
      <c r="J494" s="51">
        <f t="shared" si="8"/>
        <v>0</v>
      </c>
      <c r="K494" s="52"/>
      <c r="L494" s="53"/>
    </row>
    <row r="495" spans="1:12" s="27" customFormat="1" ht="26.1" customHeight="1">
      <c r="A495" s="40"/>
      <c r="B495" s="41" t="str">
        <f>IF($A495="","",VLOOKUP($A495,'MÃ KH'!$A$2:$D$1048573,2,0))</f>
        <v/>
      </c>
      <c r="C495" s="42" t="s">
        <v>4886</v>
      </c>
      <c r="D495" s="43"/>
      <c r="E495" s="44" t="str">
        <f>IF($D495="","",VLOOKUP($D495,'MÃ HH'!$A$2:$C$2292,2,0))</f>
        <v/>
      </c>
      <c r="F495" s="44" t="str">
        <f>IF($D495="","",VLOOKUP($D495,'MÃ HH'!$A$2:$C$1873,3,0))</f>
        <v/>
      </c>
      <c r="G495" s="45"/>
      <c r="H495" s="45"/>
      <c r="I495" s="50"/>
      <c r="J495" s="51">
        <f t="shared" si="8"/>
        <v>0</v>
      </c>
      <c r="K495" s="52"/>
      <c r="L495" s="53"/>
    </row>
    <row r="496" spans="1:12" s="27" customFormat="1" ht="26.1" customHeight="1">
      <c r="A496" s="40"/>
      <c r="B496" s="41" t="str">
        <f>IF($A496="","",VLOOKUP($A496,'MÃ KH'!$A$2:$D$1048573,2,0))</f>
        <v/>
      </c>
      <c r="C496" s="42" t="s">
        <v>4886</v>
      </c>
      <c r="D496" s="43"/>
      <c r="E496" s="44" t="str">
        <f>IF($D496="","",VLOOKUP($D496,'MÃ HH'!$A$2:$C$2292,2,0))</f>
        <v/>
      </c>
      <c r="F496" s="44" t="str">
        <f>IF($D496="","",VLOOKUP($D496,'MÃ HH'!$A$2:$C$1873,3,0))</f>
        <v/>
      </c>
      <c r="G496" s="45"/>
      <c r="H496" s="45"/>
      <c r="I496" s="50"/>
      <c r="J496" s="51">
        <f t="shared" si="8"/>
        <v>0</v>
      </c>
      <c r="K496" s="52"/>
      <c r="L496" s="53"/>
    </row>
    <row r="497" spans="1:12" s="27" customFormat="1" ht="26.1" customHeight="1">
      <c r="A497" s="40"/>
      <c r="B497" s="41" t="str">
        <f>IF($A497="","",VLOOKUP($A497,'MÃ KH'!$A$2:$D$1048573,2,0))</f>
        <v/>
      </c>
      <c r="C497" s="42" t="s">
        <v>4886</v>
      </c>
      <c r="D497" s="43"/>
      <c r="E497" s="44" t="str">
        <f>IF($D497="","",VLOOKUP($D497,'MÃ HH'!$A$2:$C$2292,2,0))</f>
        <v/>
      </c>
      <c r="F497" s="44" t="str">
        <f>IF($D497="","",VLOOKUP($D497,'MÃ HH'!$A$2:$C$1873,3,0))</f>
        <v/>
      </c>
      <c r="G497" s="45"/>
      <c r="H497" s="45"/>
      <c r="I497" s="50"/>
      <c r="J497" s="51">
        <f t="shared" si="8"/>
        <v>0</v>
      </c>
      <c r="K497" s="52"/>
      <c r="L497" s="53"/>
    </row>
    <row r="498" spans="1:12" s="27" customFormat="1" ht="26.1" customHeight="1">
      <c r="A498" s="40"/>
      <c r="B498" s="41" t="str">
        <f>IF($A498="","",VLOOKUP($A498,'MÃ KH'!$A$2:$D$1048573,2,0))</f>
        <v/>
      </c>
      <c r="C498" s="42" t="s">
        <v>4886</v>
      </c>
      <c r="D498" s="43"/>
      <c r="E498" s="44" t="str">
        <f>IF($D498="","",VLOOKUP($D498,'MÃ HH'!$A$2:$C$2292,2,0))</f>
        <v/>
      </c>
      <c r="F498" s="44" t="str">
        <f>IF($D498="","",VLOOKUP($D498,'MÃ HH'!$A$2:$C$1873,3,0))</f>
        <v/>
      </c>
      <c r="G498" s="45"/>
      <c r="H498" s="45"/>
      <c r="I498" s="50"/>
      <c r="J498" s="51">
        <f t="shared" si="8"/>
        <v>0</v>
      </c>
      <c r="K498" s="52"/>
      <c r="L498" s="53"/>
    </row>
    <row r="499" spans="1:12" s="27" customFormat="1" ht="26.1" customHeight="1">
      <c r="A499" s="40"/>
      <c r="B499" s="41" t="str">
        <f>IF($A499="","",VLOOKUP($A499,'MÃ KH'!$A$2:$D$1048573,2,0))</f>
        <v/>
      </c>
      <c r="C499" s="42" t="s">
        <v>4886</v>
      </c>
      <c r="D499" s="43"/>
      <c r="E499" s="44" t="str">
        <f>IF($D499="","",VLOOKUP($D499,'MÃ HH'!$A$2:$C$2292,2,0))</f>
        <v/>
      </c>
      <c r="F499" s="44" t="str">
        <f>IF($D499="","",VLOOKUP($D499,'MÃ HH'!$A$2:$C$1873,3,0))</f>
        <v/>
      </c>
      <c r="G499" s="45"/>
      <c r="H499" s="45"/>
      <c r="I499" s="50"/>
      <c r="J499" s="51">
        <f t="shared" si="8"/>
        <v>0</v>
      </c>
      <c r="K499" s="52"/>
      <c r="L499" s="53"/>
    </row>
    <row r="500" spans="1:12" s="27" customFormat="1" ht="26.1" customHeight="1">
      <c r="A500" s="40"/>
      <c r="B500" s="41" t="str">
        <f>IF($A500="","",VLOOKUP($A500,'MÃ KH'!$A$2:$D$1048573,2,0))</f>
        <v/>
      </c>
      <c r="C500" s="42" t="s">
        <v>4886</v>
      </c>
      <c r="D500" s="43"/>
      <c r="E500" s="44" t="str">
        <f>IF($D500="","",VLOOKUP($D500,'MÃ HH'!$A$2:$C$2292,2,0))</f>
        <v/>
      </c>
      <c r="F500" s="44" t="str">
        <f>IF($D500="","",VLOOKUP($D500,'MÃ HH'!$A$2:$C$1873,3,0))</f>
        <v/>
      </c>
      <c r="G500" s="45"/>
      <c r="H500" s="45"/>
      <c r="I500" s="50"/>
      <c r="J500" s="51">
        <f t="shared" si="8"/>
        <v>0</v>
      </c>
      <c r="K500" s="52"/>
      <c r="L500" s="53"/>
    </row>
    <row r="501" spans="1:12" s="27" customFormat="1" ht="26.1" customHeight="1">
      <c r="A501" s="40"/>
      <c r="B501" s="41" t="str">
        <f>IF($A501="","",VLOOKUP($A501,'MÃ KH'!$A$2:$D$1048573,2,0))</f>
        <v/>
      </c>
      <c r="C501" s="42" t="s">
        <v>4886</v>
      </c>
      <c r="D501" s="43"/>
      <c r="E501" s="44" t="str">
        <f>IF($D501="","",VLOOKUP($D501,'MÃ HH'!$A$2:$C$2292,2,0))</f>
        <v/>
      </c>
      <c r="F501" s="44" t="str">
        <f>IF($D501="","",VLOOKUP($D501,'MÃ HH'!$A$2:$C$1873,3,0))</f>
        <v/>
      </c>
      <c r="G501" s="45"/>
      <c r="H501" s="45"/>
      <c r="I501" s="50"/>
      <c r="J501" s="51">
        <f t="shared" si="8"/>
        <v>0</v>
      </c>
      <c r="K501" s="52"/>
      <c r="L501" s="53"/>
    </row>
    <row r="502" spans="1:12" s="27" customFormat="1" ht="26.1" customHeight="1">
      <c r="A502" s="40"/>
      <c r="B502" s="41" t="str">
        <f>IF($A502="","",VLOOKUP($A502,'MÃ KH'!$A$2:$D$1048573,2,0))</f>
        <v/>
      </c>
      <c r="C502" s="42" t="s">
        <v>4886</v>
      </c>
      <c r="D502" s="43"/>
      <c r="E502" s="44" t="str">
        <f>IF($D502="","",VLOOKUP($D502,'MÃ HH'!$A$2:$C$2292,2,0))</f>
        <v/>
      </c>
      <c r="F502" s="44" t="str">
        <f>IF($D502="","",VLOOKUP($D502,'MÃ HH'!$A$2:$C$1873,3,0))</f>
        <v/>
      </c>
      <c r="G502" s="45"/>
      <c r="H502" s="45"/>
      <c r="I502" s="50"/>
      <c r="J502" s="51">
        <f t="shared" si="8"/>
        <v>0</v>
      </c>
      <c r="K502" s="52"/>
      <c r="L502" s="53"/>
    </row>
    <row r="503" spans="1:12" s="27" customFormat="1" ht="26.1" customHeight="1">
      <c r="A503" s="40"/>
      <c r="B503" s="41" t="str">
        <f>IF($A503="","",VLOOKUP($A503,'MÃ KH'!$A$2:$D$1048573,2,0))</f>
        <v/>
      </c>
      <c r="C503" s="42" t="s">
        <v>4886</v>
      </c>
      <c r="D503" s="43"/>
      <c r="E503" s="44" t="str">
        <f>IF($D503="","",VLOOKUP($D503,'MÃ HH'!$A$2:$C$2292,2,0))</f>
        <v/>
      </c>
      <c r="F503" s="44" t="str">
        <f>IF($D503="","",VLOOKUP($D503,'MÃ HH'!$A$2:$C$1873,3,0))</f>
        <v/>
      </c>
      <c r="G503" s="45"/>
      <c r="H503" s="45"/>
      <c r="I503" s="50"/>
      <c r="J503" s="51">
        <f t="shared" si="8"/>
        <v>0</v>
      </c>
      <c r="K503" s="52"/>
      <c r="L503" s="53"/>
    </row>
    <row r="504" spans="1:12" s="27" customFormat="1" ht="26.1" customHeight="1">
      <c r="A504" s="40"/>
      <c r="B504" s="41" t="str">
        <f>IF($A504="","",VLOOKUP($A504,'MÃ KH'!$A$2:$D$1048573,2,0))</f>
        <v/>
      </c>
      <c r="C504" s="42" t="s">
        <v>4886</v>
      </c>
      <c r="D504" s="43"/>
      <c r="E504" s="44" t="str">
        <f>IF($D504="","",VLOOKUP($D504,'MÃ HH'!$A$2:$C$2292,2,0))</f>
        <v/>
      </c>
      <c r="F504" s="44" t="str">
        <f>IF($D504="","",VLOOKUP($D504,'MÃ HH'!$A$2:$C$1873,3,0))</f>
        <v/>
      </c>
      <c r="G504" s="45"/>
      <c r="H504" s="45"/>
      <c r="I504" s="50"/>
      <c r="J504" s="51">
        <f t="shared" si="8"/>
        <v>0</v>
      </c>
      <c r="K504" s="52"/>
      <c r="L504" s="53"/>
    </row>
    <row r="505" spans="1:12" s="27" customFormat="1" ht="26.1" customHeight="1">
      <c r="A505" s="40"/>
      <c r="B505" s="41" t="str">
        <f>IF($A505="","",VLOOKUP($A505,'MÃ KH'!$A$2:$D$1048573,2,0))</f>
        <v/>
      </c>
      <c r="C505" s="42" t="s">
        <v>4886</v>
      </c>
      <c r="D505" s="43"/>
      <c r="E505" s="44" t="str">
        <f>IF($D505="","",VLOOKUP($D505,'MÃ HH'!$A$2:$C$2292,2,0))</f>
        <v/>
      </c>
      <c r="F505" s="44" t="str">
        <f>IF($D505="","",VLOOKUP($D505,'MÃ HH'!$A$2:$C$1873,3,0))</f>
        <v/>
      </c>
      <c r="G505" s="45"/>
      <c r="H505" s="45"/>
      <c r="I505" s="50"/>
      <c r="J505" s="51">
        <f t="shared" ref="J505:J512" si="9">I505*G505*1000</f>
        <v>0</v>
      </c>
      <c r="K505" s="52"/>
      <c r="L505" s="53"/>
    </row>
    <row r="506" spans="1:12" s="27" customFormat="1" ht="26.1" customHeight="1">
      <c r="A506" s="40"/>
      <c r="B506" s="41" t="str">
        <f>IF($A506="","",VLOOKUP($A506,'MÃ KH'!$A$2:$D$1048573,2,0))</f>
        <v/>
      </c>
      <c r="C506" s="42" t="s">
        <v>4886</v>
      </c>
      <c r="D506" s="43"/>
      <c r="E506" s="44" t="str">
        <f>IF($D506="","",VLOOKUP($D506,'MÃ HH'!$A$2:$C$2292,2,0))</f>
        <v/>
      </c>
      <c r="F506" s="44" t="str">
        <f>IF($D506="","",VLOOKUP($D506,'MÃ HH'!$A$2:$C$1873,3,0))</f>
        <v/>
      </c>
      <c r="G506" s="45"/>
      <c r="H506" s="45"/>
      <c r="I506" s="50"/>
      <c r="J506" s="51">
        <f t="shared" si="9"/>
        <v>0</v>
      </c>
      <c r="K506" s="52"/>
      <c r="L506" s="53"/>
    </row>
    <row r="507" spans="1:12" s="27" customFormat="1" ht="26.1" customHeight="1">
      <c r="A507" s="40"/>
      <c r="B507" s="41" t="str">
        <f>IF($A507="","",VLOOKUP($A507,'MÃ KH'!$A$2:$D$1048573,2,0))</f>
        <v/>
      </c>
      <c r="C507" s="42" t="s">
        <v>4886</v>
      </c>
      <c r="D507" s="43"/>
      <c r="E507" s="44" t="str">
        <f>IF($D507="","",VLOOKUP($D507,'MÃ HH'!$A$2:$C$2292,2,0))</f>
        <v/>
      </c>
      <c r="F507" s="44" t="str">
        <f>IF($D507="","",VLOOKUP($D507,'MÃ HH'!$A$2:$C$1873,3,0))</f>
        <v/>
      </c>
      <c r="G507" s="45"/>
      <c r="H507" s="45"/>
      <c r="I507" s="50"/>
      <c r="J507" s="51">
        <f t="shared" si="9"/>
        <v>0</v>
      </c>
      <c r="K507" s="52"/>
      <c r="L507" s="53"/>
    </row>
    <row r="508" spans="1:12" s="27" customFormat="1" ht="26.1" customHeight="1">
      <c r="A508" s="40"/>
      <c r="B508" s="41" t="str">
        <f>IF($A508="","",VLOOKUP($A508,'MÃ KH'!$A$2:$D$1048573,2,0))</f>
        <v/>
      </c>
      <c r="C508" s="42" t="s">
        <v>4886</v>
      </c>
      <c r="D508" s="43"/>
      <c r="E508" s="44" t="str">
        <f>IF($D508="","",VLOOKUP($D508,'MÃ HH'!$A$2:$C$2292,2,0))</f>
        <v/>
      </c>
      <c r="F508" s="44" t="str">
        <f>IF($D508="","",VLOOKUP($D508,'MÃ HH'!$A$2:$C$1873,3,0))</f>
        <v/>
      </c>
      <c r="G508" s="45"/>
      <c r="H508" s="45"/>
      <c r="I508" s="50"/>
      <c r="J508" s="51">
        <f t="shared" si="9"/>
        <v>0</v>
      </c>
      <c r="K508" s="52"/>
      <c r="L508" s="53"/>
    </row>
    <row r="509" spans="1:12" s="27" customFormat="1" ht="26.1" customHeight="1">
      <c r="A509" s="40"/>
      <c r="B509" s="41" t="str">
        <f>IF($A509="","",VLOOKUP($A509,'MÃ KH'!$A$2:$D$1048573,2,0))</f>
        <v/>
      </c>
      <c r="C509" s="42" t="s">
        <v>4886</v>
      </c>
      <c r="D509" s="43"/>
      <c r="E509" s="44" t="str">
        <f>IF($D509="","",VLOOKUP($D509,'MÃ HH'!$A$2:$C$2292,2,0))</f>
        <v/>
      </c>
      <c r="F509" s="44" t="str">
        <f>IF($D509="","",VLOOKUP($D509,'MÃ HH'!$A$2:$C$1873,3,0))</f>
        <v/>
      </c>
      <c r="G509" s="45"/>
      <c r="H509" s="45"/>
      <c r="I509" s="50"/>
      <c r="J509" s="51">
        <f t="shared" si="9"/>
        <v>0</v>
      </c>
      <c r="K509" s="52"/>
      <c r="L509" s="53"/>
    </row>
    <row r="510" spans="1:12" s="27" customFormat="1" ht="26.1" customHeight="1">
      <c r="A510" s="40"/>
      <c r="B510" s="41" t="str">
        <f>IF($A510="","",VLOOKUP($A510,'MÃ KH'!$A$2:$D$1048573,2,0))</f>
        <v/>
      </c>
      <c r="C510" s="42" t="s">
        <v>4886</v>
      </c>
      <c r="D510" s="43"/>
      <c r="E510" s="44" t="str">
        <f>IF($D510="","",VLOOKUP($D510,'MÃ HH'!$A$2:$C$2292,2,0))</f>
        <v/>
      </c>
      <c r="F510" s="44" t="str">
        <f>IF($D510="","",VLOOKUP($D510,'MÃ HH'!$A$2:$C$1873,3,0))</f>
        <v/>
      </c>
      <c r="G510" s="45"/>
      <c r="H510" s="45"/>
      <c r="I510" s="50"/>
      <c r="J510" s="51">
        <f t="shared" si="9"/>
        <v>0</v>
      </c>
      <c r="K510" s="52"/>
      <c r="L510" s="53"/>
    </row>
    <row r="511" spans="1:12" s="27" customFormat="1" ht="26.1" customHeight="1">
      <c r="A511" s="40"/>
      <c r="B511" s="41" t="str">
        <f>IF($A511="","",VLOOKUP($A511,'MÃ KH'!$A$2:$D$1048573,2,0))</f>
        <v/>
      </c>
      <c r="C511" s="42" t="s">
        <v>4886</v>
      </c>
      <c r="D511" s="43"/>
      <c r="E511" s="44" t="str">
        <f>IF($D511="","",VLOOKUP($D511,'MÃ HH'!$A$2:$C$2292,2,0))</f>
        <v/>
      </c>
      <c r="F511" s="44" t="str">
        <f>IF($D511="","",VLOOKUP($D511,'MÃ HH'!$A$2:$C$1873,3,0))</f>
        <v/>
      </c>
      <c r="G511" s="45"/>
      <c r="H511" s="45"/>
      <c r="I511" s="50"/>
      <c r="J511" s="51">
        <f t="shared" si="9"/>
        <v>0</v>
      </c>
      <c r="K511" s="52"/>
      <c r="L511" s="53"/>
    </row>
    <row r="512" spans="1:12" s="27" customFormat="1" ht="26.1" customHeight="1">
      <c r="A512" s="40"/>
      <c r="B512" s="41" t="str">
        <f>IF($A512="","",VLOOKUP($A512,'MÃ KH'!$A$2:$D$1048573,2,0))</f>
        <v/>
      </c>
      <c r="C512" s="42" t="s">
        <v>4886</v>
      </c>
      <c r="D512" s="43"/>
      <c r="E512" s="44" t="str">
        <f>IF($D512="","",VLOOKUP($D512,'MÃ HH'!$A$2:$C$2292,2,0))</f>
        <v/>
      </c>
      <c r="F512" s="44" t="str">
        <f>IF($D512="","",VLOOKUP($D512,'MÃ HH'!$A$2:$C$1873,3,0))</f>
        <v/>
      </c>
      <c r="G512" s="45"/>
      <c r="H512" s="45"/>
      <c r="I512" s="50"/>
      <c r="J512" s="51">
        <f t="shared" si="9"/>
        <v>0</v>
      </c>
      <c r="K512" s="52"/>
      <c r="L512" s="53"/>
    </row>
    <row r="513" spans="1:12" s="28" customFormat="1" ht="24.95" customHeight="1">
      <c r="A513" s="229" t="s">
        <v>5105</v>
      </c>
      <c r="B513" s="230"/>
      <c r="C513" s="230"/>
      <c r="D513" s="230"/>
      <c r="E513" s="230"/>
      <c r="F513" s="44" t="str">
        <f>IF($D513="","",VLOOKUP($D513,'MÃ HH'!$A$2:$C$1873,3,0))</f>
        <v/>
      </c>
      <c r="G513" s="55"/>
      <c r="H513" s="55"/>
      <c r="I513" s="55"/>
      <c r="J513" s="51"/>
      <c r="K513" s="55"/>
      <c r="L513" s="53"/>
    </row>
    <row r="514" spans="1:12" s="27" customFormat="1" ht="24.95" customHeight="1">
      <c r="A514" s="56"/>
      <c r="B514" s="56" t="str">
        <f>IF($A514="","",VLOOKUP($A514,'MÃ KH'!$A$2:$D$1048573,2,0))</f>
        <v/>
      </c>
      <c r="C514" s="42" t="s">
        <v>4886</v>
      </c>
      <c r="D514" s="40"/>
      <c r="E514" s="56" t="str">
        <f>IF($D514="","",VLOOKUP($D514,'MÃ HH'!$A$2:$C$1873,2,0))</f>
        <v/>
      </c>
      <c r="F514" s="44" t="str">
        <f>IF($D514="","",VLOOKUP($D514,'MÃ HH'!$A$2:$C$1873,3,0))</f>
        <v/>
      </c>
      <c r="G514" s="45"/>
      <c r="H514" s="57"/>
      <c r="I514" s="51"/>
      <c r="J514" s="51"/>
      <c r="K514" s="59"/>
      <c r="L514" s="53"/>
    </row>
    <row r="515" spans="1:12" s="27" customFormat="1" ht="24.95" customHeight="1">
      <c r="A515" s="56" t="s">
        <v>1751</v>
      </c>
      <c r="B515" s="56" t="str">
        <f>IF($A515="","",VLOOKUP($A515,'MÃ KH'!$A$2:$D$1048573,2,0))</f>
        <v>KHO VINH KHÁNH</v>
      </c>
      <c r="C515" s="42" t="s">
        <v>4886</v>
      </c>
      <c r="D515" s="54" t="s">
        <v>4542</v>
      </c>
      <c r="E515" s="56" t="str">
        <f>IF($D515="","",VLOOKUP($D515,'MÃ HH'!$A$2:$C$1873,2,0))</f>
        <v>TÁO XÁ NP CRIPS RED BOARD 120- 18KG</v>
      </c>
      <c r="F515" s="44" t="str">
        <f>IF($D515="","",VLOOKUP($D515,'MÃ HH'!$A$2:$C$1873,3,0))</f>
        <v>Thùng</v>
      </c>
      <c r="G515" s="45"/>
      <c r="H515" s="57">
        <v>21</v>
      </c>
      <c r="I515" s="51"/>
      <c r="J515" s="51"/>
      <c r="K515" s="59"/>
      <c r="L515" s="53"/>
    </row>
    <row r="516" spans="1:12" s="27" customFormat="1" ht="24.95" customHeight="1">
      <c r="A516" s="56"/>
      <c r="B516" s="56" t="str">
        <f>IF($A516="","",VLOOKUP($A516,'MÃ KH'!$A$2:$D$1048573,2,0))</f>
        <v/>
      </c>
      <c r="C516" s="42" t="s">
        <v>4886</v>
      </c>
      <c r="D516" s="40"/>
      <c r="E516" s="56" t="str">
        <f>IF($D516="","",VLOOKUP($D516,'MÃ HH'!$A$2:$C$1873,2,0))</f>
        <v/>
      </c>
      <c r="F516" s="44" t="str">
        <f>IF($D516="","",VLOOKUP($D516,'MÃ HH'!$A$2:$C$1873,3,0))</f>
        <v/>
      </c>
      <c r="G516" s="45"/>
      <c r="H516" s="57"/>
      <c r="I516" s="51"/>
      <c r="J516" s="51"/>
      <c r="K516" s="59"/>
      <c r="L516" s="53"/>
    </row>
    <row r="517" spans="1:12" s="27" customFormat="1" ht="24.95" customHeight="1">
      <c r="A517" s="56"/>
      <c r="B517" s="56" t="str">
        <f>IF($A517="","",VLOOKUP($A517,'MÃ KH'!$A$2:$D$1048573,2,0))</f>
        <v/>
      </c>
      <c r="C517" s="42" t="s">
        <v>4886</v>
      </c>
      <c r="D517" s="40"/>
      <c r="E517" s="56" t="str">
        <f>IF($D517="","",VLOOKUP($D517,'MÃ HH'!$A$2:$C$1873,2,0))</f>
        <v/>
      </c>
      <c r="F517" s="44" t="str">
        <f>IF($D517="","",VLOOKUP($D517,'MÃ HH'!$A$2:$C$1873,3,0))</f>
        <v/>
      </c>
      <c r="G517" s="45"/>
      <c r="H517" s="57"/>
      <c r="I517" s="51"/>
      <c r="J517" s="51"/>
      <c r="K517" s="59"/>
      <c r="L517" s="53"/>
    </row>
    <row r="518" spans="1:12" s="27" customFormat="1" ht="24.95" customHeight="1">
      <c r="A518" s="56"/>
      <c r="B518" s="56" t="str">
        <f>IF($A518="","",VLOOKUP($A518,'MÃ KH'!$A$2:$D$1048573,2,0))</f>
        <v/>
      </c>
      <c r="C518" s="42" t="s">
        <v>4886</v>
      </c>
      <c r="D518" s="40"/>
      <c r="E518" s="56" t="str">
        <f>IF($D518="","",VLOOKUP($D518,'MÃ HH'!$A$2:$C$1873,2,0))</f>
        <v/>
      </c>
      <c r="F518" s="44" t="str">
        <f>IF($D518="","",VLOOKUP($D518,'MÃ HH'!$A$2:$C$1873,3,0))</f>
        <v/>
      </c>
      <c r="G518" s="45"/>
      <c r="H518" s="57"/>
      <c r="I518" s="51"/>
      <c r="J518" s="51"/>
      <c r="K518" s="59"/>
      <c r="L518" s="53"/>
    </row>
    <row r="519" spans="1:12" s="27" customFormat="1" ht="24.95" customHeight="1">
      <c r="A519" s="56"/>
      <c r="B519" s="56" t="str">
        <f>IF($A519="","",VLOOKUP($A519,'MÃ KH'!$A$2:$D$1048573,2,0))</f>
        <v/>
      </c>
      <c r="C519" s="42" t="s">
        <v>4886</v>
      </c>
      <c r="D519" s="40"/>
      <c r="E519" s="56" t="str">
        <f>IF($D519="","",VLOOKUP($D519,'MÃ HH'!$A$2:$C$1873,2,0))</f>
        <v/>
      </c>
      <c r="F519" s="44" t="str">
        <f>IF($D519="","",VLOOKUP($D519,'MÃ HH'!$A$2:$C$1873,3,0))</f>
        <v/>
      </c>
      <c r="G519" s="45"/>
      <c r="H519" s="57"/>
      <c r="I519" s="51"/>
      <c r="J519" s="51"/>
      <c r="K519" s="59"/>
      <c r="L519" s="53"/>
    </row>
    <row r="520" spans="1:12" s="27" customFormat="1" ht="24.95" customHeight="1">
      <c r="A520" s="56"/>
      <c r="B520" s="56" t="str">
        <f>IF($A520="","",VLOOKUP($A520,'MÃ KH'!$A$2:$D$1048573,2,0))</f>
        <v/>
      </c>
      <c r="C520" s="42" t="s">
        <v>4886</v>
      </c>
      <c r="D520" s="40"/>
      <c r="E520" s="56" t="str">
        <f>IF($D520="","",VLOOKUP($D520,'MÃ HH'!$A$2:$C$1873,2,0))</f>
        <v/>
      </c>
      <c r="F520" s="44" t="str">
        <f>IF($D520="","",VLOOKUP($D520,'MÃ HH'!$A$2:$C$1873,3,0))</f>
        <v/>
      </c>
      <c r="G520" s="45"/>
      <c r="H520" s="57"/>
      <c r="I520" s="51"/>
      <c r="J520" s="51"/>
      <c r="K520" s="59"/>
      <c r="L520" s="53"/>
    </row>
    <row r="521" spans="1:12" s="27" customFormat="1" ht="24.95" customHeight="1">
      <c r="A521" s="56"/>
      <c r="B521" s="56" t="str">
        <f>IF($A521="","",VLOOKUP($A521,'MÃ KH'!$A$2:$D$1048573,2,0))</f>
        <v/>
      </c>
      <c r="C521" s="42" t="s">
        <v>4886</v>
      </c>
      <c r="D521" s="40"/>
      <c r="E521" s="56" t="str">
        <f>IF($D521="","",VLOOKUP($D521,'MÃ HH'!$A$2:$C$1873,2,0))</f>
        <v/>
      </c>
      <c r="F521" s="44" t="str">
        <f>IF($D521="","",VLOOKUP($D521,'MÃ HH'!$A$2:$C$1873,3,0))</f>
        <v/>
      </c>
      <c r="G521" s="45"/>
      <c r="H521" s="57"/>
      <c r="I521" s="51"/>
      <c r="J521" s="51"/>
      <c r="K521" s="59"/>
      <c r="L521" s="53"/>
    </row>
    <row r="522" spans="1:12" s="27" customFormat="1" ht="24.95" customHeight="1">
      <c r="A522" s="56"/>
      <c r="B522" s="56" t="str">
        <f>IF($A522="","",VLOOKUP($A522,'MÃ KH'!$A$2:$D$1048573,2,0))</f>
        <v/>
      </c>
      <c r="C522" s="42" t="s">
        <v>4886</v>
      </c>
      <c r="D522" s="40"/>
      <c r="E522" s="56" t="str">
        <f>IF($D522="","",VLOOKUP($D522,'MÃ HH'!$A$2:$C$1873,2,0))</f>
        <v/>
      </c>
      <c r="F522" s="44" t="str">
        <f>IF($D522="","",VLOOKUP($D522,'MÃ HH'!$A$2:$C$1873,3,0))</f>
        <v/>
      </c>
      <c r="G522" s="45"/>
      <c r="H522" s="57"/>
      <c r="I522" s="51"/>
      <c r="J522" s="51"/>
      <c r="K522" s="59"/>
      <c r="L522" s="53"/>
    </row>
    <row r="523" spans="1:12" s="27" customFormat="1" ht="24.95" customHeight="1">
      <c r="A523" s="56"/>
      <c r="B523" s="56" t="str">
        <f>IF($A523="","",VLOOKUP($A523,'MÃ KH'!$A$2:$D$1048573,2,0))</f>
        <v/>
      </c>
      <c r="C523" s="42" t="s">
        <v>4886</v>
      </c>
      <c r="D523" s="40"/>
      <c r="E523" s="56" t="str">
        <f>IF($D523="","",VLOOKUP($D523,'MÃ HH'!$A$2:$C$1873,2,0))</f>
        <v/>
      </c>
      <c r="F523" s="44" t="str">
        <f>IF($D523="","",VLOOKUP($D523,'MÃ HH'!$A$2:$C$1873,3,0))</f>
        <v/>
      </c>
      <c r="G523" s="45"/>
      <c r="H523" s="57"/>
      <c r="I523" s="51"/>
      <c r="J523" s="51"/>
      <c r="K523" s="59"/>
      <c r="L523" s="53"/>
    </row>
    <row r="524" spans="1:12" s="27" customFormat="1" ht="24.95" customHeight="1">
      <c r="A524" s="56"/>
      <c r="B524" s="56" t="str">
        <f>IF($A524="","",VLOOKUP($A524,'MÃ KH'!$A$2:$D$1048573,2,0))</f>
        <v/>
      </c>
      <c r="C524" s="42" t="s">
        <v>4886</v>
      </c>
      <c r="D524" s="40"/>
      <c r="E524" s="56" t="str">
        <f>IF($D524="","",VLOOKUP($D524,'MÃ HH'!$A$2:$C$1873,2,0))</f>
        <v/>
      </c>
      <c r="F524" s="44" t="str">
        <f>IF($D524="","",VLOOKUP($D524,'MÃ HH'!$A$2:$C$1873,3,0))</f>
        <v/>
      </c>
      <c r="G524" s="45"/>
      <c r="H524" s="57"/>
      <c r="I524" s="51"/>
      <c r="J524" s="51"/>
      <c r="K524" s="59"/>
      <c r="L524" s="53"/>
    </row>
    <row r="525" spans="1:12" s="27" customFormat="1" ht="24.95" customHeight="1">
      <c r="A525" s="56"/>
      <c r="B525" s="56" t="str">
        <f>IF($A525="","",VLOOKUP($A525,'MÃ KH'!$A$2:$D$1048573,2,0))</f>
        <v/>
      </c>
      <c r="C525" s="42" t="s">
        <v>4886</v>
      </c>
      <c r="D525" s="40"/>
      <c r="E525" s="56" t="str">
        <f>IF($D525="","",VLOOKUP($D525,'MÃ HH'!$A$2:$C$1873,2,0))</f>
        <v/>
      </c>
      <c r="F525" s="44" t="str">
        <f>IF($D525="","",VLOOKUP($D525,'MÃ HH'!$A$2:$C$1873,3,0))</f>
        <v/>
      </c>
      <c r="G525" s="45"/>
      <c r="H525" s="57"/>
      <c r="I525" s="51"/>
      <c r="J525" s="51"/>
      <c r="K525" s="59"/>
      <c r="L525" s="53"/>
    </row>
    <row r="526" spans="1:12" s="27" customFormat="1" ht="24.95" customHeight="1">
      <c r="A526" s="56"/>
      <c r="B526" s="56" t="str">
        <f>IF($A526="","",VLOOKUP($A526,'MÃ KH'!$A$2:$D$1048573,2,0))</f>
        <v/>
      </c>
      <c r="C526" s="42" t="s">
        <v>4886</v>
      </c>
      <c r="D526" s="40"/>
      <c r="E526" s="56" t="str">
        <f>IF($D526="","",VLOOKUP($D526,'MÃ HH'!$A$2:$C$1873,2,0))</f>
        <v/>
      </c>
      <c r="F526" s="44" t="str">
        <f>IF($D526="","",VLOOKUP($D526,'MÃ HH'!$A$2:$C$1873,3,0))</f>
        <v/>
      </c>
      <c r="G526" s="45"/>
      <c r="H526" s="57"/>
      <c r="I526" s="51"/>
      <c r="J526" s="51"/>
      <c r="K526" s="59"/>
      <c r="L526" s="53"/>
    </row>
    <row r="527" spans="1:12" s="27" customFormat="1" ht="24.95" customHeight="1">
      <c r="A527" s="56"/>
      <c r="B527" s="56" t="str">
        <f>IF($A527="","",VLOOKUP($A527,'MÃ KH'!$A$2:$D$1048573,2,0))</f>
        <v/>
      </c>
      <c r="C527" s="42" t="s">
        <v>4886</v>
      </c>
      <c r="D527" s="40"/>
      <c r="E527" s="56" t="str">
        <f>IF($D527="","",VLOOKUP($D527,'MÃ HH'!$A$2:$C$1873,2,0))</f>
        <v/>
      </c>
      <c r="F527" s="44" t="str">
        <f>IF($D527="","",VLOOKUP($D527,'MÃ HH'!$A$2:$C$1873,3,0))</f>
        <v/>
      </c>
      <c r="G527" s="45"/>
      <c r="H527" s="57"/>
      <c r="I527" s="51"/>
      <c r="J527" s="51"/>
      <c r="K527" s="59"/>
      <c r="L527" s="53"/>
    </row>
    <row r="528" spans="1:12" s="27" customFormat="1" ht="24.95" customHeight="1">
      <c r="A528" s="56"/>
      <c r="B528" s="56" t="str">
        <f>IF($A528="","",VLOOKUP($A528,'MÃ KH'!$A$2:$D$1048573,2,0))</f>
        <v/>
      </c>
      <c r="C528" s="42" t="s">
        <v>4886</v>
      </c>
      <c r="D528" s="40"/>
      <c r="E528" s="56" t="str">
        <f>IF($D528="","",VLOOKUP($D528,'MÃ HH'!$A$2:$C$1873,2,0))</f>
        <v/>
      </c>
      <c r="F528" s="44" t="str">
        <f>IF($D528="","",VLOOKUP($D528,'MÃ HH'!$A$2:$C$1873,3,0))</f>
        <v/>
      </c>
      <c r="G528" s="45"/>
      <c r="H528" s="57"/>
      <c r="I528" s="51"/>
      <c r="J528" s="51"/>
      <c r="K528" s="59"/>
      <c r="L528" s="53"/>
    </row>
    <row r="529" spans="1:17" s="27" customFormat="1" ht="24.95" customHeight="1">
      <c r="A529" s="56"/>
      <c r="B529" s="56" t="str">
        <f>IF($A529="","",VLOOKUP($A529,'MÃ KH'!$A$2:$D$1048573,2,0))</f>
        <v/>
      </c>
      <c r="C529" s="42" t="s">
        <v>4886</v>
      </c>
      <c r="D529" s="40"/>
      <c r="E529" s="56" t="str">
        <f>IF($D529="","",VLOOKUP($D529,'MÃ HH'!$A$2:$C$1873,2,0))</f>
        <v/>
      </c>
      <c r="F529" s="44" t="str">
        <f>IF($D529="","",VLOOKUP($D529,'MÃ HH'!$A$2:$C$1873,3,0))</f>
        <v/>
      </c>
      <c r="G529" s="45"/>
      <c r="H529" s="57"/>
      <c r="I529" s="51"/>
      <c r="J529" s="51"/>
      <c r="K529" s="59"/>
      <c r="L529" s="53"/>
    </row>
    <row r="530" spans="1:17" s="27" customFormat="1" ht="24.95" customHeight="1">
      <c r="A530" s="56"/>
      <c r="B530" s="56" t="str">
        <f>IF($A530="","",VLOOKUP($A530,'MÃ KH'!$A$2:$D$1048573,2,0))</f>
        <v/>
      </c>
      <c r="C530" s="42" t="s">
        <v>4886</v>
      </c>
      <c r="D530" s="40"/>
      <c r="E530" s="56" t="str">
        <f>IF($D530="","",VLOOKUP($D530,'MÃ HH'!$A$2:$C$1873,2,0))</f>
        <v/>
      </c>
      <c r="F530" s="44" t="str">
        <f>IF($D530="","",VLOOKUP($D530,'MÃ HH'!$A$2:$C$1873,3,0))</f>
        <v/>
      </c>
      <c r="G530" s="45"/>
      <c r="H530" s="57"/>
      <c r="I530" s="51"/>
      <c r="J530" s="51"/>
      <c r="K530" s="59"/>
      <c r="L530" s="53"/>
    </row>
    <row r="531" spans="1:17" s="27" customFormat="1" ht="24.95" customHeight="1">
      <c r="A531" s="56"/>
      <c r="B531" s="56" t="str">
        <f>IF($A531="","",VLOOKUP($A531,'MÃ KH'!$A$2:$D$1048573,2,0))</f>
        <v/>
      </c>
      <c r="C531" s="42" t="s">
        <v>4886</v>
      </c>
      <c r="D531" s="40"/>
      <c r="E531" s="56" t="str">
        <f>IF($D531="","",VLOOKUP($D531,'MÃ HH'!$A$2:$C$1873,2,0))</f>
        <v/>
      </c>
      <c r="F531" s="44" t="str">
        <f>IF($D531="","",VLOOKUP($D531,'MÃ HH'!$A$2:$C$1873,3,0))</f>
        <v/>
      </c>
      <c r="G531" s="45"/>
      <c r="H531" s="57"/>
      <c r="I531" s="51"/>
      <c r="J531" s="51"/>
      <c r="K531" s="59"/>
      <c r="L531" s="53"/>
    </row>
    <row r="532" spans="1:17" s="27" customFormat="1" ht="24.95" customHeight="1">
      <c r="A532" s="56"/>
      <c r="B532" s="56" t="str">
        <f>IF($A532="","",VLOOKUP($A532,'MÃ KH'!$A$2:$D$1048573,2,0))</f>
        <v/>
      </c>
      <c r="C532" s="42" t="s">
        <v>4886</v>
      </c>
      <c r="D532" s="40"/>
      <c r="E532" s="56" t="str">
        <f>IF($D532="","",VLOOKUP($D532,'MÃ HH'!$A$2:$C$1873,2,0))</f>
        <v/>
      </c>
      <c r="F532" s="44" t="str">
        <f>IF($D532="","",VLOOKUP($D532,'MÃ HH'!$A$2:$C$1873,3,0))</f>
        <v/>
      </c>
      <c r="G532" s="45"/>
      <c r="H532" s="57"/>
      <c r="I532" s="51"/>
      <c r="J532" s="51"/>
      <c r="K532" s="59"/>
      <c r="L532" s="53"/>
    </row>
    <row r="533" spans="1:17" s="27" customFormat="1" ht="24.95" customHeight="1">
      <c r="A533" s="56"/>
      <c r="B533" s="56" t="str">
        <f>IF($A533="","",VLOOKUP($A533,'MÃ KH'!$A$2:$D$1048573,2,0))</f>
        <v/>
      </c>
      <c r="C533" s="42" t="s">
        <v>4886</v>
      </c>
      <c r="D533" s="40"/>
      <c r="E533" s="56" t="str">
        <f>IF($D533="","",VLOOKUP($D533,'MÃ HH'!$A$2:$C$1873,2,0))</f>
        <v/>
      </c>
      <c r="F533" s="44" t="str">
        <f>IF($D533="","",VLOOKUP($D533,'MÃ HH'!$A$2:$C$1873,3,0))</f>
        <v/>
      </c>
      <c r="G533" s="45"/>
      <c r="H533" s="57"/>
      <c r="I533" s="51"/>
      <c r="J533" s="51"/>
      <c r="K533" s="59"/>
      <c r="L533" s="53"/>
    </row>
    <row r="534" spans="1:17" s="27" customFormat="1" ht="24.95" customHeight="1">
      <c r="A534" s="56"/>
      <c r="B534" s="56" t="str">
        <f>IF($A534="","",VLOOKUP($A534,'MÃ KH'!$A$2:$D$1048573,2,0))</f>
        <v/>
      </c>
      <c r="C534" s="42" t="s">
        <v>4886</v>
      </c>
      <c r="D534" s="40"/>
      <c r="E534" s="56" t="str">
        <f>IF($D534="","",VLOOKUP($D534,'MÃ HH'!$A$2:$C$1873,2,0))</f>
        <v/>
      </c>
      <c r="F534" s="44" t="str">
        <f>IF($D534="","",VLOOKUP($D534,'MÃ HH'!$A$2:$C$1873,3,0))</f>
        <v/>
      </c>
      <c r="G534" s="45"/>
      <c r="H534" s="57"/>
      <c r="I534" s="51"/>
      <c r="J534" s="51"/>
      <c r="K534" s="59"/>
      <c r="L534" s="53"/>
    </row>
    <row r="535" spans="1:17" s="27" customFormat="1" ht="24.95" customHeight="1">
      <c r="A535" s="56"/>
      <c r="B535" s="56" t="str">
        <f>IF($A535="","",VLOOKUP($A535,'MÃ KH'!$A$2:$D$1048573,2,0))</f>
        <v/>
      </c>
      <c r="C535" s="42" t="s">
        <v>4886</v>
      </c>
      <c r="D535" s="40"/>
      <c r="E535" s="56" t="str">
        <f>IF($D535="","",VLOOKUP($D535,'MÃ HH'!$A$2:$C$1873,2,0))</f>
        <v/>
      </c>
      <c r="F535" s="44" t="str">
        <f>IF($D535="","",VLOOKUP($D535,'MÃ HH'!$A$2:$C$1873,3,0))</f>
        <v/>
      </c>
      <c r="G535" s="45"/>
      <c r="H535" s="57"/>
      <c r="I535" s="51"/>
      <c r="J535" s="51"/>
      <c r="K535" s="59"/>
      <c r="L535" s="53"/>
    </row>
    <row r="536" spans="1:17" s="29" customFormat="1" ht="24.95" customHeight="1">
      <c r="A536" s="231" t="s">
        <v>4888</v>
      </c>
      <c r="B536" s="232"/>
      <c r="C536" s="232"/>
      <c r="D536" s="232"/>
      <c r="E536" s="232"/>
      <c r="F536" s="233"/>
      <c r="G536" s="58">
        <f>SUBTOTAL(9,G3:G512)</f>
        <v>3764</v>
      </c>
      <c r="H536" s="58">
        <f>SUBTOTAL(9,H3:H535)</f>
        <v>21</v>
      </c>
      <c r="I536" s="58">
        <f>SUBTOTAL(9,I3:I513)</f>
        <v>143430</v>
      </c>
      <c r="J536" s="58">
        <f>SUBTOTAL(9,J3:J513)</f>
        <v>1484290000</v>
      </c>
      <c r="K536" s="60"/>
      <c r="L536" s="60"/>
      <c r="M536" s="61"/>
      <c r="N536" s="60"/>
      <c r="O536" s="60"/>
      <c r="P536" s="62"/>
      <c r="Q536" s="63"/>
    </row>
    <row r="548" spans="7:11" ht="34.5" customHeight="1">
      <c r="G548" s="32" t="s">
        <v>4849</v>
      </c>
    </row>
    <row r="550" spans="7:11" ht="34.5" customHeight="1">
      <c r="K550" s="35" t="s">
        <v>4792</v>
      </c>
    </row>
  </sheetData>
  <autoFilter ref="A2:Q535" xr:uid="{00000000-0009-0000-0000-000004000000}"/>
  <mergeCells count="3">
    <mergeCell ref="A1:K1"/>
    <mergeCell ref="A513:E513"/>
    <mergeCell ref="A536:F536"/>
  </mergeCells>
  <conditionalFormatting sqref="D4">
    <cfRule type="duplicateValues" dxfId="4" priority="4"/>
    <cfRule type="duplicateValues" dxfId="3" priority="3"/>
  </conditionalFormatting>
  <conditionalFormatting sqref="D63">
    <cfRule type="duplicateValues" dxfId="2" priority="2"/>
    <cfRule type="duplicateValues" dxfId="1" priority="1"/>
  </conditionalFormatting>
  <conditionalFormatting sqref="L1:L1048576">
    <cfRule type="duplicateValues" dxfId="0" priority="188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8"/>
    <col min="2" max="2" width="8.140625" style="18" customWidth="1"/>
    <col min="3" max="10" width="13.85546875" style="18" customWidth="1"/>
    <col min="11" max="16384" width="8.85546875" style="18"/>
  </cols>
  <sheetData>
    <row r="1" spans="3:10" ht="28.5" hidden="1" customHeight="1">
      <c r="C1" s="234" t="s">
        <v>5106</v>
      </c>
      <c r="D1" s="234"/>
      <c r="E1" s="234"/>
      <c r="F1" s="234"/>
      <c r="G1" s="234"/>
      <c r="H1" s="234"/>
      <c r="I1" s="234"/>
      <c r="J1" s="234"/>
    </row>
    <row r="2" spans="3:10" hidden="1"/>
    <row r="3" spans="3:10" ht="23.25" hidden="1" customHeight="1">
      <c r="C3" s="19" t="s">
        <v>5107</v>
      </c>
      <c r="D3" s="19" t="s">
        <v>5108</v>
      </c>
      <c r="E3" s="19" t="s">
        <v>5109</v>
      </c>
      <c r="F3" s="19" t="s">
        <v>5110</v>
      </c>
      <c r="G3" s="19" t="s">
        <v>5111</v>
      </c>
      <c r="H3" s="19" t="s">
        <v>5112</v>
      </c>
      <c r="I3" s="19" t="s">
        <v>5113</v>
      </c>
      <c r="J3" s="19" t="s">
        <v>5114</v>
      </c>
    </row>
    <row r="4" spans="3:10" ht="41.25" hidden="1" customHeight="1">
      <c r="C4" s="20"/>
      <c r="D4" s="20"/>
      <c r="E4" s="20" t="s">
        <v>5115</v>
      </c>
      <c r="F4" s="20" t="s">
        <v>5116</v>
      </c>
      <c r="G4" s="20" t="s">
        <v>5117</v>
      </c>
      <c r="H4" s="20" t="s">
        <v>5118</v>
      </c>
      <c r="I4" s="20" t="s">
        <v>5119</v>
      </c>
      <c r="J4" s="24"/>
    </row>
    <row r="5" spans="3:10" s="16" customFormat="1" ht="19.5" hidden="1" customHeight="1">
      <c r="C5" s="21"/>
      <c r="D5" s="21"/>
      <c r="E5" s="21" t="s">
        <v>5120</v>
      </c>
      <c r="F5" s="21" t="s">
        <v>5120</v>
      </c>
      <c r="G5" s="21"/>
      <c r="H5" s="21"/>
      <c r="I5" s="21"/>
      <c r="J5" s="21"/>
    </row>
    <row r="6" spans="3:10" s="16" customFormat="1" ht="19.5" hidden="1" customHeight="1">
      <c r="C6" s="22"/>
      <c r="D6" s="22"/>
      <c r="E6" s="22" t="s">
        <v>5121</v>
      </c>
      <c r="F6" s="22" t="s">
        <v>5121</v>
      </c>
      <c r="G6" s="22"/>
      <c r="H6" s="22" t="s">
        <v>5122</v>
      </c>
      <c r="I6" s="22" t="s">
        <v>5122</v>
      </c>
      <c r="J6" s="22"/>
    </row>
    <row r="7" spans="3:10" s="16" customFormat="1" ht="19.5" hidden="1" customHeight="1">
      <c r="C7" s="22"/>
      <c r="D7" s="22"/>
      <c r="E7" s="22" t="s">
        <v>5123</v>
      </c>
      <c r="F7" s="22" t="s">
        <v>5123</v>
      </c>
      <c r="G7" s="22"/>
      <c r="H7" s="22"/>
      <c r="I7" s="22"/>
      <c r="J7" s="22"/>
    </row>
    <row r="8" spans="3:10" s="16" customFormat="1" ht="19.5" hidden="1" customHeight="1">
      <c r="C8" s="23"/>
      <c r="D8" s="23"/>
      <c r="E8" s="23" t="s">
        <v>5124</v>
      </c>
      <c r="F8" s="23" t="s">
        <v>5124</v>
      </c>
      <c r="G8" s="23"/>
      <c r="H8" s="23" t="s">
        <v>5124</v>
      </c>
      <c r="I8" s="23" t="s">
        <v>5124</v>
      </c>
      <c r="J8" s="23"/>
    </row>
    <row r="9" spans="3:10" ht="40.5" hidden="1" customHeight="1">
      <c r="C9" s="20" t="s">
        <v>5125</v>
      </c>
      <c r="D9" s="20" t="s">
        <v>5126</v>
      </c>
      <c r="E9" s="20"/>
      <c r="F9" s="20"/>
      <c r="G9" s="20"/>
      <c r="H9" s="20"/>
      <c r="I9" s="20"/>
      <c r="J9" s="24"/>
    </row>
    <row r="10" spans="3:10" s="17" customFormat="1" ht="21" hidden="1" customHeight="1">
      <c r="C10" s="21" t="s">
        <v>5127</v>
      </c>
      <c r="D10" s="21" t="s">
        <v>5127</v>
      </c>
      <c r="E10" s="21"/>
      <c r="F10" s="21"/>
      <c r="G10" s="21"/>
      <c r="H10" s="21"/>
      <c r="I10" s="21"/>
      <c r="J10" s="21"/>
    </row>
    <row r="11" spans="3:10" s="17" customFormat="1" ht="21" hidden="1" customHeight="1">
      <c r="C11" s="22"/>
      <c r="D11" s="22"/>
      <c r="E11" s="22"/>
      <c r="F11" s="22"/>
      <c r="G11" s="22"/>
      <c r="H11" s="22"/>
      <c r="I11" s="22"/>
      <c r="J11" s="22"/>
    </row>
    <row r="12" spans="3:10" s="17" customFormat="1" ht="21" hidden="1" customHeight="1">
      <c r="C12" s="22" t="s">
        <v>5123</v>
      </c>
      <c r="D12" s="22" t="s">
        <v>5123</v>
      </c>
      <c r="E12" s="22"/>
      <c r="F12" s="22"/>
      <c r="G12" s="22"/>
      <c r="H12" s="22"/>
      <c r="I12" s="22"/>
      <c r="J12" s="22"/>
    </row>
    <row r="13" spans="3:10" s="17" customFormat="1" ht="21" hidden="1" customHeight="1">
      <c r="C13" s="23"/>
      <c r="D13" s="23"/>
      <c r="E13" s="23"/>
      <c r="F13" s="23"/>
      <c r="G13" s="23"/>
      <c r="H13" s="23"/>
      <c r="I13" s="23"/>
      <c r="J13" s="23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2023-02-27T02:35:05Z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