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yichan/Downloads/CCHK-master/"/>
    </mc:Choice>
  </mc:AlternateContent>
  <xr:revisionPtr revIDLastSave="0" documentId="13_ncr:1_{DBB95D1A-BA95-BA4B-BE47-6A12D72DE8B4}" xr6:coauthVersionLast="47" xr6:coauthVersionMax="47" xr10:uidLastSave="{00000000-0000-0000-0000-000000000000}"/>
  <bookViews>
    <workbookView xWindow="700" yWindow="500" windowWidth="10000" windowHeight="15600" xr2:uid="{00000000-000D-0000-FFFF-FFFF00000000}"/>
  </bookViews>
  <sheets>
    <sheet name="station" sheetId="3" r:id="rId1"/>
    <sheet name="line sec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2" i="4" l="1"/>
  <c r="W42" i="4"/>
  <c r="Q42" i="4"/>
  <c r="V42" i="4" s="1"/>
  <c r="P42" i="4"/>
  <c r="O42" i="4"/>
  <c r="I42" i="4"/>
  <c r="K42" i="4"/>
  <c r="T42" i="4" s="1"/>
  <c r="J42" i="4"/>
  <c r="U35" i="4"/>
  <c r="W35" i="4"/>
  <c r="U36" i="4"/>
  <c r="W36" i="4"/>
  <c r="U37" i="4"/>
  <c r="W37" i="4"/>
  <c r="U38" i="4"/>
  <c r="W38" i="4"/>
  <c r="U39" i="4"/>
  <c r="W39" i="4"/>
  <c r="U40" i="4"/>
  <c r="W40" i="4"/>
  <c r="T41" i="4"/>
  <c r="U41" i="4"/>
  <c r="V41" i="4"/>
  <c r="W41" i="4"/>
  <c r="X41" i="4"/>
  <c r="AA41" i="4" s="1"/>
  <c r="O35" i="4"/>
  <c r="P35" i="4"/>
  <c r="Q35" i="4"/>
  <c r="V35" i="4" s="1"/>
  <c r="O36" i="4"/>
  <c r="Q36" i="4"/>
  <c r="V36" i="4" s="1"/>
  <c r="O37" i="4"/>
  <c r="P37" i="4"/>
  <c r="Q37" i="4"/>
  <c r="V37" i="4" s="1"/>
  <c r="O38" i="4"/>
  <c r="P38" i="4"/>
  <c r="Q38" i="4"/>
  <c r="V38" i="4" s="1"/>
  <c r="O39" i="4"/>
  <c r="P39" i="4"/>
  <c r="Q39" i="4"/>
  <c r="V39" i="4" s="1"/>
  <c r="O40" i="4"/>
  <c r="P40" i="4"/>
  <c r="Q40" i="4"/>
  <c r="V40" i="4" s="1"/>
  <c r="I35" i="4"/>
  <c r="J35" i="4"/>
  <c r="K35" i="4"/>
  <c r="T35" i="4" s="1"/>
  <c r="I36" i="4"/>
  <c r="K36" i="4"/>
  <c r="T36" i="4" s="1"/>
  <c r="I37" i="4"/>
  <c r="J37" i="4"/>
  <c r="K37" i="4"/>
  <c r="T37" i="4" s="1"/>
  <c r="I38" i="4"/>
  <c r="J38" i="4"/>
  <c r="K38" i="4"/>
  <c r="T38" i="4" s="1"/>
  <c r="I39" i="4"/>
  <c r="J39" i="4"/>
  <c r="K39" i="4"/>
  <c r="T39" i="4" s="1"/>
  <c r="I40" i="4"/>
  <c r="J40" i="4"/>
  <c r="K40" i="4"/>
  <c r="T40" i="4" s="1"/>
  <c r="I59" i="3"/>
  <c r="H35" i="4" s="1"/>
  <c r="I60" i="3"/>
  <c r="H36" i="4" s="1"/>
  <c r="I61" i="3"/>
  <c r="I62" i="3"/>
  <c r="H40" i="4" s="1"/>
  <c r="I63" i="3"/>
  <c r="N40" i="4" s="1"/>
  <c r="AA33" i="4"/>
  <c r="U29" i="4"/>
  <c r="W29" i="4"/>
  <c r="U30" i="4"/>
  <c r="W30" i="4"/>
  <c r="U31" i="4"/>
  <c r="W31" i="4"/>
  <c r="U32" i="4"/>
  <c r="W32" i="4"/>
  <c r="U33" i="4"/>
  <c r="W33" i="4"/>
  <c r="Y33" i="4"/>
  <c r="U34" i="4"/>
  <c r="W34" i="4"/>
  <c r="O34" i="4"/>
  <c r="P34" i="4"/>
  <c r="Q34" i="4"/>
  <c r="V34" i="4" s="1"/>
  <c r="I34" i="4"/>
  <c r="J34" i="4"/>
  <c r="K34" i="4"/>
  <c r="T34" i="4" s="1"/>
  <c r="P31" i="4"/>
  <c r="O29" i="4"/>
  <c r="P29" i="4"/>
  <c r="Q29" i="4"/>
  <c r="V29" i="4" s="1"/>
  <c r="O30" i="4"/>
  <c r="P30" i="4"/>
  <c r="Q30" i="4"/>
  <c r="V30" i="4" s="1"/>
  <c r="O31" i="4"/>
  <c r="Q31" i="4"/>
  <c r="V31" i="4" s="1"/>
  <c r="O32" i="4"/>
  <c r="P32" i="4"/>
  <c r="Q32" i="4"/>
  <c r="V32" i="4" s="1"/>
  <c r="O33" i="4"/>
  <c r="P33" i="4"/>
  <c r="Q33" i="4"/>
  <c r="V33" i="4" s="1"/>
  <c r="I29" i="4"/>
  <c r="J29" i="4"/>
  <c r="K29" i="4"/>
  <c r="T29" i="4" s="1"/>
  <c r="I30" i="4"/>
  <c r="J30" i="4"/>
  <c r="K30" i="4"/>
  <c r="T30" i="4" s="1"/>
  <c r="I31" i="4"/>
  <c r="J31" i="4"/>
  <c r="K31" i="4"/>
  <c r="T31" i="4" s="1"/>
  <c r="I32" i="4"/>
  <c r="J32" i="4"/>
  <c r="K32" i="4"/>
  <c r="T32" i="4" s="1"/>
  <c r="I33" i="4"/>
  <c r="J33" i="4"/>
  <c r="K33" i="4"/>
  <c r="T33" i="4" s="1"/>
  <c r="U24" i="4"/>
  <c r="W24" i="4"/>
  <c r="Y24" i="4"/>
  <c r="AA24" i="4"/>
  <c r="U25" i="4"/>
  <c r="W25" i="4"/>
  <c r="U26" i="4"/>
  <c r="W26" i="4"/>
  <c r="U27" i="4"/>
  <c r="W27" i="4"/>
  <c r="U28" i="4"/>
  <c r="W28" i="4"/>
  <c r="O24" i="4"/>
  <c r="P24" i="4"/>
  <c r="Q24" i="4"/>
  <c r="V24" i="4" s="1"/>
  <c r="O25" i="4"/>
  <c r="P25" i="4"/>
  <c r="Q25" i="4"/>
  <c r="V25" i="4" s="1"/>
  <c r="O26" i="4"/>
  <c r="P26" i="4"/>
  <c r="Q26" i="4"/>
  <c r="V26" i="4" s="1"/>
  <c r="O27" i="4"/>
  <c r="P27" i="4"/>
  <c r="Q27" i="4"/>
  <c r="V27" i="4" s="1"/>
  <c r="O28" i="4"/>
  <c r="P28" i="4"/>
  <c r="Q28" i="4"/>
  <c r="V28" i="4" s="1"/>
  <c r="I24" i="4"/>
  <c r="J24" i="4"/>
  <c r="K24" i="4"/>
  <c r="T24" i="4" s="1"/>
  <c r="I25" i="4"/>
  <c r="J25" i="4"/>
  <c r="K25" i="4"/>
  <c r="T25" i="4" s="1"/>
  <c r="I26" i="4"/>
  <c r="J26" i="4"/>
  <c r="K26" i="4"/>
  <c r="T26" i="4" s="1"/>
  <c r="I27" i="4"/>
  <c r="J27" i="4"/>
  <c r="K27" i="4"/>
  <c r="T27" i="4" s="1"/>
  <c r="I28" i="4"/>
  <c r="J28" i="4"/>
  <c r="K28" i="4"/>
  <c r="T28" i="4" s="1"/>
  <c r="U23" i="4"/>
  <c r="W23" i="4"/>
  <c r="P23" i="4"/>
  <c r="Q23" i="4"/>
  <c r="V23" i="4" s="1"/>
  <c r="I23" i="4"/>
  <c r="J23" i="4"/>
  <c r="K23" i="4"/>
  <c r="T23" i="4" s="1"/>
  <c r="H74" i="3"/>
  <c r="H75" i="3" s="1"/>
  <c r="H76" i="3" s="1"/>
  <c r="O23" i="4" s="1"/>
  <c r="H73" i="3"/>
  <c r="W21" i="4"/>
  <c r="H70" i="3"/>
  <c r="H71" i="3"/>
  <c r="O21" i="4" s="1"/>
  <c r="H69" i="3"/>
  <c r="I22" i="4" s="1"/>
  <c r="U21" i="4"/>
  <c r="U22" i="4"/>
  <c r="W22" i="4"/>
  <c r="P21" i="4"/>
  <c r="Q21" i="4"/>
  <c r="O22" i="4"/>
  <c r="P22" i="4"/>
  <c r="Q22" i="4"/>
  <c r="V22" i="4" s="1"/>
  <c r="I21" i="4"/>
  <c r="J21" i="4"/>
  <c r="K21" i="4"/>
  <c r="T21" i="4" s="1"/>
  <c r="J22" i="4"/>
  <c r="K22" i="4"/>
  <c r="T22" i="4" s="1"/>
  <c r="H38" i="3"/>
  <c r="H39" i="3"/>
  <c r="H37" i="3"/>
  <c r="U20" i="4"/>
  <c r="W20" i="4"/>
  <c r="P20" i="4"/>
  <c r="Q20" i="4"/>
  <c r="I20" i="4"/>
  <c r="J20" i="4"/>
  <c r="K20" i="4"/>
  <c r="T20" i="4" s="1"/>
  <c r="J18" i="4"/>
  <c r="U16" i="4"/>
  <c r="W16" i="4"/>
  <c r="U17" i="4"/>
  <c r="W17" i="4"/>
  <c r="Y17" i="4"/>
  <c r="U18" i="4"/>
  <c r="W18" i="4"/>
  <c r="U19" i="4"/>
  <c r="W19" i="4"/>
  <c r="O16" i="4"/>
  <c r="P16" i="4"/>
  <c r="Q16" i="4"/>
  <c r="V16" i="4" s="1"/>
  <c r="O17" i="4"/>
  <c r="P17" i="4"/>
  <c r="Q17" i="4"/>
  <c r="V17" i="4" s="1"/>
  <c r="O18" i="4"/>
  <c r="P18" i="4"/>
  <c r="Q18" i="4"/>
  <c r="V18" i="4" s="1"/>
  <c r="O19" i="4"/>
  <c r="P19" i="4"/>
  <c r="Q19" i="4"/>
  <c r="V19" i="4" s="1"/>
  <c r="I16" i="4"/>
  <c r="J16" i="4"/>
  <c r="K16" i="4"/>
  <c r="I17" i="4"/>
  <c r="J17" i="4"/>
  <c r="K17" i="4"/>
  <c r="T17" i="4" s="1"/>
  <c r="I18" i="4"/>
  <c r="K18" i="4"/>
  <c r="T18" i="4" s="1"/>
  <c r="I19" i="4"/>
  <c r="J19" i="4"/>
  <c r="K19" i="4"/>
  <c r="T19" i="4" s="1"/>
  <c r="W9" i="4"/>
  <c r="I9" i="4"/>
  <c r="J9" i="4"/>
  <c r="K9" i="4"/>
  <c r="T9" i="4" s="1"/>
  <c r="O9" i="4"/>
  <c r="P9" i="4"/>
  <c r="Q9" i="4"/>
  <c r="U9" i="4"/>
  <c r="H45" i="3"/>
  <c r="H46" i="3" s="1"/>
  <c r="P12" i="4"/>
  <c r="H40" i="3" l="1"/>
  <c r="H41" i="3" s="1"/>
  <c r="O20" i="4" s="1"/>
  <c r="X20" i="4" s="1"/>
  <c r="Y20" i="4" s="1"/>
  <c r="N35" i="4"/>
  <c r="N39" i="4"/>
  <c r="X42" i="4"/>
  <c r="Y42" i="4" s="1"/>
  <c r="X40" i="4"/>
  <c r="Y40" i="4" s="1"/>
  <c r="X39" i="4"/>
  <c r="Y39" i="4" s="1"/>
  <c r="X38" i="4"/>
  <c r="Y38" i="4" s="1"/>
  <c r="X37" i="4"/>
  <c r="AA37" i="4" s="1"/>
  <c r="X36" i="4"/>
  <c r="Y36" i="4" s="1"/>
  <c r="X35" i="4"/>
  <c r="Y35" i="4" s="1"/>
  <c r="Y41" i="4"/>
  <c r="X32" i="4"/>
  <c r="AA32" i="4" s="1"/>
  <c r="X30" i="4"/>
  <c r="AA30" i="4" s="1"/>
  <c r="X29" i="4"/>
  <c r="Y29" i="4" s="1"/>
  <c r="X31" i="4"/>
  <c r="AA31" i="4" s="1"/>
  <c r="X34" i="4"/>
  <c r="AA34" i="4" s="1"/>
  <c r="X26" i="4"/>
  <c r="AA26" i="4" s="1"/>
  <c r="X28" i="4"/>
  <c r="X27" i="4"/>
  <c r="AA27" i="4" s="1"/>
  <c r="X25" i="4"/>
  <c r="Y25" i="4" s="1"/>
  <c r="X23" i="4"/>
  <c r="AA23" i="4" s="1"/>
  <c r="V21" i="4"/>
  <c r="X22" i="4"/>
  <c r="Y22" i="4" s="1"/>
  <c r="X21" i="4"/>
  <c r="Y21" i="4" s="1"/>
  <c r="V20" i="4"/>
  <c r="T16" i="4"/>
  <c r="X19" i="4"/>
  <c r="Y19" i="4" s="1"/>
  <c r="X18" i="4"/>
  <c r="AA18" i="4" s="1"/>
  <c r="X16" i="4"/>
  <c r="AA16" i="4" s="1"/>
  <c r="X9" i="4"/>
  <c r="Y9" i="4" s="1"/>
  <c r="AA17" i="4"/>
  <c r="V9" i="4"/>
  <c r="U10" i="4"/>
  <c r="W10" i="4"/>
  <c r="U11" i="4"/>
  <c r="W11" i="4"/>
  <c r="U12" i="4"/>
  <c r="W12" i="4"/>
  <c r="U13" i="4"/>
  <c r="W13" i="4"/>
  <c r="U14" i="4"/>
  <c r="W14" i="4"/>
  <c r="U15" i="4"/>
  <c r="W15" i="4"/>
  <c r="J10" i="4"/>
  <c r="K10" i="4"/>
  <c r="T10" i="4" s="1"/>
  <c r="J11" i="4"/>
  <c r="K11" i="4"/>
  <c r="T11" i="4" s="1"/>
  <c r="J12" i="4"/>
  <c r="K12" i="4"/>
  <c r="T12" i="4" s="1"/>
  <c r="J13" i="4"/>
  <c r="K13" i="4"/>
  <c r="T13" i="4" s="1"/>
  <c r="J14" i="4"/>
  <c r="K14" i="4"/>
  <c r="T14" i="4" s="1"/>
  <c r="J15" i="4"/>
  <c r="K15" i="4"/>
  <c r="T15" i="4" s="1"/>
  <c r="O10" i="4"/>
  <c r="P10" i="4"/>
  <c r="Q10" i="4"/>
  <c r="V10" i="4" s="1"/>
  <c r="O11" i="4"/>
  <c r="P11" i="4"/>
  <c r="Q11" i="4"/>
  <c r="V11" i="4" s="1"/>
  <c r="O12" i="4"/>
  <c r="Q12" i="4"/>
  <c r="V12" i="4" s="1"/>
  <c r="O13" i="4"/>
  <c r="P13" i="4"/>
  <c r="Q13" i="4"/>
  <c r="V13" i="4" s="1"/>
  <c r="O14" i="4"/>
  <c r="P14" i="4"/>
  <c r="Q14" i="4"/>
  <c r="V14" i="4" s="1"/>
  <c r="O15" i="4"/>
  <c r="P15" i="4"/>
  <c r="Q15" i="4"/>
  <c r="V15" i="4" s="1"/>
  <c r="I10" i="4"/>
  <c r="I11" i="4"/>
  <c r="I12" i="4"/>
  <c r="I13" i="4"/>
  <c r="I14" i="4"/>
  <c r="I15" i="4"/>
  <c r="K2" i="4"/>
  <c r="K3" i="4"/>
  <c r="K4" i="4"/>
  <c r="K5" i="4"/>
  <c r="K6" i="4"/>
  <c r="T6" i="4" s="1"/>
  <c r="K7" i="4"/>
  <c r="T7" i="4" s="1"/>
  <c r="K8" i="4"/>
  <c r="T8" i="4" s="1"/>
  <c r="M59" i="3"/>
  <c r="M60" i="3"/>
  <c r="M61" i="3"/>
  <c r="M62" i="3"/>
  <c r="M63" i="3"/>
  <c r="L59" i="3"/>
  <c r="L60" i="3"/>
  <c r="L61" i="3"/>
  <c r="L62" i="3"/>
  <c r="L63" i="3"/>
  <c r="U6" i="4"/>
  <c r="W6" i="4"/>
  <c r="U7" i="4"/>
  <c r="W7" i="4"/>
  <c r="U8" i="4"/>
  <c r="W8" i="4"/>
  <c r="O7" i="4"/>
  <c r="I6" i="4"/>
  <c r="J6" i="4"/>
  <c r="O6" i="4"/>
  <c r="P6" i="4"/>
  <c r="Q6" i="4"/>
  <c r="V6" i="4" s="1"/>
  <c r="I7" i="4"/>
  <c r="J7" i="4"/>
  <c r="P7" i="4"/>
  <c r="Q7" i="4"/>
  <c r="V7" i="4" s="1"/>
  <c r="I8" i="4"/>
  <c r="J8" i="4"/>
  <c r="O8" i="4"/>
  <c r="P8" i="4"/>
  <c r="Q8" i="4"/>
  <c r="V8" i="4" s="1"/>
  <c r="I2" i="4"/>
  <c r="J2" i="4"/>
  <c r="O2" i="4"/>
  <c r="P2" i="4"/>
  <c r="Q2" i="4"/>
  <c r="I3" i="4"/>
  <c r="J3" i="4"/>
  <c r="O3" i="4"/>
  <c r="P3" i="4"/>
  <c r="Q3" i="4"/>
  <c r="V3" i="4" s="1"/>
  <c r="I4" i="4"/>
  <c r="J4" i="4"/>
  <c r="O4" i="4"/>
  <c r="P4" i="4"/>
  <c r="Q4" i="4"/>
  <c r="I5" i="4"/>
  <c r="J5" i="4"/>
  <c r="O5" i="4"/>
  <c r="P5" i="4"/>
  <c r="Q5" i="4"/>
  <c r="AA42" i="4" l="1"/>
  <c r="AA39" i="4"/>
  <c r="AA35" i="4"/>
  <c r="Y37" i="4"/>
  <c r="Y32" i="4"/>
  <c r="Y34" i="4"/>
  <c r="Y30" i="4"/>
  <c r="Y31" i="4"/>
  <c r="AA29" i="4"/>
  <c r="Y28" i="4"/>
  <c r="AA28" i="4"/>
  <c r="Y26" i="4"/>
  <c r="Y27" i="4"/>
  <c r="AA25" i="4"/>
  <c r="Y23" i="4"/>
  <c r="AA22" i="4"/>
  <c r="AA21" i="4"/>
  <c r="AA20" i="4"/>
  <c r="Y18" i="4"/>
  <c r="Y16" i="4"/>
  <c r="AA19" i="4"/>
  <c r="AA9" i="4"/>
  <c r="X12" i="4"/>
  <c r="Y12" i="4" s="1"/>
  <c r="X11" i="4"/>
  <c r="AA11" i="4" s="1"/>
  <c r="X10" i="4"/>
  <c r="AA10" i="4" s="1"/>
  <c r="X15" i="4"/>
  <c r="AA15" i="4" s="1"/>
  <c r="X14" i="4"/>
  <c r="AA14" i="4" s="1"/>
  <c r="X13" i="4"/>
  <c r="Y13" i="4" s="1"/>
  <c r="X6" i="4"/>
  <c r="Y6" i="4" s="1"/>
  <c r="X8" i="4"/>
  <c r="AA8" i="4" s="1"/>
  <c r="X7" i="4"/>
  <c r="AA7" i="4" s="1"/>
  <c r="V4" i="4"/>
  <c r="V2" i="4"/>
  <c r="T4" i="4"/>
  <c r="U4" i="4"/>
  <c r="W3" i="4"/>
  <c r="X4" i="4"/>
  <c r="AA4" i="4" s="1"/>
  <c r="X2" i="4"/>
  <c r="AA2" i="4" s="1"/>
  <c r="V5" i="4"/>
  <c r="W2" i="4"/>
  <c r="W4" i="4"/>
  <c r="X5" i="4"/>
  <c r="X3" i="4"/>
  <c r="W5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16" i="4" s="1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2" i="3"/>
  <c r="H19" i="4" l="1"/>
  <c r="N18" i="4"/>
  <c r="M115" i="3"/>
  <c r="L115" i="3"/>
  <c r="M111" i="3"/>
  <c r="L111" i="3"/>
  <c r="M99" i="3"/>
  <c r="L99" i="3"/>
  <c r="N26" i="4"/>
  <c r="H27" i="4"/>
  <c r="M95" i="3"/>
  <c r="L95" i="3"/>
  <c r="L87" i="3"/>
  <c r="M87" i="3"/>
  <c r="N6" i="4"/>
  <c r="H7" i="4"/>
  <c r="L79" i="3"/>
  <c r="M79" i="3"/>
  <c r="N21" i="4"/>
  <c r="L71" i="3"/>
  <c r="M71" i="3"/>
  <c r="N15" i="4"/>
  <c r="M58" i="3"/>
  <c r="L58" i="3"/>
  <c r="N10" i="4"/>
  <c r="H11" i="4"/>
  <c r="M46" i="3"/>
  <c r="L46" i="3"/>
  <c r="H9" i="4"/>
  <c r="M42" i="3"/>
  <c r="L42" i="3"/>
  <c r="M38" i="3"/>
  <c r="L38" i="3"/>
  <c r="M34" i="3"/>
  <c r="L34" i="3"/>
  <c r="M30" i="3"/>
  <c r="L30" i="3"/>
  <c r="M26" i="3"/>
  <c r="L26" i="3"/>
  <c r="H30" i="4"/>
  <c r="N29" i="4"/>
  <c r="M18" i="3"/>
  <c r="L18" i="3"/>
  <c r="M14" i="3"/>
  <c r="L14" i="3"/>
  <c r="H5" i="4"/>
  <c r="M10" i="3"/>
  <c r="L10" i="3"/>
  <c r="N2" i="4"/>
  <c r="H3" i="4"/>
  <c r="M6" i="3"/>
  <c r="L6" i="3"/>
  <c r="L114" i="3"/>
  <c r="M114" i="3"/>
  <c r="M110" i="3"/>
  <c r="L110" i="3"/>
  <c r="M98" i="3"/>
  <c r="L98" i="3"/>
  <c r="M86" i="3"/>
  <c r="L86" i="3"/>
  <c r="M82" i="3"/>
  <c r="L82" i="3"/>
  <c r="M78" i="3"/>
  <c r="L78" i="3"/>
  <c r="M74" i="3"/>
  <c r="L74" i="3"/>
  <c r="M70" i="3"/>
  <c r="L70" i="3"/>
  <c r="M66" i="3"/>
  <c r="L66" i="3"/>
  <c r="M57" i="3"/>
  <c r="L57" i="3"/>
  <c r="M49" i="3"/>
  <c r="L49" i="3"/>
  <c r="M45" i="3"/>
  <c r="L45" i="3"/>
  <c r="N20" i="4"/>
  <c r="M41" i="3"/>
  <c r="L41" i="3"/>
  <c r="M37" i="3"/>
  <c r="L37" i="3"/>
  <c r="L33" i="3"/>
  <c r="M33" i="3"/>
  <c r="M29" i="3"/>
  <c r="L29" i="3"/>
  <c r="H20" i="4"/>
  <c r="M25" i="3"/>
  <c r="L25" i="3"/>
  <c r="H37" i="4"/>
  <c r="N36" i="4"/>
  <c r="H29" i="4"/>
  <c r="M17" i="3"/>
  <c r="L17" i="3"/>
  <c r="M13" i="3"/>
  <c r="L13" i="3"/>
  <c r="M9" i="3"/>
  <c r="L9" i="3"/>
  <c r="M5" i="3"/>
  <c r="L5" i="3"/>
  <c r="M83" i="3"/>
  <c r="L83" i="3"/>
  <c r="M75" i="3"/>
  <c r="L75" i="3"/>
  <c r="M67" i="3"/>
  <c r="L67" i="3"/>
  <c r="M50" i="3"/>
  <c r="L50" i="3"/>
  <c r="M113" i="3"/>
  <c r="L113" i="3"/>
  <c r="M109" i="3"/>
  <c r="L109" i="3"/>
  <c r="M105" i="3"/>
  <c r="L105" i="3"/>
  <c r="H22" i="4"/>
  <c r="M69" i="3"/>
  <c r="L69" i="3"/>
  <c r="H21" i="4"/>
  <c r="M65" i="3"/>
  <c r="L65" i="3"/>
  <c r="N11" i="4"/>
  <c r="H12" i="4"/>
  <c r="M48" i="3"/>
  <c r="L48" i="3"/>
  <c r="M44" i="3"/>
  <c r="L44" i="3"/>
  <c r="H10" i="4"/>
  <c r="M40" i="3"/>
  <c r="L40" i="3"/>
  <c r="M36" i="3"/>
  <c r="L36" i="3"/>
  <c r="M32" i="3"/>
  <c r="L32" i="3"/>
  <c r="M28" i="3"/>
  <c r="L28" i="3"/>
  <c r="H38" i="4"/>
  <c r="N37" i="4"/>
  <c r="N4" i="4"/>
  <c r="M16" i="3"/>
  <c r="L16" i="3"/>
  <c r="M12" i="3"/>
  <c r="L12" i="3"/>
  <c r="M8" i="3"/>
  <c r="L8" i="3"/>
  <c r="M4" i="3"/>
  <c r="L4" i="3"/>
  <c r="H2" i="4"/>
  <c r="N27" i="4"/>
  <c r="H28" i="4"/>
  <c r="M97" i="3"/>
  <c r="L97" i="3"/>
  <c r="H24" i="4"/>
  <c r="M89" i="3"/>
  <c r="L89" i="3"/>
  <c r="N7" i="4"/>
  <c r="M85" i="3"/>
  <c r="L85" i="3"/>
  <c r="H8" i="4"/>
  <c r="M81" i="3"/>
  <c r="L81" i="3"/>
  <c r="M77" i="3"/>
  <c r="L77" i="3"/>
  <c r="H6" i="4"/>
  <c r="M73" i="3"/>
  <c r="L73" i="3"/>
  <c r="N19" i="4"/>
  <c r="M116" i="3"/>
  <c r="L116" i="3"/>
  <c r="N17" i="4"/>
  <c r="H18" i="4"/>
  <c r="M112" i="3"/>
  <c r="L112" i="3"/>
  <c r="M108" i="3"/>
  <c r="L108" i="3"/>
  <c r="N28" i="4"/>
  <c r="M100" i="3"/>
  <c r="L100" i="3"/>
  <c r="M96" i="3"/>
  <c r="L96" i="3"/>
  <c r="M88" i="3"/>
  <c r="L88" i="3"/>
  <c r="N8" i="4"/>
  <c r="M84" i="3"/>
  <c r="L84" i="3"/>
  <c r="M80" i="3"/>
  <c r="L80" i="3"/>
  <c r="N23" i="4"/>
  <c r="M76" i="3"/>
  <c r="L76" i="3"/>
  <c r="H23" i="4"/>
  <c r="M72" i="3"/>
  <c r="L72" i="3"/>
  <c r="M68" i="3"/>
  <c r="L68" i="3"/>
  <c r="N22" i="4"/>
  <c r="M64" i="3"/>
  <c r="L64" i="3"/>
  <c r="N12" i="4"/>
  <c r="M51" i="3"/>
  <c r="L51" i="3"/>
  <c r="H13" i="4"/>
  <c r="N9" i="4"/>
  <c r="M43" i="3"/>
  <c r="L43" i="3"/>
  <c r="M39" i="3"/>
  <c r="L39" i="3"/>
  <c r="M35" i="3"/>
  <c r="L35" i="3"/>
  <c r="M31" i="3"/>
  <c r="L31" i="3"/>
  <c r="M27" i="3"/>
  <c r="L27" i="3"/>
  <c r="N33" i="4"/>
  <c r="H34" i="4"/>
  <c r="H39" i="4"/>
  <c r="H31" i="4"/>
  <c r="N38" i="4"/>
  <c r="N30" i="4"/>
  <c r="M19" i="3"/>
  <c r="L19" i="3"/>
  <c r="N5" i="4"/>
  <c r="M15" i="3"/>
  <c r="L15" i="3"/>
  <c r="H4" i="4"/>
  <c r="N3" i="4"/>
  <c r="M11" i="3"/>
  <c r="L11" i="3"/>
  <c r="M7" i="3"/>
  <c r="L7" i="3"/>
  <c r="N42" i="4"/>
  <c r="M3" i="3"/>
  <c r="L3" i="3"/>
  <c r="H42" i="4"/>
  <c r="L2" i="3"/>
  <c r="M2" i="3"/>
  <c r="N34" i="4"/>
  <c r="L24" i="3"/>
  <c r="M24" i="3"/>
  <c r="H33" i="4"/>
  <c r="N32" i="4"/>
  <c r="L23" i="3"/>
  <c r="M23" i="3"/>
  <c r="M22" i="3"/>
  <c r="L22" i="3"/>
  <c r="M21" i="3"/>
  <c r="L21" i="3"/>
  <c r="N31" i="4"/>
  <c r="H32" i="4"/>
  <c r="M20" i="3"/>
  <c r="L20" i="3"/>
  <c r="M106" i="3"/>
  <c r="L106" i="3"/>
  <c r="H17" i="4"/>
  <c r="N16" i="4"/>
  <c r="L107" i="3"/>
  <c r="M107" i="3"/>
  <c r="H26" i="4"/>
  <c r="N25" i="4"/>
  <c r="M94" i="3"/>
  <c r="L94" i="3"/>
  <c r="M92" i="3"/>
  <c r="L92" i="3"/>
  <c r="N24" i="4"/>
  <c r="H25" i="4"/>
  <c r="M90" i="3"/>
  <c r="L90" i="3"/>
  <c r="M91" i="3"/>
  <c r="L91" i="3"/>
  <c r="M93" i="3"/>
  <c r="L93" i="3"/>
  <c r="M101" i="3"/>
  <c r="L101" i="3"/>
  <c r="L102" i="3"/>
  <c r="M102" i="3"/>
  <c r="L103" i="3"/>
  <c r="M103" i="3"/>
  <c r="M104" i="3"/>
  <c r="L104" i="3"/>
  <c r="M56" i="3"/>
  <c r="L56" i="3"/>
  <c r="N14" i="4"/>
  <c r="L55" i="3"/>
  <c r="H15" i="4"/>
  <c r="M55" i="3"/>
  <c r="L54" i="3"/>
  <c r="M54" i="3"/>
  <c r="M53" i="3"/>
  <c r="L53" i="3"/>
  <c r="M52" i="3"/>
  <c r="N13" i="4"/>
  <c r="L52" i="3"/>
  <c r="H14" i="4"/>
  <c r="Y15" i="4"/>
  <c r="L47" i="3"/>
  <c r="M47" i="3"/>
  <c r="AA12" i="4"/>
  <c r="Y10" i="4"/>
  <c r="Y11" i="4"/>
  <c r="Y14" i="4"/>
  <c r="AA13" i="4"/>
  <c r="AA6" i="4"/>
  <c r="Y8" i="4"/>
  <c r="Y7" i="4"/>
  <c r="Y4" i="4"/>
  <c r="Y2" i="4"/>
  <c r="AA3" i="4"/>
  <c r="Y3" i="4"/>
  <c r="AA5" i="4"/>
  <c r="Y5" i="4"/>
  <c r="T2" i="4"/>
  <c r="U2" i="4"/>
  <c r="T3" i="4"/>
  <c r="U3" i="4"/>
  <c r="T5" i="4"/>
  <c r="U5" i="4"/>
</calcChain>
</file>

<file path=xl/sharedStrings.xml><?xml version="1.0" encoding="utf-8"?>
<sst xmlns="http://schemas.openxmlformats.org/spreadsheetml/2006/main" count="706" uniqueCount="476">
  <si>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</si>
  <si>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</si>
  <si>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</si>
  <si>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</si>
  <si>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</si>
  <si>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</si>
  <si>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</si>
  <si>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</si>
  <si>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</si>
  <si>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</si>
  <si>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</si>
  <si>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</si>
  <si>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</si>
  <si>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</si>
  <si>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</si>
  <si>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</si>
  <si>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</si>
  <si>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</si>
  <si>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</si>
  <si>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</si>
  <si>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</si>
  <si>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</si>
  <si>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</si>
  <si>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</si>
  <si>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</si>
  <si>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</si>
  <si>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</si>
  <si>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</si>
  <si>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</si>
  <si>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</si>
  <si>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</si>
  <si>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</si>
  <si>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</si>
  <si>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</si>
  <si>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</si>
  <si>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</si>
  <si>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</si>
  <si>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</si>
  <si>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</si>
  <si>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</si>
  <si>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</si>
  <si>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</si>
  <si>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</si>
  <si>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</si>
  <si>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</si>
  <si>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</si>
  <si>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</si>
  <si>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</si>
  <si>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</si>
  <si>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</si>
  <si>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</si>
  <si>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</si>
  <si>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</si>
  <si>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</si>
  <si>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</si>
  <si>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</si>
  <si>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</si>
  <si>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</si>
  <si>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</si>
  <si>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</si>
  <si>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</si>
  <si>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</si>
  <si>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</si>
  <si>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</si>
  <si>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</si>
  <si>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</si>
  <si>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</si>
  <si>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</si>
  <si>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</si>
  <si>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</si>
  <si>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</si>
  <si>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</si>
  <si>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</si>
  <si>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</si>
  <si>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</si>
  <si>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</si>
  <si>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</si>
  <si>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</si>
  <si>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</si>
  <si>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</si>
  <si>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</si>
  <si>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</si>
  <si>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</si>
  <si>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</si>
  <si>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</si>
  <si>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</si>
  <si>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</si>
  <si>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</si>
  <si>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</si>
  <si>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</si>
  <si>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</si>
  <si>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</si>
  <si>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</si>
  <si>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</si>
  <si>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</si>
  <si>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</si>
  <si>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</si>
  <si>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</si>
  <si>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</si>
  <si>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</si>
  <si>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</si>
  <si>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</si>
  <si>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</si>
  <si>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</si>
  <si>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</si>
  <si>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</si>
  <si>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</si>
  <si>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</si>
  <si>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</si>
  <si>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</si>
  <si>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</si>
  <si>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</si>
  <si>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</si>
  <si>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</si>
  <si>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r</t>
    <phoneticPr fontId="1" type="noConversion"/>
  </si>
  <si>
    <t>t</t>
    <phoneticPr fontId="1" type="noConversion"/>
  </si>
  <si>
    <t>xx</t>
    <phoneticPr fontId="1" type="noConversion"/>
  </si>
  <si>
    <t>yy</t>
    <phoneticPr fontId="1" type="noConversion"/>
  </si>
  <si>
    <t>L</t>
    <phoneticPr fontId="1" type="noConversion"/>
  </si>
  <si>
    <t>Station</t>
    <phoneticPr fontId="1" type="noConversion"/>
  </si>
  <si>
    <t>Trans</t>
    <phoneticPr fontId="1" type="noConversion"/>
  </si>
  <si>
    <t>color</t>
    <phoneticPr fontId="1" type="noConversion"/>
  </si>
  <si>
    <t>#DE76A6</t>
    <phoneticPr fontId="1" type="noConversion"/>
  </si>
  <si>
    <t>#63B9E9</t>
    <phoneticPr fontId="1" type="noConversion"/>
  </si>
  <si>
    <t>九龙塘</t>
  </si>
  <si>
    <t>#E79848</t>
    <phoneticPr fontId="1" type="noConversion"/>
  </si>
  <si>
    <t>九龙</t>
  </si>
  <si>
    <t>#3274B9</t>
    <phoneticPr fontId="1" type="noConversion"/>
  </si>
  <si>
    <t>金钟</t>
  </si>
  <si>
    <t>#459C4A</t>
    <phoneticPr fontId="1" type="noConversion"/>
  </si>
  <si>
    <t>油麻地</t>
  </si>
  <si>
    <t>钻石山</t>
  </si>
  <si>
    <t>彩虹</t>
  </si>
  <si>
    <t>观塘</t>
  </si>
  <si>
    <t>#388288</t>
    <phoneticPr fontId="1" type="noConversion"/>
  </si>
  <si>
    <t>机场</t>
  </si>
  <si>
    <t>#79438D</t>
    <phoneticPr fontId="1" type="noConversion"/>
  </si>
  <si>
    <t>#CDCE42</t>
    <phoneticPr fontId="1" type="noConversion"/>
  </si>
  <si>
    <t>#913025</t>
  </si>
  <si>
    <t>#99287D</t>
    <phoneticPr fontId="1" type="noConversion"/>
  </si>
  <si>
    <t>#CF2D26</t>
    <phoneticPr fontId="1" type="noConversion"/>
  </si>
  <si>
    <t>rr</t>
    <phoneticPr fontId="1" type="noConversion"/>
  </si>
  <si>
    <t>Name</t>
    <phoneticPr fontId="1" type="noConversion"/>
  </si>
  <si>
    <t>Disneyland Resort</t>
    <phoneticPr fontId="1" type="noConversion"/>
  </si>
  <si>
    <t>Sunny Bay</t>
    <phoneticPr fontId="1" type="noConversion"/>
  </si>
  <si>
    <t>Hung Hom</t>
    <phoneticPr fontId="1" type="noConversion"/>
  </si>
  <si>
    <t>Mong Kok East</t>
    <phoneticPr fontId="1" type="noConversion"/>
  </si>
  <si>
    <t>Kowloon Tong</t>
    <phoneticPr fontId="1" type="noConversion"/>
  </si>
  <si>
    <t>Tai Wai</t>
    <phoneticPr fontId="1" type="noConversion"/>
  </si>
  <si>
    <t>Sha Tin</t>
    <phoneticPr fontId="1" type="noConversion"/>
  </si>
  <si>
    <t>Fo Tan</t>
    <phoneticPr fontId="1" type="noConversion"/>
  </si>
  <si>
    <t>University</t>
    <phoneticPr fontId="1" type="noConversion"/>
  </si>
  <si>
    <t>Tai Po Market</t>
    <phoneticPr fontId="1" type="noConversion"/>
  </si>
  <si>
    <t>Tao Wo</t>
    <phoneticPr fontId="1" type="noConversion"/>
  </si>
  <si>
    <t>Fanling</t>
    <phoneticPr fontId="1" type="noConversion"/>
  </si>
  <si>
    <t>Sheung Shui</t>
    <phoneticPr fontId="1" type="noConversion"/>
  </si>
  <si>
    <t>Lok Ma Chau</t>
    <phoneticPr fontId="1" type="noConversion"/>
  </si>
  <si>
    <t>Lo Wu</t>
    <phoneticPr fontId="1" type="noConversion"/>
  </si>
  <si>
    <t>Tung Chung</t>
    <phoneticPr fontId="1" type="noConversion"/>
  </si>
  <si>
    <t>Tsing Yi</t>
    <phoneticPr fontId="1" type="noConversion"/>
  </si>
  <si>
    <t>Lai King</t>
    <phoneticPr fontId="1" type="noConversion"/>
  </si>
  <si>
    <t>Nam Cheong</t>
    <phoneticPr fontId="1" type="noConversion"/>
  </si>
  <si>
    <t>Olympic</t>
    <phoneticPr fontId="1" type="noConversion"/>
  </si>
  <si>
    <t>Kowloon</t>
    <phoneticPr fontId="1" type="noConversion"/>
  </si>
  <si>
    <t>Hong Kong</t>
    <phoneticPr fontId="1" type="noConversion"/>
  </si>
  <si>
    <t>Kennedy Town</t>
    <phoneticPr fontId="1" type="noConversion"/>
  </si>
  <si>
    <t>HKU</t>
    <phoneticPr fontId="1" type="noConversion"/>
  </si>
  <si>
    <t>Sai Ying Pun</t>
    <phoneticPr fontId="1" type="noConversion"/>
  </si>
  <si>
    <t>Sheung Wan</t>
    <phoneticPr fontId="1" type="noConversion"/>
  </si>
  <si>
    <t>Central</t>
    <phoneticPr fontId="1" type="noConversion"/>
  </si>
  <si>
    <t>Admiralty</t>
    <phoneticPr fontId="1" type="noConversion"/>
  </si>
  <si>
    <t>Wan Chai</t>
    <phoneticPr fontId="1" type="noConversion"/>
  </si>
  <si>
    <t>Causeway Bay</t>
    <phoneticPr fontId="1" type="noConversion"/>
  </si>
  <si>
    <t>Tin Hau</t>
    <phoneticPr fontId="1" type="noConversion"/>
  </si>
  <si>
    <t>Fortress Hill</t>
    <phoneticPr fontId="1" type="noConversion"/>
  </si>
  <si>
    <t>North Point</t>
    <phoneticPr fontId="1" type="noConversion"/>
  </si>
  <si>
    <t>Quarry Bay</t>
    <phoneticPr fontId="1" type="noConversion"/>
  </si>
  <si>
    <t>Tai Koo</t>
    <phoneticPr fontId="1" type="noConversion"/>
  </si>
  <si>
    <t>Sai Wan Ho</t>
    <phoneticPr fontId="1" type="noConversion"/>
  </si>
  <si>
    <t>Shau Kei Wan</t>
    <phoneticPr fontId="1" type="noConversion"/>
  </si>
  <si>
    <t>Heng Fa Chuen</t>
    <phoneticPr fontId="1" type="noConversion"/>
  </si>
  <si>
    <t>Chai Wan</t>
    <phoneticPr fontId="1" type="noConversion"/>
  </si>
  <si>
    <t>Whampoa</t>
    <phoneticPr fontId="1" type="noConversion"/>
  </si>
  <si>
    <t>Ho Man Tin</t>
    <phoneticPr fontId="1" type="noConversion"/>
  </si>
  <si>
    <t>Yau Ma Tei</t>
    <phoneticPr fontId="1" type="noConversion"/>
  </si>
  <si>
    <t>Mong Kok</t>
    <phoneticPr fontId="1" type="noConversion"/>
  </si>
  <si>
    <t>Prince Edward</t>
    <phoneticPr fontId="1" type="noConversion"/>
  </si>
  <si>
    <t>Shek Kip Mei</t>
    <phoneticPr fontId="1" type="noConversion"/>
  </si>
  <si>
    <t>Lok Fu</t>
    <phoneticPr fontId="1" type="noConversion"/>
  </si>
  <si>
    <t>Wong Tai Sin</t>
    <phoneticPr fontId="1" type="noConversion"/>
  </si>
  <si>
    <t>Diamond Hill</t>
    <phoneticPr fontId="1" type="noConversion"/>
  </si>
  <si>
    <t>Choi Hung</t>
    <phoneticPr fontId="1" type="noConversion"/>
  </si>
  <si>
    <t>Kowloon Bay</t>
    <phoneticPr fontId="1" type="noConversion"/>
  </si>
  <si>
    <t>Ngau Tau Kok</t>
    <phoneticPr fontId="1" type="noConversion"/>
  </si>
  <si>
    <t>Kwun Tong</t>
    <phoneticPr fontId="1" type="noConversion"/>
  </si>
  <si>
    <t>Lam Tin</t>
    <phoneticPr fontId="1" type="noConversion"/>
  </si>
  <si>
    <t>Yau Tong</t>
    <phoneticPr fontId="1" type="noConversion"/>
  </si>
  <si>
    <t>Airport</t>
    <phoneticPr fontId="1" type="noConversion"/>
  </si>
  <si>
    <t>AsiaWorld-Expo</t>
    <phoneticPr fontId="1" type="noConversion"/>
  </si>
  <si>
    <t>LOHAS Park</t>
    <phoneticPr fontId="1" type="noConversion"/>
  </si>
  <si>
    <t>Tiu Keng Leng</t>
    <phoneticPr fontId="1" type="noConversion"/>
  </si>
  <si>
    <t>Tseung Kwan O</t>
    <phoneticPr fontId="1" type="noConversion"/>
  </si>
  <si>
    <t>Hang Hau</t>
    <phoneticPr fontId="1" type="noConversion"/>
  </si>
  <si>
    <t>Po Lam</t>
    <phoneticPr fontId="1" type="noConversion"/>
  </si>
  <si>
    <t>Ocean Park</t>
    <phoneticPr fontId="1" type="noConversion"/>
  </si>
  <si>
    <t>Wong Chuk Hang</t>
    <phoneticPr fontId="1" type="noConversion"/>
  </si>
  <si>
    <t>Lei Tung</t>
    <phoneticPr fontId="1" type="noConversion"/>
  </si>
  <si>
    <t>South Horizons</t>
    <phoneticPr fontId="1" type="noConversion"/>
  </si>
  <si>
    <t>Kai Tak</t>
    <phoneticPr fontId="1" type="noConversion"/>
  </si>
  <si>
    <t>Hin Keng</t>
    <phoneticPr fontId="1" type="noConversion"/>
  </si>
  <si>
    <t>Che Kung Temple</t>
    <phoneticPr fontId="1" type="noConversion"/>
  </si>
  <si>
    <t>Sha Tin Wai</t>
    <phoneticPr fontId="1" type="noConversion"/>
  </si>
  <si>
    <t>City One</t>
    <phoneticPr fontId="1" type="noConversion"/>
  </si>
  <si>
    <t>Shek Mun</t>
    <phoneticPr fontId="1" type="noConversion"/>
  </si>
  <si>
    <t>Tai Shui Hang</t>
    <phoneticPr fontId="1" type="noConversion"/>
  </si>
  <si>
    <t>Heng On</t>
    <phoneticPr fontId="1" type="noConversion"/>
  </si>
  <si>
    <t>Ma On Shan</t>
    <phoneticPr fontId="1" type="noConversion"/>
  </si>
  <si>
    <t>Wu Kai Sha</t>
    <phoneticPr fontId="1" type="noConversion"/>
  </si>
  <si>
    <t>East Tsim Sha Tsui</t>
    <phoneticPr fontId="1" type="noConversion"/>
  </si>
  <si>
    <t>Austin</t>
    <phoneticPr fontId="1" type="noConversion"/>
  </si>
  <si>
    <t>Mei Foo</t>
    <phoneticPr fontId="1" type="noConversion"/>
  </si>
  <si>
    <t>Tsuen Wan West</t>
    <phoneticPr fontId="1" type="noConversion"/>
  </si>
  <si>
    <t>Kam Sheung Road</t>
    <phoneticPr fontId="1" type="noConversion"/>
  </si>
  <si>
    <t>Yuen Long</t>
    <phoneticPr fontId="1" type="noConversion"/>
  </si>
  <si>
    <t>Long Ping</t>
    <phoneticPr fontId="1" type="noConversion"/>
  </si>
  <si>
    <t>Tin Shui Wai</t>
    <phoneticPr fontId="1" type="noConversion"/>
  </si>
  <si>
    <t>Siu Hong</t>
    <phoneticPr fontId="1" type="noConversion"/>
  </si>
  <si>
    <t>Tuen Mun</t>
    <phoneticPr fontId="1" type="noConversion"/>
  </si>
  <si>
    <t>Tsuen Wan</t>
    <phoneticPr fontId="1" type="noConversion"/>
  </si>
  <si>
    <t>Tai Wo Hau</t>
    <phoneticPr fontId="1" type="noConversion"/>
  </si>
  <si>
    <t>Kwai Hing</t>
    <phoneticPr fontId="1" type="noConversion"/>
  </si>
  <si>
    <t>Kwai Fong</t>
    <phoneticPr fontId="1" type="noConversion"/>
  </si>
  <si>
    <t>Lai Chi Kok</t>
    <phoneticPr fontId="1" type="noConversion"/>
  </si>
  <si>
    <t>Cheung Sha Wan</t>
    <phoneticPr fontId="1" type="noConversion"/>
  </si>
  <si>
    <t>Sham Shui Po</t>
    <phoneticPr fontId="1" type="noConversion"/>
  </si>
  <si>
    <t>Jordan</t>
    <phoneticPr fontId="1" type="noConversion"/>
  </si>
  <si>
    <t>Tsim Sha Tsui</t>
    <phoneticPr fontId="1" type="noConversion"/>
  </si>
  <si>
    <t>ID</t>
    <phoneticPr fontId="1" type="noConversion"/>
  </si>
  <si>
    <t>dr</t>
    <phoneticPr fontId="1" type="noConversion"/>
  </si>
  <si>
    <t>dt</t>
    <phoneticPr fontId="1" type="noConversion"/>
  </si>
  <si>
    <t>#63B9E9</t>
  </si>
  <si>
    <t>Ori_Station</t>
    <phoneticPr fontId="1" type="noConversion"/>
  </si>
  <si>
    <t>Des_Station</t>
    <phoneticPr fontId="1" type="noConversion"/>
  </si>
  <si>
    <t>Type</t>
    <phoneticPr fontId="1" type="noConversion"/>
  </si>
  <si>
    <t>dx</t>
    <phoneticPr fontId="1" type="noConversion"/>
  </si>
  <si>
    <t>label_dx</t>
    <phoneticPr fontId="1" type="noConversion"/>
  </si>
  <si>
    <t>label_dy</t>
    <phoneticPr fontId="1" type="noConversion"/>
  </si>
  <si>
    <t>Ori_ID</t>
    <phoneticPr fontId="1" type="noConversion"/>
  </si>
  <si>
    <t>Des_ID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</si>
  <si>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</si>
  <si>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</si>
  <si>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</si>
  <si>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n5</t>
    <phoneticPr fontId="1" type="noConversion"/>
  </si>
  <si>
    <t>n10</t>
    <phoneticPr fontId="1" type="noConversion"/>
  </si>
  <si>
    <t>n15</t>
    <phoneticPr fontId="1" type="noConversion"/>
  </si>
  <si>
    <t>n13</t>
    <phoneticPr fontId="1" type="noConversion"/>
  </si>
  <si>
    <t>n14</t>
    <phoneticPr fontId="1" type="noConversion"/>
  </si>
  <si>
    <t>Ori_r</t>
    <phoneticPr fontId="1" type="noConversion"/>
  </si>
  <si>
    <t>Ori_t</t>
    <phoneticPr fontId="1" type="noConversion"/>
  </si>
  <si>
    <t>Des_r</t>
    <phoneticPr fontId="1" type="noConversion"/>
  </si>
  <si>
    <t>Des_t</t>
    <phoneticPr fontId="1" type="noConversion"/>
  </si>
  <si>
    <t>Ori_dr</t>
    <phoneticPr fontId="1" type="noConversion"/>
  </si>
  <si>
    <r>
      <rPr>
        <sz val="9"/>
        <color theme="1"/>
        <rFont val="宋体"/>
        <family val="3"/>
        <charset val="134"/>
      </rPr>
      <t>红磡</t>
    </r>
  </si>
  <si>
    <r>
      <rPr>
        <sz val="9"/>
        <color theme="1"/>
        <rFont val="宋体"/>
        <family val="3"/>
        <charset val="134"/>
      </rPr>
      <t>九龙塘</t>
    </r>
  </si>
  <si>
    <r>
      <rPr>
        <sz val="9"/>
        <color theme="1"/>
        <rFont val="宋体"/>
        <family val="3"/>
        <charset val="134"/>
      </rPr>
      <t>罗湖</t>
    </r>
  </si>
  <si>
    <t>Ori_A_r</t>
    <phoneticPr fontId="1" type="noConversion"/>
  </si>
  <si>
    <t>Ori_A_t</t>
    <phoneticPr fontId="1" type="noConversion"/>
  </si>
  <si>
    <t>Des_dr</t>
    <phoneticPr fontId="1" type="noConversion"/>
  </si>
  <si>
    <t>Des_A_r</t>
    <phoneticPr fontId="1" type="noConversion"/>
  </si>
  <si>
    <t>Des_A_t</t>
    <phoneticPr fontId="1" type="noConversion"/>
  </si>
  <si>
    <t>Ori_dx</t>
    <phoneticPr fontId="1" type="noConversion"/>
  </si>
  <si>
    <t>Des_dx</t>
    <phoneticPr fontId="1" type="noConversion"/>
  </si>
  <si>
    <t>Ori_x</t>
    <phoneticPr fontId="1" type="noConversion"/>
  </si>
  <si>
    <t>Ori_y</t>
    <phoneticPr fontId="1" type="noConversion"/>
  </si>
  <si>
    <t>Des_x</t>
    <phoneticPr fontId="1" type="noConversion"/>
  </si>
  <si>
    <t>Des_y</t>
    <phoneticPr fontId="1" type="noConversion"/>
  </si>
  <si>
    <r>
      <rPr>
        <sz val="9"/>
        <color rgb="FFFF0000"/>
        <rFont val="宋体"/>
        <family val="3"/>
        <charset val="134"/>
      </rPr>
      <t>上水</t>
    </r>
  </si>
  <si>
    <r>
      <rPr>
        <sz val="9"/>
        <color rgb="FFFF0000"/>
        <rFont val="宋体"/>
        <family val="3"/>
        <charset val="134"/>
      </rPr>
      <t>大埔墟</t>
    </r>
  </si>
  <si>
    <t>adt</t>
    <phoneticPr fontId="1" type="noConversion"/>
  </si>
  <si>
    <t>LF</t>
    <phoneticPr fontId="1" type="noConversion"/>
  </si>
  <si>
    <t>SF</t>
    <phoneticPr fontId="1" type="noConversion"/>
  </si>
  <si>
    <t>n76</t>
    <phoneticPr fontId="1" type="noConversion"/>
  </si>
  <si>
    <t>n78</t>
    <phoneticPr fontId="1" type="noConversion"/>
  </si>
  <si>
    <t>显径</t>
    <phoneticPr fontId="1" type="noConversion"/>
  </si>
  <si>
    <t>n84</t>
    <phoneticPr fontId="1" type="noConversion"/>
  </si>
  <si>
    <t>n87</t>
    <phoneticPr fontId="1" type="noConversion"/>
  </si>
  <si>
    <r>
      <rPr>
        <sz val="9"/>
        <color theme="1"/>
        <rFont val="宋体"/>
        <family val="2"/>
      </rPr>
      <t>启德</t>
    </r>
  </si>
  <si>
    <r>
      <rPr>
        <sz val="9"/>
        <color theme="1"/>
        <rFont val="宋体"/>
        <family val="2"/>
      </rPr>
      <t>乌溪沙</t>
    </r>
  </si>
  <si>
    <r>
      <rPr>
        <sz val="9"/>
        <color rgb="FFFF0000"/>
        <rFont val="宋体"/>
        <family val="2"/>
      </rPr>
      <t>显径</t>
    </r>
  </si>
  <si>
    <r>
      <rPr>
        <sz val="9"/>
        <color rgb="FFFF0000"/>
        <rFont val="宋体"/>
        <family val="2"/>
      </rPr>
      <t>大水坑</t>
    </r>
  </si>
  <si>
    <r>
      <rPr>
        <sz val="9"/>
        <color rgb="FFFF0000"/>
        <rFont val="宋体"/>
        <family val="3"/>
        <charset val="134"/>
      </rPr>
      <t>落马洲</t>
    </r>
  </si>
  <si>
    <t>黄埔</t>
    <phoneticPr fontId="1" type="noConversion"/>
  </si>
  <si>
    <t>n41</t>
    <phoneticPr fontId="1" type="noConversion"/>
  </si>
  <si>
    <t>何文田</t>
    <phoneticPr fontId="1" type="noConversion"/>
  </si>
  <si>
    <t>n42</t>
    <phoneticPr fontId="1" type="noConversion"/>
  </si>
  <si>
    <t>太子</t>
    <phoneticPr fontId="1" type="noConversion"/>
  </si>
  <si>
    <t>n45</t>
    <phoneticPr fontId="1" type="noConversion"/>
  </si>
  <si>
    <t>n47</t>
    <phoneticPr fontId="1" type="noConversion"/>
  </si>
  <si>
    <t>n50</t>
    <phoneticPr fontId="1" type="noConversion"/>
  </si>
  <si>
    <t>n51</t>
    <phoneticPr fontId="1" type="noConversion"/>
  </si>
  <si>
    <t>n54</t>
    <phoneticPr fontId="1" type="noConversion"/>
  </si>
  <si>
    <t>n57</t>
    <phoneticPr fontId="1" type="noConversion"/>
  </si>
  <si>
    <r>
      <rPr>
        <sz val="9"/>
        <color theme="1"/>
        <rFont val="宋体"/>
        <family val="2"/>
      </rPr>
      <t>九龙塘</t>
    </r>
  </si>
  <si>
    <r>
      <rPr>
        <sz val="9"/>
        <color theme="1"/>
        <rFont val="宋体"/>
        <family val="2"/>
      </rPr>
      <t>观塘</t>
    </r>
  </si>
  <si>
    <r>
      <rPr>
        <sz val="9"/>
        <color theme="1"/>
        <rFont val="宋体"/>
        <family val="2"/>
      </rPr>
      <t>调景岭</t>
    </r>
  </si>
  <si>
    <t>油麻地</t>
    <phoneticPr fontId="1" type="noConversion"/>
  </si>
  <si>
    <t>n43</t>
    <phoneticPr fontId="1" type="noConversion"/>
  </si>
  <si>
    <r>
      <rPr>
        <sz val="9"/>
        <color rgb="FFFF0000"/>
        <rFont val="宋体"/>
        <family val="2"/>
      </rPr>
      <t>彩虹</t>
    </r>
  </si>
  <si>
    <r>
      <rPr>
        <sz val="9"/>
        <color rgb="FFFF0000"/>
        <rFont val="宋体"/>
        <family val="2"/>
      </rPr>
      <t>钻石山</t>
    </r>
  </si>
  <si>
    <t>荃湾</t>
    <phoneticPr fontId="1" type="noConversion"/>
  </si>
  <si>
    <t>n100</t>
    <phoneticPr fontId="1" type="noConversion"/>
  </si>
  <si>
    <t>荔枝角</t>
    <phoneticPr fontId="1" type="noConversion"/>
  </si>
  <si>
    <t>n106</t>
    <phoneticPr fontId="1" type="noConversion"/>
  </si>
  <si>
    <t>金钟</t>
    <phoneticPr fontId="1" type="noConversion"/>
  </si>
  <si>
    <t>n114</t>
    <phoneticPr fontId="1" type="noConversion"/>
  </si>
  <si>
    <t>中环</t>
    <phoneticPr fontId="1" type="noConversion"/>
  </si>
  <si>
    <t>n115</t>
    <phoneticPr fontId="1" type="noConversion"/>
  </si>
  <si>
    <t>n111</t>
    <phoneticPr fontId="1" type="noConversion"/>
  </si>
  <si>
    <t>n24</t>
    <phoneticPr fontId="1" type="noConversion"/>
  </si>
  <si>
    <t>n40</t>
    <phoneticPr fontId="1" type="noConversion"/>
  </si>
  <si>
    <t>坚尼地城</t>
    <phoneticPr fontId="1" type="noConversion"/>
  </si>
  <si>
    <r>
      <rPr>
        <sz val="9"/>
        <color theme="1"/>
        <rFont val="宋体"/>
        <family val="2"/>
      </rPr>
      <t>柴湾</t>
    </r>
    <phoneticPr fontId="1" type="noConversion"/>
  </si>
  <si>
    <r>
      <rPr>
        <sz val="9"/>
        <color theme="1"/>
        <rFont val="宋体"/>
        <family val="2"/>
      </rPr>
      <t>迪士尼</t>
    </r>
  </si>
  <si>
    <r>
      <rPr>
        <sz val="9"/>
        <color theme="1"/>
        <rFont val="宋体"/>
        <family val="2"/>
      </rPr>
      <t>欣澳</t>
    </r>
  </si>
  <si>
    <r>
      <rPr>
        <sz val="9"/>
        <color theme="1"/>
        <rFont val="宋体"/>
        <family val="2"/>
      </rPr>
      <t>东涌</t>
    </r>
  </si>
  <si>
    <r>
      <rPr>
        <sz val="9"/>
        <color theme="1"/>
        <rFont val="宋体"/>
        <family val="2"/>
      </rPr>
      <t>青衣</t>
    </r>
    <phoneticPr fontId="1" type="noConversion"/>
  </si>
  <si>
    <r>
      <rPr>
        <sz val="9"/>
        <color theme="1"/>
        <rFont val="宋体"/>
        <family val="2"/>
      </rPr>
      <t>荔景</t>
    </r>
  </si>
  <si>
    <r>
      <rPr>
        <sz val="9"/>
        <color theme="1"/>
        <rFont val="宋体"/>
        <family val="2"/>
      </rPr>
      <t>南昌</t>
    </r>
  </si>
  <si>
    <r>
      <rPr>
        <sz val="9"/>
        <color theme="1"/>
        <rFont val="宋体"/>
        <family val="2"/>
      </rPr>
      <t>九龙</t>
    </r>
  </si>
  <si>
    <r>
      <rPr>
        <sz val="9"/>
        <color theme="1"/>
        <rFont val="宋体"/>
        <family val="2"/>
      </rPr>
      <t>香港</t>
    </r>
  </si>
  <si>
    <r>
      <rPr>
        <sz val="9"/>
        <color theme="1"/>
        <rFont val="宋体"/>
        <family val="2"/>
      </rPr>
      <t>机场</t>
    </r>
  </si>
  <si>
    <r>
      <rPr>
        <sz val="9"/>
        <color theme="1"/>
        <rFont val="宋体"/>
        <family val="2"/>
      </rPr>
      <t>海怡半岛</t>
    </r>
  </si>
  <si>
    <t>北角</t>
    <phoneticPr fontId="1" type="noConversion"/>
  </si>
  <si>
    <t>n64</t>
    <phoneticPr fontId="1" type="noConversion"/>
  </si>
  <si>
    <t>宝琳</t>
    <phoneticPr fontId="1" type="noConversion"/>
  </si>
  <si>
    <t>n70</t>
    <phoneticPr fontId="1" type="noConversion"/>
  </si>
  <si>
    <t>将军澳</t>
    <phoneticPr fontId="1" type="noConversion"/>
  </si>
  <si>
    <t>n68</t>
    <phoneticPr fontId="1" type="noConversion"/>
  </si>
  <si>
    <t>康城</t>
    <phoneticPr fontId="1" type="noConversion"/>
  </si>
  <si>
    <t>n63</t>
    <phoneticPr fontId="1" type="noConversion"/>
  </si>
  <si>
    <t>n71</t>
    <phoneticPr fontId="1" type="noConversion"/>
  </si>
  <si>
    <t>n75</t>
    <phoneticPr fontId="1" type="noConversion"/>
  </si>
  <si>
    <t>红磡</t>
    <phoneticPr fontId="1" type="noConversion"/>
  </si>
  <si>
    <t>n88</t>
    <phoneticPr fontId="1" type="noConversion"/>
  </si>
  <si>
    <t>荃湾西</t>
    <phoneticPr fontId="1" type="noConversion"/>
  </si>
  <si>
    <t>n93</t>
    <phoneticPr fontId="1" type="noConversion"/>
  </si>
  <si>
    <t>锦上路</t>
    <phoneticPr fontId="1" type="noConversion"/>
  </si>
  <si>
    <t>n94</t>
    <phoneticPr fontId="1" type="noConversion"/>
  </si>
  <si>
    <t>朗屏</t>
    <phoneticPr fontId="1" type="noConversion"/>
  </si>
  <si>
    <t>n96</t>
    <phoneticPr fontId="1" type="noConversion"/>
  </si>
  <si>
    <t>屯门</t>
    <phoneticPr fontId="1" type="noConversion"/>
  </si>
  <si>
    <t>n99</t>
    <phoneticPr fontId="1" type="noConversion"/>
  </si>
  <si>
    <t>美孚</t>
    <phoneticPr fontId="1" type="noConversion"/>
  </si>
  <si>
    <t>n92</t>
    <phoneticPr fontId="1" type="noConversion"/>
  </si>
  <si>
    <t>n16</t>
    <phoneticPr fontId="1" type="noConversion"/>
  </si>
  <si>
    <t>n17</t>
    <phoneticPr fontId="1" type="noConversion"/>
  </si>
  <si>
    <t>n18</t>
    <phoneticPr fontId="1" type="noConversion"/>
  </si>
  <si>
    <t>n19</t>
    <phoneticPr fontId="1" type="noConversion"/>
  </si>
  <si>
    <t>n22</t>
    <phoneticPr fontId="1" type="noConversion"/>
  </si>
  <si>
    <t>香港</t>
    <phoneticPr fontId="1" type="noConversion"/>
  </si>
  <si>
    <t>n23</t>
    <phoneticPr fontId="1" type="noConversion"/>
  </si>
  <si>
    <t>n20</t>
    <phoneticPr fontId="1" type="noConversion"/>
  </si>
  <si>
    <t>南昌</t>
    <phoneticPr fontId="1" type="noConversion"/>
  </si>
  <si>
    <t>n58</t>
    <phoneticPr fontId="1" type="noConversion"/>
  </si>
  <si>
    <t>n59</t>
    <phoneticPr fontId="1" type="noConversion"/>
  </si>
  <si>
    <t>n61</t>
    <phoneticPr fontId="1" type="noConversion"/>
  </si>
  <si>
    <t>博览馆</t>
    <phoneticPr fontId="1" type="noConversion"/>
  </si>
  <si>
    <t>n62</t>
    <phoneticPr fontId="1" type="noConversion"/>
  </si>
  <si>
    <t>an</t>
    <phoneticPr fontId="1" type="noConversion"/>
  </si>
  <si>
    <t>#388289</t>
  </si>
  <si>
    <t>#388290</t>
  </si>
  <si>
    <t>#388291</t>
  </si>
  <si>
    <t>#388292</t>
  </si>
  <si>
    <t>#388293</t>
  </si>
  <si>
    <t>#388294</t>
  </si>
  <si>
    <t>九龍塘</t>
  </si>
  <si>
    <t>大圍</t>
  </si>
  <si>
    <t>九龍</t>
  </si>
  <si>
    <t>中環</t>
  </si>
  <si>
    <t>金鐘</t>
  </si>
  <si>
    <t>鰂魚涌</t>
  </si>
  <si>
    <t>鑽石山</t>
  </si>
  <si>
    <t>調景嶺</t>
  </si>
  <si>
    <t>深水埗</t>
  </si>
  <si>
    <t>大埔墟</t>
  </si>
  <si>
    <t>迪士尼</t>
  </si>
  <si>
    <t>欣澳</t>
  </si>
  <si>
    <t>沙田</t>
  </si>
  <si>
    <t>火炭</t>
  </si>
  <si>
    <t>太和</t>
  </si>
  <si>
    <t>上水</t>
  </si>
  <si>
    <t>青衣</t>
  </si>
  <si>
    <t>荔景</t>
  </si>
  <si>
    <t>南昌</t>
  </si>
  <si>
    <t>香港</t>
  </si>
  <si>
    <t>天后</t>
  </si>
  <si>
    <t>炮台山</t>
  </si>
  <si>
    <t>北角</t>
  </si>
  <si>
    <t>太古</t>
  </si>
  <si>
    <t>杏花邨</t>
  </si>
  <si>
    <t>黄埔</t>
  </si>
  <si>
    <t>何文田</t>
  </si>
  <si>
    <t>旺角</t>
  </si>
  <si>
    <t>太子</t>
  </si>
  <si>
    <t>黄大仙</t>
  </si>
  <si>
    <t>油塘</t>
  </si>
  <si>
    <t>康城</t>
  </si>
  <si>
    <t>坑口</t>
  </si>
  <si>
    <t>黄竹坑</t>
  </si>
  <si>
    <t>第一城</t>
  </si>
  <si>
    <t>大水坑</t>
  </si>
  <si>
    <t>恒安</t>
  </si>
  <si>
    <t>柯士甸</t>
  </si>
  <si>
    <t>美孚</t>
  </si>
  <si>
    <t>元朗</t>
  </si>
  <si>
    <t>朗屏</t>
  </si>
  <si>
    <t>兆康</t>
  </si>
  <si>
    <t>葵芳</t>
  </si>
  <si>
    <t>荔枝角</t>
  </si>
  <si>
    <t>佐敦</t>
  </si>
  <si>
    <t>尖沙咀</t>
  </si>
  <si>
    <t>紅磡</t>
  </si>
  <si>
    <t>旺角東</t>
    <phoneticPr fontId="1" type="noConversion"/>
  </si>
  <si>
    <t>大學</t>
    <phoneticPr fontId="1" type="noConversion"/>
  </si>
  <si>
    <t>粉嶺</t>
    <phoneticPr fontId="1" type="noConversion"/>
  </si>
  <si>
    <t>落馬洲</t>
    <phoneticPr fontId="1" type="noConversion"/>
  </si>
  <si>
    <t>羅湖</t>
    <phoneticPr fontId="1" type="noConversion"/>
  </si>
  <si>
    <t>東涌</t>
    <phoneticPr fontId="1" type="noConversion"/>
  </si>
  <si>
    <t>奥運</t>
    <phoneticPr fontId="1" type="noConversion"/>
  </si>
  <si>
    <t>堅尼地城</t>
    <phoneticPr fontId="1" type="noConversion"/>
  </si>
  <si>
    <t>香港大學</t>
    <phoneticPr fontId="1" type="noConversion"/>
  </si>
  <si>
    <t>西營盤</t>
    <phoneticPr fontId="1" type="noConversion"/>
  </si>
  <si>
    <t>上環</t>
    <phoneticPr fontId="1" type="noConversion"/>
  </si>
  <si>
    <t>灣仔</t>
    <phoneticPr fontId="1" type="noConversion"/>
  </si>
  <si>
    <t>銅鑼灣</t>
    <phoneticPr fontId="1" type="noConversion"/>
  </si>
  <si>
    <t>西灣河</t>
    <phoneticPr fontId="1" type="noConversion"/>
  </si>
  <si>
    <t>筲箕灣</t>
    <phoneticPr fontId="1" type="noConversion"/>
  </si>
  <si>
    <t>柴灣</t>
    <phoneticPr fontId="1" type="noConversion"/>
  </si>
  <si>
    <t>石硤尾</t>
    <phoneticPr fontId="1" type="noConversion"/>
  </si>
  <si>
    <t>樂富</t>
    <phoneticPr fontId="1" type="noConversion"/>
  </si>
  <si>
    <t>鑽石山</t>
    <phoneticPr fontId="1" type="noConversion"/>
  </si>
  <si>
    <t>九龍灣</t>
    <phoneticPr fontId="1" type="noConversion"/>
  </si>
  <si>
    <t>牛頭角</t>
    <phoneticPr fontId="1" type="noConversion"/>
  </si>
  <si>
    <t>觀塘</t>
    <phoneticPr fontId="1" type="noConversion"/>
  </si>
  <si>
    <t>藍田</t>
    <phoneticPr fontId="1" type="noConversion"/>
  </si>
  <si>
    <t>機場</t>
    <phoneticPr fontId="1" type="noConversion"/>
  </si>
  <si>
    <t>博覽館</t>
    <phoneticPr fontId="1" type="noConversion"/>
  </si>
  <si>
    <t>將軍澳</t>
    <phoneticPr fontId="1" type="noConversion"/>
  </si>
  <si>
    <t>寶琳</t>
    <phoneticPr fontId="1" type="noConversion"/>
  </si>
  <si>
    <t>海洋公園</t>
    <phoneticPr fontId="1" type="noConversion"/>
  </si>
  <si>
    <t>利東</t>
    <phoneticPr fontId="1" type="noConversion"/>
  </si>
  <si>
    <t>海怡半島</t>
    <phoneticPr fontId="1" type="noConversion"/>
  </si>
  <si>
    <t>啟德</t>
    <phoneticPr fontId="1" type="noConversion"/>
  </si>
  <si>
    <t>顯徑</t>
    <phoneticPr fontId="1" type="noConversion"/>
  </si>
  <si>
    <t>車公廟</t>
    <phoneticPr fontId="1" type="noConversion"/>
  </si>
  <si>
    <t>沙田圍</t>
    <phoneticPr fontId="1" type="noConversion"/>
  </si>
  <si>
    <t>石門</t>
    <phoneticPr fontId="1" type="noConversion"/>
  </si>
  <si>
    <t>馬鞍山</t>
    <phoneticPr fontId="1" type="noConversion"/>
  </si>
  <si>
    <t>烏溪沙</t>
    <phoneticPr fontId="1" type="noConversion"/>
  </si>
  <si>
    <t>尖東</t>
    <phoneticPr fontId="1" type="noConversion"/>
  </si>
  <si>
    <t>荃灣西</t>
    <phoneticPr fontId="1" type="noConversion"/>
  </si>
  <si>
    <t>錦上路</t>
    <phoneticPr fontId="1" type="noConversion"/>
  </si>
  <si>
    <t>天水圍</t>
    <phoneticPr fontId="1" type="noConversion"/>
  </si>
  <si>
    <t>屯門</t>
    <phoneticPr fontId="1" type="noConversion"/>
  </si>
  <si>
    <t>荃灣</t>
    <phoneticPr fontId="1" type="noConversion"/>
  </si>
  <si>
    <t>大窩口</t>
    <phoneticPr fontId="1" type="noConversion"/>
  </si>
  <si>
    <t>葵興</t>
    <phoneticPr fontId="1" type="noConversion"/>
  </si>
  <si>
    <t>長沙灣</t>
    <phoneticPr fontId="1" type="noConversion"/>
  </si>
  <si>
    <t>紅磡</t>
    <phoneticPr fontId="1" type="noConversion"/>
  </si>
  <si>
    <t>九龍塘</t>
    <phoneticPr fontId="1" type="noConversion"/>
  </si>
  <si>
    <t>大圍</t>
    <phoneticPr fontId="1" type="noConversion"/>
  </si>
  <si>
    <t>九龍</t>
    <phoneticPr fontId="1" type="noConversion"/>
  </si>
  <si>
    <t>中環</t>
    <phoneticPr fontId="1" type="noConversion"/>
  </si>
  <si>
    <t>金鐘</t>
    <phoneticPr fontId="1" type="noConversion"/>
  </si>
  <si>
    <t>鰂魚涌</t>
    <phoneticPr fontId="1" type="noConversion"/>
  </si>
  <si>
    <t>調景嶺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</si>
</sst>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\‘\’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rgb="FFFF0000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9"/>
      <color theme="1"/>
      <name val="宋体"/>
      <family val="2"/>
    </font>
    <font>
      <sz val="9"/>
      <color rgb="FFFF0000"/>
      <name val="宋体"/>
      <family val="2"/>
    </font>
    <font>
      <sz val="9"/>
      <color rgb="FF000000"/>
      <name val="宋体"/>
      <family val="3"/>
      <charset val="134"/>
    </font>
    <font>
      <sz val="9"/>
      <color theme="1"/>
      <name val="Calibri"/>
      <family val="2"/>
      <scheme val="minor"/>
    </font>
    <font>
      <sz val="9"/>
      <color theme="1"/>
      <name val="SimSun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/>
    <xf numFmtId="0" fontId="5" fillId="5" borderId="0" xfId="0" applyFont="1" applyFill="1"/>
    <xf numFmtId="0" fontId="5" fillId="0" borderId="0" xfId="0" applyFont="1" applyFill="1"/>
    <xf numFmtId="0" fontId="5" fillId="3" borderId="0" xfId="0" applyFont="1" applyFill="1"/>
    <xf numFmtId="0" fontId="5" fillId="6" borderId="0" xfId="0" applyFont="1" applyFill="1"/>
    <xf numFmtId="0" fontId="5" fillId="0" borderId="0" xfId="0" applyFont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5" fillId="0" borderId="0" xfId="0" applyFont="1" applyBorder="1"/>
    <xf numFmtId="0" fontId="5" fillId="5" borderId="0" xfId="0" applyFont="1" applyFill="1" applyBorder="1"/>
    <xf numFmtId="0" fontId="5" fillId="6" borderId="0" xfId="0" applyFont="1" applyFill="1" applyBorder="1"/>
    <xf numFmtId="0" fontId="8" fillId="7" borderId="0" xfId="0" applyFont="1" applyFill="1" applyBorder="1"/>
    <xf numFmtId="0" fontId="5" fillId="0" borderId="0" xfId="0" applyFont="1" applyFill="1" applyBorder="1"/>
    <xf numFmtId="0" fontId="5" fillId="3" borderId="0" xfId="0" applyFont="1" applyFill="1" applyBorder="1"/>
    <xf numFmtId="0" fontId="7" fillId="0" borderId="0" xfId="0" applyFont="1" applyBorder="1"/>
    <xf numFmtId="0" fontId="7" fillId="7" borderId="0" xfId="0" applyFont="1" applyFill="1" applyBorder="1"/>
    <xf numFmtId="0" fontId="7" fillId="6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65" fontId="5" fillId="0" borderId="1" xfId="0" applyNumberFormat="1" applyFont="1" applyFill="1" applyBorder="1" applyAlignment="1">
      <alignment horizontal="left" vertical="center"/>
    </xf>
    <xf numFmtId="0" fontId="7" fillId="0" borderId="0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165" fontId="5" fillId="0" borderId="1" xfId="0" quotePrefix="1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16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/>
    </xf>
    <xf numFmtId="164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4" fillId="0" borderId="0" xfId="0" applyFont="1"/>
    <xf numFmtId="0" fontId="7" fillId="4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vertical="top"/>
    </xf>
    <xf numFmtId="164" fontId="5" fillId="9" borderId="1" xfId="0" applyNumberFormat="1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left"/>
    </xf>
    <xf numFmtId="165" fontId="5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5" fontId="5" fillId="0" borderId="0" xfId="0" applyNumberFormat="1" applyFont="1" applyFill="1" applyBorder="1" applyAlignment="1">
      <alignment horizontal="left" vertical="center"/>
    </xf>
    <xf numFmtId="0" fontId="8" fillId="0" borderId="0" xfId="0" applyFont="1" applyBorder="1"/>
    <xf numFmtId="165" fontId="5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10" borderId="2" xfId="0" applyFont="1" applyFill="1" applyBorder="1" applyAlignment="1">
      <alignment horizontal="left"/>
    </xf>
    <xf numFmtId="0" fontId="7" fillId="3" borderId="0" xfId="0" applyFont="1" applyFill="1" applyBorder="1"/>
    <xf numFmtId="0" fontId="7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6" fillId="6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FB2A-79CA-1A4F-AE16-976EF656DE5C}">
  <dimension ref="A1:O120"/>
  <sheetViews>
    <sheetView tabSelected="1" zoomScale="150" workbookViewId="0">
      <pane ySplit="1" topLeftCell="A77" activePane="bottomLeft" state="frozen"/>
      <selection pane="bottomLeft" activeCell="C93" sqref="C93"/>
    </sheetView>
  </sheetViews>
  <sheetFormatPr baseColWidth="10" defaultColWidth="10.83203125" defaultRowHeight="15"/>
  <cols>
    <col min="1" max="1" width="5.83203125" style="1" customWidth="1"/>
    <col min="2" max="2" width="5.5" style="1" customWidth="1"/>
    <col min="3" max="3" width="10.83203125" style="79"/>
    <col min="4" max="4" width="10.83203125" style="1" hidden="1" customWidth="1"/>
    <col min="5" max="5" width="4.5" style="1" hidden="1" customWidth="1"/>
    <col min="6" max="6" width="8.6640625" style="1" hidden="1" customWidth="1"/>
    <col min="7" max="7" width="3.5" style="2" customWidth="1"/>
    <col min="8" max="8" width="8.5" style="2" customWidth="1"/>
    <col min="9" max="9" width="6.6640625" style="1" customWidth="1"/>
    <col min="10" max="10" width="4.6640625" style="1" customWidth="1"/>
    <col min="11" max="11" width="5.33203125" style="1" customWidth="1"/>
    <col min="12" max="13" width="10.83203125" style="1" customWidth="1"/>
    <col min="14" max="14" width="8.33203125" style="1" customWidth="1"/>
    <col min="15" max="15" width="8.1640625" style="1" customWidth="1"/>
    <col min="16" max="16384" width="10.83203125" style="1"/>
  </cols>
  <sheetData>
    <row r="1" spans="1:15">
      <c r="A1" s="35" t="s">
        <v>237</v>
      </c>
      <c r="B1" s="36" t="s">
        <v>118</v>
      </c>
      <c r="C1" s="36" t="s">
        <v>119</v>
      </c>
      <c r="D1" s="36" t="s">
        <v>142</v>
      </c>
      <c r="E1" s="36" t="s">
        <v>120</v>
      </c>
      <c r="F1" s="36" t="s">
        <v>121</v>
      </c>
      <c r="G1" s="37" t="s">
        <v>114</v>
      </c>
      <c r="H1" s="37" t="s">
        <v>115</v>
      </c>
      <c r="I1" s="38" t="s">
        <v>141</v>
      </c>
      <c r="J1" s="39" t="s">
        <v>238</v>
      </c>
      <c r="K1" s="39" t="s">
        <v>244</v>
      </c>
      <c r="L1" s="38" t="s">
        <v>116</v>
      </c>
      <c r="M1" s="38" t="s">
        <v>117</v>
      </c>
      <c r="N1" s="40" t="s">
        <v>245</v>
      </c>
      <c r="O1" s="40" t="s">
        <v>246</v>
      </c>
    </row>
    <row r="2" spans="1:15">
      <c r="A2" s="36" t="s">
        <v>249</v>
      </c>
      <c r="B2" s="41">
        <v>1</v>
      </c>
      <c r="C2" s="35" t="s">
        <v>385</v>
      </c>
      <c r="D2" s="35" t="s">
        <v>143</v>
      </c>
      <c r="E2" s="41">
        <v>0</v>
      </c>
      <c r="F2" s="33" t="s">
        <v>122</v>
      </c>
      <c r="G2" s="50">
        <v>9</v>
      </c>
      <c r="H2" s="50">
        <v>-3.05</v>
      </c>
      <c r="I2" s="38">
        <f t="shared" ref="I2:I33" si="0">G2*40</f>
        <v>360</v>
      </c>
      <c r="J2" s="39">
        <v>0</v>
      </c>
      <c r="K2" s="39">
        <v>0</v>
      </c>
      <c r="L2" s="38">
        <f t="shared" ref="L2:L33" si="1">(I2+J2)*COS(H2)+500+K2</f>
        <v>141.50900316593794</v>
      </c>
      <c r="M2" s="38">
        <f t="shared" ref="M2:M33" si="2">500-(I2+J2)*SIN(H2)</f>
        <v>532.92727120367738</v>
      </c>
      <c r="N2" s="40">
        <v>10</v>
      </c>
      <c r="O2" s="40">
        <v>0</v>
      </c>
    </row>
    <row r="3" spans="1:15">
      <c r="A3" s="36" t="s">
        <v>0</v>
      </c>
      <c r="B3" s="41">
        <v>1</v>
      </c>
      <c r="C3" s="35" t="s">
        <v>386</v>
      </c>
      <c r="D3" s="35" t="s">
        <v>144</v>
      </c>
      <c r="E3" s="41">
        <v>1</v>
      </c>
      <c r="F3" s="33" t="s">
        <v>122</v>
      </c>
      <c r="G3" s="42">
        <v>10</v>
      </c>
      <c r="H3" s="50">
        <v>-3.05</v>
      </c>
      <c r="I3" s="38">
        <f t="shared" si="0"/>
        <v>400</v>
      </c>
      <c r="J3" s="39">
        <v>0</v>
      </c>
      <c r="K3" s="39">
        <v>0</v>
      </c>
      <c r="L3" s="38">
        <f t="shared" si="1"/>
        <v>101.6766701843755</v>
      </c>
      <c r="M3" s="38">
        <f t="shared" si="2"/>
        <v>536.5858568929749</v>
      </c>
      <c r="N3" s="40">
        <v>10</v>
      </c>
      <c r="O3" s="40">
        <v>0</v>
      </c>
    </row>
    <row r="4" spans="1:15">
      <c r="A4" s="36" t="s">
        <v>1</v>
      </c>
      <c r="B4" s="43">
        <v>2</v>
      </c>
      <c r="C4" s="80" t="s">
        <v>468</v>
      </c>
      <c r="D4" s="35" t="s">
        <v>145</v>
      </c>
      <c r="E4" s="41">
        <v>1</v>
      </c>
      <c r="F4" s="45" t="s">
        <v>123</v>
      </c>
      <c r="G4" s="42">
        <v>3.4946000000000002</v>
      </c>
      <c r="H4" s="42">
        <v>-1.5708</v>
      </c>
      <c r="I4" s="38">
        <f t="shared" si="0"/>
        <v>139.78399999999999</v>
      </c>
      <c r="J4" s="39">
        <v>0</v>
      </c>
      <c r="K4" s="39">
        <v>0</v>
      </c>
      <c r="L4" s="38">
        <f t="shared" si="1"/>
        <v>499.99948654469785</v>
      </c>
      <c r="M4" s="38">
        <f t="shared" si="2"/>
        <v>639.78399999905696</v>
      </c>
      <c r="N4" s="40">
        <v>10</v>
      </c>
      <c r="O4" s="40">
        <v>0</v>
      </c>
    </row>
    <row r="5" spans="1:15">
      <c r="A5" s="36" t="s">
        <v>2</v>
      </c>
      <c r="B5" s="43">
        <v>2</v>
      </c>
      <c r="C5" s="80" t="s">
        <v>422</v>
      </c>
      <c r="D5" s="35" t="s">
        <v>146</v>
      </c>
      <c r="E5" s="41">
        <v>0</v>
      </c>
      <c r="F5" s="45" t="s">
        <v>123</v>
      </c>
      <c r="G5" s="42">
        <v>1.7473000000000001</v>
      </c>
      <c r="H5" s="42">
        <v>-1.5708</v>
      </c>
      <c r="I5" s="38">
        <f t="shared" si="0"/>
        <v>69.891999999999996</v>
      </c>
      <c r="J5" s="39">
        <v>0</v>
      </c>
      <c r="K5" s="39">
        <v>0</v>
      </c>
      <c r="L5" s="38">
        <f t="shared" si="1"/>
        <v>499.99974327234889</v>
      </c>
      <c r="M5" s="38">
        <f t="shared" si="2"/>
        <v>569.89199999952848</v>
      </c>
      <c r="N5" s="40">
        <v>-15</v>
      </c>
      <c r="O5" s="40">
        <v>-25</v>
      </c>
    </row>
    <row r="6" spans="1:15">
      <c r="A6" s="36" t="s">
        <v>3</v>
      </c>
      <c r="B6" s="43">
        <v>2</v>
      </c>
      <c r="C6" s="80" t="s">
        <v>469</v>
      </c>
      <c r="D6" s="35" t="s">
        <v>147</v>
      </c>
      <c r="E6" s="41">
        <v>1</v>
      </c>
      <c r="F6" s="45" t="s">
        <v>123</v>
      </c>
      <c r="G6" s="42">
        <v>0</v>
      </c>
      <c r="H6" s="42">
        <v>-1.5708</v>
      </c>
      <c r="I6" s="38">
        <f t="shared" si="0"/>
        <v>0</v>
      </c>
      <c r="J6" s="39">
        <v>0</v>
      </c>
      <c r="K6" s="39">
        <v>0</v>
      </c>
      <c r="L6" s="38">
        <f t="shared" si="1"/>
        <v>500</v>
      </c>
      <c r="M6" s="38">
        <f t="shared" si="2"/>
        <v>500</v>
      </c>
      <c r="N6" s="40">
        <v>-60</v>
      </c>
      <c r="O6" s="40">
        <v>0</v>
      </c>
    </row>
    <row r="7" spans="1:15">
      <c r="A7" s="36" t="s">
        <v>4</v>
      </c>
      <c r="B7" s="43">
        <v>2</v>
      </c>
      <c r="C7" s="80" t="s">
        <v>470</v>
      </c>
      <c r="D7" s="35" t="s">
        <v>148</v>
      </c>
      <c r="E7" s="41">
        <v>1</v>
      </c>
      <c r="F7" s="45" t="s">
        <v>123</v>
      </c>
      <c r="G7" s="42">
        <v>3.5865900000000002</v>
      </c>
      <c r="H7" s="42">
        <v>1.1780999999999999</v>
      </c>
      <c r="I7" s="38">
        <f t="shared" si="0"/>
        <v>143.46360000000001</v>
      </c>
      <c r="J7" s="39">
        <v>0</v>
      </c>
      <c r="K7" s="39">
        <v>0</v>
      </c>
      <c r="L7" s="38">
        <f t="shared" si="1"/>
        <v>554.90077772379539</v>
      </c>
      <c r="M7" s="38">
        <f t="shared" si="2"/>
        <v>367.4567650527481</v>
      </c>
      <c r="N7" s="40">
        <v>-50</v>
      </c>
      <c r="O7" s="40">
        <v>0</v>
      </c>
    </row>
    <row r="8" spans="1:15">
      <c r="A8" s="36" t="s">
        <v>5</v>
      </c>
      <c r="B8" s="43">
        <v>2</v>
      </c>
      <c r="C8" s="44" t="s">
        <v>387</v>
      </c>
      <c r="D8" s="35" t="s">
        <v>149</v>
      </c>
      <c r="E8" s="41">
        <v>0</v>
      </c>
      <c r="F8" s="45" t="s">
        <v>123</v>
      </c>
      <c r="G8" s="42">
        <v>5.0855899999999998</v>
      </c>
      <c r="H8" s="42">
        <v>1.1780999999999999</v>
      </c>
      <c r="I8" s="38">
        <f t="shared" si="0"/>
        <v>203.42359999999999</v>
      </c>
      <c r="J8" s="39">
        <v>0</v>
      </c>
      <c r="K8" s="39">
        <v>0</v>
      </c>
      <c r="L8" s="38">
        <f t="shared" si="1"/>
        <v>577.84632371817145</v>
      </c>
      <c r="M8" s="38">
        <f t="shared" si="2"/>
        <v>312.06088507038862</v>
      </c>
      <c r="N8" s="40">
        <v>-50</v>
      </c>
      <c r="O8" s="40">
        <v>0</v>
      </c>
    </row>
    <row r="9" spans="1:15">
      <c r="A9" s="36" t="s">
        <v>6</v>
      </c>
      <c r="B9" s="43">
        <v>2</v>
      </c>
      <c r="C9" s="44" t="s">
        <v>388</v>
      </c>
      <c r="D9" s="35" t="s">
        <v>150</v>
      </c>
      <c r="E9" s="41">
        <v>0</v>
      </c>
      <c r="F9" s="45" t="s">
        <v>123</v>
      </c>
      <c r="G9" s="42">
        <v>6.5845900000000004</v>
      </c>
      <c r="H9" s="42">
        <v>1.1780999999999999</v>
      </c>
      <c r="I9" s="38">
        <f t="shared" si="0"/>
        <v>263.3836</v>
      </c>
      <c r="J9" s="39">
        <v>0</v>
      </c>
      <c r="K9" s="39">
        <v>0</v>
      </c>
      <c r="L9" s="38">
        <f t="shared" si="1"/>
        <v>600.79186971254751</v>
      </c>
      <c r="M9" s="38">
        <f t="shared" si="2"/>
        <v>256.6650050880292</v>
      </c>
      <c r="N9" s="40">
        <v>-50</v>
      </c>
      <c r="O9" s="40">
        <v>0</v>
      </c>
    </row>
    <row r="10" spans="1:15">
      <c r="A10" s="36" t="s">
        <v>7</v>
      </c>
      <c r="B10" s="43">
        <v>2</v>
      </c>
      <c r="C10" s="80" t="s">
        <v>423</v>
      </c>
      <c r="D10" s="35" t="s">
        <v>151</v>
      </c>
      <c r="E10" s="41">
        <v>0</v>
      </c>
      <c r="F10" s="45" t="s">
        <v>123</v>
      </c>
      <c r="G10" s="42">
        <v>8.0836000000000006</v>
      </c>
      <c r="H10" s="42">
        <v>1.1780999999999999</v>
      </c>
      <c r="I10" s="38">
        <f t="shared" si="0"/>
        <v>323.34400000000005</v>
      </c>
      <c r="J10" s="39">
        <v>0</v>
      </c>
      <c r="K10" s="39">
        <v>0</v>
      </c>
      <c r="L10" s="38">
        <f t="shared" si="1"/>
        <v>623.73756877927849</v>
      </c>
      <c r="M10" s="38">
        <f t="shared" si="2"/>
        <v>201.26875555343497</v>
      </c>
      <c r="N10" s="40">
        <v>-50</v>
      </c>
      <c r="O10" s="40">
        <v>0</v>
      </c>
    </row>
    <row r="11" spans="1:15">
      <c r="A11" s="36" t="s">
        <v>8</v>
      </c>
      <c r="B11" s="43">
        <v>2</v>
      </c>
      <c r="C11" s="44" t="s">
        <v>384</v>
      </c>
      <c r="D11" s="35" t="s">
        <v>152</v>
      </c>
      <c r="E11" s="41">
        <v>0</v>
      </c>
      <c r="F11" s="45" t="s">
        <v>123</v>
      </c>
      <c r="G11" s="42">
        <v>9.5825999999999993</v>
      </c>
      <c r="H11" s="42">
        <v>1.1780999999999999</v>
      </c>
      <c r="I11" s="38">
        <f t="shared" si="0"/>
        <v>383.30399999999997</v>
      </c>
      <c r="J11" s="39">
        <v>0</v>
      </c>
      <c r="K11" s="39">
        <v>0</v>
      </c>
      <c r="L11" s="38">
        <f t="shared" si="1"/>
        <v>646.68311477365455</v>
      </c>
      <c r="M11" s="38">
        <f t="shared" si="2"/>
        <v>145.87287557107561</v>
      </c>
      <c r="N11" s="40">
        <v>-65</v>
      </c>
      <c r="O11" s="40">
        <v>0</v>
      </c>
    </row>
    <row r="12" spans="1:15">
      <c r="A12" s="36" t="s">
        <v>9</v>
      </c>
      <c r="B12" s="43">
        <v>2</v>
      </c>
      <c r="C12" s="44" t="s">
        <v>389</v>
      </c>
      <c r="D12" s="35" t="s">
        <v>153</v>
      </c>
      <c r="E12" s="41">
        <v>0</v>
      </c>
      <c r="F12" s="45" t="s">
        <v>123</v>
      </c>
      <c r="G12" s="42">
        <v>10</v>
      </c>
      <c r="H12" s="42">
        <v>1.28626</v>
      </c>
      <c r="I12" s="38">
        <f t="shared" si="0"/>
        <v>400</v>
      </c>
      <c r="J12" s="39">
        <v>0</v>
      </c>
      <c r="K12" s="39">
        <v>0</v>
      </c>
      <c r="L12" s="38">
        <f t="shared" si="1"/>
        <v>612.28498067740668</v>
      </c>
      <c r="M12" s="38">
        <f t="shared" si="2"/>
        <v>116.08323413235206</v>
      </c>
      <c r="N12" s="40">
        <v>-15</v>
      </c>
      <c r="O12" s="40">
        <v>-25</v>
      </c>
    </row>
    <row r="13" spans="1:15">
      <c r="A13" s="36" t="s">
        <v>10</v>
      </c>
      <c r="B13" s="43">
        <v>2</v>
      </c>
      <c r="C13" s="80" t="s">
        <v>424</v>
      </c>
      <c r="D13" s="35" t="s">
        <v>154</v>
      </c>
      <c r="E13" s="41">
        <v>0</v>
      </c>
      <c r="F13" s="45" t="s">
        <v>123</v>
      </c>
      <c r="G13" s="42">
        <v>10</v>
      </c>
      <c r="H13" s="42">
        <v>1.4361600000000001</v>
      </c>
      <c r="I13" s="38">
        <f t="shared" si="0"/>
        <v>400</v>
      </c>
      <c r="J13" s="39">
        <v>0</v>
      </c>
      <c r="K13" s="39">
        <v>0</v>
      </c>
      <c r="L13" s="38">
        <f t="shared" si="1"/>
        <v>553.69197514075813</v>
      </c>
      <c r="M13" s="38">
        <f t="shared" si="2"/>
        <v>103.61991497366546</v>
      </c>
      <c r="N13" s="40">
        <v>-15</v>
      </c>
      <c r="O13" s="40">
        <v>-25</v>
      </c>
    </row>
    <row r="14" spans="1:15">
      <c r="A14" s="36" t="s">
        <v>11</v>
      </c>
      <c r="B14" s="43">
        <v>2</v>
      </c>
      <c r="C14" s="44" t="s">
        <v>390</v>
      </c>
      <c r="D14" s="35" t="s">
        <v>155</v>
      </c>
      <c r="E14" s="41">
        <v>0</v>
      </c>
      <c r="F14" s="45" t="s">
        <v>123</v>
      </c>
      <c r="G14" s="42">
        <v>10</v>
      </c>
      <c r="H14" s="42">
        <v>1.58606</v>
      </c>
      <c r="I14" s="38">
        <f t="shared" si="0"/>
        <v>400</v>
      </c>
      <c r="J14" s="39">
        <v>-5</v>
      </c>
      <c r="K14" s="39">
        <v>0</v>
      </c>
      <c r="L14" s="38">
        <f t="shared" si="1"/>
        <v>493.97108319290544</v>
      </c>
      <c r="M14" s="38">
        <f t="shared" si="2"/>
        <v>105.0460126012992</v>
      </c>
      <c r="N14" s="40">
        <v>-30</v>
      </c>
      <c r="O14" s="40">
        <v>-25</v>
      </c>
    </row>
    <row r="15" spans="1:15">
      <c r="A15" s="36" t="s">
        <v>12</v>
      </c>
      <c r="B15" s="43">
        <v>2</v>
      </c>
      <c r="C15" s="80" t="s">
        <v>425</v>
      </c>
      <c r="D15" s="35" t="s">
        <v>156</v>
      </c>
      <c r="E15" s="41">
        <v>0</v>
      </c>
      <c r="F15" s="45" t="s">
        <v>123</v>
      </c>
      <c r="G15" s="42">
        <v>10</v>
      </c>
      <c r="H15" s="42">
        <v>1.7359599999999999</v>
      </c>
      <c r="I15" s="38">
        <f t="shared" si="0"/>
        <v>400</v>
      </c>
      <c r="J15" s="39">
        <v>-10</v>
      </c>
      <c r="K15" s="39">
        <v>0</v>
      </c>
      <c r="L15" s="38">
        <f t="shared" si="1"/>
        <v>435.87862617304228</v>
      </c>
      <c r="M15" s="38">
        <f t="shared" si="2"/>
        <v>115.30733121289722</v>
      </c>
      <c r="N15" s="40">
        <v>-20</v>
      </c>
      <c r="O15" s="40">
        <v>20</v>
      </c>
    </row>
    <row r="16" spans="1:15">
      <c r="A16" s="36" t="s">
        <v>13</v>
      </c>
      <c r="B16" s="43">
        <v>2</v>
      </c>
      <c r="C16" s="80" t="s">
        <v>426</v>
      </c>
      <c r="D16" s="35" t="s">
        <v>157</v>
      </c>
      <c r="E16" s="41">
        <v>0</v>
      </c>
      <c r="F16" s="45" t="s">
        <v>123</v>
      </c>
      <c r="G16" s="42">
        <v>10</v>
      </c>
      <c r="H16" s="42">
        <v>1.8858600000000001</v>
      </c>
      <c r="I16" s="38">
        <f t="shared" si="0"/>
        <v>400</v>
      </c>
      <c r="J16" s="39">
        <v>0</v>
      </c>
      <c r="K16" s="39">
        <v>0</v>
      </c>
      <c r="L16" s="38">
        <f t="shared" si="1"/>
        <v>376.04919565905311</v>
      </c>
      <c r="M16" s="38">
        <f t="shared" si="2"/>
        <v>119.68934000841853</v>
      </c>
      <c r="N16" s="40">
        <v>-15</v>
      </c>
      <c r="O16" s="40">
        <v>-25</v>
      </c>
    </row>
    <row r="17" spans="1:15">
      <c r="A17" s="47" t="s">
        <v>14</v>
      </c>
      <c r="B17" s="48">
        <v>3</v>
      </c>
      <c r="C17" s="81" t="s">
        <v>427</v>
      </c>
      <c r="D17" s="35" t="s">
        <v>158</v>
      </c>
      <c r="E17" s="41">
        <v>0</v>
      </c>
      <c r="F17" s="33" t="s">
        <v>125</v>
      </c>
      <c r="G17" s="42">
        <v>10</v>
      </c>
      <c r="H17" s="42">
        <v>-2.9390100000000001</v>
      </c>
      <c r="I17" s="38">
        <f t="shared" si="0"/>
        <v>400</v>
      </c>
      <c r="J17" s="39">
        <v>0</v>
      </c>
      <c r="K17" s="39">
        <v>0</v>
      </c>
      <c r="L17" s="38">
        <f t="shared" si="1"/>
        <v>108.17991368709221</v>
      </c>
      <c r="M17" s="38">
        <f t="shared" si="2"/>
        <v>580.47993514998313</v>
      </c>
      <c r="N17" s="40">
        <v>10</v>
      </c>
      <c r="O17" s="40">
        <v>0</v>
      </c>
    </row>
    <row r="18" spans="1:15">
      <c r="A18" s="47" t="s">
        <v>15</v>
      </c>
      <c r="B18" s="48">
        <v>3</v>
      </c>
      <c r="C18" s="49" t="s">
        <v>386</v>
      </c>
      <c r="D18" s="35" t="s">
        <v>144</v>
      </c>
      <c r="E18" s="41">
        <v>1</v>
      </c>
      <c r="F18" s="33" t="s">
        <v>125</v>
      </c>
      <c r="G18" s="42">
        <v>10</v>
      </c>
      <c r="H18" s="42">
        <v>-3.11259</v>
      </c>
      <c r="I18" s="38">
        <f t="shared" si="0"/>
        <v>400</v>
      </c>
      <c r="J18" s="39">
        <v>0</v>
      </c>
      <c r="K18" s="39">
        <v>0</v>
      </c>
      <c r="L18" s="38">
        <f t="shared" si="1"/>
        <v>100.16821899104872</v>
      </c>
      <c r="M18" s="38">
        <f t="shared" si="2"/>
        <v>511.59943512460973</v>
      </c>
      <c r="N18" s="40">
        <v>10</v>
      </c>
      <c r="O18" s="40">
        <v>20</v>
      </c>
    </row>
    <row r="19" spans="1:15">
      <c r="A19" s="47" t="s">
        <v>16</v>
      </c>
      <c r="B19" s="48">
        <v>3</v>
      </c>
      <c r="C19" s="49" t="s">
        <v>391</v>
      </c>
      <c r="D19" s="35" t="s">
        <v>159</v>
      </c>
      <c r="E19" s="41">
        <v>1</v>
      </c>
      <c r="F19" s="33" t="s">
        <v>125</v>
      </c>
      <c r="G19" s="42">
        <v>5</v>
      </c>
      <c r="H19" s="50">
        <v>-3.11259</v>
      </c>
      <c r="I19" s="38">
        <f t="shared" si="0"/>
        <v>200</v>
      </c>
      <c r="J19" s="39">
        <v>0</v>
      </c>
      <c r="K19" s="39">
        <v>0</v>
      </c>
      <c r="L19" s="38">
        <f t="shared" si="1"/>
        <v>300.08410949552433</v>
      </c>
      <c r="M19" s="38">
        <f t="shared" si="2"/>
        <v>505.79971756230486</v>
      </c>
      <c r="N19" s="40">
        <v>-10</v>
      </c>
      <c r="O19" s="40">
        <v>25</v>
      </c>
    </row>
    <row r="20" spans="1:15">
      <c r="A20" s="47" t="s">
        <v>17</v>
      </c>
      <c r="B20" s="48">
        <v>3</v>
      </c>
      <c r="C20" s="49" t="s">
        <v>392</v>
      </c>
      <c r="D20" s="35" t="s">
        <v>160</v>
      </c>
      <c r="E20" s="41">
        <v>1</v>
      </c>
      <c r="F20" s="33" t="s">
        <v>125</v>
      </c>
      <c r="G20" s="50">
        <v>5</v>
      </c>
      <c r="H20" s="50">
        <v>2.8</v>
      </c>
      <c r="I20" s="38">
        <f t="shared" si="0"/>
        <v>200</v>
      </c>
      <c r="J20" s="39">
        <v>0</v>
      </c>
      <c r="K20" s="39">
        <v>0</v>
      </c>
      <c r="L20" s="38">
        <f t="shared" si="1"/>
        <v>311.55553186626838</v>
      </c>
      <c r="M20" s="38">
        <f t="shared" si="2"/>
        <v>433.00236996881898</v>
      </c>
      <c r="N20" s="40">
        <v>-15</v>
      </c>
      <c r="O20" s="40">
        <v>-25</v>
      </c>
    </row>
    <row r="21" spans="1:15">
      <c r="A21" s="47" t="s">
        <v>18</v>
      </c>
      <c r="B21" s="48">
        <v>3</v>
      </c>
      <c r="C21" s="49" t="s">
        <v>393</v>
      </c>
      <c r="D21" s="35" t="s">
        <v>161</v>
      </c>
      <c r="E21" s="41">
        <v>1</v>
      </c>
      <c r="F21" s="33" t="s">
        <v>125</v>
      </c>
      <c r="G21" s="50">
        <v>3.4946000000000002</v>
      </c>
      <c r="H21" s="50">
        <v>3.5817700000000001</v>
      </c>
      <c r="I21" s="38">
        <f t="shared" si="0"/>
        <v>139.78399999999999</v>
      </c>
      <c r="J21" s="39">
        <v>15</v>
      </c>
      <c r="K21" s="39">
        <v>0</v>
      </c>
      <c r="L21" s="38">
        <f t="shared" si="1"/>
        <v>359.97061296541972</v>
      </c>
      <c r="M21" s="38">
        <f t="shared" si="2"/>
        <v>565.95344890693525</v>
      </c>
      <c r="N21" s="40">
        <v>-10</v>
      </c>
      <c r="O21" s="40">
        <v>20</v>
      </c>
    </row>
    <row r="22" spans="1:15">
      <c r="A22" s="47" t="s">
        <v>19</v>
      </c>
      <c r="B22" s="48">
        <v>3</v>
      </c>
      <c r="C22" s="81" t="s">
        <v>428</v>
      </c>
      <c r="D22" s="35" t="s">
        <v>162</v>
      </c>
      <c r="E22" s="41">
        <v>0</v>
      </c>
      <c r="F22" s="33" t="s">
        <v>125</v>
      </c>
      <c r="G22" s="50">
        <v>3.4946000000000002</v>
      </c>
      <c r="H22" s="42">
        <v>-2.3440500000000002</v>
      </c>
      <c r="I22" s="38">
        <f t="shared" si="0"/>
        <v>139.78399999999999</v>
      </c>
      <c r="J22" s="39">
        <v>15</v>
      </c>
      <c r="K22" s="39">
        <v>0</v>
      </c>
      <c r="L22" s="38">
        <f t="shared" si="1"/>
        <v>391.88842250954139</v>
      </c>
      <c r="M22" s="38">
        <f t="shared" si="2"/>
        <v>610.76991228905331</v>
      </c>
      <c r="N22" s="40">
        <v>-60</v>
      </c>
      <c r="O22" s="40">
        <v>0</v>
      </c>
    </row>
    <row r="23" spans="1:15">
      <c r="A23" s="47" t="s">
        <v>20</v>
      </c>
      <c r="B23" s="48">
        <v>3</v>
      </c>
      <c r="C23" s="81" t="s">
        <v>471</v>
      </c>
      <c r="D23" s="35" t="s">
        <v>163</v>
      </c>
      <c r="E23" s="41">
        <v>1</v>
      </c>
      <c r="F23" s="33" t="s">
        <v>125</v>
      </c>
      <c r="G23" s="50">
        <v>3.4946000000000002</v>
      </c>
      <c r="H23" s="42">
        <v>-1.9866900000000001</v>
      </c>
      <c r="I23" s="38">
        <f t="shared" si="0"/>
        <v>139.78399999999999</v>
      </c>
      <c r="J23" s="39">
        <v>15</v>
      </c>
      <c r="K23" s="39">
        <v>0</v>
      </c>
      <c r="L23" s="38">
        <f t="shared" si="1"/>
        <v>437.46609008598352</v>
      </c>
      <c r="M23" s="38">
        <f t="shared" si="2"/>
        <v>641.58953621954436</v>
      </c>
      <c r="N23" s="40">
        <v>-60</v>
      </c>
      <c r="O23" s="40">
        <v>25</v>
      </c>
    </row>
    <row r="24" spans="1:15">
      <c r="A24" s="47" t="s">
        <v>21</v>
      </c>
      <c r="B24" s="48">
        <v>3</v>
      </c>
      <c r="C24" s="49" t="s">
        <v>394</v>
      </c>
      <c r="D24" s="35" t="s">
        <v>164</v>
      </c>
      <c r="E24" s="41">
        <v>1</v>
      </c>
      <c r="F24" s="33" t="s">
        <v>125</v>
      </c>
      <c r="G24" s="42">
        <v>7</v>
      </c>
      <c r="H24" s="42">
        <v>-1.89839</v>
      </c>
      <c r="I24" s="38">
        <f t="shared" si="0"/>
        <v>280</v>
      </c>
      <c r="J24" s="39">
        <v>0</v>
      </c>
      <c r="K24" s="39">
        <v>0</v>
      </c>
      <c r="L24" s="38">
        <f t="shared" si="1"/>
        <v>409.90563049327238</v>
      </c>
      <c r="M24" s="38">
        <f t="shared" si="2"/>
        <v>765.1094200197067</v>
      </c>
      <c r="N24" s="40">
        <v>-50</v>
      </c>
      <c r="O24" s="40">
        <v>0</v>
      </c>
    </row>
    <row r="25" spans="1:15">
      <c r="A25" s="46" t="s">
        <v>22</v>
      </c>
      <c r="B25" s="43">
        <v>4</v>
      </c>
      <c r="C25" s="80" t="s">
        <v>429</v>
      </c>
      <c r="D25" s="35" t="s">
        <v>165</v>
      </c>
      <c r="E25" s="41">
        <v>0</v>
      </c>
      <c r="F25" s="33" t="s">
        <v>127</v>
      </c>
      <c r="G25" s="42">
        <v>8</v>
      </c>
      <c r="H25" s="42">
        <v>-2.2692700000000001</v>
      </c>
      <c r="I25" s="38">
        <f t="shared" si="0"/>
        <v>320</v>
      </c>
      <c r="J25" s="39">
        <v>30</v>
      </c>
      <c r="K25" s="39">
        <v>0</v>
      </c>
      <c r="L25" s="38">
        <f t="shared" si="1"/>
        <v>274.9326616445735</v>
      </c>
      <c r="M25" s="38">
        <f t="shared" si="2"/>
        <v>768.0386039465285</v>
      </c>
      <c r="N25" s="40">
        <v>-70</v>
      </c>
      <c r="O25" s="40">
        <v>-25</v>
      </c>
    </row>
    <row r="26" spans="1:15">
      <c r="A26" s="46" t="s">
        <v>23</v>
      </c>
      <c r="B26" s="43">
        <v>4</v>
      </c>
      <c r="C26" s="80" t="s">
        <v>430</v>
      </c>
      <c r="D26" s="35" t="s">
        <v>166</v>
      </c>
      <c r="E26" s="41">
        <v>0</v>
      </c>
      <c r="F26" s="33" t="s">
        <v>127</v>
      </c>
      <c r="G26" s="42">
        <v>8</v>
      </c>
      <c r="H26" s="42">
        <v>-2.1677</v>
      </c>
      <c r="I26" s="38">
        <f t="shared" si="0"/>
        <v>320</v>
      </c>
      <c r="J26" s="39">
        <v>30</v>
      </c>
      <c r="K26" s="39">
        <v>0</v>
      </c>
      <c r="L26" s="38">
        <f t="shared" si="1"/>
        <v>303.27050829299952</v>
      </c>
      <c r="M26" s="38">
        <f t="shared" si="2"/>
        <v>789.47799068790232</v>
      </c>
      <c r="N26" s="40">
        <v>-60</v>
      </c>
      <c r="O26" s="40">
        <v>25</v>
      </c>
    </row>
    <row r="27" spans="1:15">
      <c r="A27" s="46" t="s">
        <v>24</v>
      </c>
      <c r="B27" s="43">
        <v>4</v>
      </c>
      <c r="C27" s="80" t="s">
        <v>431</v>
      </c>
      <c r="D27" s="35" t="s">
        <v>167</v>
      </c>
      <c r="E27" s="41">
        <v>0</v>
      </c>
      <c r="F27" s="33" t="s">
        <v>127</v>
      </c>
      <c r="G27" s="42">
        <v>8</v>
      </c>
      <c r="H27" s="42">
        <v>-2.0661299999999998</v>
      </c>
      <c r="I27" s="38">
        <f t="shared" si="0"/>
        <v>320</v>
      </c>
      <c r="J27" s="39">
        <v>30</v>
      </c>
      <c r="K27" s="39">
        <v>0</v>
      </c>
      <c r="L27" s="38">
        <f t="shared" si="1"/>
        <v>333.63616361971555</v>
      </c>
      <c r="M27" s="38">
        <f t="shared" si="2"/>
        <v>807.93355443152655</v>
      </c>
      <c r="N27" s="40">
        <v>-25</v>
      </c>
      <c r="O27" s="40">
        <v>-35</v>
      </c>
    </row>
    <row r="28" spans="1:15">
      <c r="A28" s="46" t="s">
        <v>25</v>
      </c>
      <c r="B28" s="43">
        <v>4</v>
      </c>
      <c r="C28" s="80" t="s">
        <v>432</v>
      </c>
      <c r="D28" s="35" t="s">
        <v>168</v>
      </c>
      <c r="E28" s="41">
        <v>0</v>
      </c>
      <c r="F28" s="33" t="s">
        <v>127</v>
      </c>
      <c r="G28" s="42">
        <v>8</v>
      </c>
      <c r="H28" s="42">
        <v>-1.9645600000000001</v>
      </c>
      <c r="I28" s="38">
        <f t="shared" si="0"/>
        <v>320</v>
      </c>
      <c r="J28" s="39">
        <v>30</v>
      </c>
      <c r="K28" s="39">
        <v>0</v>
      </c>
      <c r="L28" s="38">
        <f t="shared" si="1"/>
        <v>365.71663063144308</v>
      </c>
      <c r="M28" s="38">
        <f t="shared" si="2"/>
        <v>823.21506263017466</v>
      </c>
      <c r="N28" s="40">
        <v>-20</v>
      </c>
      <c r="O28" s="40">
        <v>-45</v>
      </c>
    </row>
    <row r="29" spans="1:15">
      <c r="A29" s="46" t="s">
        <v>26</v>
      </c>
      <c r="B29" s="43">
        <v>4</v>
      </c>
      <c r="C29" s="80" t="s">
        <v>472</v>
      </c>
      <c r="D29" s="35" t="s">
        <v>169</v>
      </c>
      <c r="E29" s="41">
        <v>1</v>
      </c>
      <c r="F29" s="33" t="s">
        <v>127</v>
      </c>
      <c r="G29" s="42">
        <v>8</v>
      </c>
      <c r="H29" s="42">
        <v>-1.8629899999999999</v>
      </c>
      <c r="I29" s="38">
        <f t="shared" si="0"/>
        <v>320</v>
      </c>
      <c r="J29" s="39">
        <v>30</v>
      </c>
      <c r="K29" s="39">
        <v>0</v>
      </c>
      <c r="L29" s="38">
        <f t="shared" si="1"/>
        <v>399.18123674398822</v>
      </c>
      <c r="M29" s="38">
        <f t="shared" si="2"/>
        <v>835.16499962783746</v>
      </c>
      <c r="N29" s="40">
        <v>-25</v>
      </c>
      <c r="O29" s="40">
        <v>30</v>
      </c>
    </row>
    <row r="30" spans="1:15">
      <c r="A30" s="46" t="s">
        <v>27</v>
      </c>
      <c r="B30" s="43">
        <v>4</v>
      </c>
      <c r="C30" s="80" t="s">
        <v>473</v>
      </c>
      <c r="D30" s="35" t="s">
        <v>170</v>
      </c>
      <c r="E30" s="41">
        <v>1</v>
      </c>
      <c r="F30" s="33" t="s">
        <v>127</v>
      </c>
      <c r="G30" s="42">
        <v>8</v>
      </c>
      <c r="H30" s="42">
        <v>-1.7456400000000001</v>
      </c>
      <c r="I30" s="38">
        <f t="shared" si="0"/>
        <v>320</v>
      </c>
      <c r="J30" s="39">
        <v>30</v>
      </c>
      <c r="K30" s="39">
        <v>0</v>
      </c>
      <c r="L30" s="38">
        <f t="shared" si="1"/>
        <v>439.11603128691036</v>
      </c>
      <c r="M30" s="38">
        <f t="shared" si="2"/>
        <v>844.66381062383607</v>
      </c>
      <c r="N30" s="40">
        <v>10</v>
      </c>
      <c r="O30" s="40">
        <v>35</v>
      </c>
    </row>
    <row r="31" spans="1:15">
      <c r="A31" s="46" t="s">
        <v>28</v>
      </c>
      <c r="B31" s="43">
        <v>4</v>
      </c>
      <c r="C31" s="80" t="s">
        <v>433</v>
      </c>
      <c r="D31" s="35" t="s">
        <v>171</v>
      </c>
      <c r="E31" s="41">
        <v>0</v>
      </c>
      <c r="F31" s="33" t="s">
        <v>127</v>
      </c>
      <c r="G31" s="42">
        <v>8</v>
      </c>
      <c r="H31" s="42">
        <v>-1.61225</v>
      </c>
      <c r="I31" s="38">
        <f t="shared" si="0"/>
        <v>320</v>
      </c>
      <c r="J31" s="39">
        <v>30</v>
      </c>
      <c r="K31" s="39">
        <v>0</v>
      </c>
      <c r="L31" s="38">
        <f t="shared" si="1"/>
        <v>485.4953693543834</v>
      </c>
      <c r="M31" s="38">
        <f t="shared" si="2"/>
        <v>849.69932183210517</v>
      </c>
      <c r="N31" s="40">
        <v>-25</v>
      </c>
      <c r="O31" s="40">
        <v>25</v>
      </c>
    </row>
    <row r="32" spans="1:15">
      <c r="A32" s="46" t="s">
        <v>29</v>
      </c>
      <c r="B32" s="43">
        <v>4</v>
      </c>
      <c r="C32" s="80" t="s">
        <v>434</v>
      </c>
      <c r="D32" s="35" t="s">
        <v>172</v>
      </c>
      <c r="E32" s="41">
        <v>0</v>
      </c>
      <c r="F32" s="33" t="s">
        <v>127</v>
      </c>
      <c r="G32" s="42">
        <v>8</v>
      </c>
      <c r="H32" s="42">
        <v>-1.4788699999999999</v>
      </c>
      <c r="I32" s="38">
        <f t="shared" si="0"/>
        <v>320</v>
      </c>
      <c r="J32" s="39">
        <v>30</v>
      </c>
      <c r="K32" s="39">
        <v>0</v>
      </c>
      <c r="L32" s="38">
        <f t="shared" si="1"/>
        <v>532.12891909144844</v>
      </c>
      <c r="M32" s="38">
        <f t="shared" si="2"/>
        <v>848.52221243130998</v>
      </c>
      <c r="N32" s="40">
        <v>-15</v>
      </c>
      <c r="O32" s="40">
        <v>20</v>
      </c>
    </row>
    <row r="33" spans="1:15">
      <c r="A33" s="46" t="s">
        <v>30</v>
      </c>
      <c r="B33" s="43">
        <v>4</v>
      </c>
      <c r="C33" s="44" t="s">
        <v>395</v>
      </c>
      <c r="D33" s="35" t="s">
        <v>173</v>
      </c>
      <c r="E33" s="41">
        <v>0</v>
      </c>
      <c r="F33" s="33" t="s">
        <v>127</v>
      </c>
      <c r="G33" s="42">
        <v>8</v>
      </c>
      <c r="H33" s="42">
        <v>-1.34548</v>
      </c>
      <c r="I33" s="38">
        <f t="shared" si="0"/>
        <v>320</v>
      </c>
      <c r="J33" s="39">
        <v>30</v>
      </c>
      <c r="K33" s="39">
        <v>0</v>
      </c>
      <c r="L33" s="38">
        <f t="shared" si="1"/>
        <v>578.19514656095464</v>
      </c>
      <c r="M33" s="38">
        <f t="shared" si="2"/>
        <v>841.15321932280051</v>
      </c>
      <c r="N33" s="40">
        <v>-20</v>
      </c>
      <c r="O33" s="40">
        <v>-25</v>
      </c>
    </row>
    <row r="34" spans="1:15">
      <c r="A34" s="46" t="s">
        <v>31</v>
      </c>
      <c r="B34" s="43">
        <v>4</v>
      </c>
      <c r="C34" s="44" t="s">
        <v>396</v>
      </c>
      <c r="D34" s="35" t="s">
        <v>174</v>
      </c>
      <c r="E34" s="41">
        <v>0</v>
      </c>
      <c r="F34" s="33" t="s">
        <v>127</v>
      </c>
      <c r="G34" s="42">
        <v>8</v>
      </c>
      <c r="H34" s="42">
        <v>-1.2120899999999999</v>
      </c>
      <c r="I34" s="38">
        <f t="shared" ref="I34:I65" si="3">G34*40</f>
        <v>320</v>
      </c>
      <c r="J34" s="39">
        <v>30</v>
      </c>
      <c r="K34" s="39">
        <v>0</v>
      </c>
      <c r="L34" s="38">
        <f t="shared" ref="L34:L65" si="4">(I34+J34)*COS(H34)+500+K34</f>
        <v>622.87211796577617</v>
      </c>
      <c r="M34" s="38">
        <f t="shared" ref="M34:M65" si="5">500-(I34+J34)*SIN(H34)</f>
        <v>827.72311884669409</v>
      </c>
      <c r="N34" s="40">
        <v>-20</v>
      </c>
      <c r="O34" s="40">
        <v>25</v>
      </c>
    </row>
    <row r="35" spans="1:15">
      <c r="A35" s="46" t="s">
        <v>32</v>
      </c>
      <c r="B35" s="43">
        <v>4</v>
      </c>
      <c r="C35" s="44" t="s">
        <v>397</v>
      </c>
      <c r="D35" s="35" t="s">
        <v>175</v>
      </c>
      <c r="E35" s="41">
        <v>1</v>
      </c>
      <c r="F35" s="33" t="s">
        <v>127</v>
      </c>
      <c r="G35" s="42">
        <v>8</v>
      </c>
      <c r="H35" s="42">
        <v>-1.0787</v>
      </c>
      <c r="I35" s="38">
        <f t="shared" si="3"/>
        <v>320</v>
      </c>
      <c r="J35" s="39">
        <v>30</v>
      </c>
      <c r="K35" s="39">
        <v>0</v>
      </c>
      <c r="L35" s="38">
        <f t="shared" si="4"/>
        <v>665.3660787545673</v>
      </c>
      <c r="M35" s="38">
        <f t="shared" si="5"/>
        <v>808.47051722545257</v>
      </c>
      <c r="N35" s="40">
        <v>10</v>
      </c>
      <c r="O35" s="40">
        <v>10</v>
      </c>
    </row>
    <row r="36" spans="1:15">
      <c r="A36" s="46" t="s">
        <v>33</v>
      </c>
      <c r="B36" s="43">
        <v>4</v>
      </c>
      <c r="C36" s="80" t="s">
        <v>474</v>
      </c>
      <c r="D36" s="35" t="s">
        <v>176</v>
      </c>
      <c r="E36" s="41">
        <v>1</v>
      </c>
      <c r="F36" s="33" t="s">
        <v>127</v>
      </c>
      <c r="G36" s="42">
        <v>8</v>
      </c>
      <c r="H36" s="42">
        <v>-0.96840999999999999</v>
      </c>
      <c r="I36" s="38">
        <f t="shared" si="3"/>
        <v>320</v>
      </c>
      <c r="J36" s="39">
        <v>30</v>
      </c>
      <c r="K36" s="39">
        <v>0</v>
      </c>
      <c r="L36" s="38">
        <f t="shared" si="4"/>
        <v>698.31363451382401</v>
      </c>
      <c r="M36" s="38">
        <f t="shared" si="5"/>
        <v>788.3950456681207</v>
      </c>
      <c r="N36" s="40">
        <v>10</v>
      </c>
      <c r="O36" s="40">
        <v>10</v>
      </c>
    </row>
    <row r="37" spans="1:15">
      <c r="A37" s="46" t="s">
        <v>34</v>
      </c>
      <c r="B37" s="43">
        <v>4</v>
      </c>
      <c r="C37" s="44" t="s">
        <v>398</v>
      </c>
      <c r="D37" s="35" t="s">
        <v>177</v>
      </c>
      <c r="E37" s="41">
        <v>0</v>
      </c>
      <c r="F37" s="33" t="s">
        <v>127</v>
      </c>
      <c r="G37" s="42">
        <v>8</v>
      </c>
      <c r="H37" s="50">
        <f>H36+0.1</f>
        <v>-0.86841000000000002</v>
      </c>
      <c r="I37" s="38">
        <f t="shared" si="3"/>
        <v>320</v>
      </c>
      <c r="J37" s="39">
        <v>30</v>
      </c>
      <c r="K37" s="39">
        <v>0</v>
      </c>
      <c r="L37" s="38">
        <f t="shared" si="4"/>
        <v>726.11435512574542</v>
      </c>
      <c r="M37" s="38">
        <f t="shared" si="5"/>
        <v>767.15594398416124</v>
      </c>
      <c r="N37" s="40">
        <v>10</v>
      </c>
      <c r="O37" s="40">
        <v>10</v>
      </c>
    </row>
    <row r="38" spans="1:15">
      <c r="A38" s="46" t="s">
        <v>35</v>
      </c>
      <c r="B38" s="43">
        <v>4</v>
      </c>
      <c r="C38" s="80" t="s">
        <v>435</v>
      </c>
      <c r="D38" s="35" t="s">
        <v>178</v>
      </c>
      <c r="E38" s="41">
        <v>0</v>
      </c>
      <c r="F38" s="33" t="s">
        <v>127</v>
      </c>
      <c r="G38" s="42">
        <v>8</v>
      </c>
      <c r="H38" s="50">
        <f>H37+0.1</f>
        <v>-0.76841000000000004</v>
      </c>
      <c r="I38" s="38">
        <f t="shared" si="3"/>
        <v>320</v>
      </c>
      <c r="J38" s="39">
        <v>30</v>
      </c>
      <c r="K38" s="39">
        <v>0</v>
      </c>
      <c r="L38" s="38">
        <f t="shared" si="4"/>
        <v>751.65581584471886</v>
      </c>
      <c r="M38" s="38">
        <f t="shared" si="5"/>
        <v>743.24750841792593</v>
      </c>
      <c r="N38" s="40">
        <v>10</v>
      </c>
      <c r="O38" s="40">
        <v>9</v>
      </c>
    </row>
    <row r="39" spans="1:15">
      <c r="A39" s="46" t="s">
        <v>36</v>
      </c>
      <c r="B39" s="43">
        <v>4</v>
      </c>
      <c r="C39" s="80" t="s">
        <v>436</v>
      </c>
      <c r="D39" s="35" t="s">
        <v>179</v>
      </c>
      <c r="E39" s="41">
        <v>0</v>
      </c>
      <c r="F39" s="33" t="s">
        <v>127</v>
      </c>
      <c r="G39" s="42">
        <v>8</v>
      </c>
      <c r="H39" s="50">
        <f>H38+0.1</f>
        <v>-0.66841000000000006</v>
      </c>
      <c r="I39" s="38">
        <f t="shared" si="3"/>
        <v>320</v>
      </c>
      <c r="J39" s="39">
        <v>30</v>
      </c>
      <c r="K39" s="39">
        <v>0</v>
      </c>
      <c r="L39" s="38">
        <f t="shared" si="4"/>
        <v>774.68281483812461</v>
      </c>
      <c r="M39" s="38">
        <f t="shared" si="5"/>
        <v>716.90862415451465</v>
      </c>
      <c r="N39" s="40">
        <v>10</v>
      </c>
      <c r="O39" s="40">
        <v>8</v>
      </c>
    </row>
    <row r="40" spans="1:15">
      <c r="A40" s="46" t="s">
        <v>37</v>
      </c>
      <c r="B40" s="43">
        <v>4</v>
      </c>
      <c r="C40" s="44" t="s">
        <v>399</v>
      </c>
      <c r="D40" s="35" t="s">
        <v>180</v>
      </c>
      <c r="E40" s="41">
        <v>0</v>
      </c>
      <c r="F40" s="33" t="s">
        <v>127</v>
      </c>
      <c r="G40" s="42">
        <v>8</v>
      </c>
      <c r="H40" s="50">
        <f>H39+0.1</f>
        <v>-0.56841000000000008</v>
      </c>
      <c r="I40" s="38">
        <f t="shared" si="3"/>
        <v>320</v>
      </c>
      <c r="J40" s="39">
        <v>30</v>
      </c>
      <c r="K40" s="39">
        <v>0</v>
      </c>
      <c r="L40" s="38">
        <f t="shared" si="4"/>
        <v>794.9652739437347</v>
      </c>
      <c r="M40" s="38">
        <f t="shared" si="5"/>
        <v>688.40246061900984</v>
      </c>
      <c r="N40" s="40">
        <v>10</v>
      </c>
      <c r="O40" s="40">
        <v>7</v>
      </c>
    </row>
    <row r="41" spans="1:15">
      <c r="A41" s="46" t="s">
        <v>38</v>
      </c>
      <c r="B41" s="43">
        <v>4</v>
      </c>
      <c r="C41" s="80" t="s">
        <v>437</v>
      </c>
      <c r="D41" s="35" t="s">
        <v>181</v>
      </c>
      <c r="E41" s="41">
        <v>0</v>
      </c>
      <c r="F41" s="33" t="s">
        <v>127</v>
      </c>
      <c r="G41" s="42">
        <v>8</v>
      </c>
      <c r="H41" s="50">
        <f>H40+0.1</f>
        <v>-0.4684100000000001</v>
      </c>
      <c r="I41" s="38">
        <f t="shared" si="3"/>
        <v>320</v>
      </c>
      <c r="J41" s="39">
        <v>30</v>
      </c>
      <c r="K41" s="39">
        <v>0</v>
      </c>
      <c r="L41" s="38">
        <f t="shared" si="4"/>
        <v>812.30053753465518</v>
      </c>
      <c r="M41" s="38">
        <f t="shared" si="5"/>
        <v>658.01384197457332</v>
      </c>
      <c r="N41" s="40">
        <v>10</v>
      </c>
      <c r="O41" s="40">
        <v>6</v>
      </c>
    </row>
    <row r="42" spans="1:15">
      <c r="A42" s="47" t="s">
        <v>39</v>
      </c>
      <c r="B42" s="48">
        <v>5</v>
      </c>
      <c r="C42" s="49" t="s">
        <v>400</v>
      </c>
      <c r="D42" s="49" t="s">
        <v>182</v>
      </c>
      <c r="E42" s="48">
        <v>0</v>
      </c>
      <c r="F42" s="33" t="s">
        <v>129</v>
      </c>
      <c r="G42" s="42">
        <v>3</v>
      </c>
      <c r="H42" s="42">
        <v>-1.16296</v>
      </c>
      <c r="I42" s="38">
        <f t="shared" si="3"/>
        <v>120</v>
      </c>
      <c r="J42" s="39">
        <v>0</v>
      </c>
      <c r="K42" s="39">
        <v>0</v>
      </c>
      <c r="L42" s="38">
        <f t="shared" si="4"/>
        <v>547.59488560901048</v>
      </c>
      <c r="M42" s="38">
        <f t="shared" si="5"/>
        <v>610.1577362869499</v>
      </c>
      <c r="N42" s="40">
        <v>0</v>
      </c>
      <c r="O42" s="40">
        <v>10</v>
      </c>
    </row>
    <row r="43" spans="1:15">
      <c r="A43" s="47" t="s">
        <v>40</v>
      </c>
      <c r="B43" s="48">
        <v>5</v>
      </c>
      <c r="C43" s="49" t="s">
        <v>401</v>
      </c>
      <c r="D43" s="49" t="s">
        <v>183</v>
      </c>
      <c r="E43" s="48">
        <v>0</v>
      </c>
      <c r="F43" s="33" t="s">
        <v>129</v>
      </c>
      <c r="G43" s="42">
        <v>2.28451</v>
      </c>
      <c r="H43" s="50">
        <v>-1.16296</v>
      </c>
      <c r="I43" s="38">
        <f t="shared" si="3"/>
        <v>91.380400000000009</v>
      </c>
      <c r="J43" s="39">
        <v>0</v>
      </c>
      <c r="K43" s="39">
        <v>0</v>
      </c>
      <c r="L43" s="38">
        <f t="shared" si="4"/>
        <v>536.24366404088016</v>
      </c>
      <c r="M43" s="38">
        <f t="shared" si="5"/>
        <v>583.88548337496673</v>
      </c>
      <c r="N43" s="40">
        <v>10</v>
      </c>
      <c r="O43" s="40">
        <v>5</v>
      </c>
    </row>
    <row r="44" spans="1:15">
      <c r="A44" s="47" t="s">
        <v>41</v>
      </c>
      <c r="B44" s="48">
        <v>5</v>
      </c>
      <c r="C44" s="49" t="s">
        <v>130</v>
      </c>
      <c r="D44" s="49" t="s">
        <v>184</v>
      </c>
      <c r="E44" s="48">
        <v>1</v>
      </c>
      <c r="F44" s="33" t="s">
        <v>129</v>
      </c>
      <c r="G44" s="42">
        <v>2</v>
      </c>
      <c r="H44" s="50">
        <v>-1.7780199999999999</v>
      </c>
      <c r="I44" s="38">
        <f t="shared" si="3"/>
        <v>80</v>
      </c>
      <c r="J44" s="39">
        <v>15</v>
      </c>
      <c r="K44" s="39">
        <v>0</v>
      </c>
      <c r="L44" s="38">
        <f t="shared" si="4"/>
        <v>480.45434218281719</v>
      </c>
      <c r="M44" s="38">
        <f t="shared" si="5"/>
        <v>592.9675602589075</v>
      </c>
      <c r="N44" s="40">
        <v>-40</v>
      </c>
      <c r="O44" s="40">
        <v>25</v>
      </c>
    </row>
    <row r="45" spans="1:15">
      <c r="A45" s="47" t="s">
        <v>42</v>
      </c>
      <c r="B45" s="48">
        <v>5</v>
      </c>
      <c r="C45" s="49" t="s">
        <v>402</v>
      </c>
      <c r="D45" s="49" t="s">
        <v>185</v>
      </c>
      <c r="E45" s="48">
        <v>1</v>
      </c>
      <c r="F45" s="33" t="s">
        <v>129</v>
      </c>
      <c r="G45" s="42">
        <v>2</v>
      </c>
      <c r="H45" s="50">
        <f>H44-0.365</f>
        <v>-2.1430199999999999</v>
      </c>
      <c r="I45" s="38">
        <f t="shared" si="3"/>
        <v>80</v>
      </c>
      <c r="J45" s="39">
        <v>15</v>
      </c>
      <c r="K45" s="39">
        <v>0</v>
      </c>
      <c r="L45" s="38">
        <f t="shared" si="4"/>
        <v>448.55723156171871</v>
      </c>
      <c r="M45" s="38">
        <f t="shared" si="5"/>
        <v>579.86639828742352</v>
      </c>
      <c r="N45" s="40">
        <v>-50</v>
      </c>
      <c r="O45" s="40">
        <v>15</v>
      </c>
    </row>
    <row r="46" spans="1:15">
      <c r="A46" s="47" t="s">
        <v>43</v>
      </c>
      <c r="B46" s="48">
        <v>5</v>
      </c>
      <c r="C46" s="49" t="s">
        <v>403</v>
      </c>
      <c r="D46" s="49" t="s">
        <v>186</v>
      </c>
      <c r="E46" s="48">
        <v>1</v>
      </c>
      <c r="F46" s="33" t="s">
        <v>129</v>
      </c>
      <c r="G46" s="42">
        <v>2</v>
      </c>
      <c r="H46" s="50">
        <f>H45-0.365</f>
        <v>-2.5080200000000001</v>
      </c>
      <c r="I46" s="38">
        <f t="shared" si="3"/>
        <v>80</v>
      </c>
      <c r="J46" s="39">
        <v>15</v>
      </c>
      <c r="K46" s="39">
        <v>0</v>
      </c>
      <c r="L46" s="38">
        <f t="shared" si="4"/>
        <v>423.43783314060147</v>
      </c>
      <c r="M46" s="38">
        <f t="shared" si="5"/>
        <v>556.24264045894017</v>
      </c>
      <c r="N46" s="40">
        <v>-65</v>
      </c>
      <c r="O46" s="40">
        <v>5</v>
      </c>
    </row>
    <row r="47" spans="1:15">
      <c r="A47" s="47" t="s">
        <v>44</v>
      </c>
      <c r="B47" s="48">
        <v>5</v>
      </c>
      <c r="C47" s="81" t="s">
        <v>438</v>
      </c>
      <c r="D47" s="49" t="s">
        <v>187</v>
      </c>
      <c r="E47" s="48">
        <v>0</v>
      </c>
      <c r="F47" s="33" t="s">
        <v>129</v>
      </c>
      <c r="G47" s="50">
        <v>1.3</v>
      </c>
      <c r="H47" s="50">
        <v>-2.50284</v>
      </c>
      <c r="I47" s="38">
        <f t="shared" si="3"/>
        <v>52</v>
      </c>
      <c r="J47" s="39">
        <v>0</v>
      </c>
      <c r="K47" s="39">
        <v>0</v>
      </c>
      <c r="L47" s="38">
        <f t="shared" si="4"/>
        <v>458.25231774831724</v>
      </c>
      <c r="M47" s="38">
        <f t="shared" si="5"/>
        <v>531.00211326043006</v>
      </c>
      <c r="N47" s="40">
        <v>-60</v>
      </c>
      <c r="O47" s="40">
        <v>0</v>
      </c>
    </row>
    <row r="48" spans="1:15">
      <c r="A48" s="47" t="s">
        <v>45</v>
      </c>
      <c r="B48" s="48">
        <v>5</v>
      </c>
      <c r="C48" s="49" t="s">
        <v>375</v>
      </c>
      <c r="D48" s="49" t="s">
        <v>147</v>
      </c>
      <c r="E48" s="48">
        <v>1</v>
      </c>
      <c r="F48" s="33" t="s">
        <v>129</v>
      </c>
      <c r="G48" s="42">
        <v>0</v>
      </c>
      <c r="H48" s="50">
        <v>-2.50284</v>
      </c>
      <c r="I48" s="38">
        <f t="shared" si="3"/>
        <v>0</v>
      </c>
      <c r="J48" s="39">
        <v>0</v>
      </c>
      <c r="K48" s="39">
        <v>0</v>
      </c>
      <c r="L48" s="38">
        <f t="shared" si="4"/>
        <v>500</v>
      </c>
      <c r="M48" s="38">
        <f t="shared" si="5"/>
        <v>500</v>
      </c>
      <c r="N48" s="40">
        <v>-60</v>
      </c>
      <c r="O48" s="40">
        <v>0</v>
      </c>
    </row>
    <row r="49" spans="1:15">
      <c r="A49" s="47" t="s">
        <v>46</v>
      </c>
      <c r="B49" s="48">
        <v>5</v>
      </c>
      <c r="C49" s="81" t="s">
        <v>439</v>
      </c>
      <c r="D49" s="49" t="s">
        <v>188</v>
      </c>
      <c r="E49" s="48">
        <v>0</v>
      </c>
      <c r="F49" s="33" t="s">
        <v>129</v>
      </c>
      <c r="G49" s="42">
        <v>0.70550000000000002</v>
      </c>
      <c r="H49" s="50">
        <v>0.11772000000000001</v>
      </c>
      <c r="I49" s="38">
        <f t="shared" si="3"/>
        <v>28.22</v>
      </c>
      <c r="J49" s="39">
        <v>0</v>
      </c>
      <c r="K49" s="39">
        <v>0</v>
      </c>
      <c r="L49" s="38">
        <f t="shared" si="4"/>
        <v>528.02468935016918</v>
      </c>
      <c r="M49" s="38">
        <f t="shared" si="5"/>
        <v>496.68560913190436</v>
      </c>
      <c r="N49" s="40">
        <v>-10</v>
      </c>
      <c r="O49" s="40">
        <v>-25</v>
      </c>
    </row>
    <row r="50" spans="1:15">
      <c r="A50" s="47" t="s">
        <v>47</v>
      </c>
      <c r="B50" s="48">
        <v>5</v>
      </c>
      <c r="C50" s="49" t="s">
        <v>404</v>
      </c>
      <c r="D50" s="49" t="s">
        <v>189</v>
      </c>
      <c r="E50" s="48">
        <v>0</v>
      </c>
      <c r="F50" s="33" t="s">
        <v>129</v>
      </c>
      <c r="G50" s="42">
        <v>1.41099</v>
      </c>
      <c r="H50" s="50">
        <v>0.11772000000000001</v>
      </c>
      <c r="I50" s="38">
        <f t="shared" si="3"/>
        <v>56.439599999999999</v>
      </c>
      <c r="J50" s="39">
        <v>0</v>
      </c>
      <c r="K50" s="39">
        <v>0</v>
      </c>
      <c r="L50" s="38">
        <f t="shared" si="4"/>
        <v>556.0489814687387</v>
      </c>
      <c r="M50" s="38">
        <f t="shared" si="5"/>
        <v>493.37126524312646</v>
      </c>
      <c r="N50" s="40">
        <v>-20</v>
      </c>
      <c r="O50" s="40">
        <v>20</v>
      </c>
    </row>
    <row r="51" spans="1:15">
      <c r="A51" s="47" t="s">
        <v>48</v>
      </c>
      <c r="B51" s="48">
        <v>5</v>
      </c>
      <c r="C51" s="81" t="s">
        <v>440</v>
      </c>
      <c r="D51" s="49" t="s">
        <v>190</v>
      </c>
      <c r="E51" s="48">
        <v>1</v>
      </c>
      <c r="F51" s="33" t="s">
        <v>129</v>
      </c>
      <c r="G51" s="42">
        <v>2</v>
      </c>
      <c r="H51" s="50">
        <v>0.11772000000000001</v>
      </c>
      <c r="I51" s="38">
        <f t="shared" si="3"/>
        <v>80</v>
      </c>
      <c r="J51" s="39">
        <v>15</v>
      </c>
      <c r="K51" s="39">
        <v>0</v>
      </c>
      <c r="L51" s="38">
        <f t="shared" si="4"/>
        <v>594.34250489957719</v>
      </c>
      <c r="M51" s="38">
        <f t="shared" si="5"/>
        <v>488.84241203157023</v>
      </c>
      <c r="N51" s="40">
        <v>10</v>
      </c>
      <c r="O51" s="40">
        <v>0</v>
      </c>
    </row>
    <row r="52" spans="1:15">
      <c r="A52" s="47" t="s">
        <v>49</v>
      </c>
      <c r="B52" s="48">
        <v>5</v>
      </c>
      <c r="C52" s="49" t="s">
        <v>132</v>
      </c>
      <c r="D52" s="49" t="s">
        <v>191</v>
      </c>
      <c r="E52" s="48">
        <v>0</v>
      </c>
      <c r="F52" s="33" t="s">
        <v>129</v>
      </c>
      <c r="G52" s="50">
        <v>3</v>
      </c>
      <c r="H52" s="42">
        <v>-0.39269999999999999</v>
      </c>
      <c r="I52" s="38">
        <f t="shared" si="3"/>
        <v>120</v>
      </c>
      <c r="J52" s="39">
        <v>0</v>
      </c>
      <c r="K52" s="39">
        <v>0</v>
      </c>
      <c r="L52" s="38">
        <f t="shared" si="4"/>
        <v>610.86550173106559</v>
      </c>
      <c r="M52" s="38">
        <f t="shared" si="5"/>
        <v>545.92211369176187</v>
      </c>
      <c r="N52" s="40">
        <v>10</v>
      </c>
      <c r="O52" s="40">
        <v>-10</v>
      </c>
    </row>
    <row r="53" spans="1:15">
      <c r="A53" s="47" t="s">
        <v>50</v>
      </c>
      <c r="B53" s="48">
        <v>5</v>
      </c>
      <c r="C53" s="81" t="s">
        <v>441</v>
      </c>
      <c r="D53" s="49" t="s">
        <v>192</v>
      </c>
      <c r="E53" s="48">
        <v>0</v>
      </c>
      <c r="F53" s="33" t="s">
        <v>129</v>
      </c>
      <c r="G53" s="50">
        <v>4</v>
      </c>
      <c r="H53" s="42">
        <v>-0.39269999999999999</v>
      </c>
      <c r="I53" s="38">
        <f t="shared" si="3"/>
        <v>160</v>
      </c>
      <c r="J53" s="39">
        <v>0</v>
      </c>
      <c r="K53" s="39">
        <v>0</v>
      </c>
      <c r="L53" s="38">
        <f t="shared" si="4"/>
        <v>647.82066897475408</v>
      </c>
      <c r="M53" s="38">
        <f t="shared" si="5"/>
        <v>561.22948492234912</v>
      </c>
      <c r="N53" s="40">
        <v>-20</v>
      </c>
      <c r="O53" s="40">
        <v>25</v>
      </c>
    </row>
    <row r="54" spans="1:15">
      <c r="A54" s="47" t="s">
        <v>51</v>
      </c>
      <c r="B54" s="48">
        <v>5</v>
      </c>
      <c r="C54" s="81" t="s">
        <v>442</v>
      </c>
      <c r="D54" s="49" t="s">
        <v>193</v>
      </c>
      <c r="E54" s="48">
        <v>0</v>
      </c>
      <c r="F54" s="33" t="s">
        <v>129</v>
      </c>
      <c r="G54" s="50">
        <v>5</v>
      </c>
      <c r="H54" s="42">
        <v>-0.39269999999999999</v>
      </c>
      <c r="I54" s="38">
        <f t="shared" si="3"/>
        <v>200</v>
      </c>
      <c r="J54" s="39">
        <v>0</v>
      </c>
      <c r="K54" s="39">
        <v>0</v>
      </c>
      <c r="L54" s="38">
        <f t="shared" si="4"/>
        <v>684.77583621844258</v>
      </c>
      <c r="M54" s="38">
        <f t="shared" si="5"/>
        <v>576.53685615293637</v>
      </c>
      <c r="N54" s="40">
        <v>0</v>
      </c>
      <c r="O54" s="40">
        <v>-20</v>
      </c>
    </row>
    <row r="55" spans="1:15">
      <c r="A55" s="47" t="s">
        <v>52</v>
      </c>
      <c r="B55" s="48">
        <v>5</v>
      </c>
      <c r="C55" s="81" t="s">
        <v>443</v>
      </c>
      <c r="D55" s="49" t="s">
        <v>194</v>
      </c>
      <c r="E55" s="48">
        <v>0</v>
      </c>
      <c r="F55" s="33" t="s">
        <v>129</v>
      </c>
      <c r="G55" s="50">
        <v>6</v>
      </c>
      <c r="H55" s="42">
        <v>-0.39269999999999999</v>
      </c>
      <c r="I55" s="38">
        <f t="shared" si="3"/>
        <v>240</v>
      </c>
      <c r="J55" s="39">
        <v>0</v>
      </c>
      <c r="K55" s="39">
        <v>0</v>
      </c>
      <c r="L55" s="38">
        <f t="shared" si="4"/>
        <v>721.73100346213118</v>
      </c>
      <c r="M55" s="38">
        <f t="shared" si="5"/>
        <v>591.84422738352362</v>
      </c>
      <c r="N55" s="40">
        <v>-20</v>
      </c>
      <c r="O55" s="40">
        <v>20</v>
      </c>
    </row>
    <row r="56" spans="1:15">
      <c r="A56" s="47" t="s">
        <v>53</v>
      </c>
      <c r="B56" s="48">
        <v>5</v>
      </c>
      <c r="C56" s="81" t="s">
        <v>444</v>
      </c>
      <c r="D56" s="49" t="s">
        <v>195</v>
      </c>
      <c r="E56" s="48">
        <v>0</v>
      </c>
      <c r="F56" s="33" t="s">
        <v>129</v>
      </c>
      <c r="G56" s="50">
        <v>7</v>
      </c>
      <c r="H56" s="42">
        <v>-0.39269999999999999</v>
      </c>
      <c r="I56" s="38">
        <f t="shared" si="3"/>
        <v>280</v>
      </c>
      <c r="J56" s="39">
        <v>0</v>
      </c>
      <c r="K56" s="39">
        <v>0</v>
      </c>
      <c r="L56" s="38">
        <f t="shared" si="4"/>
        <v>758.68617070581968</v>
      </c>
      <c r="M56" s="38">
        <f t="shared" si="5"/>
        <v>607.15159861411098</v>
      </c>
      <c r="N56" s="40">
        <v>-10</v>
      </c>
      <c r="O56" s="40">
        <v>-20</v>
      </c>
    </row>
    <row r="57" spans="1:15">
      <c r="A57" s="47" t="s">
        <v>54</v>
      </c>
      <c r="B57" s="48">
        <v>5</v>
      </c>
      <c r="C57" s="49" t="s">
        <v>405</v>
      </c>
      <c r="D57" s="49" t="s">
        <v>196</v>
      </c>
      <c r="E57" s="48">
        <v>1</v>
      </c>
      <c r="F57" s="33" t="s">
        <v>129</v>
      </c>
      <c r="G57" s="42">
        <v>8</v>
      </c>
      <c r="H57" s="50">
        <v>-0.39269999999999999</v>
      </c>
      <c r="I57" s="38">
        <f t="shared" si="3"/>
        <v>320</v>
      </c>
      <c r="J57" s="39">
        <v>0</v>
      </c>
      <c r="K57" s="39">
        <v>0</v>
      </c>
      <c r="L57" s="38">
        <f t="shared" si="4"/>
        <v>795.64133794950817</v>
      </c>
      <c r="M57" s="38">
        <f t="shared" si="5"/>
        <v>622.45896984469823</v>
      </c>
      <c r="N57" s="40">
        <v>25</v>
      </c>
      <c r="O57" s="40">
        <v>0</v>
      </c>
    </row>
    <row r="58" spans="1:15">
      <c r="A58" s="47" t="s">
        <v>55</v>
      </c>
      <c r="B58" s="48">
        <v>5</v>
      </c>
      <c r="C58" s="81" t="s">
        <v>475</v>
      </c>
      <c r="D58" s="49" t="s">
        <v>200</v>
      </c>
      <c r="E58" s="48">
        <v>1</v>
      </c>
      <c r="F58" s="33" t="s">
        <v>129</v>
      </c>
      <c r="G58" s="42">
        <v>8</v>
      </c>
      <c r="H58" s="50">
        <v>-0.22</v>
      </c>
      <c r="I58" s="38">
        <f t="shared" si="3"/>
        <v>320</v>
      </c>
      <c r="J58" s="39">
        <v>0</v>
      </c>
      <c r="K58" s="39">
        <v>0</v>
      </c>
      <c r="L58" s="38">
        <f t="shared" si="4"/>
        <v>812.28718378579379</v>
      </c>
      <c r="M58" s="38">
        <f t="shared" si="5"/>
        <v>569.83347938587815</v>
      </c>
      <c r="N58" s="40">
        <v>25</v>
      </c>
      <c r="O58" s="40">
        <v>0</v>
      </c>
    </row>
    <row r="59" spans="1:15">
      <c r="A59" s="36" t="s">
        <v>56</v>
      </c>
      <c r="B59" s="41">
        <v>6</v>
      </c>
      <c r="C59" s="35" t="s">
        <v>394</v>
      </c>
      <c r="D59" s="35" t="s">
        <v>164</v>
      </c>
      <c r="E59" s="41">
        <v>1</v>
      </c>
      <c r="F59" s="33" t="s">
        <v>134</v>
      </c>
      <c r="G59" s="74">
        <v>7</v>
      </c>
      <c r="H59" s="74">
        <v>-1.95</v>
      </c>
      <c r="I59" s="38">
        <f t="shared" si="3"/>
        <v>280</v>
      </c>
      <c r="J59" s="39">
        <v>0</v>
      </c>
      <c r="K59" s="39">
        <v>0</v>
      </c>
      <c r="L59" s="38">
        <f t="shared" si="4"/>
        <v>396.34936722163968</v>
      </c>
      <c r="M59" s="38">
        <f t="shared" si="5"/>
        <v>760.10872020108343</v>
      </c>
      <c r="N59" s="40">
        <v>0</v>
      </c>
      <c r="O59" s="40">
        <v>0</v>
      </c>
    </row>
    <row r="60" spans="1:15">
      <c r="A60" s="36" t="s">
        <v>57</v>
      </c>
      <c r="B60" s="41">
        <v>6</v>
      </c>
      <c r="C60" s="35" t="s">
        <v>377</v>
      </c>
      <c r="D60" s="35" t="s">
        <v>163</v>
      </c>
      <c r="E60" s="41">
        <v>1</v>
      </c>
      <c r="F60" s="33" t="s">
        <v>134</v>
      </c>
      <c r="G60" s="76">
        <v>3.5</v>
      </c>
      <c r="H60" s="74">
        <v>-1.9866900000000001</v>
      </c>
      <c r="I60" s="38">
        <f t="shared" si="3"/>
        <v>140</v>
      </c>
      <c r="J60" s="39">
        <v>25</v>
      </c>
      <c r="K60" s="39">
        <v>0</v>
      </c>
      <c r="L60" s="38">
        <f t="shared" si="4"/>
        <v>433.33874860571683</v>
      </c>
      <c r="M60" s="38">
        <f t="shared" si="5"/>
        <v>650.93467978747685</v>
      </c>
      <c r="N60" s="40">
        <v>-35</v>
      </c>
      <c r="O60" s="40">
        <v>0</v>
      </c>
    </row>
    <row r="61" spans="1:15">
      <c r="A61" s="36" t="s">
        <v>58</v>
      </c>
      <c r="B61" s="41">
        <v>6</v>
      </c>
      <c r="C61" s="35" t="s">
        <v>391</v>
      </c>
      <c r="D61" s="35" t="s">
        <v>159</v>
      </c>
      <c r="E61" s="41">
        <v>1</v>
      </c>
      <c r="F61" s="33" t="s">
        <v>134</v>
      </c>
      <c r="G61" s="68">
        <v>5</v>
      </c>
      <c r="H61" s="75">
        <v>-3.11259</v>
      </c>
      <c r="I61" s="38">
        <f t="shared" si="3"/>
        <v>200</v>
      </c>
      <c r="J61" s="39">
        <v>-15</v>
      </c>
      <c r="K61" s="39">
        <v>0</v>
      </c>
      <c r="L61" s="38">
        <f t="shared" si="4"/>
        <v>315.07780128336003</v>
      </c>
      <c r="M61" s="38">
        <f t="shared" si="5"/>
        <v>505.364738745132</v>
      </c>
      <c r="N61" s="40">
        <v>0</v>
      </c>
      <c r="O61" s="40">
        <v>0</v>
      </c>
    </row>
    <row r="62" spans="1:15">
      <c r="A62" s="36" t="s">
        <v>59</v>
      </c>
      <c r="B62" s="41">
        <v>6</v>
      </c>
      <c r="C62" s="82" t="s">
        <v>445</v>
      </c>
      <c r="D62" s="35" t="s">
        <v>197</v>
      </c>
      <c r="E62" s="41">
        <v>0</v>
      </c>
      <c r="F62" s="33" t="s">
        <v>134</v>
      </c>
      <c r="G62" s="42">
        <v>10</v>
      </c>
      <c r="H62" s="42">
        <v>-3.0519400000000001</v>
      </c>
      <c r="I62" s="38">
        <f t="shared" si="3"/>
        <v>400</v>
      </c>
      <c r="J62" s="39">
        <v>15</v>
      </c>
      <c r="K62" s="39">
        <v>0</v>
      </c>
      <c r="L62" s="38">
        <f t="shared" si="4"/>
        <v>86.666684852298715</v>
      </c>
      <c r="M62" s="38">
        <f t="shared" si="5"/>
        <v>537.15603031825481</v>
      </c>
      <c r="N62" s="40">
        <v>-50</v>
      </c>
      <c r="O62" s="40">
        <v>0</v>
      </c>
    </row>
    <row r="63" spans="1:15">
      <c r="A63" s="36" t="s">
        <v>60</v>
      </c>
      <c r="B63" s="41">
        <v>6</v>
      </c>
      <c r="C63" s="82" t="s">
        <v>446</v>
      </c>
      <c r="D63" s="35" t="s">
        <v>198</v>
      </c>
      <c r="E63" s="41">
        <v>0</v>
      </c>
      <c r="F63" s="33" t="s">
        <v>134</v>
      </c>
      <c r="G63" s="42">
        <v>10</v>
      </c>
      <c r="H63" s="42">
        <v>-3.15</v>
      </c>
      <c r="I63" s="38">
        <f t="shared" si="3"/>
        <v>400</v>
      </c>
      <c r="J63" s="39">
        <v>20</v>
      </c>
      <c r="K63" s="39">
        <v>0</v>
      </c>
      <c r="L63" s="38">
        <f t="shared" si="4"/>
        <v>80.014843442036351</v>
      </c>
      <c r="M63" s="38">
        <f t="shared" si="5"/>
        <v>496.46895610579759</v>
      </c>
      <c r="N63" s="40">
        <v>-50</v>
      </c>
      <c r="O63" s="40">
        <v>0</v>
      </c>
    </row>
    <row r="64" spans="1:15">
      <c r="A64" s="57" t="s">
        <v>61</v>
      </c>
      <c r="B64" s="58">
        <v>7</v>
      </c>
      <c r="C64" s="59" t="s">
        <v>406</v>
      </c>
      <c r="D64" s="35" t="s">
        <v>199</v>
      </c>
      <c r="E64" s="41">
        <v>0</v>
      </c>
      <c r="F64" s="33" t="s">
        <v>136</v>
      </c>
      <c r="G64" s="42">
        <v>10</v>
      </c>
      <c r="H64" s="50">
        <v>-0.12</v>
      </c>
      <c r="I64" s="38">
        <f t="shared" si="3"/>
        <v>400</v>
      </c>
      <c r="J64" s="39">
        <v>0</v>
      </c>
      <c r="K64" s="39">
        <v>0</v>
      </c>
      <c r="L64" s="38">
        <f t="shared" si="4"/>
        <v>897.12345434154645</v>
      </c>
      <c r="M64" s="38">
        <f t="shared" si="5"/>
        <v>547.88488291556769</v>
      </c>
      <c r="N64" s="40">
        <v>10</v>
      </c>
      <c r="O64" s="40">
        <v>0</v>
      </c>
    </row>
    <row r="65" spans="1:15">
      <c r="A65" s="57" t="s">
        <v>62</v>
      </c>
      <c r="B65" s="58">
        <v>7</v>
      </c>
      <c r="C65" s="59" t="s">
        <v>397</v>
      </c>
      <c r="D65" s="35" t="s">
        <v>175</v>
      </c>
      <c r="E65" s="41">
        <v>1</v>
      </c>
      <c r="F65" s="33" t="s">
        <v>136</v>
      </c>
      <c r="G65" s="42">
        <v>8</v>
      </c>
      <c r="H65" s="42">
        <v>-1.0787</v>
      </c>
      <c r="I65" s="38">
        <f t="shared" si="3"/>
        <v>320</v>
      </c>
      <c r="J65" s="39">
        <v>15</v>
      </c>
      <c r="K65" s="39">
        <v>0</v>
      </c>
      <c r="L65" s="38">
        <f t="shared" si="4"/>
        <v>658.27896109365736</v>
      </c>
      <c r="M65" s="38">
        <f t="shared" si="5"/>
        <v>795.2503522015046</v>
      </c>
      <c r="N65" s="40">
        <v>25</v>
      </c>
      <c r="O65" s="40">
        <v>20</v>
      </c>
    </row>
    <row r="66" spans="1:15">
      <c r="A66" s="57" t="s">
        <v>63</v>
      </c>
      <c r="B66" s="58">
        <v>7</v>
      </c>
      <c r="C66" s="59" t="s">
        <v>380</v>
      </c>
      <c r="D66" s="35" t="s">
        <v>176</v>
      </c>
      <c r="E66" s="41">
        <v>1</v>
      </c>
      <c r="F66" s="33" t="s">
        <v>136</v>
      </c>
      <c r="G66" s="42">
        <v>8</v>
      </c>
      <c r="H66" s="42">
        <v>-0.96840999999999999</v>
      </c>
      <c r="I66" s="38">
        <f t="shared" ref="I66:I97" si="6">G66*40</f>
        <v>320</v>
      </c>
      <c r="J66" s="39">
        <v>15</v>
      </c>
      <c r="K66" s="39">
        <v>0</v>
      </c>
      <c r="L66" s="38">
        <f t="shared" ref="L66:L97" si="7">(I66+J66)*COS(H66)+500+K66</f>
        <v>689.81447874894582</v>
      </c>
      <c r="M66" s="38">
        <f t="shared" ref="M66:M97" si="8">500-(I66+J66)*SIN(H66)</f>
        <v>776.03525799662975</v>
      </c>
      <c r="N66" s="40">
        <v>25</v>
      </c>
      <c r="O66" s="40">
        <v>20</v>
      </c>
    </row>
    <row r="67" spans="1:15">
      <c r="A67" s="57" t="s">
        <v>64</v>
      </c>
      <c r="B67" s="58">
        <v>7</v>
      </c>
      <c r="C67" s="59" t="s">
        <v>405</v>
      </c>
      <c r="D67" s="35" t="s">
        <v>196</v>
      </c>
      <c r="E67" s="41">
        <v>1</v>
      </c>
      <c r="F67" s="33" t="s">
        <v>136</v>
      </c>
      <c r="G67" s="42">
        <v>8</v>
      </c>
      <c r="H67" s="50">
        <v>-0.39269999999999999</v>
      </c>
      <c r="I67" s="38">
        <f t="shared" si="6"/>
        <v>320</v>
      </c>
      <c r="J67" s="39">
        <v>15</v>
      </c>
      <c r="K67" s="39">
        <v>0</v>
      </c>
      <c r="L67" s="38">
        <f t="shared" si="7"/>
        <v>809.49952566589138</v>
      </c>
      <c r="M67" s="38">
        <f t="shared" si="8"/>
        <v>628.19923405616839</v>
      </c>
      <c r="N67" s="40">
        <v>10</v>
      </c>
      <c r="O67" s="40">
        <v>0</v>
      </c>
    </row>
    <row r="68" spans="1:15">
      <c r="A68" s="57" t="s">
        <v>65</v>
      </c>
      <c r="B68" s="58">
        <v>7</v>
      </c>
      <c r="C68" s="59" t="s">
        <v>382</v>
      </c>
      <c r="D68" s="35" t="s">
        <v>200</v>
      </c>
      <c r="E68" s="41">
        <v>1</v>
      </c>
      <c r="F68" s="33" t="s">
        <v>136</v>
      </c>
      <c r="G68" s="42">
        <v>8</v>
      </c>
      <c r="H68" s="50">
        <v>-0.22</v>
      </c>
      <c r="I68" s="38">
        <f t="shared" si="6"/>
        <v>320</v>
      </c>
      <c r="J68" s="39">
        <v>15</v>
      </c>
      <c r="K68" s="39">
        <v>0</v>
      </c>
      <c r="L68" s="38">
        <f t="shared" si="7"/>
        <v>826.92564552575277</v>
      </c>
      <c r="M68" s="38">
        <f t="shared" si="8"/>
        <v>573.10692373209122</v>
      </c>
      <c r="N68" s="40">
        <v>10</v>
      </c>
      <c r="O68" s="40">
        <v>0</v>
      </c>
    </row>
    <row r="69" spans="1:15">
      <c r="A69" s="57" t="s">
        <v>66</v>
      </c>
      <c r="B69" s="58">
        <v>7</v>
      </c>
      <c r="C69" s="83" t="s">
        <v>447</v>
      </c>
      <c r="D69" s="35" t="s">
        <v>201</v>
      </c>
      <c r="E69" s="41">
        <v>0</v>
      </c>
      <c r="F69" s="33" t="s">
        <v>136</v>
      </c>
      <c r="G69" s="42">
        <v>8</v>
      </c>
      <c r="H69" s="61">
        <f>H68+0.1</f>
        <v>-0.12</v>
      </c>
      <c r="I69" s="38">
        <f t="shared" si="6"/>
        <v>320</v>
      </c>
      <c r="J69" s="39">
        <v>15</v>
      </c>
      <c r="K69" s="39">
        <v>0</v>
      </c>
      <c r="L69" s="38">
        <f t="shared" si="7"/>
        <v>832.59089301104518</v>
      </c>
      <c r="M69" s="38">
        <f t="shared" si="8"/>
        <v>540.10358944178802</v>
      </c>
      <c r="N69" s="40">
        <v>-50</v>
      </c>
      <c r="O69" s="40">
        <v>0</v>
      </c>
    </row>
    <row r="70" spans="1:15">
      <c r="A70" s="57" t="s">
        <v>67</v>
      </c>
      <c r="B70" s="58">
        <v>7</v>
      </c>
      <c r="C70" s="59" t="s">
        <v>407</v>
      </c>
      <c r="D70" s="35" t="s">
        <v>202</v>
      </c>
      <c r="E70" s="41">
        <v>0</v>
      </c>
      <c r="F70" s="33" t="s">
        <v>136</v>
      </c>
      <c r="G70" s="42">
        <v>8</v>
      </c>
      <c r="H70" s="61">
        <f>H69+0.1</f>
        <v>-1.999999999999999E-2</v>
      </c>
      <c r="I70" s="38">
        <f t="shared" si="6"/>
        <v>320</v>
      </c>
      <c r="J70" s="39">
        <v>15</v>
      </c>
      <c r="K70" s="39">
        <v>0</v>
      </c>
      <c r="L70" s="38">
        <f t="shared" si="7"/>
        <v>834.93300223330357</v>
      </c>
      <c r="M70" s="38">
        <f t="shared" si="8"/>
        <v>506.6995533422666</v>
      </c>
      <c r="N70" s="40">
        <v>10</v>
      </c>
      <c r="O70" s="40">
        <v>0</v>
      </c>
    </row>
    <row r="71" spans="1:15">
      <c r="A71" s="57" t="s">
        <v>68</v>
      </c>
      <c r="B71" s="58">
        <v>7</v>
      </c>
      <c r="C71" s="83" t="s">
        <v>448</v>
      </c>
      <c r="D71" s="35" t="s">
        <v>203</v>
      </c>
      <c r="E71" s="41">
        <v>0</v>
      </c>
      <c r="F71" s="33" t="s">
        <v>136</v>
      </c>
      <c r="G71" s="42">
        <v>8</v>
      </c>
      <c r="H71" s="61">
        <f>H70+0.1</f>
        <v>8.0000000000000016E-2</v>
      </c>
      <c r="I71" s="38">
        <f t="shared" si="6"/>
        <v>320</v>
      </c>
      <c r="J71" s="39">
        <v>15</v>
      </c>
      <c r="K71" s="39">
        <v>0</v>
      </c>
      <c r="L71" s="38">
        <f t="shared" si="7"/>
        <v>833.92857161137749</v>
      </c>
      <c r="M71" s="38">
        <f t="shared" si="8"/>
        <v>473.22857752032712</v>
      </c>
      <c r="N71" s="40">
        <v>10</v>
      </c>
      <c r="O71" s="40">
        <v>0</v>
      </c>
    </row>
    <row r="72" spans="1:15">
      <c r="A72" s="46" t="s">
        <v>69</v>
      </c>
      <c r="B72" s="43">
        <v>8</v>
      </c>
      <c r="C72" s="44" t="s">
        <v>379</v>
      </c>
      <c r="D72" s="35" t="s">
        <v>170</v>
      </c>
      <c r="E72" s="41">
        <v>1</v>
      </c>
      <c r="F72" s="33" t="s">
        <v>137</v>
      </c>
      <c r="G72" s="42">
        <v>8</v>
      </c>
      <c r="H72" s="42">
        <v>-1.7456400000000001</v>
      </c>
      <c r="I72" s="38">
        <f t="shared" si="6"/>
        <v>320</v>
      </c>
      <c r="J72" s="39">
        <v>45</v>
      </c>
      <c r="K72" s="39">
        <v>0</v>
      </c>
      <c r="L72" s="38">
        <f t="shared" si="7"/>
        <v>436.50671834206366</v>
      </c>
      <c r="M72" s="38">
        <f t="shared" si="8"/>
        <v>859.43511679342896</v>
      </c>
      <c r="N72" s="40">
        <v>10</v>
      </c>
      <c r="O72" s="40">
        <v>20</v>
      </c>
    </row>
    <row r="73" spans="1:15">
      <c r="A73" s="46" t="s">
        <v>70</v>
      </c>
      <c r="B73" s="43">
        <v>8</v>
      </c>
      <c r="C73" s="80" t="s">
        <v>449</v>
      </c>
      <c r="D73" s="35" t="s">
        <v>204</v>
      </c>
      <c r="E73" s="41">
        <v>0</v>
      </c>
      <c r="F73" s="33" t="s">
        <v>137</v>
      </c>
      <c r="G73" s="42">
        <v>8</v>
      </c>
      <c r="H73" s="61">
        <f>H72-0.1</f>
        <v>-1.8456400000000002</v>
      </c>
      <c r="I73" s="38">
        <f t="shared" si="6"/>
        <v>320</v>
      </c>
      <c r="J73" s="39">
        <v>45</v>
      </c>
      <c r="K73" s="39">
        <v>0</v>
      </c>
      <c r="L73" s="38">
        <f t="shared" si="7"/>
        <v>400.94028451084273</v>
      </c>
      <c r="M73" s="38">
        <f t="shared" si="8"/>
        <v>851.30068711462434</v>
      </c>
      <c r="N73" s="40">
        <v>-20</v>
      </c>
      <c r="O73" s="40">
        <v>20</v>
      </c>
    </row>
    <row r="74" spans="1:15">
      <c r="A74" s="46" t="s">
        <v>71</v>
      </c>
      <c r="B74" s="43">
        <v>8</v>
      </c>
      <c r="C74" s="44" t="s">
        <v>408</v>
      </c>
      <c r="D74" s="35" t="s">
        <v>205</v>
      </c>
      <c r="E74" s="41">
        <v>0</v>
      </c>
      <c r="F74" s="33" t="s">
        <v>137</v>
      </c>
      <c r="G74" s="42">
        <v>8</v>
      </c>
      <c r="H74" s="61">
        <f>H73-0.1</f>
        <v>-1.9456400000000003</v>
      </c>
      <c r="I74" s="38">
        <f t="shared" si="6"/>
        <v>320</v>
      </c>
      <c r="J74" s="39">
        <v>45</v>
      </c>
      <c r="K74" s="39">
        <v>0</v>
      </c>
      <c r="L74" s="38">
        <f t="shared" si="7"/>
        <v>366.363622612001</v>
      </c>
      <c r="M74" s="38">
        <f t="shared" si="8"/>
        <v>839.65617709473838</v>
      </c>
      <c r="N74" s="40">
        <v>-20</v>
      </c>
      <c r="O74" s="40">
        <v>40</v>
      </c>
    </row>
    <row r="75" spans="1:15">
      <c r="A75" s="46" t="s">
        <v>72</v>
      </c>
      <c r="B75" s="43">
        <v>8</v>
      </c>
      <c r="C75" s="80" t="s">
        <v>450</v>
      </c>
      <c r="D75" s="35" t="s">
        <v>206</v>
      </c>
      <c r="E75" s="41">
        <v>0</v>
      </c>
      <c r="F75" s="33" t="s">
        <v>137</v>
      </c>
      <c r="G75" s="42">
        <v>8</v>
      </c>
      <c r="H75" s="61">
        <f>H74-0.1</f>
        <v>-2.0456400000000001</v>
      </c>
      <c r="I75" s="38">
        <f t="shared" si="6"/>
        <v>320</v>
      </c>
      <c r="J75" s="39">
        <v>45</v>
      </c>
      <c r="K75" s="39">
        <v>0</v>
      </c>
      <c r="L75" s="38">
        <f t="shared" si="7"/>
        <v>333.12221122170695</v>
      </c>
      <c r="M75" s="38">
        <f t="shared" si="8"/>
        <v>824.61793482872667</v>
      </c>
      <c r="N75" s="40">
        <v>-25</v>
      </c>
      <c r="O75" s="40">
        <v>20</v>
      </c>
    </row>
    <row r="76" spans="1:15">
      <c r="A76" s="46" t="s">
        <v>73</v>
      </c>
      <c r="B76" s="43">
        <v>8</v>
      </c>
      <c r="C76" s="80" t="s">
        <v>451</v>
      </c>
      <c r="D76" s="35" t="s">
        <v>207</v>
      </c>
      <c r="E76" s="41">
        <v>0</v>
      </c>
      <c r="F76" s="33" t="s">
        <v>137</v>
      </c>
      <c r="G76" s="42">
        <v>8</v>
      </c>
      <c r="H76" s="61">
        <f>H75-0.1</f>
        <v>-2.1456400000000002</v>
      </c>
      <c r="I76" s="38">
        <f t="shared" si="6"/>
        <v>320</v>
      </c>
      <c r="J76" s="39">
        <v>45</v>
      </c>
      <c r="K76" s="39">
        <v>0</v>
      </c>
      <c r="L76" s="38">
        <f t="shared" si="7"/>
        <v>301.54818753442271</v>
      </c>
      <c r="M76" s="38">
        <f t="shared" si="8"/>
        <v>806.33621746232893</v>
      </c>
      <c r="N76" s="40">
        <v>-30</v>
      </c>
      <c r="O76" s="40">
        <v>30</v>
      </c>
    </row>
    <row r="77" spans="1:15">
      <c r="A77" s="51" t="s">
        <v>74</v>
      </c>
      <c r="B77" s="52">
        <v>9</v>
      </c>
      <c r="C77" s="84" t="s">
        <v>452</v>
      </c>
      <c r="D77" s="53" t="s">
        <v>208</v>
      </c>
      <c r="E77" s="52">
        <v>0</v>
      </c>
      <c r="F77" s="35" t="s">
        <v>138</v>
      </c>
      <c r="G77" s="42">
        <v>2</v>
      </c>
      <c r="H77" s="42">
        <v>-0.27628999999999998</v>
      </c>
      <c r="I77" s="38">
        <f t="shared" si="6"/>
        <v>80</v>
      </c>
      <c r="J77" s="39">
        <v>0</v>
      </c>
      <c r="K77" s="39">
        <v>0</v>
      </c>
      <c r="L77" s="38">
        <f t="shared" si="7"/>
        <v>576.96592811127562</v>
      </c>
      <c r="M77" s="38">
        <f t="shared" si="8"/>
        <v>521.82305913408948</v>
      </c>
      <c r="N77" s="40">
        <v>-30</v>
      </c>
      <c r="O77" s="40">
        <v>25</v>
      </c>
    </row>
    <row r="78" spans="1:15">
      <c r="A78" s="51" t="s">
        <v>75</v>
      </c>
      <c r="B78" s="52">
        <v>9</v>
      </c>
      <c r="C78" s="53" t="s">
        <v>381</v>
      </c>
      <c r="D78" s="53" t="s">
        <v>190</v>
      </c>
      <c r="E78" s="52">
        <v>1</v>
      </c>
      <c r="F78" s="35" t="s">
        <v>138</v>
      </c>
      <c r="G78" s="42">
        <v>2</v>
      </c>
      <c r="H78" s="42">
        <v>0.11772000000000001</v>
      </c>
      <c r="I78" s="38">
        <f t="shared" si="6"/>
        <v>80</v>
      </c>
      <c r="J78" s="39">
        <v>0</v>
      </c>
      <c r="K78" s="39">
        <v>0</v>
      </c>
      <c r="L78" s="38">
        <f t="shared" si="7"/>
        <v>579.44631991543349</v>
      </c>
      <c r="M78" s="38">
        <f t="shared" si="8"/>
        <v>490.6041364476381</v>
      </c>
      <c r="N78" s="40">
        <v>25</v>
      </c>
      <c r="O78" s="40">
        <v>0</v>
      </c>
    </row>
    <row r="79" spans="1:15">
      <c r="A79" s="51" t="s">
        <v>76</v>
      </c>
      <c r="B79" s="52">
        <v>9</v>
      </c>
      <c r="C79" s="84" t="s">
        <v>453</v>
      </c>
      <c r="D79" s="53" t="s">
        <v>209</v>
      </c>
      <c r="E79" s="52">
        <v>0</v>
      </c>
      <c r="F79" s="35" t="s">
        <v>138</v>
      </c>
      <c r="G79" s="42">
        <v>2</v>
      </c>
      <c r="H79" s="42">
        <v>1.0445500000000001</v>
      </c>
      <c r="I79" s="38">
        <f t="shared" si="6"/>
        <v>80</v>
      </c>
      <c r="J79" s="39">
        <v>0</v>
      </c>
      <c r="K79" s="39">
        <v>15</v>
      </c>
      <c r="L79" s="38">
        <f t="shared" si="7"/>
        <v>555.18328732277075</v>
      </c>
      <c r="M79" s="38">
        <f t="shared" si="8"/>
        <v>430.82411243839624</v>
      </c>
      <c r="N79" s="40">
        <v>10</v>
      </c>
      <c r="O79" s="40">
        <v>0</v>
      </c>
    </row>
    <row r="80" spans="1:15">
      <c r="A80" s="51" t="s">
        <v>77</v>
      </c>
      <c r="B80" s="52">
        <v>9</v>
      </c>
      <c r="C80" s="53" t="s">
        <v>376</v>
      </c>
      <c r="D80" s="53" t="s">
        <v>148</v>
      </c>
      <c r="E80" s="52">
        <v>1</v>
      </c>
      <c r="F80" s="35" t="s">
        <v>138</v>
      </c>
      <c r="G80" s="42">
        <v>3.5865900000000002</v>
      </c>
      <c r="H80" s="42">
        <v>1.1780999999999999</v>
      </c>
      <c r="I80" s="38">
        <f t="shared" si="6"/>
        <v>143.46360000000001</v>
      </c>
      <c r="J80" s="39">
        <v>0</v>
      </c>
      <c r="K80" s="39">
        <v>15</v>
      </c>
      <c r="L80" s="38">
        <f t="shared" si="7"/>
        <v>569.90077772379539</v>
      </c>
      <c r="M80" s="38">
        <f t="shared" si="8"/>
        <v>367.4567650527481</v>
      </c>
      <c r="N80" s="40">
        <v>10</v>
      </c>
      <c r="O80" s="40">
        <v>0</v>
      </c>
    </row>
    <row r="81" spans="1:15">
      <c r="A81" s="51" t="s">
        <v>78</v>
      </c>
      <c r="B81" s="52">
        <v>9</v>
      </c>
      <c r="C81" s="84" t="s">
        <v>454</v>
      </c>
      <c r="D81" s="53" t="s">
        <v>210</v>
      </c>
      <c r="E81" s="52">
        <v>0</v>
      </c>
      <c r="F81" s="35" t="s">
        <v>138</v>
      </c>
      <c r="G81" s="42">
        <v>4.6925499999999998</v>
      </c>
      <c r="H81" s="42">
        <v>1.1780999999999999</v>
      </c>
      <c r="I81" s="38">
        <f t="shared" si="6"/>
        <v>187.702</v>
      </c>
      <c r="J81" s="39">
        <v>0</v>
      </c>
      <c r="K81" s="39">
        <v>15</v>
      </c>
      <c r="L81" s="38">
        <f t="shared" si="7"/>
        <v>586.82996788252797</v>
      </c>
      <c r="M81" s="38">
        <f t="shared" si="8"/>
        <v>326.58576610325497</v>
      </c>
      <c r="N81" s="40">
        <v>10</v>
      </c>
      <c r="O81" s="40">
        <v>0</v>
      </c>
    </row>
    <row r="82" spans="1:15">
      <c r="A82" s="51" t="s">
        <v>79</v>
      </c>
      <c r="B82" s="52">
        <v>9</v>
      </c>
      <c r="C82" s="84" t="s">
        <v>455</v>
      </c>
      <c r="D82" s="53" t="s">
        <v>211</v>
      </c>
      <c r="E82" s="52">
        <v>0</v>
      </c>
      <c r="F82" s="35" t="s">
        <v>138</v>
      </c>
      <c r="G82" s="42">
        <v>5.7984999999999998</v>
      </c>
      <c r="H82" s="42">
        <v>1.1780999999999999</v>
      </c>
      <c r="I82" s="38">
        <f t="shared" si="6"/>
        <v>231.94</v>
      </c>
      <c r="J82" s="39">
        <v>0</v>
      </c>
      <c r="K82" s="39">
        <v>15</v>
      </c>
      <c r="L82" s="38">
        <f t="shared" si="7"/>
        <v>603.75900496890563</v>
      </c>
      <c r="M82" s="38">
        <f t="shared" si="8"/>
        <v>285.71513670599649</v>
      </c>
      <c r="N82" s="40">
        <v>10</v>
      </c>
      <c r="O82" s="40">
        <v>0</v>
      </c>
    </row>
    <row r="83" spans="1:15">
      <c r="A83" s="51" t="s">
        <v>80</v>
      </c>
      <c r="B83" s="52">
        <v>9</v>
      </c>
      <c r="C83" s="53" t="s">
        <v>409</v>
      </c>
      <c r="D83" s="53" t="s">
        <v>212</v>
      </c>
      <c r="E83" s="52">
        <v>0</v>
      </c>
      <c r="F83" s="35" t="s">
        <v>138</v>
      </c>
      <c r="G83" s="42">
        <v>6.9044600000000003</v>
      </c>
      <c r="H83" s="42">
        <v>1.1780999999999999</v>
      </c>
      <c r="I83" s="38">
        <f t="shared" si="6"/>
        <v>276.17840000000001</v>
      </c>
      <c r="J83" s="39">
        <v>0</v>
      </c>
      <c r="K83" s="39">
        <v>15</v>
      </c>
      <c r="L83" s="38">
        <f t="shared" si="7"/>
        <v>620.68819512763832</v>
      </c>
      <c r="M83" s="38">
        <f t="shared" si="8"/>
        <v>244.8441377565033</v>
      </c>
      <c r="N83" s="40">
        <v>10</v>
      </c>
      <c r="O83" s="40">
        <v>0</v>
      </c>
    </row>
    <row r="84" spans="1:15">
      <c r="A84" s="51" t="s">
        <v>81</v>
      </c>
      <c r="B84" s="52">
        <v>9</v>
      </c>
      <c r="C84" s="84" t="s">
        <v>456</v>
      </c>
      <c r="D84" s="53" t="s">
        <v>213</v>
      </c>
      <c r="E84" s="52">
        <v>0</v>
      </c>
      <c r="F84" s="35" t="s">
        <v>138</v>
      </c>
      <c r="G84" s="42">
        <v>8.0104199999999999</v>
      </c>
      <c r="H84" s="42">
        <v>1.1780999999999999</v>
      </c>
      <c r="I84" s="38">
        <f t="shared" si="6"/>
        <v>320.41679999999997</v>
      </c>
      <c r="J84" s="39">
        <v>0</v>
      </c>
      <c r="K84" s="39">
        <v>15</v>
      </c>
      <c r="L84" s="38">
        <f t="shared" si="7"/>
        <v>637.6173852863709</v>
      </c>
      <c r="M84" s="38">
        <f t="shared" si="8"/>
        <v>203.97313880701017</v>
      </c>
      <c r="N84" s="40">
        <v>10</v>
      </c>
      <c r="O84" s="40">
        <v>5</v>
      </c>
    </row>
    <row r="85" spans="1:15">
      <c r="A85" s="51" t="s">
        <v>82</v>
      </c>
      <c r="B85" s="52">
        <v>9</v>
      </c>
      <c r="C85" s="53" t="s">
        <v>410</v>
      </c>
      <c r="D85" s="53" t="s">
        <v>214</v>
      </c>
      <c r="E85" s="52">
        <v>0</v>
      </c>
      <c r="F85" s="35" t="s">
        <v>138</v>
      </c>
      <c r="G85" s="42">
        <v>9.1163699999999999</v>
      </c>
      <c r="H85" s="42">
        <v>1.1780999999999999</v>
      </c>
      <c r="I85" s="38">
        <f t="shared" si="6"/>
        <v>364.65480000000002</v>
      </c>
      <c r="J85" s="39">
        <v>0</v>
      </c>
      <c r="K85" s="39">
        <v>15</v>
      </c>
      <c r="L85" s="38">
        <f t="shared" si="7"/>
        <v>654.54642237274857</v>
      </c>
      <c r="M85" s="38">
        <f t="shared" si="8"/>
        <v>163.10250940975163</v>
      </c>
      <c r="N85" s="40">
        <v>10</v>
      </c>
      <c r="O85" s="40">
        <v>15</v>
      </c>
    </row>
    <row r="86" spans="1:15">
      <c r="A86" s="51" t="s">
        <v>83</v>
      </c>
      <c r="B86" s="52">
        <v>9</v>
      </c>
      <c r="C86" s="53" t="s">
        <v>411</v>
      </c>
      <c r="D86" s="53" t="s">
        <v>215</v>
      </c>
      <c r="E86" s="52">
        <v>0</v>
      </c>
      <c r="F86" s="35" t="s">
        <v>138</v>
      </c>
      <c r="G86" s="42">
        <v>10</v>
      </c>
      <c r="H86" s="42">
        <v>1.1558600000000001</v>
      </c>
      <c r="I86" s="38">
        <f t="shared" si="6"/>
        <v>400</v>
      </c>
      <c r="J86" s="39">
        <v>0</v>
      </c>
      <c r="K86" s="39">
        <v>15</v>
      </c>
      <c r="L86" s="38">
        <f t="shared" si="7"/>
        <v>676.2526644716703</v>
      </c>
      <c r="M86" s="38">
        <f t="shared" si="8"/>
        <v>133.94320358612799</v>
      </c>
      <c r="N86" s="40">
        <v>-20</v>
      </c>
      <c r="O86" s="40">
        <v>-35</v>
      </c>
    </row>
    <row r="87" spans="1:15">
      <c r="A87" s="51" t="s">
        <v>84</v>
      </c>
      <c r="B87" s="52">
        <v>9</v>
      </c>
      <c r="C87" s="84" t="s">
        <v>457</v>
      </c>
      <c r="D87" s="53" t="s">
        <v>216</v>
      </c>
      <c r="E87" s="52">
        <v>0</v>
      </c>
      <c r="F87" s="35" t="s">
        <v>138</v>
      </c>
      <c r="G87" s="42">
        <v>10</v>
      </c>
      <c r="H87" s="42">
        <v>1.0452699999999999</v>
      </c>
      <c r="I87" s="38">
        <f t="shared" si="6"/>
        <v>400</v>
      </c>
      <c r="J87" s="39">
        <v>0</v>
      </c>
      <c r="K87" s="39">
        <v>0</v>
      </c>
      <c r="L87" s="38">
        <f t="shared" si="7"/>
        <v>700.66735136261059</v>
      </c>
      <c r="M87" s="38">
        <f t="shared" si="8"/>
        <v>153.97599202206419</v>
      </c>
      <c r="N87" s="40">
        <v>-5</v>
      </c>
      <c r="O87" s="40">
        <v>-30</v>
      </c>
    </row>
    <row r="88" spans="1:15">
      <c r="A88" s="51" t="s">
        <v>85</v>
      </c>
      <c r="B88" s="52">
        <v>9</v>
      </c>
      <c r="C88" s="84" t="s">
        <v>458</v>
      </c>
      <c r="D88" s="53" t="s">
        <v>217</v>
      </c>
      <c r="E88" s="52">
        <v>0</v>
      </c>
      <c r="F88" s="35" t="s">
        <v>138</v>
      </c>
      <c r="G88" s="42">
        <v>10</v>
      </c>
      <c r="H88" s="42">
        <v>0.93467</v>
      </c>
      <c r="I88" s="38">
        <f t="shared" si="6"/>
        <v>400</v>
      </c>
      <c r="J88" s="39">
        <v>0</v>
      </c>
      <c r="K88" s="39">
        <v>0</v>
      </c>
      <c r="L88" s="38">
        <f t="shared" si="7"/>
        <v>737.6335646926434</v>
      </c>
      <c r="M88" s="38">
        <f t="shared" si="8"/>
        <v>178.23877031023886</v>
      </c>
      <c r="N88" s="40">
        <v>10</v>
      </c>
      <c r="O88" s="40">
        <v>-25</v>
      </c>
    </row>
    <row r="89" spans="1:15">
      <c r="A89" s="62" t="s">
        <v>86</v>
      </c>
      <c r="B89" s="63">
        <v>10</v>
      </c>
      <c r="C89" s="64" t="s">
        <v>421</v>
      </c>
      <c r="D89" s="35" t="s">
        <v>145</v>
      </c>
      <c r="E89" s="41">
        <v>1</v>
      </c>
      <c r="F89" s="33" t="s">
        <v>139</v>
      </c>
      <c r="G89" s="42">
        <v>3.4946000000000002</v>
      </c>
      <c r="H89" s="42">
        <v>-1.5708</v>
      </c>
      <c r="I89" s="38">
        <f t="shared" si="6"/>
        <v>139.78399999999999</v>
      </c>
      <c r="J89" s="39">
        <v>0</v>
      </c>
      <c r="K89" s="39">
        <v>0</v>
      </c>
      <c r="L89" s="38">
        <f t="shared" si="7"/>
        <v>499.99948654469785</v>
      </c>
      <c r="M89" s="38">
        <f t="shared" si="8"/>
        <v>639.78399999905696</v>
      </c>
      <c r="N89" s="40">
        <v>10</v>
      </c>
      <c r="O89" s="40">
        <v>0</v>
      </c>
    </row>
    <row r="90" spans="1:15">
      <c r="A90" s="62" t="s">
        <v>87</v>
      </c>
      <c r="B90" s="63">
        <v>10</v>
      </c>
      <c r="C90" s="85" t="s">
        <v>459</v>
      </c>
      <c r="D90" s="35" t="s">
        <v>218</v>
      </c>
      <c r="E90" s="41">
        <v>0</v>
      </c>
      <c r="F90" s="33" t="s">
        <v>139</v>
      </c>
      <c r="G90" s="50">
        <v>3.4946000000000002</v>
      </c>
      <c r="H90" s="42">
        <v>-1.8377600000000001</v>
      </c>
      <c r="I90" s="38">
        <f t="shared" si="6"/>
        <v>139.78399999999999</v>
      </c>
      <c r="J90" s="39">
        <v>0</v>
      </c>
      <c r="K90" s="39">
        <v>0</v>
      </c>
      <c r="L90" s="38">
        <f t="shared" si="7"/>
        <v>463.1244372843762</v>
      </c>
      <c r="M90" s="38">
        <f t="shared" si="8"/>
        <v>634.83233859280972</v>
      </c>
      <c r="N90" s="40">
        <v>-30</v>
      </c>
      <c r="O90" s="40">
        <v>20</v>
      </c>
    </row>
    <row r="91" spans="1:15">
      <c r="A91" s="62" t="s">
        <v>88</v>
      </c>
      <c r="B91" s="63">
        <v>10</v>
      </c>
      <c r="C91" s="64" t="s">
        <v>412</v>
      </c>
      <c r="D91" s="35" t="s">
        <v>219</v>
      </c>
      <c r="E91" s="41">
        <v>0</v>
      </c>
      <c r="F91" s="33" t="s">
        <v>139</v>
      </c>
      <c r="G91" s="50">
        <v>3.4946000000000002</v>
      </c>
      <c r="H91" s="42">
        <v>-2.26959</v>
      </c>
      <c r="I91" s="38">
        <f t="shared" si="6"/>
        <v>139.78399999999999</v>
      </c>
      <c r="J91" s="39">
        <v>0</v>
      </c>
      <c r="K91" s="39">
        <v>0</v>
      </c>
      <c r="L91" s="38">
        <f t="shared" si="7"/>
        <v>410.07771195341371</v>
      </c>
      <c r="M91" s="38">
        <f t="shared" si="8"/>
        <v>607.02125381655162</v>
      </c>
      <c r="N91" s="40">
        <v>-30</v>
      </c>
      <c r="O91" s="40">
        <v>20</v>
      </c>
    </row>
    <row r="92" spans="1:15">
      <c r="A92" s="62" t="s">
        <v>89</v>
      </c>
      <c r="B92" s="63">
        <v>10</v>
      </c>
      <c r="C92" s="64" t="s">
        <v>393</v>
      </c>
      <c r="D92" s="35" t="s">
        <v>161</v>
      </c>
      <c r="E92" s="41">
        <v>1</v>
      </c>
      <c r="F92" s="33" t="s">
        <v>139</v>
      </c>
      <c r="G92" s="50">
        <v>3.4946000000000002</v>
      </c>
      <c r="H92" s="42">
        <v>3.5817700000000001</v>
      </c>
      <c r="I92" s="38">
        <f t="shared" si="6"/>
        <v>139.78399999999999</v>
      </c>
      <c r="J92" s="39">
        <v>0</v>
      </c>
      <c r="K92" s="39">
        <v>0</v>
      </c>
      <c r="L92" s="38">
        <f t="shared" si="7"/>
        <v>373.54075461777848</v>
      </c>
      <c r="M92" s="38">
        <f t="shared" si="8"/>
        <v>559.56195021453789</v>
      </c>
      <c r="N92" s="40">
        <v>-25</v>
      </c>
      <c r="O92" s="40">
        <v>20</v>
      </c>
    </row>
    <row r="93" spans="1:15">
      <c r="A93" s="62" t="s">
        <v>90</v>
      </c>
      <c r="B93" s="63">
        <v>10</v>
      </c>
      <c r="C93" s="64" t="s">
        <v>413</v>
      </c>
      <c r="D93" s="35" t="s">
        <v>220</v>
      </c>
      <c r="E93" s="41">
        <v>1</v>
      </c>
      <c r="F93" s="33" t="s">
        <v>139</v>
      </c>
      <c r="G93" s="50">
        <v>3.4946000000000002</v>
      </c>
      <c r="H93" s="50">
        <v>2.7488899999999998</v>
      </c>
      <c r="I93" s="38">
        <f t="shared" si="6"/>
        <v>139.78399999999999</v>
      </c>
      <c r="J93" s="39">
        <v>0</v>
      </c>
      <c r="K93" s="39">
        <v>0</v>
      </c>
      <c r="L93" s="38">
        <f t="shared" si="7"/>
        <v>370.85661449950976</v>
      </c>
      <c r="M93" s="38">
        <f t="shared" si="8"/>
        <v>446.50651780383174</v>
      </c>
      <c r="N93" s="40">
        <v>15</v>
      </c>
      <c r="O93" s="40">
        <v>-20</v>
      </c>
    </row>
    <row r="94" spans="1:15">
      <c r="A94" s="62" t="s">
        <v>91</v>
      </c>
      <c r="B94" s="63">
        <v>10</v>
      </c>
      <c r="C94" s="85" t="s">
        <v>460</v>
      </c>
      <c r="D94" s="35" t="s">
        <v>221</v>
      </c>
      <c r="E94" s="41">
        <v>0</v>
      </c>
      <c r="F94" s="33" t="s">
        <v>139</v>
      </c>
      <c r="G94" s="50">
        <v>5</v>
      </c>
      <c r="H94" s="50">
        <v>2.52</v>
      </c>
      <c r="I94" s="38">
        <f t="shared" si="6"/>
        <v>200</v>
      </c>
      <c r="J94" s="39">
        <v>0</v>
      </c>
      <c r="K94" s="39">
        <v>0</v>
      </c>
      <c r="L94" s="38">
        <f t="shared" si="7"/>
        <v>337.40959258002204</v>
      </c>
      <c r="M94" s="38">
        <f t="shared" si="8"/>
        <v>383.5338700951836</v>
      </c>
      <c r="N94" s="40">
        <v>15</v>
      </c>
      <c r="O94" s="40">
        <v>0</v>
      </c>
    </row>
    <row r="95" spans="1:15">
      <c r="A95" s="62" t="s">
        <v>92</v>
      </c>
      <c r="B95" s="63">
        <v>10</v>
      </c>
      <c r="C95" s="85" t="s">
        <v>461</v>
      </c>
      <c r="D95" s="35" t="s">
        <v>222</v>
      </c>
      <c r="E95" s="41">
        <v>0</v>
      </c>
      <c r="F95" s="33" t="s">
        <v>139</v>
      </c>
      <c r="G95" s="42">
        <v>5</v>
      </c>
      <c r="H95" s="50">
        <v>2.4248400000000001</v>
      </c>
      <c r="I95" s="38">
        <f t="shared" si="6"/>
        <v>200</v>
      </c>
      <c r="J95" s="39">
        <v>0</v>
      </c>
      <c r="K95" s="39">
        <v>0</v>
      </c>
      <c r="L95" s="38">
        <f t="shared" si="7"/>
        <v>349.21139763288875</v>
      </c>
      <c r="M95" s="38">
        <f t="shared" si="8"/>
        <v>368.61203481226602</v>
      </c>
      <c r="N95" s="40">
        <v>5</v>
      </c>
      <c r="O95" s="40">
        <v>-20</v>
      </c>
    </row>
    <row r="96" spans="1:15">
      <c r="A96" s="62" t="s">
        <v>93</v>
      </c>
      <c r="B96" s="63">
        <v>10</v>
      </c>
      <c r="C96" s="64" t="s">
        <v>414</v>
      </c>
      <c r="D96" s="35" t="s">
        <v>223</v>
      </c>
      <c r="E96" s="41">
        <v>0</v>
      </c>
      <c r="F96" s="33" t="s">
        <v>139</v>
      </c>
      <c r="G96" s="42">
        <v>6.4131400000000003</v>
      </c>
      <c r="H96" s="42">
        <v>2.4248400000000001</v>
      </c>
      <c r="I96" s="38">
        <f t="shared" si="6"/>
        <v>256.5256</v>
      </c>
      <c r="J96" s="39">
        <v>0</v>
      </c>
      <c r="K96" s="39">
        <v>0</v>
      </c>
      <c r="L96" s="38">
        <f t="shared" si="7"/>
        <v>306.59431652307677</v>
      </c>
      <c r="M96" s="38">
        <f t="shared" si="8"/>
        <v>331.47811698718715</v>
      </c>
      <c r="N96" s="40">
        <v>15</v>
      </c>
      <c r="O96" s="40">
        <v>-15</v>
      </c>
    </row>
    <row r="97" spans="1:15">
      <c r="A97" s="62" t="s">
        <v>94</v>
      </c>
      <c r="B97" s="63">
        <v>10</v>
      </c>
      <c r="C97" s="64" t="s">
        <v>415</v>
      </c>
      <c r="D97" s="35" t="s">
        <v>224</v>
      </c>
      <c r="E97" s="41">
        <v>0</v>
      </c>
      <c r="F97" s="33" t="s">
        <v>139</v>
      </c>
      <c r="G97" s="42">
        <v>8.4057300000000001</v>
      </c>
      <c r="H97" s="42">
        <v>2.4248400000000001</v>
      </c>
      <c r="I97" s="38">
        <f t="shared" si="6"/>
        <v>336.22919999999999</v>
      </c>
      <c r="J97" s="39">
        <v>0</v>
      </c>
      <c r="K97" s="39">
        <v>0</v>
      </c>
      <c r="L97" s="38">
        <f t="shared" si="7"/>
        <v>246.50234428494034</v>
      </c>
      <c r="M97" s="38">
        <f t="shared" si="8"/>
        <v>279.11764787650179</v>
      </c>
      <c r="N97" s="40">
        <v>15</v>
      </c>
      <c r="O97" s="40">
        <v>0</v>
      </c>
    </row>
    <row r="98" spans="1:15">
      <c r="A98" s="62" t="s">
        <v>95</v>
      </c>
      <c r="B98" s="63">
        <v>10</v>
      </c>
      <c r="C98" s="85" t="s">
        <v>462</v>
      </c>
      <c r="D98" s="35" t="s">
        <v>225</v>
      </c>
      <c r="E98" s="41">
        <v>0</v>
      </c>
      <c r="F98" s="33" t="s">
        <v>139</v>
      </c>
      <c r="G98" s="42">
        <v>10</v>
      </c>
      <c r="H98" s="42">
        <v>2.4646699999999999</v>
      </c>
      <c r="I98" s="38">
        <f t="shared" ref="I98:I116" si="9">G98*40</f>
        <v>400</v>
      </c>
      <c r="J98" s="39">
        <v>0</v>
      </c>
      <c r="K98" s="39">
        <v>0</v>
      </c>
      <c r="L98" s="38">
        <f t="shared" ref="L98:L116" si="10">(I98+J98)*COS(H98)+500+K98</f>
        <v>188.19838087022674</v>
      </c>
      <c r="M98" s="38">
        <f t="shared" ref="M98:M116" si="11">500-(I98+J98)*SIN(H98)</f>
        <v>249.44112406850994</v>
      </c>
      <c r="N98" s="40">
        <v>-60</v>
      </c>
      <c r="O98" s="40">
        <v>0</v>
      </c>
    </row>
    <row r="99" spans="1:15">
      <c r="A99" s="62" t="s">
        <v>96</v>
      </c>
      <c r="B99" s="63">
        <v>10</v>
      </c>
      <c r="C99" s="64" t="s">
        <v>416</v>
      </c>
      <c r="D99" s="35" t="s">
        <v>226</v>
      </c>
      <c r="E99" s="41">
        <v>0</v>
      </c>
      <c r="F99" s="33" t="s">
        <v>139</v>
      </c>
      <c r="G99" s="42">
        <v>10</v>
      </c>
      <c r="H99" s="42">
        <v>2.6639300000000001</v>
      </c>
      <c r="I99" s="38">
        <f t="shared" si="9"/>
        <v>400</v>
      </c>
      <c r="J99" s="39">
        <v>0</v>
      </c>
      <c r="K99" s="39">
        <v>0</v>
      </c>
      <c r="L99" s="38">
        <f t="shared" si="10"/>
        <v>144.77126528569573</v>
      </c>
      <c r="M99" s="38">
        <f t="shared" si="11"/>
        <v>316.11811934485098</v>
      </c>
      <c r="N99" s="40">
        <v>10</v>
      </c>
      <c r="O99" s="40">
        <v>0</v>
      </c>
    </row>
    <row r="100" spans="1:15">
      <c r="A100" s="62" t="s">
        <v>97</v>
      </c>
      <c r="B100" s="63">
        <v>10</v>
      </c>
      <c r="C100" s="85" t="s">
        <v>463</v>
      </c>
      <c r="D100" s="35" t="s">
        <v>227</v>
      </c>
      <c r="E100" s="41">
        <v>0</v>
      </c>
      <c r="F100" s="33" t="s">
        <v>139</v>
      </c>
      <c r="G100" s="42">
        <v>10</v>
      </c>
      <c r="H100" s="42">
        <v>2.8631899999999999</v>
      </c>
      <c r="I100" s="38">
        <f t="shared" si="9"/>
        <v>400</v>
      </c>
      <c r="J100" s="39">
        <v>0</v>
      </c>
      <c r="K100" s="39">
        <v>0</v>
      </c>
      <c r="L100" s="38">
        <f t="shared" si="10"/>
        <v>115.40174089898613</v>
      </c>
      <c r="M100" s="38">
        <f t="shared" si="11"/>
        <v>390.07193672010118</v>
      </c>
      <c r="N100" s="40">
        <v>10</v>
      </c>
      <c r="O100" s="40">
        <v>0</v>
      </c>
    </row>
    <row r="101" spans="1:15">
      <c r="A101" s="54" t="s">
        <v>98</v>
      </c>
      <c r="B101" s="55">
        <v>11</v>
      </c>
      <c r="C101" s="86" t="s">
        <v>464</v>
      </c>
      <c r="D101" s="35" t="s">
        <v>228</v>
      </c>
      <c r="E101" s="41">
        <v>0</v>
      </c>
      <c r="F101" s="33" t="s">
        <v>140</v>
      </c>
      <c r="G101" s="50">
        <v>7.7</v>
      </c>
      <c r="H101" s="42">
        <v>2.7488899999999998</v>
      </c>
      <c r="I101" s="38">
        <f t="shared" si="9"/>
        <v>308</v>
      </c>
      <c r="J101" s="39">
        <v>0</v>
      </c>
      <c r="K101" s="39">
        <v>0</v>
      </c>
      <c r="L101" s="38">
        <f t="shared" si="10"/>
        <v>215.44552499462748</v>
      </c>
      <c r="M101" s="38">
        <f t="shared" si="11"/>
        <v>382.13248643321248</v>
      </c>
      <c r="N101" s="40">
        <v>-25</v>
      </c>
      <c r="O101" s="40">
        <v>-25</v>
      </c>
    </row>
    <row r="102" spans="1:15">
      <c r="A102" s="54" t="s">
        <v>99</v>
      </c>
      <c r="B102" s="55">
        <v>11</v>
      </c>
      <c r="C102" s="86" t="s">
        <v>465</v>
      </c>
      <c r="D102" s="35" t="s">
        <v>229</v>
      </c>
      <c r="E102" s="41">
        <v>0</v>
      </c>
      <c r="F102" s="33" t="s">
        <v>140</v>
      </c>
      <c r="G102" s="50">
        <v>7.1</v>
      </c>
      <c r="H102" s="42">
        <v>2.7488899999999998</v>
      </c>
      <c r="I102" s="38">
        <f t="shared" si="9"/>
        <v>284</v>
      </c>
      <c r="J102" s="39">
        <v>0</v>
      </c>
      <c r="K102" s="39">
        <v>0</v>
      </c>
      <c r="L102" s="38">
        <f t="shared" si="10"/>
        <v>237.61860096907213</v>
      </c>
      <c r="M102" s="38">
        <f t="shared" si="11"/>
        <v>391.31696800984525</v>
      </c>
      <c r="N102" s="40">
        <v>-30</v>
      </c>
      <c r="O102" s="40">
        <v>25</v>
      </c>
    </row>
    <row r="103" spans="1:15">
      <c r="A103" s="54" t="s">
        <v>100</v>
      </c>
      <c r="B103" s="55">
        <v>11</v>
      </c>
      <c r="C103" s="86" t="s">
        <v>466</v>
      </c>
      <c r="D103" s="35" t="s">
        <v>230</v>
      </c>
      <c r="E103" s="41">
        <v>0</v>
      </c>
      <c r="F103" s="33" t="s">
        <v>140</v>
      </c>
      <c r="G103" s="50">
        <v>6.4</v>
      </c>
      <c r="H103" s="42">
        <v>2.7488899999999998</v>
      </c>
      <c r="I103" s="38">
        <f t="shared" si="9"/>
        <v>256</v>
      </c>
      <c r="J103" s="39">
        <v>0</v>
      </c>
      <c r="K103" s="39">
        <v>0</v>
      </c>
      <c r="L103" s="38">
        <f t="shared" si="10"/>
        <v>263.48718960592419</v>
      </c>
      <c r="M103" s="38">
        <f t="shared" si="11"/>
        <v>402.03219651591684</v>
      </c>
      <c r="N103" s="40">
        <v>-10</v>
      </c>
      <c r="O103" s="40">
        <v>-30</v>
      </c>
    </row>
    <row r="104" spans="1:15">
      <c r="A104" s="54" t="s">
        <v>101</v>
      </c>
      <c r="B104" s="55">
        <v>11</v>
      </c>
      <c r="C104" s="56" t="s">
        <v>417</v>
      </c>
      <c r="D104" s="35" t="s">
        <v>231</v>
      </c>
      <c r="E104" s="41">
        <v>0</v>
      </c>
      <c r="F104" s="33" t="s">
        <v>140</v>
      </c>
      <c r="G104" s="50">
        <v>5.7</v>
      </c>
      <c r="H104" s="42">
        <v>2.7488899999999998</v>
      </c>
      <c r="I104" s="38">
        <f t="shared" si="9"/>
        <v>228</v>
      </c>
      <c r="J104" s="39">
        <v>0</v>
      </c>
      <c r="K104" s="39">
        <v>0</v>
      </c>
      <c r="L104" s="38">
        <f t="shared" si="10"/>
        <v>289.35577824277618</v>
      </c>
      <c r="M104" s="38">
        <f t="shared" si="11"/>
        <v>412.74742502198842</v>
      </c>
      <c r="N104" s="40">
        <v>-20</v>
      </c>
      <c r="O104" s="40">
        <v>30</v>
      </c>
    </row>
    <row r="105" spans="1:15">
      <c r="A105" s="54" t="s">
        <v>102</v>
      </c>
      <c r="B105" s="55">
        <v>11</v>
      </c>
      <c r="C105" s="56" t="s">
        <v>392</v>
      </c>
      <c r="D105" s="35" t="s">
        <v>160</v>
      </c>
      <c r="E105" s="41">
        <v>1</v>
      </c>
      <c r="F105" s="33" t="s">
        <v>140</v>
      </c>
      <c r="G105" s="42">
        <v>5.0958800000000002</v>
      </c>
      <c r="H105" s="42">
        <v>2.7488899999999998</v>
      </c>
      <c r="I105" s="38">
        <f t="shared" si="9"/>
        <v>203.83520000000001</v>
      </c>
      <c r="J105" s="39">
        <v>0</v>
      </c>
      <c r="K105" s="39">
        <v>0</v>
      </c>
      <c r="L105" s="38">
        <f t="shared" si="10"/>
        <v>311.68110933891199</v>
      </c>
      <c r="M105" s="38">
        <f t="shared" si="11"/>
        <v>421.99497337211415</v>
      </c>
      <c r="N105" s="40">
        <v>-15</v>
      </c>
      <c r="O105" s="40">
        <v>-25</v>
      </c>
    </row>
    <row r="106" spans="1:15">
      <c r="A106" s="54" t="s">
        <v>103</v>
      </c>
      <c r="B106" s="55">
        <v>11</v>
      </c>
      <c r="C106" s="56" t="s">
        <v>413</v>
      </c>
      <c r="D106" s="35" t="s">
        <v>220</v>
      </c>
      <c r="E106" s="41">
        <v>1</v>
      </c>
      <c r="F106" s="33" t="s">
        <v>140</v>
      </c>
      <c r="G106" s="50">
        <v>3.5</v>
      </c>
      <c r="H106" s="42">
        <v>2.7488899999999998</v>
      </c>
      <c r="I106" s="38">
        <f t="shared" si="9"/>
        <v>140</v>
      </c>
      <c r="J106" s="39">
        <v>0</v>
      </c>
      <c r="K106" s="39">
        <v>0</v>
      </c>
      <c r="L106" s="38">
        <f t="shared" si="10"/>
        <v>370.65705681573979</v>
      </c>
      <c r="M106" s="38">
        <f t="shared" si="11"/>
        <v>446.42385746964203</v>
      </c>
      <c r="N106" s="40">
        <v>15</v>
      </c>
      <c r="O106" s="40">
        <v>-20</v>
      </c>
    </row>
    <row r="107" spans="1:15">
      <c r="A107" s="54" t="s">
        <v>104</v>
      </c>
      <c r="B107" s="55">
        <v>11</v>
      </c>
      <c r="C107" s="56" t="s">
        <v>418</v>
      </c>
      <c r="D107" s="35" t="s">
        <v>232</v>
      </c>
      <c r="E107" s="41">
        <v>0</v>
      </c>
      <c r="F107" s="33" t="s">
        <v>140</v>
      </c>
      <c r="G107" s="50">
        <v>2</v>
      </c>
      <c r="H107" s="42">
        <v>2.7488899999999998</v>
      </c>
      <c r="I107" s="38">
        <f t="shared" si="9"/>
        <v>80</v>
      </c>
      <c r="J107" s="39">
        <v>30</v>
      </c>
      <c r="K107" s="39">
        <v>0</v>
      </c>
      <c r="L107" s="38">
        <f t="shared" si="10"/>
        <v>398.37340178379554</v>
      </c>
      <c r="M107" s="38">
        <f t="shared" si="11"/>
        <v>457.90445944043302</v>
      </c>
      <c r="N107" s="40">
        <v>10</v>
      </c>
      <c r="O107" s="40">
        <v>0</v>
      </c>
    </row>
    <row r="108" spans="1:15">
      <c r="A108" s="54" t="s">
        <v>105</v>
      </c>
      <c r="B108" s="55">
        <v>11</v>
      </c>
      <c r="C108" s="86" t="s">
        <v>467</v>
      </c>
      <c r="D108" s="35" t="s">
        <v>233</v>
      </c>
      <c r="E108" s="41">
        <v>0</v>
      </c>
      <c r="F108" s="33" t="s">
        <v>140</v>
      </c>
      <c r="G108" s="42">
        <v>2</v>
      </c>
      <c r="H108" s="42">
        <v>2.9753599999999998</v>
      </c>
      <c r="I108" s="38">
        <f t="shared" si="9"/>
        <v>80</v>
      </c>
      <c r="J108" s="39">
        <v>30</v>
      </c>
      <c r="K108" s="39">
        <v>0</v>
      </c>
      <c r="L108" s="38">
        <f t="shared" si="10"/>
        <v>391.51633462496301</v>
      </c>
      <c r="M108" s="38">
        <f t="shared" si="11"/>
        <v>481.79850701736262</v>
      </c>
      <c r="N108" s="40">
        <v>-60</v>
      </c>
      <c r="O108" s="40">
        <v>0</v>
      </c>
    </row>
    <row r="109" spans="1:15">
      <c r="A109" s="54" t="s">
        <v>106</v>
      </c>
      <c r="B109" s="55">
        <v>11</v>
      </c>
      <c r="C109" s="56" t="s">
        <v>383</v>
      </c>
      <c r="D109" s="35" t="s">
        <v>234</v>
      </c>
      <c r="E109" s="41">
        <v>0</v>
      </c>
      <c r="F109" s="33" t="s">
        <v>140</v>
      </c>
      <c r="G109" s="42">
        <v>2</v>
      </c>
      <c r="H109" s="42">
        <v>3.5722700000000001</v>
      </c>
      <c r="I109" s="38">
        <f t="shared" si="9"/>
        <v>80</v>
      </c>
      <c r="J109" s="39">
        <v>30</v>
      </c>
      <c r="K109" s="39">
        <v>0</v>
      </c>
      <c r="L109" s="38">
        <f t="shared" si="10"/>
        <v>400.04485072370642</v>
      </c>
      <c r="M109" s="38">
        <f t="shared" si="11"/>
        <v>545.92350305838897</v>
      </c>
      <c r="N109" s="40">
        <v>-60</v>
      </c>
      <c r="O109" s="40">
        <v>-10</v>
      </c>
    </row>
    <row r="110" spans="1:15">
      <c r="A110" s="54" t="s">
        <v>107</v>
      </c>
      <c r="B110" s="55">
        <v>11</v>
      </c>
      <c r="C110" s="56" t="s">
        <v>403</v>
      </c>
      <c r="D110" s="35" t="s">
        <v>186</v>
      </c>
      <c r="E110" s="41">
        <v>1</v>
      </c>
      <c r="F110" s="33" t="s">
        <v>140</v>
      </c>
      <c r="G110" s="42">
        <v>2</v>
      </c>
      <c r="H110" s="50">
        <v>-2.5080200000000001</v>
      </c>
      <c r="I110" s="38">
        <f t="shared" si="9"/>
        <v>80</v>
      </c>
      <c r="J110" s="39">
        <v>30</v>
      </c>
      <c r="K110" s="39">
        <v>0</v>
      </c>
      <c r="L110" s="38">
        <f t="shared" si="10"/>
        <v>411.34906995227539</v>
      </c>
      <c r="M110" s="38">
        <f t="shared" si="11"/>
        <v>565.12305737350971</v>
      </c>
      <c r="N110" s="40">
        <v>-30</v>
      </c>
      <c r="O110" s="40">
        <v>15</v>
      </c>
    </row>
    <row r="111" spans="1:15">
      <c r="A111" s="54" t="s">
        <v>108</v>
      </c>
      <c r="B111" s="55">
        <v>11</v>
      </c>
      <c r="C111" s="56" t="s">
        <v>402</v>
      </c>
      <c r="D111" s="35" t="s">
        <v>185</v>
      </c>
      <c r="E111" s="41">
        <v>1</v>
      </c>
      <c r="F111" s="33" t="s">
        <v>140</v>
      </c>
      <c r="G111" s="42">
        <v>2</v>
      </c>
      <c r="H111" s="50">
        <v>-2.1430199999999999</v>
      </c>
      <c r="I111" s="38">
        <f t="shared" si="9"/>
        <v>80</v>
      </c>
      <c r="J111" s="39">
        <v>30</v>
      </c>
      <c r="K111" s="39">
        <v>0</v>
      </c>
      <c r="L111" s="38">
        <f t="shared" si="10"/>
        <v>440.43468917672692</v>
      </c>
      <c r="M111" s="38">
        <f t="shared" si="11"/>
        <v>592.476882227543</v>
      </c>
      <c r="N111" s="40">
        <v>-40</v>
      </c>
      <c r="O111" s="40">
        <v>15</v>
      </c>
    </row>
    <row r="112" spans="1:15">
      <c r="A112" s="54" t="s">
        <v>109</v>
      </c>
      <c r="B112" s="55">
        <v>11</v>
      </c>
      <c r="C112" s="56" t="s">
        <v>130</v>
      </c>
      <c r="D112" s="35" t="s">
        <v>184</v>
      </c>
      <c r="E112" s="41">
        <v>1</v>
      </c>
      <c r="F112" s="33" t="s">
        <v>140</v>
      </c>
      <c r="G112" s="42">
        <v>2</v>
      </c>
      <c r="H112" s="50">
        <v>-1.7780199999999999</v>
      </c>
      <c r="I112" s="38">
        <f t="shared" si="9"/>
        <v>80</v>
      </c>
      <c r="J112" s="39">
        <v>30</v>
      </c>
      <c r="K112" s="39">
        <v>0</v>
      </c>
      <c r="L112" s="38">
        <f t="shared" si="10"/>
        <v>477.36818568536722</v>
      </c>
      <c r="M112" s="38">
        <f t="shared" si="11"/>
        <v>607.64664872084029</v>
      </c>
      <c r="N112" s="40">
        <v>-35</v>
      </c>
      <c r="O112" s="40">
        <v>15</v>
      </c>
    </row>
    <row r="113" spans="1:15">
      <c r="A113" s="54" t="s">
        <v>110</v>
      </c>
      <c r="B113" s="55">
        <v>11</v>
      </c>
      <c r="C113" s="56" t="s">
        <v>419</v>
      </c>
      <c r="D113" s="35" t="s">
        <v>235</v>
      </c>
      <c r="E113" s="41">
        <v>0</v>
      </c>
      <c r="F113" s="33" t="s">
        <v>140</v>
      </c>
      <c r="G113" s="42">
        <v>3.7954599999999998</v>
      </c>
      <c r="H113" s="42">
        <v>-1.7456400000000001</v>
      </c>
      <c r="I113" s="38">
        <f t="shared" si="9"/>
        <v>151.8184</v>
      </c>
      <c r="J113" s="39">
        <v>0</v>
      </c>
      <c r="K113" s="39">
        <v>0</v>
      </c>
      <c r="L113" s="38">
        <f t="shared" si="10"/>
        <v>473.59055224093908</v>
      </c>
      <c r="M113" s="38">
        <f t="shared" si="11"/>
        <v>649.50373790518222</v>
      </c>
      <c r="N113" s="40">
        <v>-50</v>
      </c>
      <c r="O113" s="40">
        <v>0</v>
      </c>
    </row>
    <row r="114" spans="1:15">
      <c r="A114" s="54" t="s">
        <v>111</v>
      </c>
      <c r="B114" s="55">
        <v>11</v>
      </c>
      <c r="C114" s="56" t="s">
        <v>420</v>
      </c>
      <c r="D114" s="35" t="s">
        <v>236</v>
      </c>
      <c r="E114" s="41">
        <v>0</v>
      </c>
      <c r="F114" s="33" t="s">
        <v>140</v>
      </c>
      <c r="G114" s="42">
        <v>5.8977300000000001</v>
      </c>
      <c r="H114" s="42">
        <v>-1.7456400000000001</v>
      </c>
      <c r="I114" s="38">
        <f t="shared" si="9"/>
        <v>235.9092</v>
      </c>
      <c r="J114" s="39">
        <v>0</v>
      </c>
      <c r="K114" s="39">
        <v>0</v>
      </c>
      <c r="L114" s="38">
        <f t="shared" si="10"/>
        <v>458.96260470877144</v>
      </c>
      <c r="M114" s="38">
        <f t="shared" si="11"/>
        <v>732.3124680949162</v>
      </c>
      <c r="N114" s="40">
        <v>10</v>
      </c>
      <c r="O114" s="40">
        <v>0</v>
      </c>
    </row>
    <row r="115" spans="1:15">
      <c r="A115" s="54" t="s">
        <v>112</v>
      </c>
      <c r="B115" s="55">
        <v>11</v>
      </c>
      <c r="C115" s="56" t="s">
        <v>379</v>
      </c>
      <c r="D115" s="35" t="s">
        <v>170</v>
      </c>
      <c r="E115" s="41">
        <v>1</v>
      </c>
      <c r="F115" s="33" t="s">
        <v>140</v>
      </c>
      <c r="G115" s="42">
        <v>8</v>
      </c>
      <c r="H115" s="42">
        <v>-1.7456400000000001</v>
      </c>
      <c r="I115" s="38">
        <f t="shared" si="9"/>
        <v>320</v>
      </c>
      <c r="J115" s="39">
        <v>15</v>
      </c>
      <c r="K115" s="39">
        <v>0</v>
      </c>
      <c r="L115" s="38">
        <f t="shared" si="10"/>
        <v>441.72534423175705</v>
      </c>
      <c r="M115" s="38">
        <f t="shared" si="11"/>
        <v>829.89250445424307</v>
      </c>
      <c r="N115" s="40">
        <v>10</v>
      </c>
      <c r="O115" s="40">
        <v>-10</v>
      </c>
    </row>
    <row r="116" spans="1:15">
      <c r="A116" s="54" t="s">
        <v>113</v>
      </c>
      <c r="B116" s="55">
        <v>11</v>
      </c>
      <c r="C116" s="56" t="s">
        <v>378</v>
      </c>
      <c r="D116" s="35" t="s">
        <v>169</v>
      </c>
      <c r="E116" s="41">
        <v>1</v>
      </c>
      <c r="F116" s="33" t="s">
        <v>140</v>
      </c>
      <c r="G116" s="42">
        <v>8</v>
      </c>
      <c r="H116" s="42">
        <v>-1.8629899999999999</v>
      </c>
      <c r="I116" s="38">
        <f t="shared" si="9"/>
        <v>320</v>
      </c>
      <c r="J116" s="39">
        <v>15</v>
      </c>
      <c r="K116" s="39">
        <v>0</v>
      </c>
      <c r="L116" s="38">
        <f t="shared" si="10"/>
        <v>403.50204088353155</v>
      </c>
      <c r="M116" s="38">
        <f t="shared" si="11"/>
        <v>820.80078535807297</v>
      </c>
      <c r="N116" s="40">
        <v>-10</v>
      </c>
      <c r="O116" s="40">
        <v>-25</v>
      </c>
    </row>
    <row r="117" spans="1:15" s="6" customFormat="1">
      <c r="A117" s="3"/>
      <c r="B117" s="4"/>
      <c r="C117" s="3"/>
      <c r="D117" s="3"/>
      <c r="E117" s="3"/>
      <c r="F117" s="3"/>
      <c r="G117" s="5"/>
      <c r="H117" s="5"/>
    </row>
    <row r="118" spans="1:15" s="6" customFormat="1">
      <c r="A118" s="3"/>
      <c r="B118" s="4"/>
      <c r="C118" s="3"/>
      <c r="D118" s="3"/>
      <c r="E118" s="3"/>
      <c r="F118" s="3"/>
      <c r="G118" s="5"/>
      <c r="H118" s="5"/>
    </row>
    <row r="119" spans="1:15" s="6" customFormat="1">
      <c r="C119" s="3"/>
      <c r="G119" s="7"/>
      <c r="H119" s="7"/>
    </row>
    <row r="120" spans="1:15" s="6" customFormat="1">
      <c r="C120" s="3"/>
      <c r="G120" s="7"/>
      <c r="H12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C193-2194-7846-B2FA-A48116AEAE30}">
  <dimension ref="A1:AB42"/>
  <sheetViews>
    <sheetView zoomScale="164" workbookViewId="0">
      <selection activeCell="I36" sqref="I36"/>
    </sheetView>
  </sheetViews>
  <sheetFormatPr baseColWidth="10" defaultColWidth="10.83203125" defaultRowHeight="12"/>
  <cols>
    <col min="1" max="1" width="2.6640625" style="9" customWidth="1"/>
    <col min="2" max="2" width="2.5" style="9" customWidth="1"/>
    <col min="3" max="3" width="8.1640625" style="9" customWidth="1"/>
    <col min="4" max="4" width="5.1640625" style="9" customWidth="1"/>
    <col min="5" max="5" width="8.83203125" style="9" customWidth="1"/>
    <col min="6" max="6" width="5.83203125" style="9" customWidth="1"/>
    <col min="7" max="7" width="4.33203125" style="9" customWidth="1"/>
    <col min="8" max="8" width="6.1640625" style="10" customWidth="1"/>
    <col min="9" max="9" width="6.5" style="10" customWidth="1"/>
    <col min="10" max="11" width="5" style="10" customWidth="1"/>
    <col min="12" max="12" width="6.6640625" style="13" customWidth="1"/>
    <col min="13" max="13" width="6.33203125" style="13" customWidth="1"/>
    <col min="14" max="14" width="5.1640625" style="10" customWidth="1"/>
    <col min="15" max="15" width="6.33203125" style="10" customWidth="1"/>
    <col min="16" max="16" width="5.6640625" style="10" customWidth="1"/>
    <col min="17" max="17" width="5.5" style="10" customWidth="1"/>
    <col min="18" max="19" width="6.1640625" style="13" customWidth="1"/>
    <col min="20" max="23" width="6.1640625" style="11" customWidth="1"/>
    <col min="24" max="25" width="4.6640625" style="11" customWidth="1"/>
    <col min="26" max="26" width="5.83203125" style="9" customWidth="1"/>
    <col min="27" max="27" width="6.1640625" style="12" customWidth="1"/>
    <col min="28" max="28" width="10.5" style="9" customWidth="1"/>
    <col min="29" max="16384" width="10.83203125" style="9"/>
  </cols>
  <sheetData>
    <row r="1" spans="1:28" s="8" customFormat="1" ht="21" customHeight="1">
      <c r="A1" s="14" t="s">
        <v>237</v>
      </c>
      <c r="B1" s="14" t="s">
        <v>118</v>
      </c>
      <c r="C1" s="14" t="s">
        <v>241</v>
      </c>
      <c r="D1" s="14" t="s">
        <v>247</v>
      </c>
      <c r="E1" s="14" t="s">
        <v>242</v>
      </c>
      <c r="F1" s="14" t="s">
        <v>248</v>
      </c>
      <c r="G1" s="14" t="s">
        <v>243</v>
      </c>
      <c r="H1" s="15" t="s">
        <v>257</v>
      </c>
      <c r="I1" s="15" t="s">
        <v>258</v>
      </c>
      <c r="J1" s="15" t="s">
        <v>261</v>
      </c>
      <c r="K1" s="15" t="s">
        <v>270</v>
      </c>
      <c r="L1" s="16" t="s">
        <v>265</v>
      </c>
      <c r="M1" s="16" t="s">
        <v>266</v>
      </c>
      <c r="N1" s="15" t="s">
        <v>259</v>
      </c>
      <c r="O1" s="15" t="s">
        <v>260</v>
      </c>
      <c r="P1" s="15" t="s">
        <v>267</v>
      </c>
      <c r="Q1" s="15" t="s">
        <v>271</v>
      </c>
      <c r="R1" s="16" t="s">
        <v>268</v>
      </c>
      <c r="S1" s="16" t="s">
        <v>269</v>
      </c>
      <c r="T1" s="17" t="s">
        <v>272</v>
      </c>
      <c r="U1" s="17" t="s">
        <v>273</v>
      </c>
      <c r="V1" s="17" t="s">
        <v>274</v>
      </c>
      <c r="W1" s="17" t="s">
        <v>275</v>
      </c>
      <c r="X1" s="17" t="s">
        <v>239</v>
      </c>
      <c r="Y1" s="17" t="s">
        <v>278</v>
      </c>
      <c r="Z1" s="14" t="s">
        <v>279</v>
      </c>
      <c r="AA1" s="18" t="s">
        <v>280</v>
      </c>
      <c r="AB1" s="14" t="s">
        <v>121</v>
      </c>
    </row>
    <row r="2" spans="1:28" ht="13">
      <c r="A2" s="19"/>
      <c r="B2" s="19">
        <v>2</v>
      </c>
      <c r="C2" s="19" t="s">
        <v>262</v>
      </c>
      <c r="D2" s="19" t="s">
        <v>251</v>
      </c>
      <c r="E2" s="19" t="s">
        <v>263</v>
      </c>
      <c r="F2" s="19" t="s">
        <v>252</v>
      </c>
      <c r="G2" s="19">
        <v>2</v>
      </c>
      <c r="H2" s="20">
        <f>VLOOKUP(D2,station!$A$1:$M$116,9,0)</f>
        <v>139.78399999999999</v>
      </c>
      <c r="I2" s="20">
        <f>VLOOKUP(D2,station!$A$1:$M$116,8,0)</f>
        <v>-1.5708</v>
      </c>
      <c r="J2" s="20">
        <f>VLOOKUP(D2,station!$A$1:$M$116,10,0)</f>
        <v>0</v>
      </c>
      <c r="K2" s="20">
        <f>VLOOKUP(D2,station!$A$1:$M$116,11,0)</f>
        <v>0</v>
      </c>
      <c r="L2" s="21">
        <v>139.78399999999999</v>
      </c>
      <c r="M2" s="21">
        <v>-1.5708</v>
      </c>
      <c r="N2" s="20">
        <f>VLOOKUP(F2,station!$A$1:$M$116,9,0)</f>
        <v>0</v>
      </c>
      <c r="O2" s="20">
        <f>VLOOKUP(F2,station!$A$1:$M$116,8,0)</f>
        <v>-1.5708</v>
      </c>
      <c r="P2" s="20">
        <f>VLOOKUP(F2,station!$A$1:$M$116,10,0)</f>
        <v>0</v>
      </c>
      <c r="Q2" s="20">
        <f>VLOOKUP(F2,station!$A$1:$M$116,11,0)</f>
        <v>0</v>
      </c>
      <c r="R2" s="22">
        <v>0</v>
      </c>
      <c r="S2" s="22">
        <v>-1.5708</v>
      </c>
      <c r="T2" s="23">
        <f t="shared" ref="T2:T5" si="0">L2*COS(M2)+500+K2</f>
        <v>499.99948654469785</v>
      </c>
      <c r="U2" s="23">
        <f t="shared" ref="U2:U5" si="1">500-L2*SIN(M2)</f>
        <v>639.78399999905696</v>
      </c>
      <c r="V2" s="23">
        <f t="shared" ref="V2:V5" si="2">R2*COS(S2)+500+Q2</f>
        <v>500</v>
      </c>
      <c r="W2" s="23">
        <f t="shared" ref="W2:W5" si="3">500-R2*SIN(S2)</f>
        <v>500</v>
      </c>
      <c r="X2" s="23">
        <f t="shared" ref="X2:X5" si="4">(O2-I2)*180/PI()</f>
        <v>0</v>
      </c>
      <c r="Y2" s="23">
        <f t="shared" ref="Y2:Y15" si="5">ABS(X2)</f>
        <v>0</v>
      </c>
      <c r="Z2" s="19">
        <v>0</v>
      </c>
      <c r="AA2" s="24">
        <f t="shared" ref="AA2:AA8" si="6">IF(X2&gt;0,0,1)</f>
        <v>1</v>
      </c>
      <c r="AB2" s="20" t="s">
        <v>240</v>
      </c>
    </row>
    <row r="3" spans="1:28" ht="13">
      <c r="A3" s="19"/>
      <c r="B3" s="19">
        <v>2</v>
      </c>
      <c r="C3" s="19" t="s">
        <v>263</v>
      </c>
      <c r="D3" s="19" t="s">
        <v>252</v>
      </c>
      <c r="E3" s="25" t="s">
        <v>277</v>
      </c>
      <c r="F3" s="19" t="s">
        <v>253</v>
      </c>
      <c r="G3" s="19">
        <v>2</v>
      </c>
      <c r="H3" s="20">
        <f>VLOOKUP(D3,station!$A$1:$M$116,9,0)</f>
        <v>0</v>
      </c>
      <c r="I3" s="20">
        <f>VLOOKUP(D3,station!$A$1:$M$116,8,0)</f>
        <v>-1.5708</v>
      </c>
      <c r="J3" s="20">
        <f>VLOOKUP(D3,station!$A$1:$M$116,10,0)</f>
        <v>0</v>
      </c>
      <c r="K3" s="20">
        <f>VLOOKUP(D3,station!$A$1:$M$116,11,0)</f>
        <v>0</v>
      </c>
      <c r="L3" s="21">
        <v>0</v>
      </c>
      <c r="M3" s="21">
        <v>-1.5708</v>
      </c>
      <c r="N3" s="20">
        <f>VLOOKUP(F3,station!$A$1:$M$116,9,0)</f>
        <v>383.30399999999997</v>
      </c>
      <c r="O3" s="20">
        <f>VLOOKUP(F3,station!$A$1:$M$116,8,0)</f>
        <v>1.1780999999999999</v>
      </c>
      <c r="P3" s="20">
        <f>VLOOKUP(F3,station!$A$1:$M$116,10,0)</f>
        <v>0</v>
      </c>
      <c r="Q3" s="20">
        <f>VLOOKUP(F3,station!$A$1:$M$116,11,0)</f>
        <v>0</v>
      </c>
      <c r="R3" s="26">
        <v>400</v>
      </c>
      <c r="S3" s="22">
        <v>1.1780999999999999</v>
      </c>
      <c r="T3" s="23">
        <f t="shared" si="0"/>
        <v>500</v>
      </c>
      <c r="U3" s="23">
        <f t="shared" si="1"/>
        <v>500</v>
      </c>
      <c r="V3" s="23">
        <f t="shared" si="2"/>
        <v>653.07235486575098</v>
      </c>
      <c r="W3" s="23">
        <f t="shared" si="3"/>
        <v>130.44776529446665</v>
      </c>
      <c r="X3" s="23">
        <f t="shared" si="4"/>
        <v>157.50036830351198</v>
      </c>
      <c r="Y3" s="23">
        <f t="shared" si="5"/>
        <v>157.50036830351198</v>
      </c>
      <c r="Z3" s="19">
        <v>0</v>
      </c>
      <c r="AA3" s="24">
        <f t="shared" si="6"/>
        <v>0</v>
      </c>
      <c r="AB3" s="20" t="s">
        <v>240</v>
      </c>
    </row>
    <row r="4" spans="1:28" ht="13">
      <c r="A4" s="19"/>
      <c r="B4" s="19">
        <v>2</v>
      </c>
      <c r="C4" s="25" t="s">
        <v>277</v>
      </c>
      <c r="D4" s="19" t="s">
        <v>253</v>
      </c>
      <c r="E4" s="19" t="s">
        <v>264</v>
      </c>
      <c r="F4" s="19" t="s">
        <v>254</v>
      </c>
      <c r="G4" s="19">
        <v>1</v>
      </c>
      <c r="H4" s="20">
        <f>VLOOKUP(D4,station!$A$1:$M$116,9,0)</f>
        <v>383.30399999999997</v>
      </c>
      <c r="I4" s="20">
        <f>VLOOKUP(D4,station!$A$1:$M$116,8,0)</f>
        <v>1.1780999999999999</v>
      </c>
      <c r="J4" s="20">
        <f>VLOOKUP(D4,station!$A$1:$M$116,10,0)</f>
        <v>0</v>
      </c>
      <c r="K4" s="20">
        <f>VLOOKUP(D4,station!$A$1:$M$116,11,0)</f>
        <v>0</v>
      </c>
      <c r="L4" s="27">
        <v>400</v>
      </c>
      <c r="M4" s="21">
        <v>1.1780999999999999</v>
      </c>
      <c r="N4" s="20">
        <f>VLOOKUP(F4,station!$A$1:$M$116,9,0)</f>
        <v>400</v>
      </c>
      <c r="O4" s="20">
        <f>VLOOKUP(F4,station!$A$1:$M$116,8,0)</f>
        <v>1.8858600000000001</v>
      </c>
      <c r="P4" s="20">
        <f>VLOOKUP(F4,station!$A$1:$M$116,10,0)</f>
        <v>0</v>
      </c>
      <c r="Q4" s="20">
        <f>VLOOKUP(F4,station!$A$1:$M$116,11,0)</f>
        <v>0</v>
      </c>
      <c r="R4" s="22">
        <v>400</v>
      </c>
      <c r="S4" s="22">
        <v>1.8858600000000001</v>
      </c>
      <c r="T4" s="23">
        <f t="shared" si="0"/>
        <v>653.07235486575098</v>
      </c>
      <c r="U4" s="23">
        <f t="shared" si="1"/>
        <v>130.44776529446665</v>
      </c>
      <c r="V4" s="23">
        <f t="shared" si="2"/>
        <v>376.04919565905311</v>
      </c>
      <c r="W4" s="23">
        <f t="shared" si="3"/>
        <v>119.68934000841853</v>
      </c>
      <c r="X4" s="23">
        <f t="shared" si="4"/>
        <v>40.551660908179151</v>
      </c>
      <c r="Y4" s="23">
        <f t="shared" si="5"/>
        <v>40.551660908179151</v>
      </c>
      <c r="Z4" s="19">
        <v>0</v>
      </c>
      <c r="AA4" s="24">
        <f t="shared" si="6"/>
        <v>0</v>
      </c>
      <c r="AB4" s="20" t="s">
        <v>240</v>
      </c>
    </row>
    <row r="5" spans="1:28" ht="13">
      <c r="A5" s="19"/>
      <c r="B5" s="19">
        <v>2</v>
      </c>
      <c r="C5" s="25" t="s">
        <v>276</v>
      </c>
      <c r="D5" s="19" t="s">
        <v>255</v>
      </c>
      <c r="E5" s="25" t="s">
        <v>290</v>
      </c>
      <c r="F5" s="19" t="s">
        <v>256</v>
      </c>
      <c r="G5" s="19">
        <v>1</v>
      </c>
      <c r="H5" s="20">
        <f>VLOOKUP(D5,station!$A$1:$M$116,9,0)</f>
        <v>400</v>
      </c>
      <c r="I5" s="20">
        <f>VLOOKUP(D5,station!$A$1:$M$116,8,0)</f>
        <v>1.58606</v>
      </c>
      <c r="J5" s="20">
        <f>VLOOKUP(D5,station!$A$1:$M$116,10,0)</f>
        <v>-5</v>
      </c>
      <c r="K5" s="20">
        <f>VLOOKUP(D5,station!$A$1:$M$116,11,0)</f>
        <v>0</v>
      </c>
      <c r="L5" s="27">
        <v>395</v>
      </c>
      <c r="M5" s="21">
        <v>1.58606</v>
      </c>
      <c r="N5" s="20">
        <f>VLOOKUP(F5,station!$A$1:$M$116,9,0)</f>
        <v>400</v>
      </c>
      <c r="O5" s="20">
        <f>VLOOKUP(F5,station!$A$1:$M$116,8,0)</f>
        <v>1.7359599999999999</v>
      </c>
      <c r="P5" s="20">
        <f>VLOOKUP(F5,station!$A$1:$M$116,10,0)</f>
        <v>-10</v>
      </c>
      <c r="Q5" s="20">
        <f>VLOOKUP(F5,station!$A$1:$M$116,11,0)</f>
        <v>0</v>
      </c>
      <c r="R5" s="26">
        <v>390</v>
      </c>
      <c r="S5" s="22">
        <v>1.7359599999999999</v>
      </c>
      <c r="T5" s="23">
        <f t="shared" si="0"/>
        <v>493.97108319290544</v>
      </c>
      <c r="U5" s="23">
        <f t="shared" si="1"/>
        <v>105.0460126012992</v>
      </c>
      <c r="V5" s="23">
        <f t="shared" si="2"/>
        <v>435.87862617304228</v>
      </c>
      <c r="W5" s="23">
        <f t="shared" si="3"/>
        <v>115.30733121289722</v>
      </c>
      <c r="X5" s="23">
        <f t="shared" si="4"/>
        <v>8.5886373490110355</v>
      </c>
      <c r="Y5" s="23">
        <f t="shared" si="5"/>
        <v>8.5886373490110355</v>
      </c>
      <c r="Z5" s="19">
        <v>0</v>
      </c>
      <c r="AA5" s="24">
        <f t="shared" si="6"/>
        <v>0</v>
      </c>
      <c r="AB5" s="20" t="s">
        <v>240</v>
      </c>
    </row>
    <row r="6" spans="1:28" ht="13">
      <c r="A6" s="19"/>
      <c r="B6" s="19">
        <v>9</v>
      </c>
      <c r="C6" s="19" t="s">
        <v>286</v>
      </c>
      <c r="D6" s="19" t="s">
        <v>281</v>
      </c>
      <c r="E6" s="25" t="s">
        <v>283</v>
      </c>
      <c r="F6" s="19" t="s">
        <v>282</v>
      </c>
      <c r="G6" s="19">
        <v>1</v>
      </c>
      <c r="H6" s="20">
        <f>VLOOKUP(D6,station!$A$1:$M$116,9,0)</f>
        <v>80</v>
      </c>
      <c r="I6" s="20">
        <f>VLOOKUP(D6,station!$A$1:$M$116,8,0)</f>
        <v>-0.27628999999999998</v>
      </c>
      <c r="J6" s="20">
        <f>VLOOKUP(D6,station!$A$1:$M$116,10,0)</f>
        <v>0</v>
      </c>
      <c r="K6" s="20">
        <f>VLOOKUP(D6,station!$A$1:$M$116,11,0)</f>
        <v>0</v>
      </c>
      <c r="L6" s="21">
        <v>80</v>
      </c>
      <c r="M6" s="21">
        <v>-0.27628999999999998</v>
      </c>
      <c r="N6" s="20">
        <f>VLOOKUP(F6,station!$A$1:$M$116,9,0)</f>
        <v>80</v>
      </c>
      <c r="O6" s="20">
        <f>VLOOKUP(F6,station!$A$1:$M$116,8,0)</f>
        <v>1.0445500000000001</v>
      </c>
      <c r="P6" s="20">
        <f>VLOOKUP(F6,station!$A$1:$M$116,10,0)</f>
        <v>0</v>
      </c>
      <c r="Q6" s="20">
        <f>VLOOKUP(F6,station!$A$1:$M$116,11,0)</f>
        <v>15</v>
      </c>
      <c r="R6" s="22">
        <v>80</v>
      </c>
      <c r="S6" s="26">
        <v>1.1780999999999999</v>
      </c>
      <c r="T6" s="23">
        <f t="shared" ref="T6:T8" si="7">L6*COS(M6)+500+K6</f>
        <v>576.96592811127562</v>
      </c>
      <c r="U6" s="23">
        <f t="shared" ref="U6:U8" si="8">500-L6*SIN(M6)</f>
        <v>521.82305913408948</v>
      </c>
      <c r="V6" s="23">
        <f t="shared" ref="V6:V8" si="9">R6*COS(S6)+500+Q6</f>
        <v>545.61447097315022</v>
      </c>
      <c r="W6" s="23">
        <f t="shared" ref="W6:W8" si="10">500-R6*SIN(S6)</f>
        <v>426.08955305889333</v>
      </c>
      <c r="X6" s="23">
        <f t="shared" ref="X6:X8" si="11">(O6-I6)*180/PI()</f>
        <v>75.678557412059661</v>
      </c>
      <c r="Y6" s="23">
        <f t="shared" si="5"/>
        <v>75.678557412059661</v>
      </c>
      <c r="Z6" s="19">
        <v>0</v>
      </c>
      <c r="AA6" s="24">
        <f t="shared" si="6"/>
        <v>0</v>
      </c>
      <c r="AB6" s="28" t="s">
        <v>138</v>
      </c>
    </row>
    <row r="7" spans="1:28" ht="13">
      <c r="A7" s="19"/>
      <c r="B7" s="19">
        <v>9</v>
      </c>
      <c r="C7" s="25" t="s">
        <v>288</v>
      </c>
      <c r="D7" s="19" t="s">
        <v>282</v>
      </c>
      <c r="E7" s="25" t="s">
        <v>289</v>
      </c>
      <c r="F7" s="19" t="s">
        <v>284</v>
      </c>
      <c r="G7" s="19">
        <v>2</v>
      </c>
      <c r="H7" s="20">
        <f>VLOOKUP(D7,station!$A$1:$M$116,9,0)</f>
        <v>80</v>
      </c>
      <c r="I7" s="20">
        <f>VLOOKUP(D7,station!$A$1:$M$116,8,0)</f>
        <v>1.0445500000000001</v>
      </c>
      <c r="J7" s="20">
        <f>VLOOKUP(D7,station!$A$1:$M$116,10,0)</f>
        <v>0</v>
      </c>
      <c r="K7" s="20">
        <f>VLOOKUP(D7,station!$A$1:$M$116,11,0)</f>
        <v>15</v>
      </c>
      <c r="L7" s="21">
        <v>80</v>
      </c>
      <c r="M7" s="26">
        <v>1.1780999999999999</v>
      </c>
      <c r="N7" s="20">
        <f>VLOOKUP(F7,station!$A$1:$M$116,9,0)</f>
        <v>364.65480000000002</v>
      </c>
      <c r="O7" s="20">
        <f>VLOOKUP(F7,station!$A$1:$M$116,8,0)</f>
        <v>1.1780999999999999</v>
      </c>
      <c r="P7" s="20">
        <f>VLOOKUP(F7,station!$A$1:$M$116,10,0)</f>
        <v>0</v>
      </c>
      <c r="Q7" s="20">
        <f>VLOOKUP(F7,station!$A$1:$M$116,11,0)</f>
        <v>15</v>
      </c>
      <c r="R7" s="26">
        <v>400</v>
      </c>
      <c r="S7" s="22">
        <v>1.1780999999999999</v>
      </c>
      <c r="T7" s="23">
        <f t="shared" si="7"/>
        <v>545.61447097315022</v>
      </c>
      <c r="U7" s="23">
        <f t="shared" si="8"/>
        <v>426.08955305889333</v>
      </c>
      <c r="V7" s="23">
        <f t="shared" si="9"/>
        <v>668.07235486575098</v>
      </c>
      <c r="W7" s="23">
        <f t="shared" si="10"/>
        <v>130.44776529446665</v>
      </c>
      <c r="X7" s="23">
        <f t="shared" si="11"/>
        <v>7.6518513539721349</v>
      </c>
      <c r="Y7" s="23">
        <f t="shared" si="5"/>
        <v>7.6518513539721349</v>
      </c>
      <c r="Z7" s="19">
        <v>0</v>
      </c>
      <c r="AA7" s="24">
        <f t="shared" si="6"/>
        <v>0</v>
      </c>
      <c r="AB7" s="28" t="s">
        <v>138</v>
      </c>
    </row>
    <row r="8" spans="1:28" ht="13">
      <c r="A8" s="19"/>
      <c r="B8" s="19">
        <v>9</v>
      </c>
      <c r="C8" s="25" t="s">
        <v>289</v>
      </c>
      <c r="D8" s="19" t="s">
        <v>284</v>
      </c>
      <c r="E8" s="19" t="s">
        <v>287</v>
      </c>
      <c r="F8" s="19" t="s">
        <v>285</v>
      </c>
      <c r="G8" s="19">
        <v>2</v>
      </c>
      <c r="H8" s="20">
        <f>VLOOKUP(D8,station!$A$1:$M$116,9,0)</f>
        <v>364.65480000000002</v>
      </c>
      <c r="I8" s="20">
        <f>VLOOKUP(D8,station!$A$1:$M$116,8,0)</f>
        <v>1.1780999999999999</v>
      </c>
      <c r="J8" s="20">
        <f>VLOOKUP(D8,station!$A$1:$M$116,10,0)</f>
        <v>0</v>
      </c>
      <c r="K8" s="20">
        <f>VLOOKUP(D8,station!$A$1:$M$116,11,0)</f>
        <v>15</v>
      </c>
      <c r="L8" s="27">
        <v>400</v>
      </c>
      <c r="M8" s="21">
        <v>1.1780999999999999</v>
      </c>
      <c r="N8" s="20">
        <f>VLOOKUP(F8,station!$A$1:$M$116,9,0)</f>
        <v>400</v>
      </c>
      <c r="O8" s="20">
        <f>VLOOKUP(F8,station!$A$1:$M$116,8,0)</f>
        <v>0.93467</v>
      </c>
      <c r="P8" s="20">
        <f>VLOOKUP(F8,station!$A$1:$M$116,10,0)</f>
        <v>0</v>
      </c>
      <c r="Q8" s="20">
        <f>VLOOKUP(F8,station!$A$1:$M$116,11,0)</f>
        <v>0</v>
      </c>
      <c r="R8" s="22">
        <v>400</v>
      </c>
      <c r="S8" s="22">
        <v>0.93467</v>
      </c>
      <c r="T8" s="23">
        <f t="shared" si="7"/>
        <v>668.07235486575098</v>
      </c>
      <c r="U8" s="23">
        <f t="shared" si="8"/>
        <v>130.44776529446665</v>
      </c>
      <c r="V8" s="23">
        <f t="shared" si="9"/>
        <v>737.6335646926434</v>
      </c>
      <c r="W8" s="23">
        <f t="shared" si="10"/>
        <v>178.23877031023886</v>
      </c>
      <c r="X8" s="23">
        <f t="shared" si="11"/>
        <v>-13.947511606869625</v>
      </c>
      <c r="Y8" s="23">
        <f t="shared" si="5"/>
        <v>13.947511606869625</v>
      </c>
      <c r="Z8" s="19">
        <v>0</v>
      </c>
      <c r="AA8" s="24">
        <f t="shared" si="6"/>
        <v>1</v>
      </c>
      <c r="AB8" s="28" t="s">
        <v>138</v>
      </c>
    </row>
    <row r="9" spans="1:28">
      <c r="A9" s="19"/>
      <c r="B9" s="19">
        <v>5</v>
      </c>
      <c r="C9" s="19" t="s">
        <v>291</v>
      </c>
      <c r="D9" s="19" t="s">
        <v>292</v>
      </c>
      <c r="E9" s="25" t="s">
        <v>293</v>
      </c>
      <c r="F9" s="19" t="s">
        <v>294</v>
      </c>
      <c r="G9" s="19">
        <v>2</v>
      </c>
      <c r="H9" s="20">
        <f>VLOOKUP(D9,station!$A$1:$M$116,9,0)</f>
        <v>120</v>
      </c>
      <c r="I9" s="20">
        <f>VLOOKUP(D9,station!$A$1:$M$116,8,0)</f>
        <v>-1.16296</v>
      </c>
      <c r="J9" s="20">
        <f>VLOOKUP(D9,station!$A$1:$M$116,10,0)</f>
        <v>0</v>
      </c>
      <c r="K9" s="20">
        <f>VLOOKUP(D9,station!$A$1:$M$116,11,0)</f>
        <v>0</v>
      </c>
      <c r="L9" s="21">
        <v>120</v>
      </c>
      <c r="M9" s="21">
        <v>-1.16296</v>
      </c>
      <c r="N9" s="20">
        <f>VLOOKUP(F9,station!$A$1:$M$116,9,0)</f>
        <v>91.380400000000009</v>
      </c>
      <c r="O9" s="20">
        <f>VLOOKUP(F9,station!$A$1:$M$116,8,0)</f>
        <v>-1.16296</v>
      </c>
      <c r="P9" s="20">
        <f>VLOOKUP(F9,station!$A$1:$M$116,10,0)</f>
        <v>0</v>
      </c>
      <c r="Q9" s="20">
        <f>VLOOKUP(F9,station!$A$1:$M$116,11,0)</f>
        <v>0</v>
      </c>
      <c r="R9" s="27">
        <v>95</v>
      </c>
      <c r="S9" s="21">
        <v>-1.16296</v>
      </c>
      <c r="T9" s="23">
        <f t="shared" ref="T9:T15" si="12">L9*COS(M9)+500+K9</f>
        <v>547.59488560901048</v>
      </c>
      <c r="U9" s="23">
        <f t="shared" ref="U9:U15" si="13">500-L9*SIN(M9)</f>
        <v>610.1577362869499</v>
      </c>
      <c r="V9" s="23">
        <f t="shared" ref="V9:V15" si="14">R9*COS(S9)+500+Q9</f>
        <v>537.67928444046663</v>
      </c>
      <c r="W9" s="23">
        <f t="shared" ref="W9:W15" si="15">500-R9*SIN(S9)</f>
        <v>587.20820789383538</v>
      </c>
      <c r="X9" s="23">
        <f t="shared" ref="X9:X15" si="16">(O9-I9)*180/PI()</f>
        <v>0</v>
      </c>
      <c r="Y9" s="23">
        <f t="shared" si="5"/>
        <v>0</v>
      </c>
      <c r="Z9" s="19">
        <v>0</v>
      </c>
      <c r="AA9" s="24">
        <f t="shared" ref="AA9:AA15" si="17">IF(X9&gt;0,0,1)</f>
        <v>1</v>
      </c>
      <c r="AB9" s="70" t="s">
        <v>129</v>
      </c>
    </row>
    <row r="10" spans="1:28">
      <c r="A10" s="19"/>
      <c r="B10" s="19">
        <v>5</v>
      </c>
      <c r="C10" s="25" t="s">
        <v>305</v>
      </c>
      <c r="D10" s="19" t="s">
        <v>306</v>
      </c>
      <c r="E10" s="25" t="s">
        <v>295</v>
      </c>
      <c r="F10" s="19" t="s">
        <v>296</v>
      </c>
      <c r="G10" s="19">
        <v>1</v>
      </c>
      <c r="H10" s="20">
        <f>VLOOKUP(D10,station!$A$1:$M$116,9,0)</f>
        <v>80</v>
      </c>
      <c r="I10" s="20">
        <f>VLOOKUP(D10,station!$A$1:$M$116,8,0)</f>
        <v>-1.7780199999999999</v>
      </c>
      <c r="J10" s="20">
        <f>VLOOKUP(D10,station!$A$1:$M$116,10,0)</f>
        <v>15</v>
      </c>
      <c r="K10" s="20">
        <f>VLOOKUP(D10,station!$A$1:$M$116,11,0)</f>
        <v>0</v>
      </c>
      <c r="L10" s="27">
        <v>95</v>
      </c>
      <c r="M10" s="27">
        <v>-1.16296</v>
      </c>
      <c r="N10" s="20">
        <f>VLOOKUP(F10,station!$A$1:$M$116,9,0)</f>
        <v>80</v>
      </c>
      <c r="O10" s="20">
        <f>VLOOKUP(F10,station!$A$1:$M$116,8,0)</f>
        <v>-2.5080200000000001</v>
      </c>
      <c r="P10" s="20">
        <f>VLOOKUP(F10,station!$A$1:$M$116,10,0)</f>
        <v>15</v>
      </c>
      <c r="Q10" s="20">
        <f>VLOOKUP(F10,station!$A$1:$M$116,11,0)</f>
        <v>0</v>
      </c>
      <c r="R10" s="27">
        <v>95</v>
      </c>
      <c r="S10" s="27">
        <v>-2.50284</v>
      </c>
      <c r="T10" s="23">
        <f t="shared" si="12"/>
        <v>537.67928444046663</v>
      </c>
      <c r="U10" s="23">
        <f t="shared" si="13"/>
        <v>587.20820789383538</v>
      </c>
      <c r="V10" s="23">
        <f t="shared" si="14"/>
        <v>423.73019588634884</v>
      </c>
      <c r="W10" s="23">
        <f t="shared" si="15"/>
        <v>556.63847614886265</v>
      </c>
      <c r="X10" s="23">
        <f t="shared" si="16"/>
        <v>-41.825919044550105</v>
      </c>
      <c r="Y10" s="23">
        <f t="shared" si="5"/>
        <v>41.825919044550105</v>
      </c>
      <c r="Z10" s="19">
        <v>0</v>
      </c>
      <c r="AA10" s="24">
        <f t="shared" si="17"/>
        <v>1</v>
      </c>
      <c r="AB10" s="70" t="s">
        <v>129</v>
      </c>
    </row>
    <row r="11" spans="1:28" ht="13">
      <c r="A11" s="19"/>
      <c r="B11" s="19">
        <v>5</v>
      </c>
      <c r="C11" s="25" t="s">
        <v>295</v>
      </c>
      <c r="D11" s="19" t="s">
        <v>296</v>
      </c>
      <c r="E11" s="29" t="s">
        <v>302</v>
      </c>
      <c r="F11" s="19" t="s">
        <v>297</v>
      </c>
      <c r="G11" s="19">
        <v>2</v>
      </c>
      <c r="H11" s="20">
        <f>VLOOKUP(D11,station!$A$1:$M$116,9,0)</f>
        <v>80</v>
      </c>
      <c r="I11" s="20">
        <f>VLOOKUP(D11,station!$A$1:$M$116,8,0)</f>
        <v>-2.5080200000000001</v>
      </c>
      <c r="J11" s="20">
        <f>VLOOKUP(D11,station!$A$1:$M$116,10,0)</f>
        <v>15</v>
      </c>
      <c r="K11" s="20">
        <f>VLOOKUP(D11,station!$A$1:$M$116,11,0)</f>
        <v>0</v>
      </c>
      <c r="L11" s="27">
        <v>95</v>
      </c>
      <c r="M11" s="27">
        <v>-2.50284</v>
      </c>
      <c r="N11" s="20">
        <f>VLOOKUP(F11,station!$A$1:$M$116,9,0)</f>
        <v>0</v>
      </c>
      <c r="O11" s="20">
        <f>VLOOKUP(F11,station!$A$1:$M$116,8,0)</f>
        <v>-2.50284</v>
      </c>
      <c r="P11" s="20">
        <f>VLOOKUP(F11,station!$A$1:$M$116,10,0)</f>
        <v>0</v>
      </c>
      <c r="Q11" s="20">
        <f>VLOOKUP(F11,station!$A$1:$M$116,11,0)</f>
        <v>0</v>
      </c>
      <c r="R11" s="21">
        <v>0</v>
      </c>
      <c r="S11" s="21">
        <v>-2.50284</v>
      </c>
      <c r="T11" s="23">
        <f t="shared" si="12"/>
        <v>423.73019588634884</v>
      </c>
      <c r="U11" s="23">
        <f t="shared" si="13"/>
        <v>556.63847614886265</v>
      </c>
      <c r="V11" s="23">
        <f t="shared" si="14"/>
        <v>500</v>
      </c>
      <c r="W11" s="23">
        <f t="shared" si="15"/>
        <v>500</v>
      </c>
      <c r="X11" s="23">
        <f t="shared" si="16"/>
        <v>0.29679213787777703</v>
      </c>
      <c r="Y11" s="23">
        <f t="shared" si="5"/>
        <v>0.29679213787777703</v>
      </c>
      <c r="Z11" s="19">
        <v>0</v>
      </c>
      <c r="AA11" s="24">
        <f t="shared" si="17"/>
        <v>0</v>
      </c>
      <c r="AB11" s="70" t="s">
        <v>129</v>
      </c>
    </row>
    <row r="12" spans="1:28" ht="13">
      <c r="A12" s="19"/>
      <c r="B12" s="19">
        <v>5</v>
      </c>
      <c r="C12" s="30" t="s">
        <v>124</v>
      </c>
      <c r="D12" s="19" t="s">
        <v>297</v>
      </c>
      <c r="E12" s="31" t="s">
        <v>308</v>
      </c>
      <c r="F12" s="19" t="s">
        <v>298</v>
      </c>
      <c r="G12" s="19">
        <v>2</v>
      </c>
      <c r="H12" s="20">
        <f>VLOOKUP(D12,station!$A$1:$M$116,9,0)</f>
        <v>0</v>
      </c>
      <c r="I12" s="20">
        <f>VLOOKUP(D12,station!$A$1:$M$116,8,0)</f>
        <v>-2.50284</v>
      </c>
      <c r="J12" s="20">
        <f>VLOOKUP(D12,station!$A$1:$M$116,10,0)</f>
        <v>0</v>
      </c>
      <c r="K12" s="20">
        <f>VLOOKUP(D12,station!$A$1:$M$116,11,0)</f>
        <v>0</v>
      </c>
      <c r="L12" s="21">
        <v>0</v>
      </c>
      <c r="M12" s="21">
        <v>-2.50284</v>
      </c>
      <c r="N12" s="20">
        <f>VLOOKUP(F12,station!$A$1:$M$116,9,0)</f>
        <v>80</v>
      </c>
      <c r="O12" s="20">
        <f>VLOOKUP(F12,station!$A$1:$M$116,8,0)</f>
        <v>0.11772000000000001</v>
      </c>
      <c r="P12" s="20">
        <f>VLOOKUP(F12,station!$A$1:$M$116,10,0)</f>
        <v>15</v>
      </c>
      <c r="Q12" s="20">
        <f>VLOOKUP(F12,station!$A$1:$M$116,11,0)</f>
        <v>0</v>
      </c>
      <c r="R12" s="27">
        <v>95</v>
      </c>
      <c r="S12" s="21">
        <v>0.11772000000000001</v>
      </c>
      <c r="T12" s="23">
        <f t="shared" si="12"/>
        <v>500</v>
      </c>
      <c r="U12" s="23">
        <f t="shared" si="13"/>
        <v>500</v>
      </c>
      <c r="V12" s="23">
        <f t="shared" si="14"/>
        <v>594.34250489957719</v>
      </c>
      <c r="W12" s="23">
        <f t="shared" si="15"/>
        <v>488.84241203157023</v>
      </c>
      <c r="X12" s="23">
        <f t="shared" si="16"/>
        <v>150.147027960803</v>
      </c>
      <c r="Y12" s="23">
        <f t="shared" si="5"/>
        <v>150.147027960803</v>
      </c>
      <c r="Z12" s="19">
        <v>0</v>
      </c>
      <c r="AA12" s="24">
        <f t="shared" si="17"/>
        <v>0</v>
      </c>
      <c r="AB12" s="70" t="s">
        <v>129</v>
      </c>
    </row>
    <row r="13" spans="1:28" ht="13">
      <c r="A13" s="19"/>
      <c r="B13" s="19">
        <v>5</v>
      </c>
      <c r="C13" s="32" t="s">
        <v>131</v>
      </c>
      <c r="D13" s="19" t="s">
        <v>298</v>
      </c>
      <c r="E13" s="31" t="s">
        <v>307</v>
      </c>
      <c r="F13" s="19" t="s">
        <v>299</v>
      </c>
      <c r="G13" s="19">
        <v>1</v>
      </c>
      <c r="H13" s="20">
        <f>VLOOKUP(D13,station!$A$1:$M$116,9,0)</f>
        <v>80</v>
      </c>
      <c r="I13" s="20">
        <f>VLOOKUP(D13,station!$A$1:$M$116,8,0)</f>
        <v>0.11772000000000001</v>
      </c>
      <c r="J13" s="20">
        <f>VLOOKUP(D13,station!$A$1:$M$116,10,0)</f>
        <v>15</v>
      </c>
      <c r="K13" s="20">
        <f>VLOOKUP(D13,station!$A$1:$M$116,11,0)</f>
        <v>0</v>
      </c>
      <c r="L13" s="27">
        <v>95</v>
      </c>
      <c r="M13" s="21">
        <v>0.11772000000000001</v>
      </c>
      <c r="N13" s="20">
        <f>VLOOKUP(F13,station!$A$1:$M$116,9,0)</f>
        <v>120</v>
      </c>
      <c r="O13" s="20">
        <f>VLOOKUP(F13,station!$A$1:$M$116,8,0)</f>
        <v>-0.39269999999999999</v>
      </c>
      <c r="P13" s="20">
        <f>VLOOKUP(F13,station!$A$1:$M$116,10,0)</f>
        <v>0</v>
      </c>
      <c r="Q13" s="20">
        <f>VLOOKUP(F13,station!$A$1:$M$116,11,0)</f>
        <v>0</v>
      </c>
      <c r="R13" s="27">
        <v>95</v>
      </c>
      <c r="S13" s="21">
        <v>-0.39269999999999999</v>
      </c>
      <c r="T13" s="23">
        <f t="shared" si="12"/>
        <v>594.34250489957719</v>
      </c>
      <c r="U13" s="23">
        <f t="shared" si="13"/>
        <v>488.84241203157023</v>
      </c>
      <c r="V13" s="23">
        <f t="shared" si="14"/>
        <v>587.7685222037602</v>
      </c>
      <c r="W13" s="23">
        <f t="shared" si="15"/>
        <v>536.35500667264478</v>
      </c>
      <c r="X13" s="23">
        <f t="shared" si="16"/>
        <v>-29.244911779067476</v>
      </c>
      <c r="Y13" s="23">
        <f t="shared" si="5"/>
        <v>29.244911779067476</v>
      </c>
      <c r="Z13" s="19">
        <v>0</v>
      </c>
      <c r="AA13" s="24">
        <f t="shared" si="17"/>
        <v>1</v>
      </c>
      <c r="AB13" s="70" t="s">
        <v>129</v>
      </c>
    </row>
    <row r="14" spans="1:28" ht="13">
      <c r="A14" s="19"/>
      <c r="B14" s="19">
        <v>5</v>
      </c>
      <c r="C14" s="30" t="s">
        <v>132</v>
      </c>
      <c r="D14" s="19" t="s">
        <v>299</v>
      </c>
      <c r="E14" s="29" t="s">
        <v>303</v>
      </c>
      <c r="F14" s="19" t="s">
        <v>300</v>
      </c>
      <c r="G14" s="19">
        <v>2</v>
      </c>
      <c r="H14" s="20">
        <f>VLOOKUP(D14,station!$A$1:$M$116,9,0)</f>
        <v>120</v>
      </c>
      <c r="I14" s="20">
        <f>VLOOKUP(D14,station!$A$1:$M$116,8,0)</f>
        <v>-0.39269999999999999</v>
      </c>
      <c r="J14" s="20">
        <f>VLOOKUP(D14,station!$A$1:$M$116,10,0)</f>
        <v>0</v>
      </c>
      <c r="K14" s="20">
        <f>VLOOKUP(D14,station!$A$1:$M$116,11,0)</f>
        <v>0</v>
      </c>
      <c r="L14" s="27">
        <v>95</v>
      </c>
      <c r="M14" s="21">
        <v>-0.39269999999999999</v>
      </c>
      <c r="N14" s="20">
        <f>VLOOKUP(F14,station!$A$1:$M$116,9,0)</f>
        <v>240</v>
      </c>
      <c r="O14" s="20">
        <f>VLOOKUP(F14,station!$A$1:$M$116,8,0)</f>
        <v>-0.39269999999999999</v>
      </c>
      <c r="P14" s="20">
        <f>VLOOKUP(F14,station!$A$1:$M$116,10,0)</f>
        <v>0</v>
      </c>
      <c r="Q14" s="20">
        <f>VLOOKUP(F14,station!$A$1:$M$116,11,0)</f>
        <v>0</v>
      </c>
      <c r="R14" s="27">
        <v>320</v>
      </c>
      <c r="S14" s="21">
        <v>-0.39269999999999999</v>
      </c>
      <c r="T14" s="23">
        <f t="shared" si="12"/>
        <v>587.7685222037602</v>
      </c>
      <c r="U14" s="23">
        <f t="shared" si="13"/>
        <v>536.35500667264478</v>
      </c>
      <c r="V14" s="23">
        <f t="shared" si="14"/>
        <v>795.64133794950817</v>
      </c>
      <c r="W14" s="23">
        <f t="shared" si="15"/>
        <v>622.45896984469823</v>
      </c>
      <c r="X14" s="23">
        <f t="shared" si="16"/>
        <v>0</v>
      </c>
      <c r="Y14" s="23">
        <f t="shared" si="5"/>
        <v>0</v>
      </c>
      <c r="Z14" s="19">
        <v>0</v>
      </c>
      <c r="AA14" s="24">
        <f t="shared" si="17"/>
        <v>1</v>
      </c>
      <c r="AB14" s="70" t="s">
        <v>129</v>
      </c>
    </row>
    <row r="15" spans="1:28" ht="13">
      <c r="A15" s="19"/>
      <c r="B15" s="19">
        <v>5</v>
      </c>
      <c r="C15" s="30" t="s">
        <v>133</v>
      </c>
      <c r="D15" s="19" t="s">
        <v>300</v>
      </c>
      <c r="E15" s="29" t="s">
        <v>304</v>
      </c>
      <c r="F15" s="19" t="s">
        <v>301</v>
      </c>
      <c r="G15" s="19">
        <v>1</v>
      </c>
      <c r="H15" s="20">
        <f>VLOOKUP(D15,station!$A$1:$M$116,9,0)</f>
        <v>240</v>
      </c>
      <c r="I15" s="20">
        <f>VLOOKUP(D15,station!$A$1:$M$116,8,0)</f>
        <v>-0.39269999999999999</v>
      </c>
      <c r="J15" s="20">
        <f>VLOOKUP(D15,station!$A$1:$M$116,10,0)</f>
        <v>0</v>
      </c>
      <c r="K15" s="20">
        <f>VLOOKUP(D15,station!$A$1:$M$116,11,0)</f>
        <v>0</v>
      </c>
      <c r="L15" s="27">
        <v>320</v>
      </c>
      <c r="M15" s="21">
        <v>-0.39269999999999999</v>
      </c>
      <c r="N15" s="20">
        <f>VLOOKUP(F15,station!$A$1:$M$116,9,0)</f>
        <v>320</v>
      </c>
      <c r="O15" s="20">
        <f>VLOOKUP(F15,station!$A$1:$M$116,8,0)</f>
        <v>-0.22</v>
      </c>
      <c r="P15" s="20">
        <f>VLOOKUP(F15,station!$A$1:$M$116,10,0)</f>
        <v>0</v>
      </c>
      <c r="Q15" s="20">
        <f>VLOOKUP(F15,station!$A$1:$M$116,11,0)</f>
        <v>0</v>
      </c>
      <c r="R15" s="21">
        <v>320</v>
      </c>
      <c r="S15" s="21">
        <v>-0.22</v>
      </c>
      <c r="T15" s="23">
        <f t="shared" si="12"/>
        <v>795.64133794950817</v>
      </c>
      <c r="U15" s="23">
        <f t="shared" si="13"/>
        <v>622.45896984469823</v>
      </c>
      <c r="V15" s="23">
        <f t="shared" si="14"/>
        <v>812.28718378579379</v>
      </c>
      <c r="W15" s="23">
        <f t="shared" si="15"/>
        <v>569.83347938587815</v>
      </c>
      <c r="X15" s="23">
        <f t="shared" si="16"/>
        <v>9.894981121909316</v>
      </c>
      <c r="Y15" s="23">
        <f t="shared" si="5"/>
        <v>9.894981121909316</v>
      </c>
      <c r="Z15" s="19">
        <v>0</v>
      </c>
      <c r="AA15" s="24">
        <f t="shared" si="17"/>
        <v>0</v>
      </c>
      <c r="AB15" s="70" t="s">
        <v>129</v>
      </c>
    </row>
    <row r="16" spans="1:28">
      <c r="A16" s="19"/>
      <c r="B16" s="19">
        <v>11</v>
      </c>
      <c r="C16" s="19" t="s">
        <v>309</v>
      </c>
      <c r="D16" s="19" t="s">
        <v>310</v>
      </c>
      <c r="E16" s="19" t="s">
        <v>311</v>
      </c>
      <c r="F16" s="19" t="s">
        <v>312</v>
      </c>
      <c r="G16" s="19">
        <v>2</v>
      </c>
      <c r="H16" s="20">
        <f>VLOOKUP(D16,station!$A$1:$M$116,9,0)</f>
        <v>308</v>
      </c>
      <c r="I16" s="20">
        <f>VLOOKUP(D16,station!$A$1:$M$116,8,0)</f>
        <v>2.7488899999999998</v>
      </c>
      <c r="J16" s="20">
        <f>VLOOKUP(D16,station!$A$1:$M$116,10,0)</f>
        <v>0</v>
      </c>
      <c r="K16" s="20">
        <f>VLOOKUP(D16,station!$A$1:$M$116,11,0)</f>
        <v>0</v>
      </c>
      <c r="L16" s="21">
        <v>308</v>
      </c>
      <c r="M16" s="21">
        <v>2.7488899999999998</v>
      </c>
      <c r="N16" s="20">
        <f>VLOOKUP(F16,station!$A$1:$M$116,9,0)</f>
        <v>80</v>
      </c>
      <c r="O16" s="20">
        <f>VLOOKUP(F16,station!$A$1:$M$116,8,0)</f>
        <v>2.7488899999999998</v>
      </c>
      <c r="P16" s="20">
        <f>VLOOKUP(F16,station!$A$1:$M$116,10,0)</f>
        <v>30</v>
      </c>
      <c r="Q16" s="20">
        <f>VLOOKUP(F16,station!$A$1:$M$116,11,0)</f>
        <v>0</v>
      </c>
      <c r="R16" s="27">
        <v>110</v>
      </c>
      <c r="S16" s="21">
        <v>2.7488899999999998</v>
      </c>
      <c r="T16" s="23">
        <f t="shared" ref="T16:T19" si="18">L16*COS(M16)+500+K16</f>
        <v>215.44552499462748</v>
      </c>
      <c r="U16" s="23">
        <f t="shared" ref="U16:U19" si="19">500-L16*SIN(M16)</f>
        <v>382.13248643321248</v>
      </c>
      <c r="V16" s="23">
        <f t="shared" ref="V16:V19" si="20">R16*COS(S16)+500+Q16</f>
        <v>398.37340178379554</v>
      </c>
      <c r="W16" s="23">
        <f t="shared" ref="W16:W19" si="21">500-R16*SIN(S16)</f>
        <v>457.90445944043302</v>
      </c>
      <c r="X16" s="23">
        <f t="shared" ref="X16:X19" si="22">(O16-I16)*180/PI()</f>
        <v>0</v>
      </c>
      <c r="Y16" s="23">
        <f t="shared" ref="Y16:Y19" si="23">ABS(X16)</f>
        <v>0</v>
      </c>
      <c r="Z16" s="19">
        <v>0</v>
      </c>
      <c r="AA16" s="24">
        <f t="shared" ref="AA16:AA19" si="24">IF(X16&gt;0,0,1)</f>
        <v>1</v>
      </c>
      <c r="AB16" s="70" t="s">
        <v>140</v>
      </c>
    </row>
    <row r="17" spans="1:28">
      <c r="A17" s="19"/>
      <c r="B17" s="19">
        <v>11</v>
      </c>
      <c r="C17" s="19" t="s">
        <v>311</v>
      </c>
      <c r="D17" s="19" t="s">
        <v>312</v>
      </c>
      <c r="E17" s="25" t="s">
        <v>305</v>
      </c>
      <c r="F17" s="19" t="s">
        <v>317</v>
      </c>
      <c r="G17" s="19">
        <v>1</v>
      </c>
      <c r="H17" s="20">
        <f>VLOOKUP(D17,station!$A$1:$M$116,9,0)</f>
        <v>80</v>
      </c>
      <c r="I17" s="20">
        <f>VLOOKUP(D17,station!$A$1:$M$116,8,0)</f>
        <v>2.7488899999999998</v>
      </c>
      <c r="J17" s="20">
        <f>VLOOKUP(D17,station!$A$1:$M$116,10,0)</f>
        <v>30</v>
      </c>
      <c r="K17" s="20">
        <f>VLOOKUP(D17,station!$A$1:$M$116,11,0)</f>
        <v>0</v>
      </c>
      <c r="L17" s="27">
        <v>110</v>
      </c>
      <c r="M17" s="21">
        <v>2.7488899999999998</v>
      </c>
      <c r="N17" s="20">
        <f>VLOOKUP(F17,station!$A$1:$M$116,9,0)</f>
        <v>80</v>
      </c>
      <c r="O17" s="20">
        <f>VLOOKUP(F17,station!$A$1:$M$116,8,0)</f>
        <v>-1.7780199999999999</v>
      </c>
      <c r="P17" s="20">
        <f>VLOOKUP(F17,station!$A$1:$M$116,10,0)</f>
        <v>30</v>
      </c>
      <c r="Q17" s="20">
        <f>VLOOKUP(F17,station!$A$1:$M$116,11,0)</f>
        <v>0</v>
      </c>
      <c r="R17" s="27">
        <v>110</v>
      </c>
      <c r="S17" s="27">
        <v>-1.7456400000000001</v>
      </c>
      <c r="T17" s="23">
        <f t="shared" si="18"/>
        <v>398.37340178379554</v>
      </c>
      <c r="U17" s="23">
        <f t="shared" si="19"/>
        <v>457.90445944043302</v>
      </c>
      <c r="V17" s="23">
        <f t="shared" si="20"/>
        <v>480.86503840445755</v>
      </c>
      <c r="W17" s="23">
        <f t="shared" si="21"/>
        <v>608.32291191034847</v>
      </c>
      <c r="X17" s="34">
        <v>122.5157</v>
      </c>
      <c r="Y17" s="23">
        <f t="shared" si="23"/>
        <v>122.5157</v>
      </c>
      <c r="Z17" s="19">
        <v>0</v>
      </c>
      <c r="AA17" s="24">
        <f t="shared" si="24"/>
        <v>0</v>
      </c>
      <c r="AB17" s="70" t="s">
        <v>140</v>
      </c>
    </row>
    <row r="18" spans="1:28">
      <c r="A18" s="19"/>
      <c r="B18" s="19">
        <v>11</v>
      </c>
      <c r="C18" s="25" t="s">
        <v>130</v>
      </c>
      <c r="D18" s="71" t="s">
        <v>317</v>
      </c>
      <c r="E18" s="19" t="s">
        <v>313</v>
      </c>
      <c r="F18" s="19" t="s">
        <v>314</v>
      </c>
      <c r="G18" s="19">
        <v>2</v>
      </c>
      <c r="H18" s="20">
        <f>VLOOKUP(D18,station!$A$1:$M$116,9,0)</f>
        <v>80</v>
      </c>
      <c r="I18" s="20">
        <f>VLOOKUP(D18,station!$A$1:$M$116,8,0)</f>
        <v>-1.7780199999999999</v>
      </c>
      <c r="J18" s="20">
        <f>VLOOKUP(D18,station!$A$1:$M$116,10,0)</f>
        <v>30</v>
      </c>
      <c r="K18" s="20">
        <f>VLOOKUP(D18,station!$A$1:$M$116,11,0)</f>
        <v>0</v>
      </c>
      <c r="L18" s="27">
        <v>110</v>
      </c>
      <c r="M18" s="27">
        <v>-1.7456400000000001</v>
      </c>
      <c r="N18" s="20">
        <f>VLOOKUP(F18,station!$A$1:$M$116,9,0)</f>
        <v>320</v>
      </c>
      <c r="O18" s="20">
        <f>VLOOKUP(F18,station!$A$1:$M$116,8,0)</f>
        <v>-1.7456400000000001</v>
      </c>
      <c r="P18" s="20">
        <f>VLOOKUP(F18,station!$A$1:$M$116,10,0)</f>
        <v>15</v>
      </c>
      <c r="Q18" s="20">
        <f>VLOOKUP(F18,station!$A$1:$M$116,11,0)</f>
        <v>0</v>
      </c>
      <c r="R18" s="27">
        <v>335</v>
      </c>
      <c r="S18" s="21">
        <v>-1.7456400000000001</v>
      </c>
      <c r="T18" s="23">
        <f t="shared" si="18"/>
        <v>480.86503840445755</v>
      </c>
      <c r="U18" s="23">
        <f t="shared" si="19"/>
        <v>608.32291191034847</v>
      </c>
      <c r="V18" s="23">
        <f t="shared" si="20"/>
        <v>441.72534423175705</v>
      </c>
      <c r="W18" s="23">
        <f t="shared" si="21"/>
        <v>829.89250445424307</v>
      </c>
      <c r="X18" s="23">
        <f t="shared" si="22"/>
        <v>1.8552373406335971</v>
      </c>
      <c r="Y18" s="23">
        <f t="shared" si="23"/>
        <v>1.8552373406335971</v>
      </c>
      <c r="Z18" s="19">
        <v>0</v>
      </c>
      <c r="AA18" s="24">
        <f t="shared" si="24"/>
        <v>0</v>
      </c>
      <c r="AB18" s="70" t="s">
        <v>140</v>
      </c>
    </row>
    <row r="19" spans="1:28">
      <c r="A19" s="19"/>
      <c r="B19" s="19">
        <v>11</v>
      </c>
      <c r="C19" s="19" t="s">
        <v>313</v>
      </c>
      <c r="D19" s="19" t="s">
        <v>314</v>
      </c>
      <c r="E19" s="19" t="s">
        <v>315</v>
      </c>
      <c r="F19" s="19" t="s">
        <v>316</v>
      </c>
      <c r="G19" s="19">
        <v>1</v>
      </c>
      <c r="H19" s="20">
        <f>VLOOKUP(D19,station!$A$1:$M$116,9,0)</f>
        <v>320</v>
      </c>
      <c r="I19" s="20">
        <f>VLOOKUP(D19,station!$A$1:$M$116,8,0)</f>
        <v>-1.7456400000000001</v>
      </c>
      <c r="J19" s="20">
        <f>VLOOKUP(D19,station!$A$1:$M$116,10,0)</f>
        <v>15</v>
      </c>
      <c r="K19" s="20">
        <f>VLOOKUP(D19,station!$A$1:$M$116,11,0)</f>
        <v>0</v>
      </c>
      <c r="L19" s="27">
        <v>335</v>
      </c>
      <c r="M19" s="21">
        <v>-1.7456400000000001</v>
      </c>
      <c r="N19" s="20">
        <f>VLOOKUP(F19,station!$A$1:$M$116,9,0)</f>
        <v>320</v>
      </c>
      <c r="O19" s="20">
        <f>VLOOKUP(F19,station!$A$1:$M$116,8,0)</f>
        <v>-1.8629899999999999</v>
      </c>
      <c r="P19" s="20">
        <f>VLOOKUP(F19,station!$A$1:$M$116,10,0)</f>
        <v>15</v>
      </c>
      <c r="Q19" s="20">
        <f>VLOOKUP(F19,station!$A$1:$M$116,11,0)</f>
        <v>0</v>
      </c>
      <c r="R19" s="27">
        <v>335</v>
      </c>
      <c r="S19" s="21">
        <v>-1.8629899999999999</v>
      </c>
      <c r="T19" s="23">
        <f t="shared" si="18"/>
        <v>441.72534423175705</v>
      </c>
      <c r="U19" s="23">
        <f t="shared" si="19"/>
        <v>829.89250445424307</v>
      </c>
      <c r="V19" s="23">
        <f t="shared" si="20"/>
        <v>403.50204088353155</v>
      </c>
      <c r="W19" s="23">
        <f t="shared" si="21"/>
        <v>820.80078535807297</v>
      </c>
      <c r="X19" s="23">
        <f t="shared" si="22"/>
        <v>-6.7236597258602018</v>
      </c>
      <c r="Y19" s="23">
        <f t="shared" si="23"/>
        <v>6.7236597258602018</v>
      </c>
      <c r="Z19" s="19">
        <v>0</v>
      </c>
      <c r="AA19" s="24">
        <f t="shared" si="24"/>
        <v>1</v>
      </c>
      <c r="AB19" s="70" t="s">
        <v>140</v>
      </c>
    </row>
    <row r="20" spans="1:28" ht="13">
      <c r="A20" s="19"/>
      <c r="B20" s="19">
        <v>4</v>
      </c>
      <c r="C20" s="19" t="s">
        <v>320</v>
      </c>
      <c r="D20" s="19" t="s">
        <v>318</v>
      </c>
      <c r="E20" s="19" t="s">
        <v>321</v>
      </c>
      <c r="F20" s="19" t="s">
        <v>319</v>
      </c>
      <c r="G20" s="19">
        <v>1</v>
      </c>
      <c r="H20" s="20">
        <f>VLOOKUP(D20,station!$A$1:$M$116,9,0)</f>
        <v>320</v>
      </c>
      <c r="I20" s="20">
        <f>VLOOKUP(D20,station!$A$1:$M$116,8,0)</f>
        <v>-2.2692700000000001</v>
      </c>
      <c r="J20" s="20">
        <f>VLOOKUP(D20,station!$A$1:$M$116,10,0)</f>
        <v>30</v>
      </c>
      <c r="K20" s="20">
        <f>VLOOKUP(D20,station!$A$1:$M$116,11,0)</f>
        <v>0</v>
      </c>
      <c r="L20" s="27">
        <v>350</v>
      </c>
      <c r="M20" s="21">
        <v>-2.2692700000000001</v>
      </c>
      <c r="N20" s="20">
        <f>VLOOKUP(F20,station!$A$1:$M$116,9,0)</f>
        <v>320</v>
      </c>
      <c r="O20" s="20">
        <f>VLOOKUP(F20,station!$A$1:$M$116,8,0)</f>
        <v>-0.4684100000000001</v>
      </c>
      <c r="P20" s="20">
        <f>VLOOKUP(F20,station!$A$1:$M$116,10,0)</f>
        <v>30</v>
      </c>
      <c r="Q20" s="20">
        <f>VLOOKUP(F20,station!$A$1:$M$116,11,0)</f>
        <v>0</v>
      </c>
      <c r="R20" s="27">
        <v>350</v>
      </c>
      <c r="S20" s="21">
        <v>-0.4684100000000001</v>
      </c>
      <c r="T20" s="23">
        <f t="shared" ref="T20" si="25">L20*COS(M20)+500+K20</f>
        <v>274.9326616445735</v>
      </c>
      <c r="U20" s="23">
        <f t="shared" ref="U20" si="26">500-L20*SIN(M20)</f>
        <v>768.0386039465285</v>
      </c>
      <c r="V20" s="23">
        <f t="shared" ref="V20" si="27">R20*COS(S20)+500+Q20</f>
        <v>812.30053753465518</v>
      </c>
      <c r="W20" s="23">
        <f t="shared" ref="W20" si="28">500-R20*SIN(S20)</f>
        <v>658.01384197457332</v>
      </c>
      <c r="X20" s="23">
        <f t="shared" ref="X20" si="29">(O20-I20)*180/PI()</f>
        <v>103.18167749392944</v>
      </c>
      <c r="Y20" s="23">
        <f t="shared" ref="Y20" si="30">ABS(X20)</f>
        <v>103.18167749392944</v>
      </c>
      <c r="Z20" s="19">
        <v>0</v>
      </c>
      <c r="AA20" s="24">
        <f t="shared" ref="AA20" si="31">IF(X20&gt;0,0,1)</f>
        <v>0</v>
      </c>
      <c r="AB20" s="70" t="s">
        <v>127</v>
      </c>
    </row>
    <row r="21" spans="1:28" ht="13">
      <c r="A21" s="19"/>
      <c r="B21" s="19">
        <v>7</v>
      </c>
      <c r="C21" s="65" t="s">
        <v>332</v>
      </c>
      <c r="D21" s="23" t="s">
        <v>333</v>
      </c>
      <c r="E21" s="23" t="s">
        <v>334</v>
      </c>
      <c r="F21" s="19" t="s">
        <v>335</v>
      </c>
      <c r="G21" s="19">
        <v>1</v>
      </c>
      <c r="H21" s="20">
        <f>VLOOKUP(D21,station!$A$1:$M$116,9,0)</f>
        <v>320</v>
      </c>
      <c r="I21" s="20">
        <f>VLOOKUP(D21,station!$A$1:$M$116,8,0)</f>
        <v>-1.0787</v>
      </c>
      <c r="J21" s="20">
        <f>VLOOKUP(D21,station!$A$1:$M$116,10,0)</f>
        <v>15</v>
      </c>
      <c r="K21" s="20">
        <f>VLOOKUP(D21,station!$A$1:$M$116,11,0)</f>
        <v>0</v>
      </c>
      <c r="L21" s="27">
        <v>335</v>
      </c>
      <c r="M21" s="21">
        <v>-1.0787</v>
      </c>
      <c r="N21" s="20">
        <f>VLOOKUP(F21,station!$A$1:$M$116,9,0)</f>
        <v>320</v>
      </c>
      <c r="O21" s="20">
        <f>VLOOKUP(F21,station!$A$1:$M$116,8,0)</f>
        <v>8.0000000000000016E-2</v>
      </c>
      <c r="P21" s="20">
        <f>VLOOKUP(F21,station!$A$1:$M$116,10,0)</f>
        <v>15</v>
      </c>
      <c r="Q21" s="20">
        <f>VLOOKUP(F21,station!$A$1:$M$116,11,0)</f>
        <v>0</v>
      </c>
      <c r="R21" s="27">
        <v>335</v>
      </c>
      <c r="S21" s="27">
        <v>8.0000000000000016E-2</v>
      </c>
      <c r="T21" s="23">
        <f t="shared" ref="T21:T22" si="32">L21*COS(M21)+500+K21</f>
        <v>658.27896109365736</v>
      </c>
      <c r="U21" s="23">
        <f t="shared" ref="U21:U22" si="33">500-L21*SIN(M21)</f>
        <v>795.2503522015046</v>
      </c>
      <c r="V21" s="23">
        <f t="shared" ref="V21:V22" si="34">R21*COS(S21)+500+Q21</f>
        <v>833.92857161137749</v>
      </c>
      <c r="W21" s="23">
        <f t="shared" ref="W21:W22" si="35">500-R21*SIN(S21)</f>
        <v>473.22857752032712</v>
      </c>
      <c r="X21" s="23">
        <f t="shared" ref="X21:X22" si="36">(O21-I21)*180/PI()</f>
        <v>66.388619721808482</v>
      </c>
      <c r="Y21" s="23">
        <f t="shared" ref="Y21:Y22" si="37">ABS(X21)</f>
        <v>66.388619721808482</v>
      </c>
      <c r="Z21" s="19">
        <v>0</v>
      </c>
      <c r="AA21" s="24">
        <f t="shared" ref="AA21:AA22" si="38">IF(X21&gt;0,0,1)</f>
        <v>0</v>
      </c>
      <c r="AB21" s="70" t="s">
        <v>136</v>
      </c>
    </row>
    <row r="22" spans="1:28">
      <c r="A22" s="19"/>
      <c r="B22" s="19">
        <v>7</v>
      </c>
      <c r="C22" s="23" t="s">
        <v>336</v>
      </c>
      <c r="D22" s="23" t="s">
        <v>337</v>
      </c>
      <c r="E22" s="23" t="s">
        <v>338</v>
      </c>
      <c r="F22" s="19" t="s">
        <v>339</v>
      </c>
      <c r="G22" s="19">
        <v>2</v>
      </c>
      <c r="H22" s="20">
        <f>VLOOKUP(D22,station!$A$1:$M$116,9,0)</f>
        <v>320</v>
      </c>
      <c r="I22" s="20">
        <f>VLOOKUP(D22,station!$A$1:$M$116,8,0)</f>
        <v>-0.12</v>
      </c>
      <c r="J22" s="20">
        <f>VLOOKUP(D22,station!$A$1:$M$116,10,0)</f>
        <v>15</v>
      </c>
      <c r="K22" s="20">
        <f>VLOOKUP(D22,station!$A$1:$M$116,11,0)</f>
        <v>0</v>
      </c>
      <c r="L22" s="27">
        <v>335</v>
      </c>
      <c r="M22" s="27">
        <v>-0.12</v>
      </c>
      <c r="N22" s="20">
        <f>VLOOKUP(F22,station!$A$1:$M$116,9,0)</f>
        <v>400</v>
      </c>
      <c r="O22" s="20">
        <f>VLOOKUP(F22,station!$A$1:$M$116,8,0)</f>
        <v>-0.12</v>
      </c>
      <c r="P22" s="20">
        <f>VLOOKUP(F22,station!$A$1:$M$116,10,0)</f>
        <v>0</v>
      </c>
      <c r="Q22" s="20">
        <f>VLOOKUP(F22,station!$A$1:$M$116,11,0)</f>
        <v>0</v>
      </c>
      <c r="R22" s="21">
        <v>400</v>
      </c>
      <c r="S22" s="27">
        <v>-0.12</v>
      </c>
      <c r="T22" s="23">
        <f t="shared" si="32"/>
        <v>832.59089301104518</v>
      </c>
      <c r="U22" s="23">
        <f t="shared" si="33"/>
        <v>540.10358944178802</v>
      </c>
      <c r="V22" s="23">
        <f t="shared" si="34"/>
        <v>897.12345434154645</v>
      </c>
      <c r="W22" s="23">
        <f t="shared" si="35"/>
        <v>547.88488291556769</v>
      </c>
      <c r="X22" s="23">
        <f t="shared" si="36"/>
        <v>0</v>
      </c>
      <c r="Y22" s="23">
        <f t="shared" si="37"/>
        <v>0</v>
      </c>
      <c r="Z22" s="19">
        <v>0</v>
      </c>
      <c r="AA22" s="24">
        <f t="shared" si="38"/>
        <v>1</v>
      </c>
      <c r="AB22" s="70" t="s">
        <v>136</v>
      </c>
    </row>
    <row r="23" spans="1:28" ht="13">
      <c r="A23" s="19"/>
      <c r="B23" s="19">
        <v>8</v>
      </c>
      <c r="C23" s="66" t="s">
        <v>128</v>
      </c>
      <c r="D23" s="23" t="s">
        <v>340</v>
      </c>
      <c r="E23" s="28" t="s">
        <v>331</v>
      </c>
      <c r="F23" s="19" t="s">
        <v>341</v>
      </c>
      <c r="G23" s="19">
        <v>1</v>
      </c>
      <c r="H23" s="20">
        <f>VLOOKUP(D23,station!$A$1:$M$116,9,0)</f>
        <v>320</v>
      </c>
      <c r="I23" s="20">
        <f>VLOOKUP(D23,station!$A$1:$M$116,8,0)</f>
        <v>-1.7456400000000001</v>
      </c>
      <c r="J23" s="20">
        <f>VLOOKUP(D23,station!$A$1:$M$116,10,0)</f>
        <v>45</v>
      </c>
      <c r="K23" s="20">
        <f>VLOOKUP(D23,station!$A$1:$M$116,11,0)</f>
        <v>0</v>
      </c>
      <c r="L23" s="21">
        <v>365</v>
      </c>
      <c r="M23" s="21">
        <v>-1.7456400000000001</v>
      </c>
      <c r="N23" s="20">
        <f>VLOOKUP(F23,station!$A$1:$M$116,9,0)</f>
        <v>320</v>
      </c>
      <c r="O23" s="20">
        <f>VLOOKUP(F23,station!$A$1:$M$116,8,0)</f>
        <v>-2.1456400000000002</v>
      </c>
      <c r="P23" s="20">
        <f>VLOOKUP(F23,station!$A$1:$M$116,10,0)</f>
        <v>45</v>
      </c>
      <c r="Q23" s="20">
        <f>VLOOKUP(F23,station!$A$1:$M$116,11,0)</f>
        <v>0</v>
      </c>
      <c r="R23" s="27">
        <v>365</v>
      </c>
      <c r="S23" s="21">
        <v>-2.1456400000000002</v>
      </c>
      <c r="T23" s="23">
        <f t="shared" ref="T23" si="39">L23*COS(M23)+500+K23</f>
        <v>436.50671834206366</v>
      </c>
      <c r="U23" s="23">
        <f t="shared" ref="U23" si="40">500-L23*SIN(M23)</f>
        <v>859.43511679342896</v>
      </c>
      <c r="V23" s="23">
        <f t="shared" ref="V23" si="41">R23*COS(S23)+500+Q23</f>
        <v>301.54818753442271</v>
      </c>
      <c r="W23" s="23">
        <f t="shared" ref="W23" si="42">500-R23*SIN(S23)</f>
        <v>806.33621746232893</v>
      </c>
      <c r="X23" s="23">
        <f t="shared" ref="X23" si="43">(O23-I23)*180/PI()</f>
        <v>-22.918311805232939</v>
      </c>
      <c r="Y23" s="23">
        <f t="shared" ref="Y23" si="44">ABS(X23)</f>
        <v>22.918311805232939</v>
      </c>
      <c r="Z23" s="19">
        <v>0</v>
      </c>
      <c r="AA23" s="24">
        <f t="shared" ref="AA23" si="45">IF(X23&gt;0,0,1)</f>
        <v>1</v>
      </c>
      <c r="AB23" s="70" t="s">
        <v>137</v>
      </c>
    </row>
    <row r="24" spans="1:28">
      <c r="A24" s="19"/>
      <c r="B24" s="19">
        <v>10</v>
      </c>
      <c r="C24" s="23" t="s">
        <v>342</v>
      </c>
      <c r="D24" s="23" t="s">
        <v>343</v>
      </c>
      <c r="E24" s="23" t="s">
        <v>352</v>
      </c>
      <c r="F24" s="19" t="s">
        <v>353</v>
      </c>
      <c r="G24" s="19">
        <v>1</v>
      </c>
      <c r="H24" s="20">
        <f>VLOOKUP(D24,station!$A$1:$M$116,9,0)</f>
        <v>139.78399999999999</v>
      </c>
      <c r="I24" s="20">
        <f>VLOOKUP(D24,station!$A$1:$M$116,8,0)</f>
        <v>-1.5708</v>
      </c>
      <c r="J24" s="20">
        <f>VLOOKUP(D24,station!$A$1:$M$116,10,0)</f>
        <v>0</v>
      </c>
      <c r="K24" s="20">
        <f>VLOOKUP(D24,station!$A$1:$M$116,11,0)</f>
        <v>0</v>
      </c>
      <c r="L24" s="21">
        <v>139.78399999999999</v>
      </c>
      <c r="M24" s="21">
        <v>-1.5708</v>
      </c>
      <c r="N24" s="20">
        <f>VLOOKUP(F24,station!$A$1:$M$116,9,0)</f>
        <v>139.78399999999999</v>
      </c>
      <c r="O24" s="20">
        <f>VLOOKUP(F24,station!$A$1:$M$116,8,0)</f>
        <v>2.7488899999999998</v>
      </c>
      <c r="P24" s="20">
        <f>VLOOKUP(F24,station!$A$1:$M$116,10,0)</f>
        <v>0</v>
      </c>
      <c r="Q24" s="20">
        <f>VLOOKUP(F24,station!$A$1:$M$116,11,0)</f>
        <v>0</v>
      </c>
      <c r="R24" s="21">
        <v>139.78399999999999</v>
      </c>
      <c r="S24" s="27">
        <v>2.52</v>
      </c>
      <c r="T24" s="23">
        <f t="shared" ref="T24:T28" si="46">L24*COS(M24)+500+K24</f>
        <v>499.99948654469785</v>
      </c>
      <c r="U24" s="23">
        <f t="shared" ref="U24:U28" si="47">500-L24*SIN(M24)</f>
        <v>639.78399999905696</v>
      </c>
      <c r="V24" s="23">
        <f t="shared" ref="V24:V28" si="48">R24*COS(S24)+500+Q24</f>
        <v>386.36231244602902</v>
      </c>
      <c r="W24" s="23">
        <f t="shared" ref="W24:W28" si="49">500-R24*SIN(S24)</f>
        <v>418.59949248692573</v>
      </c>
      <c r="X24" s="34">
        <v>-267.50482722185899</v>
      </c>
      <c r="Y24" s="23">
        <f t="shared" ref="Y24:Y28" si="50">ABS(X24)</f>
        <v>267.50482722185899</v>
      </c>
      <c r="Z24" s="19">
        <v>0</v>
      </c>
      <c r="AA24" s="24">
        <f t="shared" ref="AA24:AA34" si="51">IF(X24&gt;0,0,1)</f>
        <v>1</v>
      </c>
      <c r="AB24" s="72" t="s">
        <v>139</v>
      </c>
    </row>
    <row r="25" spans="1:28">
      <c r="A25" s="19"/>
      <c r="B25" s="19">
        <v>10</v>
      </c>
      <c r="C25" s="23" t="s">
        <v>352</v>
      </c>
      <c r="D25" s="19" t="s">
        <v>353</v>
      </c>
      <c r="E25" s="19" t="s">
        <v>344</v>
      </c>
      <c r="F25" s="19" t="s">
        <v>345</v>
      </c>
      <c r="G25" s="19">
        <v>2</v>
      </c>
      <c r="H25" s="20">
        <f>VLOOKUP(D25,station!$A$1:$M$116,9,0)</f>
        <v>139.78399999999999</v>
      </c>
      <c r="I25" s="20">
        <f>VLOOKUP(D25,station!$A$1:$M$116,8,0)</f>
        <v>2.7488899999999998</v>
      </c>
      <c r="J25" s="20">
        <f>VLOOKUP(D25,station!$A$1:$M$116,10,0)</f>
        <v>0</v>
      </c>
      <c r="K25" s="20">
        <f>VLOOKUP(D25,station!$A$1:$M$116,11,0)</f>
        <v>0</v>
      </c>
      <c r="L25" s="21">
        <v>139.78399999999999</v>
      </c>
      <c r="M25" s="27">
        <v>2.52</v>
      </c>
      <c r="N25" s="20">
        <f>VLOOKUP(F25,station!$A$1:$M$116,9,0)</f>
        <v>200</v>
      </c>
      <c r="O25" s="20">
        <f>VLOOKUP(F25,station!$A$1:$M$116,8,0)</f>
        <v>2.52</v>
      </c>
      <c r="P25" s="20">
        <f>VLOOKUP(F25,station!$A$1:$M$116,10,0)</f>
        <v>0</v>
      </c>
      <c r="Q25" s="20">
        <f>VLOOKUP(F25,station!$A$1:$M$116,11,0)</f>
        <v>0</v>
      </c>
      <c r="R25" s="21">
        <v>200</v>
      </c>
      <c r="S25" s="21">
        <v>2.52</v>
      </c>
      <c r="T25" s="23">
        <f t="shared" si="46"/>
        <v>386.36231244602902</v>
      </c>
      <c r="U25" s="23">
        <f t="shared" si="47"/>
        <v>418.59949248692573</v>
      </c>
      <c r="V25" s="23">
        <f t="shared" si="48"/>
        <v>337.40959258002204</v>
      </c>
      <c r="W25" s="23">
        <f t="shared" si="49"/>
        <v>383.5338700951836</v>
      </c>
      <c r="X25" s="23">
        <f t="shared" ref="X25:X28" si="52">(O25-I25)*180/PI()</f>
        <v>-13.114430972749402</v>
      </c>
      <c r="Y25" s="23">
        <f t="shared" si="50"/>
        <v>13.114430972749402</v>
      </c>
      <c r="Z25" s="19">
        <v>0</v>
      </c>
      <c r="AA25" s="24">
        <f t="shared" si="51"/>
        <v>1</v>
      </c>
      <c r="AB25" s="72" t="s">
        <v>139</v>
      </c>
    </row>
    <row r="26" spans="1:28">
      <c r="A26" s="19"/>
      <c r="B26" s="19">
        <v>10</v>
      </c>
      <c r="C26" s="19" t="s">
        <v>344</v>
      </c>
      <c r="D26" s="19" t="s">
        <v>345</v>
      </c>
      <c r="E26" s="19" t="s">
        <v>346</v>
      </c>
      <c r="F26" s="19" t="s">
        <v>347</v>
      </c>
      <c r="G26" s="19">
        <v>1</v>
      </c>
      <c r="H26" s="20">
        <f>VLOOKUP(D26,station!$A$1:$M$116,9,0)</f>
        <v>200</v>
      </c>
      <c r="I26" s="20">
        <f>VLOOKUP(D26,station!$A$1:$M$116,8,0)</f>
        <v>2.52</v>
      </c>
      <c r="J26" s="20">
        <f>VLOOKUP(D26,station!$A$1:$M$116,10,0)</f>
        <v>0</v>
      </c>
      <c r="K26" s="20">
        <f>VLOOKUP(D26,station!$A$1:$M$116,11,0)</f>
        <v>0</v>
      </c>
      <c r="L26" s="21">
        <v>200</v>
      </c>
      <c r="M26" s="21">
        <v>2.52</v>
      </c>
      <c r="N26" s="20">
        <f>VLOOKUP(F26,station!$A$1:$M$116,9,0)</f>
        <v>200</v>
      </c>
      <c r="O26" s="20">
        <f>VLOOKUP(F26,station!$A$1:$M$116,8,0)</f>
        <v>2.4248400000000001</v>
      </c>
      <c r="P26" s="20">
        <f>VLOOKUP(F26,station!$A$1:$M$116,10,0)</f>
        <v>0</v>
      </c>
      <c r="Q26" s="20">
        <f>VLOOKUP(F26,station!$A$1:$M$116,11,0)</f>
        <v>0</v>
      </c>
      <c r="R26" s="21">
        <v>200</v>
      </c>
      <c r="S26" s="21">
        <v>2.4248400000000001</v>
      </c>
      <c r="T26" s="23">
        <f t="shared" si="46"/>
        <v>337.40959258002204</v>
      </c>
      <c r="U26" s="23">
        <f t="shared" si="47"/>
        <v>383.5338700951836</v>
      </c>
      <c r="V26" s="23">
        <f t="shared" si="48"/>
        <v>349.21139763288875</v>
      </c>
      <c r="W26" s="23">
        <f t="shared" si="49"/>
        <v>368.61203481226602</v>
      </c>
      <c r="X26" s="23">
        <f t="shared" si="52"/>
        <v>-5.452266378464909</v>
      </c>
      <c r="Y26" s="23">
        <f t="shared" si="50"/>
        <v>5.452266378464909</v>
      </c>
      <c r="Z26" s="19">
        <v>0</v>
      </c>
      <c r="AA26" s="24">
        <f t="shared" si="51"/>
        <v>1</v>
      </c>
      <c r="AB26" s="72" t="s">
        <v>139</v>
      </c>
    </row>
    <row r="27" spans="1:28">
      <c r="A27" s="19"/>
      <c r="B27" s="19">
        <v>10</v>
      </c>
      <c r="C27" s="19" t="s">
        <v>346</v>
      </c>
      <c r="D27" s="19" t="s">
        <v>347</v>
      </c>
      <c r="E27" s="19" t="s">
        <v>348</v>
      </c>
      <c r="F27" s="19" t="s">
        <v>349</v>
      </c>
      <c r="G27" s="19">
        <v>2</v>
      </c>
      <c r="H27" s="20">
        <f>VLOOKUP(D27,station!$A$1:$M$116,9,0)</f>
        <v>200</v>
      </c>
      <c r="I27" s="20">
        <f>VLOOKUP(D27,station!$A$1:$M$116,8,0)</f>
        <v>2.4248400000000001</v>
      </c>
      <c r="J27" s="20">
        <f>VLOOKUP(D27,station!$A$1:$M$116,10,0)</f>
        <v>0</v>
      </c>
      <c r="K27" s="20">
        <f>VLOOKUP(D27,station!$A$1:$M$116,11,0)</f>
        <v>0</v>
      </c>
      <c r="L27" s="21">
        <v>200</v>
      </c>
      <c r="M27" s="21">
        <v>2.4248400000000001</v>
      </c>
      <c r="N27" s="20">
        <f>VLOOKUP(F27,station!$A$1:$M$116,9,0)</f>
        <v>336.22919999999999</v>
      </c>
      <c r="O27" s="20">
        <f>VLOOKUP(F27,station!$A$1:$M$116,8,0)</f>
        <v>2.4248400000000001</v>
      </c>
      <c r="P27" s="20">
        <f>VLOOKUP(F27,station!$A$1:$M$116,10,0)</f>
        <v>0</v>
      </c>
      <c r="Q27" s="20">
        <f>VLOOKUP(F27,station!$A$1:$M$116,11,0)</f>
        <v>0</v>
      </c>
      <c r="R27" s="27">
        <v>400</v>
      </c>
      <c r="S27" s="21">
        <v>2.4248400000000001</v>
      </c>
      <c r="T27" s="23">
        <f t="shared" si="46"/>
        <v>349.21139763288875</v>
      </c>
      <c r="U27" s="23">
        <f t="shared" si="47"/>
        <v>368.61203481226602</v>
      </c>
      <c r="V27" s="23">
        <f t="shared" si="48"/>
        <v>198.42279526577744</v>
      </c>
      <c r="W27" s="23">
        <f t="shared" si="49"/>
        <v>237.22406962453204</v>
      </c>
      <c r="X27" s="23">
        <f t="shared" si="52"/>
        <v>0</v>
      </c>
      <c r="Y27" s="23">
        <f t="shared" si="50"/>
        <v>0</v>
      </c>
      <c r="Z27" s="19">
        <v>0</v>
      </c>
      <c r="AA27" s="24">
        <f t="shared" si="51"/>
        <v>1</v>
      </c>
      <c r="AB27" s="72" t="s">
        <v>139</v>
      </c>
    </row>
    <row r="28" spans="1:28">
      <c r="A28" s="19"/>
      <c r="B28" s="19">
        <v>10</v>
      </c>
      <c r="C28" s="19" t="s">
        <v>348</v>
      </c>
      <c r="D28" s="19" t="s">
        <v>349</v>
      </c>
      <c r="E28" s="19" t="s">
        <v>350</v>
      </c>
      <c r="F28" s="19" t="s">
        <v>351</v>
      </c>
      <c r="G28" s="19">
        <v>1</v>
      </c>
      <c r="H28" s="20">
        <f>VLOOKUP(D28,station!$A$1:$M$116,9,0)</f>
        <v>336.22919999999999</v>
      </c>
      <c r="I28" s="20">
        <f>VLOOKUP(D28,station!$A$1:$M$116,8,0)</f>
        <v>2.4248400000000001</v>
      </c>
      <c r="J28" s="20">
        <f>VLOOKUP(D28,station!$A$1:$M$116,10,0)</f>
        <v>0</v>
      </c>
      <c r="K28" s="20">
        <f>VLOOKUP(D28,station!$A$1:$M$116,11,0)</f>
        <v>0</v>
      </c>
      <c r="L28" s="27">
        <v>400</v>
      </c>
      <c r="M28" s="21">
        <v>2.4248400000000001</v>
      </c>
      <c r="N28" s="20">
        <f>VLOOKUP(F28,station!$A$1:$M$116,9,0)</f>
        <v>400</v>
      </c>
      <c r="O28" s="20">
        <f>VLOOKUP(F28,station!$A$1:$M$116,8,0)</f>
        <v>2.8631899999999999</v>
      </c>
      <c r="P28" s="20">
        <f>VLOOKUP(F28,station!$A$1:$M$116,10,0)</f>
        <v>0</v>
      </c>
      <c r="Q28" s="20">
        <f>VLOOKUP(F28,station!$A$1:$M$116,11,0)</f>
        <v>0</v>
      </c>
      <c r="R28" s="21">
        <v>400</v>
      </c>
      <c r="S28" s="21">
        <v>2.8631899999999999</v>
      </c>
      <c r="T28" s="23">
        <f t="shared" si="46"/>
        <v>198.42279526577744</v>
      </c>
      <c r="U28" s="23">
        <f t="shared" si="47"/>
        <v>237.22406962453204</v>
      </c>
      <c r="V28" s="23">
        <f t="shared" si="48"/>
        <v>115.40174089898613</v>
      </c>
      <c r="W28" s="23">
        <f t="shared" si="49"/>
        <v>390.07193672010118</v>
      </c>
      <c r="X28" s="23">
        <f t="shared" si="52"/>
        <v>25.115604949559625</v>
      </c>
      <c r="Y28" s="23">
        <f t="shared" si="50"/>
        <v>25.115604949559625</v>
      </c>
      <c r="Z28" s="19">
        <v>0</v>
      </c>
      <c r="AA28" s="24">
        <f t="shared" si="51"/>
        <v>0</v>
      </c>
      <c r="AB28" s="72" t="s">
        <v>139</v>
      </c>
    </row>
    <row r="29" spans="1:28" ht="13">
      <c r="A29" s="19"/>
      <c r="B29" s="19">
        <v>3</v>
      </c>
      <c r="C29" s="29" t="s">
        <v>324</v>
      </c>
      <c r="D29" s="19" t="s">
        <v>354</v>
      </c>
      <c r="E29" s="29" t="s">
        <v>323</v>
      </c>
      <c r="F29" s="19" t="s">
        <v>355</v>
      </c>
      <c r="G29" s="19">
        <v>1</v>
      </c>
      <c r="H29" s="20">
        <f>VLOOKUP(D29,station!$A$1:$M$116,9,0)</f>
        <v>400</v>
      </c>
      <c r="I29" s="20">
        <f>VLOOKUP(D29,station!$A$1:$M$116,8,0)</f>
        <v>-2.9390100000000001</v>
      </c>
      <c r="J29" s="20">
        <f>VLOOKUP(D29,station!$A$1:$M$116,10,0)</f>
        <v>0</v>
      </c>
      <c r="K29" s="20">
        <f>VLOOKUP(D29,station!$A$1:$M$116,11,0)</f>
        <v>0</v>
      </c>
      <c r="L29" s="21">
        <v>400</v>
      </c>
      <c r="M29" s="21">
        <v>-2.9390100000000001</v>
      </c>
      <c r="N29" s="20">
        <f>VLOOKUP(F29,station!$A$1:$M$116,9,0)</f>
        <v>400</v>
      </c>
      <c r="O29" s="20">
        <f>VLOOKUP(F29,station!$A$1:$M$116,8,0)</f>
        <v>-3.11259</v>
      </c>
      <c r="P29" s="20">
        <f>VLOOKUP(F29,station!$A$1:$M$116,10,0)</f>
        <v>0</v>
      </c>
      <c r="Q29" s="20">
        <f>VLOOKUP(F29,station!$A$1:$M$116,11,0)</f>
        <v>0</v>
      </c>
      <c r="R29" s="21">
        <v>400</v>
      </c>
      <c r="S29" s="21">
        <v>-3.11259</v>
      </c>
      <c r="T29" s="23">
        <f t="shared" ref="T29:T34" si="53">L29*COS(M29)+500+K29</f>
        <v>108.17991368709221</v>
      </c>
      <c r="U29" s="23">
        <f t="shared" ref="U29:U34" si="54">500-L29*SIN(M29)</f>
        <v>580.47993514998313</v>
      </c>
      <c r="V29" s="23">
        <f t="shared" ref="V29:V34" si="55">R29*COS(S29)+500+Q29</f>
        <v>100.16821899104872</v>
      </c>
      <c r="W29" s="23">
        <f t="shared" ref="W29:W34" si="56">500-R29*SIN(S29)</f>
        <v>511.59943512460973</v>
      </c>
      <c r="X29" s="23">
        <f t="shared" ref="X29:X34" si="57">(O29-I29)*180/PI()</f>
        <v>-9.9454014078808211</v>
      </c>
      <c r="Y29" s="23">
        <f t="shared" ref="Y29:Y34" si="58">ABS(X29)</f>
        <v>9.9454014078808211</v>
      </c>
      <c r="Z29" s="19">
        <v>0</v>
      </c>
      <c r="AA29" s="24">
        <f t="shared" si="51"/>
        <v>1</v>
      </c>
      <c r="AB29" s="72" t="s">
        <v>125</v>
      </c>
    </row>
    <row r="30" spans="1:28" ht="13">
      <c r="A30" s="19"/>
      <c r="B30" s="19">
        <v>3</v>
      </c>
      <c r="C30" s="29" t="s">
        <v>323</v>
      </c>
      <c r="D30" s="19" t="s">
        <v>355</v>
      </c>
      <c r="E30" s="29" t="s">
        <v>325</v>
      </c>
      <c r="F30" s="19" t="s">
        <v>356</v>
      </c>
      <c r="G30" s="19">
        <v>2</v>
      </c>
      <c r="H30" s="20">
        <f>VLOOKUP(D30,station!$A$1:$M$116,9,0)</f>
        <v>400</v>
      </c>
      <c r="I30" s="20">
        <f>VLOOKUP(D30,station!$A$1:$M$116,8,0)</f>
        <v>-3.11259</v>
      </c>
      <c r="J30" s="20">
        <f>VLOOKUP(D30,station!$A$1:$M$116,10,0)</f>
        <v>0</v>
      </c>
      <c r="K30" s="20">
        <f>VLOOKUP(D30,station!$A$1:$M$116,11,0)</f>
        <v>0</v>
      </c>
      <c r="L30" s="21">
        <v>400</v>
      </c>
      <c r="M30" s="21">
        <v>-3.11259</v>
      </c>
      <c r="N30" s="20">
        <f>VLOOKUP(F30,station!$A$1:$M$116,9,0)</f>
        <v>200</v>
      </c>
      <c r="O30" s="20">
        <f>VLOOKUP(F30,station!$A$1:$M$116,8,0)</f>
        <v>-3.11259</v>
      </c>
      <c r="P30" s="20">
        <f>VLOOKUP(F30,station!$A$1:$M$116,10,0)</f>
        <v>0</v>
      </c>
      <c r="Q30" s="20">
        <f>VLOOKUP(F30,station!$A$1:$M$116,11,0)</f>
        <v>0</v>
      </c>
      <c r="R30" s="21">
        <v>200</v>
      </c>
      <c r="S30" s="27">
        <v>-3.11259</v>
      </c>
      <c r="T30" s="23">
        <f t="shared" si="53"/>
        <v>100.16821899104872</v>
      </c>
      <c r="U30" s="23">
        <f t="shared" si="54"/>
        <v>511.59943512460973</v>
      </c>
      <c r="V30" s="23">
        <f t="shared" si="55"/>
        <v>300.08410949552433</v>
      </c>
      <c r="W30" s="23">
        <f t="shared" si="56"/>
        <v>505.79971756230486</v>
      </c>
      <c r="X30" s="23">
        <f t="shared" si="57"/>
        <v>0</v>
      </c>
      <c r="Y30" s="23">
        <f t="shared" si="58"/>
        <v>0</v>
      </c>
      <c r="Z30" s="19">
        <v>0</v>
      </c>
      <c r="AA30" s="24">
        <f t="shared" si="51"/>
        <v>1</v>
      </c>
      <c r="AB30" s="72" t="s">
        <v>125</v>
      </c>
    </row>
    <row r="31" spans="1:28" ht="13">
      <c r="A31" s="19"/>
      <c r="B31" s="19">
        <v>3</v>
      </c>
      <c r="C31" s="29" t="s">
        <v>325</v>
      </c>
      <c r="D31" s="19" t="s">
        <v>356</v>
      </c>
      <c r="E31" s="29" t="s">
        <v>326</v>
      </c>
      <c r="F31" s="19" t="s">
        <v>357</v>
      </c>
      <c r="G31" s="19">
        <v>1</v>
      </c>
      <c r="H31" s="20">
        <f>VLOOKUP(D31,station!$A$1:$M$116,9,0)</f>
        <v>200</v>
      </c>
      <c r="I31" s="20">
        <f>VLOOKUP(D31,station!$A$1:$M$116,8,0)</f>
        <v>-3.11259</v>
      </c>
      <c r="J31" s="20">
        <f>VLOOKUP(D31,station!$A$1:$M$116,10,0)</f>
        <v>0</v>
      </c>
      <c r="K31" s="20">
        <f>VLOOKUP(D31,station!$A$1:$M$116,11,0)</f>
        <v>0</v>
      </c>
      <c r="L31" s="21">
        <v>200</v>
      </c>
      <c r="M31" s="27">
        <v>-3.11259</v>
      </c>
      <c r="N31" s="20">
        <f>VLOOKUP(F31,station!$A$1:$M$116,9,0)</f>
        <v>200</v>
      </c>
      <c r="O31" s="20">
        <f>VLOOKUP(F31,station!$A$1:$M$116,8,0)</f>
        <v>2.8</v>
      </c>
      <c r="P31" s="20">
        <f>VLOOKUP(F31,station!$A$1:$M$116,10,0)</f>
        <v>0</v>
      </c>
      <c r="Q31" s="20">
        <f>VLOOKUP(F31,station!$A$1:$M$116,11,0)</f>
        <v>0</v>
      </c>
      <c r="R31" s="21">
        <v>200</v>
      </c>
      <c r="S31" s="21">
        <v>2.8</v>
      </c>
      <c r="T31" s="23">
        <f t="shared" si="53"/>
        <v>300.08410949552433</v>
      </c>
      <c r="U31" s="23">
        <f t="shared" si="54"/>
        <v>505.79971756230486</v>
      </c>
      <c r="V31" s="23">
        <f t="shared" si="55"/>
        <v>311.55553186626838</v>
      </c>
      <c r="W31" s="23">
        <f t="shared" si="56"/>
        <v>433.00236996881898</v>
      </c>
      <c r="X31" s="23">
        <f t="shared" si="57"/>
        <v>338.76645299125545</v>
      </c>
      <c r="Y31" s="23">
        <f t="shared" si="58"/>
        <v>338.76645299125545</v>
      </c>
      <c r="Z31" s="19">
        <v>0</v>
      </c>
      <c r="AA31" s="24">
        <f t="shared" si="51"/>
        <v>0</v>
      </c>
      <c r="AB31" s="72" t="s">
        <v>125</v>
      </c>
    </row>
    <row r="32" spans="1:28" ht="13">
      <c r="A32" s="19"/>
      <c r="B32" s="19">
        <v>3</v>
      </c>
      <c r="C32" s="29" t="s">
        <v>326</v>
      </c>
      <c r="D32" s="19" t="s">
        <v>357</v>
      </c>
      <c r="E32" s="73" t="s">
        <v>362</v>
      </c>
      <c r="F32" s="19" t="s">
        <v>361</v>
      </c>
      <c r="G32" s="19">
        <v>2</v>
      </c>
      <c r="H32" s="20">
        <f>VLOOKUP(D32,station!$A$1:$M$116,9,0)</f>
        <v>200</v>
      </c>
      <c r="I32" s="20">
        <f>VLOOKUP(D32,station!$A$1:$M$116,8,0)</f>
        <v>2.8</v>
      </c>
      <c r="J32" s="20">
        <f>VLOOKUP(D32,station!$A$1:$M$116,10,0)</f>
        <v>0</v>
      </c>
      <c r="K32" s="20">
        <f>VLOOKUP(D32,station!$A$1:$M$116,11,0)</f>
        <v>0</v>
      </c>
      <c r="L32" s="21">
        <v>200</v>
      </c>
      <c r="M32" s="21">
        <v>2.8</v>
      </c>
      <c r="N32" s="20">
        <f>VLOOKUP(F32,station!$A$1:$M$116,9,0)</f>
        <v>139.78399999999999</v>
      </c>
      <c r="O32" s="20">
        <f>VLOOKUP(F32,station!$A$1:$M$116,8,0)</f>
        <v>3.5817700000000001</v>
      </c>
      <c r="P32" s="20">
        <f>VLOOKUP(F32,station!$A$1:$M$116,10,0)</f>
        <v>15</v>
      </c>
      <c r="Q32" s="20">
        <f>VLOOKUP(F32,station!$A$1:$M$116,11,0)</f>
        <v>0</v>
      </c>
      <c r="R32" s="27">
        <v>155</v>
      </c>
      <c r="S32" s="27">
        <v>2.8</v>
      </c>
      <c r="T32" s="23">
        <f t="shared" si="53"/>
        <v>311.55553186626838</v>
      </c>
      <c r="U32" s="23">
        <f t="shared" si="54"/>
        <v>433.00236996881898</v>
      </c>
      <c r="V32" s="23">
        <f t="shared" si="55"/>
        <v>353.95553719635802</v>
      </c>
      <c r="W32" s="23">
        <f t="shared" si="56"/>
        <v>448.07683672583471</v>
      </c>
      <c r="X32" s="23">
        <f t="shared" si="57"/>
        <v>44.792121549942387</v>
      </c>
      <c r="Y32" s="23">
        <f t="shared" si="58"/>
        <v>44.792121549942387</v>
      </c>
      <c r="Z32" s="19">
        <v>0</v>
      </c>
      <c r="AA32" s="24">
        <f t="shared" si="51"/>
        <v>0</v>
      </c>
      <c r="AB32" s="72" t="s">
        <v>125</v>
      </c>
    </row>
    <row r="33" spans="1:28" ht="13">
      <c r="A33" s="19"/>
      <c r="B33" s="19">
        <v>3</v>
      </c>
      <c r="C33" s="29" t="s">
        <v>327</v>
      </c>
      <c r="D33" s="19" t="s">
        <v>361</v>
      </c>
      <c r="E33" s="29" t="s">
        <v>328</v>
      </c>
      <c r="F33" s="19" t="s">
        <v>358</v>
      </c>
      <c r="G33" s="19">
        <v>1</v>
      </c>
      <c r="H33" s="20">
        <f>VLOOKUP(D33,station!$A$1:$M$116,9,0)</f>
        <v>139.78399999999999</v>
      </c>
      <c r="I33" s="20">
        <f>VLOOKUP(D33,station!$A$1:$M$116,8,0)</f>
        <v>3.5817700000000001</v>
      </c>
      <c r="J33" s="20">
        <f>VLOOKUP(D33,station!$A$1:$M$116,10,0)</f>
        <v>15</v>
      </c>
      <c r="K33" s="20">
        <f>VLOOKUP(D33,station!$A$1:$M$116,11,0)</f>
        <v>0</v>
      </c>
      <c r="L33" s="27">
        <v>155</v>
      </c>
      <c r="M33" s="27">
        <v>2.8</v>
      </c>
      <c r="N33" s="20">
        <f>VLOOKUP(F33,station!$A$1:$M$116,9,0)</f>
        <v>139.78399999999999</v>
      </c>
      <c r="O33" s="20">
        <f>VLOOKUP(F33,station!$A$1:$M$116,8,0)</f>
        <v>-1.9866900000000001</v>
      </c>
      <c r="P33" s="20">
        <f>VLOOKUP(F33,station!$A$1:$M$116,10,0)</f>
        <v>15</v>
      </c>
      <c r="Q33" s="20">
        <f>VLOOKUP(F33,station!$A$1:$M$116,11,0)</f>
        <v>0</v>
      </c>
      <c r="R33" s="27">
        <v>155</v>
      </c>
      <c r="S33" s="27">
        <v>-1.89839</v>
      </c>
      <c r="T33" s="23">
        <f t="shared" si="53"/>
        <v>353.95553719635802</v>
      </c>
      <c r="U33" s="23">
        <f t="shared" si="54"/>
        <v>448.07683672583471</v>
      </c>
      <c r="V33" s="23">
        <f t="shared" si="55"/>
        <v>450.12633116591866</v>
      </c>
      <c r="W33" s="23">
        <f t="shared" si="56"/>
        <v>646.75700036805188</v>
      </c>
      <c r="X33" s="23">
        <v>319</v>
      </c>
      <c r="Y33" s="23">
        <f t="shared" si="58"/>
        <v>319</v>
      </c>
      <c r="Z33" s="19">
        <v>0</v>
      </c>
      <c r="AA33" s="24">
        <f t="shared" si="51"/>
        <v>0</v>
      </c>
      <c r="AB33" s="72" t="s">
        <v>125</v>
      </c>
    </row>
    <row r="34" spans="1:28" ht="13">
      <c r="A34" s="19"/>
      <c r="B34" s="19">
        <v>3</v>
      </c>
      <c r="C34" s="29" t="s">
        <v>328</v>
      </c>
      <c r="D34" s="19" t="s">
        <v>358</v>
      </c>
      <c r="E34" s="19" t="s">
        <v>359</v>
      </c>
      <c r="F34" s="19" t="s">
        <v>360</v>
      </c>
      <c r="G34" s="19">
        <v>2</v>
      </c>
      <c r="H34" s="20">
        <f>VLOOKUP(D34,station!$A$1:$M$116,9,0)</f>
        <v>139.78399999999999</v>
      </c>
      <c r="I34" s="20">
        <f>VLOOKUP(D34,station!$A$1:$M$116,8,0)</f>
        <v>-1.9866900000000001</v>
      </c>
      <c r="J34" s="20">
        <f>VLOOKUP(D34,station!$A$1:$M$116,10,0)</f>
        <v>15</v>
      </c>
      <c r="K34" s="20">
        <f>VLOOKUP(D34,station!$A$1:$M$116,11,0)</f>
        <v>0</v>
      </c>
      <c r="L34" s="27">
        <v>155</v>
      </c>
      <c r="M34" s="27">
        <v>-1.89839</v>
      </c>
      <c r="N34" s="20">
        <f>VLOOKUP(F34,station!$A$1:$M$116,9,0)</f>
        <v>280</v>
      </c>
      <c r="O34" s="20">
        <f>VLOOKUP(F34,station!$A$1:$M$116,8,0)</f>
        <v>-1.89839</v>
      </c>
      <c r="P34" s="20">
        <f>VLOOKUP(F34,station!$A$1:$M$116,10,0)</f>
        <v>0</v>
      </c>
      <c r="Q34" s="20">
        <f>VLOOKUP(F34,station!$A$1:$M$116,11,0)</f>
        <v>0</v>
      </c>
      <c r="R34" s="21">
        <v>280</v>
      </c>
      <c r="S34" s="21">
        <v>-1.89839</v>
      </c>
      <c r="T34" s="23">
        <f t="shared" si="53"/>
        <v>450.12633116591866</v>
      </c>
      <c r="U34" s="23">
        <f t="shared" si="54"/>
        <v>646.75700036805188</v>
      </c>
      <c r="V34" s="23">
        <f t="shared" si="55"/>
        <v>409.90563049327238</v>
      </c>
      <c r="W34" s="23">
        <f t="shared" si="56"/>
        <v>765.1094200197067</v>
      </c>
      <c r="X34" s="23">
        <f t="shared" si="57"/>
        <v>5.059217331005172</v>
      </c>
      <c r="Y34" s="23">
        <f t="shared" si="58"/>
        <v>5.059217331005172</v>
      </c>
      <c r="Z34" s="19">
        <v>0</v>
      </c>
      <c r="AA34" s="24">
        <f t="shared" si="51"/>
        <v>0</v>
      </c>
      <c r="AB34" s="72" t="s">
        <v>125</v>
      </c>
    </row>
    <row r="35" spans="1:28" ht="13">
      <c r="A35" s="19"/>
      <c r="B35" s="19">
        <v>6</v>
      </c>
      <c r="C35" s="29" t="s">
        <v>329</v>
      </c>
      <c r="D35" s="19" t="s">
        <v>363</v>
      </c>
      <c r="E35" s="29" t="s">
        <v>328</v>
      </c>
      <c r="F35" s="19" t="s">
        <v>364</v>
      </c>
      <c r="G35" s="19">
        <v>2</v>
      </c>
      <c r="H35" s="20">
        <f>VLOOKUP(D35,station!$A$1:$M$116,9,0)</f>
        <v>280</v>
      </c>
      <c r="I35" s="20">
        <f>VLOOKUP(D35,station!$A$1:$M$116,8,0)</f>
        <v>-1.95</v>
      </c>
      <c r="J35" s="20">
        <f>VLOOKUP(D35,station!$A$1:$M$116,10,0)</f>
        <v>0</v>
      </c>
      <c r="K35" s="20">
        <f>VLOOKUP(D35,station!$A$1:$M$116,11,0)</f>
        <v>0</v>
      </c>
      <c r="L35" s="21">
        <v>280</v>
      </c>
      <c r="M35" s="27">
        <v>-1.95</v>
      </c>
      <c r="N35" s="20">
        <f>VLOOKUP(F35,station!$A$1:$M$116,9,0)</f>
        <v>140</v>
      </c>
      <c r="O35" s="20">
        <f>VLOOKUP(F35,station!$A$1:$M$116,8,0)</f>
        <v>-1.9866900000000001</v>
      </c>
      <c r="P35" s="20">
        <f>VLOOKUP(F35,station!$A$1:$M$116,10,0)</f>
        <v>25</v>
      </c>
      <c r="Q35" s="20">
        <f>VLOOKUP(F35,station!$A$1:$M$116,11,0)</f>
        <v>0</v>
      </c>
      <c r="R35" s="27">
        <v>165</v>
      </c>
      <c r="S35" s="27">
        <v>-1.95</v>
      </c>
      <c r="T35" s="23">
        <f t="shared" ref="T35:T41" si="59">L35*COS(M35)+500+K35</f>
        <v>396.34936722163968</v>
      </c>
      <c r="U35" s="23">
        <f t="shared" ref="U35:U41" si="60">500-L35*SIN(M35)</f>
        <v>760.10872020108343</v>
      </c>
      <c r="V35" s="23">
        <f t="shared" ref="V35:V41" si="61">R35*COS(S35)+500+Q35</f>
        <v>438.92016282703764</v>
      </c>
      <c r="W35" s="23">
        <f t="shared" ref="W35:W41" si="62">500-R35*SIN(S35)</f>
        <v>653.27835297563843</v>
      </c>
      <c r="X35" s="23">
        <f t="shared" ref="X35:X41" si="63">(O35-I35)*180/PI()</f>
        <v>-2.1021821503349969</v>
      </c>
      <c r="Y35" s="23">
        <f t="shared" ref="Y35:Y41" si="64">ABS(X35)</f>
        <v>2.1021821503349969</v>
      </c>
      <c r="Z35" s="19">
        <v>0</v>
      </c>
      <c r="AA35" s="24">
        <f t="shared" ref="AA35:AA41" si="65">IF(X35&gt;0,0,1)</f>
        <v>1</v>
      </c>
      <c r="AB35" s="72" t="s">
        <v>134</v>
      </c>
    </row>
    <row r="36" spans="1:28" ht="13">
      <c r="A36" s="19"/>
      <c r="B36" s="19">
        <v>6</v>
      </c>
      <c r="C36" s="30" t="s">
        <v>126</v>
      </c>
      <c r="D36" s="19" t="s">
        <v>364</v>
      </c>
      <c r="E36" s="29" t="s">
        <v>327</v>
      </c>
      <c r="F36" s="19" t="s">
        <v>361</v>
      </c>
      <c r="G36" s="19">
        <v>1</v>
      </c>
      <c r="H36" s="20">
        <f>VLOOKUP(D36,station!$A$1:$M$116,9,0)</f>
        <v>140</v>
      </c>
      <c r="I36" s="20">
        <f>VLOOKUP(D36,station!$A$1:$M$116,8,0)</f>
        <v>-1.9866900000000001</v>
      </c>
      <c r="J36" s="20">
        <v>25</v>
      </c>
      <c r="K36" s="20">
        <f>VLOOKUP(D36,station!$A$1:$M$116,11,0)</f>
        <v>0</v>
      </c>
      <c r="L36" s="27">
        <v>165</v>
      </c>
      <c r="M36" s="27">
        <v>-1.95</v>
      </c>
      <c r="N36" s="20">
        <f>VLOOKUP(F36,station!$A$1:$M$116,9,0)</f>
        <v>139.78399999999999</v>
      </c>
      <c r="O36" s="20">
        <f>VLOOKUP(F36,station!$A$1:$M$116,8,0)</f>
        <v>3.5817700000000001</v>
      </c>
      <c r="P36" s="20">
        <v>25</v>
      </c>
      <c r="Q36" s="20">
        <f>VLOOKUP(F36,station!$A$1:$M$116,11,0)</f>
        <v>0</v>
      </c>
      <c r="R36" s="27">
        <v>165</v>
      </c>
      <c r="S36" s="27">
        <v>2.9</v>
      </c>
      <c r="T36" s="23">
        <f t="shared" si="59"/>
        <v>438.92016282703764</v>
      </c>
      <c r="U36" s="23">
        <f t="shared" si="60"/>
        <v>653.27835297563843</v>
      </c>
      <c r="V36" s="23">
        <f t="shared" si="61"/>
        <v>339.79190275031755</v>
      </c>
      <c r="W36" s="23">
        <f t="shared" si="62"/>
        <v>460.52386067969292</v>
      </c>
      <c r="X36" s="23">
        <f t="shared" si="63"/>
        <v>319.04925638741838</v>
      </c>
      <c r="Y36" s="23">
        <f t="shared" si="64"/>
        <v>319.04925638741838</v>
      </c>
      <c r="Z36" s="19">
        <v>0</v>
      </c>
      <c r="AA36" s="77">
        <v>1</v>
      </c>
      <c r="AB36" s="72" t="s">
        <v>369</v>
      </c>
    </row>
    <row r="37" spans="1:28" ht="13">
      <c r="A37" s="19"/>
      <c r="B37" s="19">
        <v>6</v>
      </c>
      <c r="C37" s="29" t="s">
        <v>327</v>
      </c>
      <c r="D37" s="19" t="s">
        <v>361</v>
      </c>
      <c r="E37" s="29" t="s">
        <v>326</v>
      </c>
      <c r="F37" s="19" t="s">
        <v>357</v>
      </c>
      <c r="G37" s="19">
        <v>2</v>
      </c>
      <c r="H37" s="20">
        <f>VLOOKUP(D37,station!$A$1:$M$116,9,0)</f>
        <v>139.78399999999999</v>
      </c>
      <c r="I37" s="20">
        <f>VLOOKUP(D37,station!$A$1:$M$116,8,0)</f>
        <v>3.5817700000000001</v>
      </c>
      <c r="J37" s="20">
        <f>VLOOKUP(D37,station!$A$1:$M$116,10,0)</f>
        <v>15</v>
      </c>
      <c r="K37" s="20">
        <f>VLOOKUP(D37,station!$A$1:$M$116,11,0)</f>
        <v>0</v>
      </c>
      <c r="L37" s="27">
        <v>165</v>
      </c>
      <c r="M37" s="27">
        <v>2.9</v>
      </c>
      <c r="N37" s="20">
        <f>VLOOKUP(F37,station!$A$1:$M$116,9,0)</f>
        <v>200</v>
      </c>
      <c r="O37" s="20">
        <f>VLOOKUP(F37,station!$A$1:$M$116,8,0)</f>
        <v>2.8</v>
      </c>
      <c r="P37" s="20">
        <f>VLOOKUP(F37,station!$A$1:$M$116,10,0)</f>
        <v>0</v>
      </c>
      <c r="Q37" s="20">
        <f>VLOOKUP(F37,station!$A$1:$M$116,11,0)</f>
        <v>0</v>
      </c>
      <c r="R37" s="27">
        <v>185</v>
      </c>
      <c r="S37" s="27">
        <v>2.9</v>
      </c>
      <c r="T37" s="23">
        <f t="shared" si="59"/>
        <v>339.79190275031755</v>
      </c>
      <c r="U37" s="23">
        <f t="shared" si="60"/>
        <v>460.52386067969292</v>
      </c>
      <c r="V37" s="23">
        <f t="shared" si="61"/>
        <v>320.37273944732578</v>
      </c>
      <c r="W37" s="23">
        <f t="shared" si="62"/>
        <v>455.73887409541328</v>
      </c>
      <c r="X37" s="23">
        <f t="shared" si="63"/>
        <v>-44.792121549942387</v>
      </c>
      <c r="Y37" s="23">
        <f t="shared" si="64"/>
        <v>44.792121549942387</v>
      </c>
      <c r="Z37" s="19">
        <v>0</v>
      </c>
      <c r="AA37" s="24">
        <f t="shared" si="65"/>
        <v>1</v>
      </c>
      <c r="AB37" s="72" t="s">
        <v>370</v>
      </c>
    </row>
    <row r="38" spans="1:28" ht="13">
      <c r="A38" s="19"/>
      <c r="B38" s="19">
        <v>6</v>
      </c>
      <c r="C38" s="29" t="s">
        <v>326</v>
      </c>
      <c r="D38" s="19" t="s">
        <v>357</v>
      </c>
      <c r="E38" s="29" t="s">
        <v>325</v>
      </c>
      <c r="F38" s="19" t="s">
        <v>356</v>
      </c>
      <c r="G38" s="19">
        <v>1</v>
      </c>
      <c r="H38" s="20">
        <f>VLOOKUP(D38,station!$A$1:$M$116,9,0)</f>
        <v>200</v>
      </c>
      <c r="I38" s="20">
        <f>VLOOKUP(D38,station!$A$1:$M$116,8,0)</f>
        <v>2.8</v>
      </c>
      <c r="J38" s="20">
        <f>VLOOKUP(D38,station!$A$1:$M$116,10,0)</f>
        <v>0</v>
      </c>
      <c r="K38" s="20">
        <f>VLOOKUP(D38,station!$A$1:$M$116,11,0)</f>
        <v>0</v>
      </c>
      <c r="L38" s="27">
        <v>185</v>
      </c>
      <c r="M38" s="27">
        <v>2.9</v>
      </c>
      <c r="N38" s="20">
        <f>VLOOKUP(F38,station!$A$1:$M$116,9,0)</f>
        <v>200</v>
      </c>
      <c r="O38" s="20">
        <f>VLOOKUP(F38,station!$A$1:$M$116,8,0)</f>
        <v>-3.11259</v>
      </c>
      <c r="P38" s="20">
        <f>VLOOKUP(F38,station!$A$1:$M$116,10,0)</f>
        <v>0</v>
      </c>
      <c r="Q38" s="20">
        <f>VLOOKUP(F38,station!$A$1:$M$116,11,0)</f>
        <v>0</v>
      </c>
      <c r="R38" s="27">
        <v>185</v>
      </c>
      <c r="S38" s="27">
        <v>-3.13</v>
      </c>
      <c r="T38" s="23">
        <f t="shared" si="59"/>
        <v>320.37273944732578</v>
      </c>
      <c r="U38" s="23">
        <f t="shared" si="60"/>
        <v>455.73887409541328</v>
      </c>
      <c r="V38" s="23">
        <f t="shared" si="61"/>
        <v>315.01243090037963</v>
      </c>
      <c r="W38" s="23">
        <f t="shared" si="62"/>
        <v>502.14459287818926</v>
      </c>
      <c r="X38" s="23">
        <f t="shared" si="63"/>
        <v>-338.76645299125545</v>
      </c>
      <c r="Y38" s="23">
        <f t="shared" si="64"/>
        <v>338.76645299125545</v>
      </c>
      <c r="Z38" s="19">
        <v>0</v>
      </c>
      <c r="AA38" s="24">
        <v>0</v>
      </c>
      <c r="AB38" s="72" t="s">
        <v>371</v>
      </c>
    </row>
    <row r="39" spans="1:28" ht="13">
      <c r="A39" s="19"/>
      <c r="B39" s="19">
        <v>6</v>
      </c>
      <c r="C39" s="29" t="s">
        <v>325</v>
      </c>
      <c r="D39" s="19" t="s">
        <v>356</v>
      </c>
      <c r="E39" s="29" t="s">
        <v>330</v>
      </c>
      <c r="F39" s="19" t="s">
        <v>365</v>
      </c>
      <c r="G39" s="19">
        <v>2</v>
      </c>
      <c r="H39" s="20">
        <f>VLOOKUP(D39,station!$A$1:$M$116,9,0)</f>
        <v>200</v>
      </c>
      <c r="I39" s="20">
        <f>VLOOKUP(D39,station!$A$1:$M$116,8,0)</f>
        <v>-3.11259</v>
      </c>
      <c r="J39" s="20">
        <f>VLOOKUP(D39,station!$A$1:$M$116,10,0)</f>
        <v>0</v>
      </c>
      <c r="K39" s="20">
        <f>VLOOKUP(D39,station!$A$1:$M$116,11,0)</f>
        <v>0</v>
      </c>
      <c r="L39" s="27">
        <v>185</v>
      </c>
      <c r="M39" s="27">
        <v>-3.13</v>
      </c>
      <c r="N39" s="20">
        <f>VLOOKUP(F39,station!$A$1:$M$116,9,0)</f>
        <v>400</v>
      </c>
      <c r="O39" s="20">
        <f>VLOOKUP(F39,station!$A$1:$M$116,8,0)</f>
        <v>-3.0519400000000001</v>
      </c>
      <c r="P39" s="20">
        <f>VLOOKUP(F39,station!$A$1:$M$116,10,0)</f>
        <v>15</v>
      </c>
      <c r="Q39" s="20">
        <f>VLOOKUP(F39,station!$A$1:$M$116,11,0)</f>
        <v>0</v>
      </c>
      <c r="R39" s="27">
        <v>415</v>
      </c>
      <c r="S39" s="27">
        <v>-3.13</v>
      </c>
      <c r="T39" s="23">
        <f t="shared" si="59"/>
        <v>315.01243090037963</v>
      </c>
      <c r="U39" s="23">
        <f t="shared" si="60"/>
        <v>502.14459287818926</v>
      </c>
      <c r="V39" s="23">
        <f t="shared" si="61"/>
        <v>85.027885533284064</v>
      </c>
      <c r="W39" s="23">
        <f t="shared" si="62"/>
        <v>504.81084348350566</v>
      </c>
      <c r="X39" s="23">
        <f t="shared" si="63"/>
        <v>3.4749890274684354</v>
      </c>
      <c r="Y39" s="23">
        <f t="shared" si="64"/>
        <v>3.4749890274684354</v>
      </c>
      <c r="Z39" s="19">
        <v>0</v>
      </c>
      <c r="AA39" s="24">
        <f t="shared" si="65"/>
        <v>0</v>
      </c>
      <c r="AB39" s="72" t="s">
        <v>372</v>
      </c>
    </row>
    <row r="40" spans="1:28" ht="13">
      <c r="A40" s="19"/>
      <c r="B40" s="19">
        <v>6</v>
      </c>
      <c r="C40" s="30" t="s">
        <v>135</v>
      </c>
      <c r="D40" s="19" t="s">
        <v>365</v>
      </c>
      <c r="E40" s="19" t="s">
        <v>366</v>
      </c>
      <c r="F40" s="19" t="s">
        <v>367</v>
      </c>
      <c r="G40" s="19">
        <v>1</v>
      </c>
      <c r="H40" s="20">
        <f>VLOOKUP(D40,station!$A$1:$M$116,9,0)</f>
        <v>400</v>
      </c>
      <c r="I40" s="20">
        <f>VLOOKUP(D40,station!$A$1:$M$116,8,0)</f>
        <v>-3.0519400000000001</v>
      </c>
      <c r="J40" s="20">
        <f>VLOOKUP(D40,station!$A$1:$M$116,10,0)</f>
        <v>15</v>
      </c>
      <c r="K40" s="20">
        <f>VLOOKUP(D40,station!$A$1:$M$116,11,0)</f>
        <v>0</v>
      </c>
      <c r="L40" s="27">
        <v>415</v>
      </c>
      <c r="M40" s="27">
        <v>-3.13</v>
      </c>
      <c r="N40" s="20">
        <f>VLOOKUP(F40,station!$A$1:$M$116,9,0)</f>
        <v>400</v>
      </c>
      <c r="O40" s="20">
        <f>VLOOKUP(F40,station!$A$1:$M$116,8,0)</f>
        <v>-3.15</v>
      </c>
      <c r="P40" s="20">
        <f>VLOOKUP(F40,station!$A$1:$M$116,10,0)</f>
        <v>20</v>
      </c>
      <c r="Q40" s="20">
        <f>VLOOKUP(F40,station!$A$1:$M$116,11,0)</f>
        <v>0</v>
      </c>
      <c r="R40" s="21">
        <v>415</v>
      </c>
      <c r="S40" s="78">
        <v>-3.0519400000000001</v>
      </c>
      <c r="T40" s="23">
        <f t="shared" si="59"/>
        <v>85.027885533284064</v>
      </c>
      <c r="U40" s="23">
        <f t="shared" si="60"/>
        <v>504.81084348350566</v>
      </c>
      <c r="V40" s="23">
        <f t="shared" si="61"/>
        <v>86.666684852298715</v>
      </c>
      <c r="W40" s="23">
        <f t="shared" si="62"/>
        <v>537.15603031825481</v>
      </c>
      <c r="X40" s="23">
        <f t="shared" si="63"/>
        <v>-5.6184241390528422</v>
      </c>
      <c r="Y40" s="23">
        <f t="shared" si="64"/>
        <v>5.6184241390528422</v>
      </c>
      <c r="Z40" s="19">
        <v>0</v>
      </c>
      <c r="AA40" s="24">
        <v>0</v>
      </c>
      <c r="AB40" s="72" t="s">
        <v>373</v>
      </c>
    </row>
    <row r="41" spans="1:28">
      <c r="A41" s="19"/>
      <c r="B41" s="19">
        <v>6</v>
      </c>
      <c r="C41" s="19" t="s">
        <v>368</v>
      </c>
      <c r="D41" s="19"/>
      <c r="E41" s="19" t="s">
        <v>368</v>
      </c>
      <c r="F41" s="19"/>
      <c r="G41" s="19">
        <v>1</v>
      </c>
      <c r="H41" s="20"/>
      <c r="I41" s="27">
        <v>-3</v>
      </c>
      <c r="J41" s="20"/>
      <c r="K41" s="20"/>
      <c r="L41" s="21">
        <v>415</v>
      </c>
      <c r="M41" s="78">
        <v>-3.0519400000000001</v>
      </c>
      <c r="N41" s="20"/>
      <c r="O41" s="21">
        <v>-3.15</v>
      </c>
      <c r="P41" s="20"/>
      <c r="Q41" s="20"/>
      <c r="R41" s="21">
        <v>425</v>
      </c>
      <c r="S41" s="21">
        <v>-3.15</v>
      </c>
      <c r="T41" s="23">
        <f t="shared" si="59"/>
        <v>86.666684852298715</v>
      </c>
      <c r="U41" s="23">
        <f t="shared" si="60"/>
        <v>537.15603031825481</v>
      </c>
      <c r="V41" s="23">
        <f t="shared" si="61"/>
        <v>75.015020149679685</v>
      </c>
      <c r="W41" s="23">
        <f t="shared" si="62"/>
        <v>496.42691986896182</v>
      </c>
      <c r="X41" s="23">
        <f t="shared" si="63"/>
        <v>-8.5943669269623442</v>
      </c>
      <c r="Y41" s="23">
        <f t="shared" si="64"/>
        <v>8.5943669269623442</v>
      </c>
      <c r="Z41" s="19">
        <v>0</v>
      </c>
      <c r="AA41" s="24">
        <f t="shared" si="65"/>
        <v>1</v>
      </c>
      <c r="AB41" s="72" t="s">
        <v>374</v>
      </c>
    </row>
    <row r="42" spans="1:28" ht="13">
      <c r="B42" s="9">
        <v>1</v>
      </c>
      <c r="C42" s="69" t="s">
        <v>322</v>
      </c>
      <c r="D42" s="60" t="s">
        <v>249</v>
      </c>
      <c r="E42" s="69" t="s">
        <v>323</v>
      </c>
      <c r="F42" s="9" t="s">
        <v>250</v>
      </c>
      <c r="G42" s="9">
        <v>2</v>
      </c>
      <c r="H42" s="20">
        <f>VLOOKUP(D42,station!$A$1:$M$116,9,0)</f>
        <v>360</v>
      </c>
      <c r="I42" s="20">
        <f>VLOOKUP(D42,station!$A$1:$M$116,8,0)</f>
        <v>-3.05</v>
      </c>
      <c r="J42" s="20">
        <f>VLOOKUP(D42,station!$A$1:$M$116,10,0)</f>
        <v>0</v>
      </c>
      <c r="K42" s="20">
        <f>VLOOKUP(D42,station!$A$1:$M$116,11,0)</f>
        <v>0</v>
      </c>
      <c r="L42" s="13">
        <v>360</v>
      </c>
      <c r="M42" s="13">
        <v>-3.05</v>
      </c>
      <c r="N42" s="20">
        <f>VLOOKUP(F42,station!$A$1:$M$116,9,0)</f>
        <v>400</v>
      </c>
      <c r="O42" s="20">
        <f>VLOOKUP(F42,station!$A$1:$M$116,8,0)</f>
        <v>-3.05</v>
      </c>
      <c r="P42" s="20">
        <f>VLOOKUP(F42,station!$A$1:$M$116,10,0)</f>
        <v>0</v>
      </c>
      <c r="Q42" s="20">
        <f>VLOOKUP(F42,station!$A$1:$M$116,11,0)</f>
        <v>0</v>
      </c>
      <c r="R42" s="13">
        <v>400</v>
      </c>
      <c r="S42" s="13">
        <v>-3.05</v>
      </c>
      <c r="T42" s="23">
        <f t="shared" ref="T42" si="66">L42*COS(M42)+500+K42</f>
        <v>141.50900316593794</v>
      </c>
      <c r="U42" s="23">
        <f t="shared" ref="U42" si="67">500-L42*SIN(M42)</f>
        <v>532.92727120367738</v>
      </c>
      <c r="V42" s="23">
        <f t="shared" ref="V42" si="68">R42*COS(S42)+500+Q42</f>
        <v>101.6766701843755</v>
      </c>
      <c r="W42" s="23">
        <f t="shared" ref="W42" si="69">500-R42*SIN(S42)</f>
        <v>536.5858568929749</v>
      </c>
      <c r="X42" s="23">
        <f t="shared" ref="X42" si="70">(O42-I42)*180/PI()</f>
        <v>0</v>
      </c>
      <c r="Y42" s="23">
        <f t="shared" ref="Y42" si="71">ABS(X42)</f>
        <v>0</v>
      </c>
      <c r="Z42" s="19">
        <v>0</v>
      </c>
      <c r="AA42" s="24">
        <f t="shared" ref="AA42" si="72">IF(X42&gt;0,0,1)</f>
        <v>1</v>
      </c>
      <c r="AB42" s="67" t="s">
        <v>122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</vt:lpstr>
      <vt:lpstr>line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2020-07-22T15:54:44Z</dcterms:created>
  <dcterms:modified xsi:type="dcterms:W3CDTF">2022-01-21T03:32:29Z</dcterms:modified>
</cp:coreProperties>
</file>