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 tabRatio="984" firstSheet="9" activeTab="22"/>
  </bookViews>
  <sheets>
    <sheet name="Bai1_Phan1" sheetId="30" r:id="rId1"/>
    <sheet name="Bai2_Phan1" sheetId="29" r:id="rId2"/>
    <sheet name="Bai3_Phan1" sheetId="31" r:id="rId3"/>
    <sheet name="bai1_Phan3" sheetId="1" r:id="rId4"/>
    <sheet name="Bai2_Phan3" sheetId="2" r:id="rId5"/>
    <sheet name="Bai3_Phan3" sheetId="5" r:id="rId6"/>
    <sheet name="Bai4_Phan3" sheetId="7" r:id="rId7"/>
    <sheet name="Bai5_Phan3" sheetId="8" r:id="rId8"/>
    <sheet name="Bai3_Phan4" sheetId="16" r:id="rId9"/>
    <sheet name="Bai1a_Phan4" sheetId="10" r:id="rId10"/>
    <sheet name="Bai1b_Phan4" sheetId="9" r:id="rId11"/>
    <sheet name="Bai2_Phan4" sheetId="11" r:id="rId12"/>
    <sheet name="Bai4_Phan4" sheetId="17" r:id="rId13"/>
    <sheet name="Bai5_Phan4" sheetId="3" r:id="rId14"/>
    <sheet name="Bai6_Phan4" sheetId="19" r:id="rId15"/>
    <sheet name="Bai7_Chuong3" sheetId="18" r:id="rId16"/>
    <sheet name="Bai1_Phan5" sheetId="20" r:id="rId17"/>
    <sheet name="Bai2_Phan5" sheetId="22" r:id="rId18"/>
    <sheet name="Bai3_Phan5" sheetId="23" r:id="rId19"/>
    <sheet name="Bai4_Phan5" sheetId="25" r:id="rId20"/>
    <sheet name="Bai1_Phan6" sheetId="12" r:id="rId21"/>
    <sheet name="Bai2_Phan6" sheetId="26" r:id="rId22"/>
    <sheet name="Bai3_Phan6" sheetId="32" r:id="rId23"/>
    <sheet name="Sheet1" sheetId="33" r:id="rId24"/>
  </sheets>
  <definedNames>
    <definedName name="_xlnm._FilterDatabase" localSheetId="17" hidden="1">Bai2_Phan5!$A$2:$G$17</definedName>
    <definedName name="_xlnm._FilterDatabase" localSheetId="21" hidden="1">Bai2_Phan6!$A$2:$J$20</definedName>
  </definedNames>
  <calcPr calcId="144525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2" l="1"/>
  <c r="K5" i="32"/>
  <c r="K6" i="32"/>
  <c r="K7" i="32"/>
  <c r="K8" i="32"/>
  <c r="K9" i="32"/>
  <c r="K10" i="32"/>
  <c r="K11" i="32"/>
  <c r="K12" i="32"/>
  <c r="K13" i="32"/>
  <c r="K14" i="32"/>
  <c r="K3" i="32"/>
  <c r="J4" i="32"/>
  <c r="J5" i="32"/>
  <c r="J6" i="32"/>
  <c r="J7" i="32"/>
  <c r="J8" i="32"/>
  <c r="J9" i="32"/>
  <c r="J10" i="32"/>
  <c r="J11" i="32"/>
  <c r="J12" i="32"/>
  <c r="J13" i="32"/>
  <c r="J14" i="32"/>
  <c r="J3" i="32"/>
  <c r="F4" i="32"/>
  <c r="F5" i="32"/>
  <c r="F6" i="32"/>
  <c r="F7" i="32"/>
  <c r="F8" i="32"/>
  <c r="F9" i="32"/>
  <c r="F10" i="32"/>
  <c r="F11" i="32"/>
  <c r="F12" i="32"/>
  <c r="F13" i="32"/>
  <c r="F14" i="32"/>
  <c r="F3" i="32"/>
  <c r="E4" i="32"/>
  <c r="E5" i="32"/>
  <c r="E6" i="32"/>
  <c r="E7" i="32"/>
  <c r="E8" i="32"/>
  <c r="E9" i="32"/>
  <c r="E10" i="32"/>
  <c r="E11" i="32"/>
  <c r="E12" i="32"/>
  <c r="E13" i="32"/>
  <c r="E14" i="32"/>
  <c r="E3" i="32"/>
  <c r="D4" i="32"/>
  <c r="D5" i="32"/>
  <c r="D6" i="32"/>
  <c r="D7" i="32"/>
  <c r="D8" i="32"/>
  <c r="D9" i="32"/>
  <c r="D10" i="32"/>
  <c r="D11" i="32"/>
  <c r="D12" i="32"/>
  <c r="D13" i="32"/>
  <c r="D14" i="32"/>
  <c r="D3" i="32"/>
  <c r="K25" i="26"/>
  <c r="K26" i="26"/>
  <c r="K24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3" i="26"/>
  <c r="I23" i="25"/>
  <c r="I22" i="25"/>
  <c r="I21" i="25"/>
  <c r="H23" i="25"/>
  <c r="H22" i="25"/>
  <c r="H21" i="25"/>
  <c r="I26" i="25"/>
  <c r="L7" i="25"/>
  <c r="L14" i="25"/>
  <c r="L8" i="25"/>
  <c r="L15" i="25"/>
  <c r="L16" i="25"/>
  <c r="L9" i="25"/>
  <c r="I28" i="25" s="1"/>
  <c r="L3" i="25"/>
  <c r="I27" i="25" s="1"/>
  <c r="L4" i="25"/>
  <c r="L17" i="25"/>
  <c r="L5" i="25"/>
  <c r="L13" i="25"/>
  <c r="H6" i="25"/>
  <c r="H13" i="25"/>
  <c r="H4" i="25"/>
  <c r="H9" i="25"/>
  <c r="H11" i="25"/>
  <c r="H3" i="25"/>
  <c r="H16" i="25"/>
  <c r="H7" i="25"/>
  <c r="H12" i="25"/>
  <c r="H15" i="25"/>
  <c r="H14" i="25"/>
  <c r="H8" i="25"/>
  <c r="H10" i="25"/>
  <c r="H17" i="25"/>
  <c r="H5" i="25"/>
  <c r="G6" i="25"/>
  <c r="G13" i="25"/>
  <c r="G4" i="25"/>
  <c r="G9" i="25"/>
  <c r="G11" i="25"/>
  <c r="G3" i="25"/>
  <c r="G16" i="25"/>
  <c r="G7" i="25"/>
  <c r="G12" i="25"/>
  <c r="G15" i="25"/>
  <c r="G14" i="25"/>
  <c r="G8" i="25"/>
  <c r="G10" i="25"/>
  <c r="G17" i="25"/>
  <c r="G5" i="25"/>
  <c r="D6" i="25"/>
  <c r="D13" i="25"/>
  <c r="D4" i="25"/>
  <c r="D9" i="25"/>
  <c r="D11" i="25"/>
  <c r="D3" i="25"/>
  <c r="D16" i="25"/>
  <c r="D7" i="25"/>
  <c r="D12" i="25"/>
  <c r="D15" i="25"/>
  <c r="D14" i="25"/>
  <c r="D8" i="25"/>
  <c r="D10" i="25"/>
  <c r="D17" i="25"/>
  <c r="D5" i="25"/>
  <c r="C6" i="25"/>
  <c r="C13" i="25"/>
  <c r="C4" i="25"/>
  <c r="C9" i="25"/>
  <c r="C11" i="25"/>
  <c r="C3" i="25"/>
  <c r="C16" i="25"/>
  <c r="C7" i="25"/>
  <c r="C12" i="25"/>
  <c r="C15" i="25"/>
  <c r="C14" i="25"/>
  <c r="C8" i="25"/>
  <c r="C10" i="25"/>
  <c r="G22" i="25" s="1"/>
  <c r="C17" i="25"/>
  <c r="C5" i="25"/>
  <c r="J24" i="22"/>
  <c r="F5" i="22"/>
  <c r="G5" i="22" s="1"/>
  <c r="F17" i="22"/>
  <c r="G17" i="22" s="1"/>
  <c r="F11" i="22"/>
  <c r="G11" i="22" s="1"/>
  <c r="F6" i="22"/>
  <c r="G6" i="22" s="1"/>
  <c r="F9" i="22"/>
  <c r="G9" i="22" s="1"/>
  <c r="F4" i="22"/>
  <c r="G4" i="22" s="1"/>
  <c r="F16" i="22"/>
  <c r="G16" i="22" s="1"/>
  <c r="F10" i="22"/>
  <c r="G10" i="22" s="1"/>
  <c r="F3" i="22"/>
  <c r="G3" i="22" s="1"/>
  <c r="F8" i="22"/>
  <c r="G8" i="22" s="1"/>
  <c r="F7" i="22"/>
  <c r="G7" i="22" s="1"/>
  <c r="F12" i="22"/>
  <c r="G12" i="22" s="1"/>
  <c r="F13" i="22"/>
  <c r="G13" i="22" s="1"/>
  <c r="J23" i="22" s="1"/>
  <c r="F14" i="22"/>
  <c r="G14" i="22" s="1"/>
  <c r="F15" i="22"/>
  <c r="G15" i="22" s="1"/>
  <c r="B15" i="22"/>
  <c r="B5" i="22"/>
  <c r="B17" i="22"/>
  <c r="B11" i="22"/>
  <c r="B6" i="22"/>
  <c r="B9" i="22"/>
  <c r="B4" i="22"/>
  <c r="B16" i="22"/>
  <c r="B10" i="22"/>
  <c r="B3" i="22"/>
  <c r="B8" i="22"/>
  <c r="B7" i="22"/>
  <c r="C23" i="22" s="1"/>
  <c r="B12" i="22"/>
  <c r="B13" i="22"/>
  <c r="B14" i="22"/>
  <c r="C6" i="22"/>
  <c r="C8" i="22"/>
  <c r="C7" i="22"/>
  <c r="C12" i="22"/>
  <c r="C4" i="22"/>
  <c r="C16" i="22"/>
  <c r="C10" i="22"/>
  <c r="C3" i="22"/>
  <c r="C13" i="22"/>
  <c r="C14" i="22"/>
  <c r="C15" i="22"/>
  <c r="C5" i="22"/>
  <c r="C17" i="22"/>
  <c r="C9" i="22"/>
  <c r="C11" i="22"/>
  <c r="D36" i="20"/>
  <c r="D31" i="20"/>
  <c r="D30" i="20"/>
  <c r="D28" i="20"/>
  <c r="D26" i="20"/>
  <c r="D24" i="20"/>
  <c r="D21" i="20"/>
  <c r="D19" i="20"/>
  <c r="D16" i="20"/>
  <c r="D12" i="20"/>
  <c r="D10" i="20"/>
  <c r="D8" i="20"/>
  <c r="D6" i="20"/>
  <c r="D4" i="20"/>
  <c r="G20" i="20"/>
  <c r="G22" i="20"/>
  <c r="G23" i="20"/>
  <c r="G7" i="20"/>
  <c r="G9" i="20"/>
  <c r="G11" i="20"/>
  <c r="G13" i="20"/>
  <c r="G5" i="20"/>
  <c r="D34" i="20"/>
  <c r="D32" i="20"/>
  <c r="D33" i="20"/>
  <c r="G18" i="20" s="1"/>
  <c r="H5" i="9"/>
  <c r="H6" i="9"/>
  <c r="H7" i="9"/>
  <c r="H8" i="9"/>
  <c r="H9" i="9"/>
  <c r="H10" i="9"/>
  <c r="H11" i="9"/>
  <c r="H12" i="9"/>
  <c r="H13" i="9"/>
  <c r="H14" i="9"/>
  <c r="H15" i="9"/>
  <c r="H4" i="9"/>
  <c r="G5" i="9"/>
  <c r="G6" i="9"/>
  <c r="G7" i="9"/>
  <c r="G8" i="9"/>
  <c r="G9" i="9"/>
  <c r="G10" i="9"/>
  <c r="G11" i="9"/>
  <c r="G12" i="9"/>
  <c r="G13" i="9"/>
  <c r="G14" i="9"/>
  <c r="G15" i="9"/>
  <c r="G4" i="9"/>
  <c r="E5" i="9"/>
  <c r="E6" i="9"/>
  <c r="E7" i="9"/>
  <c r="E8" i="9"/>
  <c r="E9" i="9"/>
  <c r="E10" i="9"/>
  <c r="E11" i="9"/>
  <c r="E12" i="9"/>
  <c r="E13" i="9"/>
  <c r="E14" i="9"/>
  <c r="E15" i="9"/>
  <c r="E4" i="9"/>
  <c r="D5" i="9"/>
  <c r="D6" i="9"/>
  <c r="D7" i="9"/>
  <c r="D8" i="9"/>
  <c r="D9" i="9"/>
  <c r="D10" i="9"/>
  <c r="D11" i="9"/>
  <c r="D12" i="9"/>
  <c r="D13" i="9"/>
  <c r="D14" i="9"/>
  <c r="D15" i="9"/>
  <c r="D4" i="9"/>
  <c r="Y2" i="10"/>
  <c r="Y3" i="10" s="1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AA2" i="10"/>
  <c r="AA3" i="10" s="1"/>
  <c r="AA4" i="10" s="1"/>
  <c r="AA5" i="10" s="1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B2" i="10"/>
  <c r="AB3" i="10" s="1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C2" i="10"/>
  <c r="AC3" i="10" s="1"/>
  <c r="AC4" i="10" s="1"/>
  <c r="AC5" i="10" s="1"/>
  <c r="AC6" i="10" s="1"/>
  <c r="AC7" i="10" s="1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AC19" i="10" s="1"/>
  <c r="AC20" i="10" s="1"/>
  <c r="AD2" i="10"/>
  <c r="X3" i="10"/>
  <c r="X4" i="10"/>
  <c r="X5" i="10"/>
  <c r="X6" i="10"/>
  <c r="X7" i="10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" i="10"/>
  <c r="G21" i="25" l="1"/>
  <c r="G23" i="25"/>
  <c r="J21" i="22"/>
  <c r="J22" i="22"/>
  <c r="C22" i="22"/>
  <c r="B21" i="22"/>
  <c r="B26" i="22"/>
  <c r="B25" i="22"/>
  <c r="B24" i="22"/>
  <c r="D21" i="22"/>
  <c r="B23" i="22"/>
  <c r="D26" i="22"/>
  <c r="B22" i="22"/>
  <c r="D25" i="22"/>
  <c r="C21" i="22"/>
  <c r="D24" i="22"/>
  <c r="C26" i="22"/>
  <c r="D23" i="22"/>
  <c r="C25" i="22"/>
  <c r="D22" i="22"/>
  <c r="C24" i="22"/>
  <c r="D35" i="20"/>
  <c r="AE2" i="10"/>
  <c r="AD3" i="10"/>
  <c r="AD4" i="10" s="1"/>
  <c r="AD5" i="10" s="1"/>
  <c r="AD6" i="10" s="1"/>
  <c r="AD7" i="10" s="1"/>
  <c r="AD8" i="10" s="1"/>
  <c r="AD9" i="10" s="1"/>
  <c r="AD10" i="10" s="1"/>
  <c r="AD11" i="10" s="1"/>
  <c r="AD12" i="10" s="1"/>
  <c r="AD13" i="10" s="1"/>
  <c r="AD14" i="10" s="1"/>
  <c r="AD15" i="10" s="1"/>
  <c r="AD16" i="10" s="1"/>
  <c r="AD17" i="10" s="1"/>
  <c r="AD18" i="10" s="1"/>
  <c r="AD19" i="10" s="1"/>
  <c r="AD20" i="10" s="1"/>
  <c r="C6" i="30"/>
  <c r="B6" i="30"/>
  <c r="AF2" i="10" l="1"/>
  <c r="AE3" i="10"/>
  <c r="AE4" i="10" s="1"/>
  <c r="AE5" i="10" s="1"/>
  <c r="AE6" i="10" s="1"/>
  <c r="AE7" i="10" s="1"/>
  <c r="AE8" i="10" s="1"/>
  <c r="AE9" i="10" s="1"/>
  <c r="AE10" i="10" s="1"/>
  <c r="AE11" i="10" s="1"/>
  <c r="AE12" i="10" s="1"/>
  <c r="AE13" i="10" s="1"/>
  <c r="AE14" i="10" s="1"/>
  <c r="AE15" i="10" s="1"/>
  <c r="AE16" i="10" s="1"/>
  <c r="AE17" i="10" s="1"/>
  <c r="AE18" i="10" s="1"/>
  <c r="AE19" i="10" s="1"/>
  <c r="AE20" i="10" s="1"/>
  <c r="I13" i="20"/>
  <c r="AF3" i="10" l="1"/>
  <c r="AF4" i="10" s="1"/>
  <c r="AF5" i="10" s="1"/>
  <c r="AF6" i="10" s="1"/>
  <c r="AF7" i="10" s="1"/>
  <c r="AF8" i="10" s="1"/>
  <c r="AF9" i="10" s="1"/>
  <c r="AF10" i="10" s="1"/>
  <c r="AF11" i="10" s="1"/>
  <c r="AF12" i="10" s="1"/>
  <c r="AF13" i="10" s="1"/>
  <c r="AF14" i="10" s="1"/>
  <c r="AF15" i="10" s="1"/>
  <c r="AF16" i="10" s="1"/>
  <c r="AF17" i="10" s="1"/>
  <c r="AF18" i="10" s="1"/>
  <c r="AF19" i="10" s="1"/>
  <c r="AF20" i="10" s="1"/>
  <c r="AG2" i="10"/>
  <c r="AH2" i="10" l="1"/>
  <c r="AG3" i="10"/>
  <c r="AG4" i="10" s="1"/>
  <c r="AG5" i="10" s="1"/>
  <c r="AG6" i="10" s="1"/>
  <c r="AG7" i="10" s="1"/>
  <c r="AG8" i="10" s="1"/>
  <c r="AG9" i="10" s="1"/>
  <c r="AG10" i="10" s="1"/>
  <c r="AG11" i="10" s="1"/>
  <c r="AG12" i="10" s="1"/>
  <c r="AG13" i="10" s="1"/>
  <c r="AG14" i="10" s="1"/>
  <c r="AG15" i="10" s="1"/>
  <c r="AG16" i="10" s="1"/>
  <c r="AG17" i="10" s="1"/>
  <c r="AG18" i="10" s="1"/>
  <c r="AG19" i="10" s="1"/>
  <c r="AG20" i="10" s="1"/>
  <c r="AH3" i="10" l="1"/>
  <c r="AH4" i="10" s="1"/>
  <c r="AH5" i="10" s="1"/>
  <c r="AH6" i="10" s="1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I2" i="10"/>
  <c r="AJ2" i="10" l="1"/>
  <c r="AI3" i="10"/>
  <c r="AI4" i="10" s="1"/>
  <c r="AI5" i="10" s="1"/>
  <c r="AI6" i="10" s="1"/>
  <c r="AI7" i="10" s="1"/>
  <c r="AI8" i="10" s="1"/>
  <c r="AI9" i="10" s="1"/>
  <c r="AI10" i="10" s="1"/>
  <c r="AI11" i="10" s="1"/>
  <c r="AI12" i="10" s="1"/>
  <c r="AI13" i="10" s="1"/>
  <c r="AI14" i="10" s="1"/>
  <c r="AI15" i="10" s="1"/>
  <c r="AI16" i="10" s="1"/>
  <c r="AI17" i="10" s="1"/>
  <c r="AI18" i="10" s="1"/>
  <c r="AI19" i="10" s="1"/>
  <c r="AI20" i="10" s="1"/>
  <c r="AK2" i="10" l="1"/>
  <c r="AJ3" i="10"/>
  <c r="AJ4" i="10" s="1"/>
  <c r="AJ5" i="10" s="1"/>
  <c r="AJ6" i="10" s="1"/>
  <c r="AJ7" i="10" s="1"/>
  <c r="AJ8" i="10" s="1"/>
  <c r="AJ9" i="10" s="1"/>
  <c r="AJ10" i="10" s="1"/>
  <c r="AJ11" i="10" s="1"/>
  <c r="AJ12" i="10" s="1"/>
  <c r="AJ13" i="10" s="1"/>
  <c r="AJ14" i="10" s="1"/>
  <c r="AJ15" i="10" s="1"/>
  <c r="AJ16" i="10" s="1"/>
  <c r="AJ17" i="10" s="1"/>
  <c r="AJ18" i="10" s="1"/>
  <c r="AJ19" i="10" s="1"/>
  <c r="AJ20" i="10" s="1"/>
  <c r="AK3" i="10" l="1"/>
  <c r="AK4" i="10" s="1"/>
  <c r="AK5" i="10" s="1"/>
  <c r="AK6" i="10" s="1"/>
  <c r="AK7" i="10" s="1"/>
  <c r="AK8" i="10" s="1"/>
  <c r="AK9" i="10" s="1"/>
  <c r="AK10" i="10" s="1"/>
  <c r="AK11" i="10" s="1"/>
  <c r="AK12" i="10" s="1"/>
  <c r="AK13" i="10" s="1"/>
  <c r="AK14" i="10" s="1"/>
  <c r="AK15" i="10" s="1"/>
  <c r="AK16" i="10" s="1"/>
  <c r="AK17" i="10" s="1"/>
  <c r="AK18" i="10" s="1"/>
  <c r="AK19" i="10" s="1"/>
  <c r="AK20" i="10" s="1"/>
  <c r="AL2" i="10"/>
  <c r="AM2" i="10" l="1"/>
  <c r="AL3" i="10"/>
  <c r="AL4" i="10" s="1"/>
  <c r="AL5" i="10" s="1"/>
  <c r="AL6" i="10" s="1"/>
  <c r="AL7" i="10" s="1"/>
  <c r="AL8" i="10" s="1"/>
  <c r="AL9" i="10" s="1"/>
  <c r="AL10" i="10" s="1"/>
  <c r="AL11" i="10" s="1"/>
  <c r="AL12" i="10" s="1"/>
  <c r="AL13" i="10" s="1"/>
  <c r="AL14" i="10" s="1"/>
  <c r="AL15" i="10" s="1"/>
  <c r="AL16" i="10" s="1"/>
  <c r="AL17" i="10" s="1"/>
  <c r="AL18" i="10" s="1"/>
  <c r="AL19" i="10" s="1"/>
  <c r="AL20" i="10" s="1"/>
  <c r="AN2" i="10" l="1"/>
  <c r="AM3" i="10"/>
  <c r="AM4" i="10" s="1"/>
  <c r="AM5" i="10" s="1"/>
  <c r="AM6" i="10" s="1"/>
  <c r="AM7" i="10" s="1"/>
  <c r="AM8" i="10" s="1"/>
  <c r="AM9" i="10" s="1"/>
  <c r="AM10" i="10" s="1"/>
  <c r="AM11" i="10" s="1"/>
  <c r="AM12" i="10" s="1"/>
  <c r="AM13" i="10" s="1"/>
  <c r="AM14" i="10" s="1"/>
  <c r="AM15" i="10" s="1"/>
  <c r="AM16" i="10" s="1"/>
  <c r="AM17" i="10" s="1"/>
  <c r="AM18" i="10" s="1"/>
  <c r="AM19" i="10" s="1"/>
  <c r="AM20" i="10" s="1"/>
  <c r="AN3" i="10" l="1"/>
  <c r="AN4" i="10" s="1"/>
  <c r="AN5" i="10" s="1"/>
  <c r="AN6" i="10" s="1"/>
  <c r="AN7" i="10" s="1"/>
  <c r="AN8" i="10" s="1"/>
  <c r="AN9" i="10" s="1"/>
  <c r="AN10" i="10" s="1"/>
  <c r="AN11" i="10" s="1"/>
  <c r="AN12" i="10" s="1"/>
  <c r="AN13" i="10" s="1"/>
  <c r="AN14" i="10" s="1"/>
  <c r="AN15" i="10" s="1"/>
  <c r="AN16" i="10" s="1"/>
  <c r="AN17" i="10" s="1"/>
  <c r="AN18" i="10" s="1"/>
  <c r="AN19" i="10" s="1"/>
  <c r="AN20" i="10" s="1"/>
  <c r="AO2" i="10"/>
  <c r="AO3" i="10" l="1"/>
  <c r="AO4" i="10" s="1"/>
  <c r="AO5" i="10" s="1"/>
  <c r="AO6" i="10" s="1"/>
  <c r="AO7" i="10" s="1"/>
  <c r="AO8" i="10" s="1"/>
  <c r="AO9" i="10" s="1"/>
  <c r="AO10" i="10" s="1"/>
  <c r="AO11" i="10" s="1"/>
  <c r="AO12" i="10" s="1"/>
  <c r="AO13" i="10" s="1"/>
  <c r="AO14" i="10" s="1"/>
  <c r="AO15" i="10" s="1"/>
  <c r="AO16" i="10" s="1"/>
  <c r="AO17" i="10" s="1"/>
  <c r="AO18" i="10" s="1"/>
  <c r="AO19" i="10" s="1"/>
  <c r="AO20" i="10" s="1"/>
  <c r="AP2" i="10"/>
  <c r="AP3" i="10" s="1"/>
  <c r="AP4" i="10" s="1"/>
  <c r="AP5" i="10" s="1"/>
  <c r="AP6" i="10" s="1"/>
  <c r="AP7" i="10" s="1"/>
  <c r="AP8" i="10" s="1"/>
  <c r="AP9" i="10" s="1"/>
  <c r="AP10" i="10" s="1"/>
  <c r="AP11" i="10" s="1"/>
  <c r="AP12" i="10" s="1"/>
  <c r="AP13" i="10" s="1"/>
  <c r="AP14" i="10" s="1"/>
  <c r="AP15" i="10" s="1"/>
  <c r="AP16" i="10" s="1"/>
  <c r="AP17" i="10" s="1"/>
  <c r="AP18" i="10" s="1"/>
  <c r="AP19" i="10" s="1"/>
  <c r="AP20" i="10" s="1"/>
</calcChain>
</file>

<file path=xl/comments1.xml><?xml version="1.0" encoding="utf-8"?>
<comments xmlns="http://schemas.openxmlformats.org/spreadsheetml/2006/main">
  <authors>
    <author>Joan Lambert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Joan Lambert:</t>
        </r>
        <r>
          <rPr>
            <sz val="9"/>
            <color indexed="81"/>
            <rFont val="Tahoma"/>
            <family val="2"/>
          </rPr>
          <t xml:space="preserve">
Update to 2010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Joan Lambert:</t>
        </r>
        <r>
          <rPr>
            <sz val="9"/>
            <color indexed="81"/>
            <rFont val="Tahoma"/>
            <family val="2"/>
          </rPr>
          <t xml:space="preserve">
Update to 2008</t>
        </r>
      </text>
    </comment>
  </commentList>
</comments>
</file>

<file path=xl/sharedStrings.xml><?xml version="1.0" encoding="utf-8"?>
<sst xmlns="http://schemas.openxmlformats.org/spreadsheetml/2006/main" count="1748" uniqueCount="1021">
  <si>
    <t>WorldWide Sporting Goods</t>
  </si>
  <si>
    <t>Employee Informations</t>
  </si>
  <si>
    <t>Họ và tên</t>
  </si>
  <si>
    <t>Họ lót</t>
  </si>
  <si>
    <t>Tên</t>
  </si>
  <si>
    <t>Phòng ban</t>
  </si>
  <si>
    <t>Ngày vào làm</t>
  </si>
  <si>
    <t>Bậc lương</t>
  </si>
  <si>
    <t>Lương</t>
  </si>
  <si>
    <t>Nâng lương</t>
  </si>
  <si>
    <t>Lương mới</t>
  </si>
  <si>
    <t>Nguyễn văn Tâm</t>
  </si>
  <si>
    <t>Nguyễn thị Hằng</t>
  </si>
  <si>
    <t>Ngô thị Nga</t>
  </si>
  <si>
    <t>Trần thiên Thu</t>
  </si>
  <si>
    <t>Lâm Hoàng Cát</t>
  </si>
  <si>
    <t>Lê Hoài Sơn</t>
  </si>
  <si>
    <t>Trần văn Trung</t>
  </si>
  <si>
    <t>Nguyễn văn Thắng</t>
  </si>
  <si>
    <t>Lý Thu Nga</t>
  </si>
  <si>
    <t>Nguyễn văn Hùng</t>
  </si>
  <si>
    <t>Trần thiị Phương</t>
  </si>
  <si>
    <t>Võ Công Thành</t>
  </si>
  <si>
    <t>Lê văn Minh</t>
  </si>
  <si>
    <t>Sales</t>
  </si>
  <si>
    <t>Administration</t>
  </si>
  <si>
    <t>Production</t>
  </si>
  <si>
    <t>Development</t>
  </si>
  <si>
    <t>Lý Lâm</t>
  </si>
  <si>
    <t>Doãn Hòa</t>
  </si>
  <si>
    <t>Bảng lương nhân viên</t>
  </si>
  <si>
    <t>Số TT</t>
  </si>
  <si>
    <t>Họ</t>
  </si>
  <si>
    <t>Họ và Tên</t>
  </si>
  <si>
    <t>Công việc</t>
  </si>
  <si>
    <t>Ngày làm việc</t>
  </si>
  <si>
    <t>Lương (Nghìn)</t>
  </si>
  <si>
    <t>01</t>
  </si>
  <si>
    <t>02</t>
  </si>
  <si>
    <t>Phân tích</t>
  </si>
  <si>
    <t>Trần Văn</t>
  </si>
  <si>
    <t>Lê Hoàng</t>
  </si>
  <si>
    <t>Phạm Anh</t>
  </si>
  <si>
    <t>Trần Viết</t>
  </si>
  <si>
    <t xml:space="preserve">Lê Minh </t>
  </si>
  <si>
    <t>Trấn Quán</t>
  </si>
  <si>
    <t>Nguyễn Anh</t>
  </si>
  <si>
    <t>Hồ Minh</t>
  </si>
  <si>
    <t>Lê Việt</t>
  </si>
  <si>
    <t>Phạm Ánh</t>
  </si>
  <si>
    <t>Trần Mạnh</t>
  </si>
  <si>
    <t>Phạm Văn</t>
  </si>
  <si>
    <t>Lê Vũ</t>
  </si>
  <si>
    <t>Trần Duy</t>
  </si>
  <si>
    <t>Vinh</t>
  </si>
  <si>
    <t>Quân</t>
  </si>
  <si>
    <t>Hoàng</t>
  </si>
  <si>
    <t>Tú</t>
  </si>
  <si>
    <t>Anh</t>
  </si>
  <si>
    <t>Vương</t>
  </si>
  <si>
    <t>Viên</t>
  </si>
  <si>
    <t>Trí</t>
  </si>
  <si>
    <t>Tuấn</t>
  </si>
  <si>
    <t>Nguyên</t>
  </si>
  <si>
    <t>Mã hàng</t>
  </si>
  <si>
    <t>Tên hàng</t>
  </si>
  <si>
    <t>Thương hiệu</t>
  </si>
  <si>
    <t>Số lượng</t>
  </si>
  <si>
    <t>Ngày bán</t>
  </si>
  <si>
    <t>Đơn giá</t>
  </si>
  <si>
    <t>Thành tiền</t>
  </si>
  <si>
    <t>Mã thương hiệu</t>
  </si>
  <si>
    <t>Tên thương hiệu</t>
  </si>
  <si>
    <t>DPPHI</t>
  </si>
  <si>
    <t>DLKAZ</t>
  </si>
  <si>
    <t>STKAN</t>
  </si>
  <si>
    <t>DBPHI</t>
  </si>
  <si>
    <t>TVGIC</t>
  </si>
  <si>
    <t>DTKAZ</t>
  </si>
  <si>
    <t>TVKAN</t>
  </si>
  <si>
    <t>Bảng tra thương hiệu</t>
  </si>
  <si>
    <t>PHI</t>
  </si>
  <si>
    <t>GIC</t>
  </si>
  <si>
    <t>KAN</t>
  </si>
  <si>
    <t>KAZ</t>
  </si>
  <si>
    <t>Philip</t>
  </si>
  <si>
    <t>Gicoly</t>
  </si>
  <si>
    <t>Kangaroo</t>
  </si>
  <si>
    <t>Kazulighting</t>
  </si>
  <si>
    <t>DP</t>
  </si>
  <si>
    <t>DL</t>
  </si>
  <si>
    <t>DT</t>
  </si>
  <si>
    <t>DB</t>
  </si>
  <si>
    <t>TV</t>
  </si>
  <si>
    <t>ST</t>
  </si>
  <si>
    <t>Đèn pin Police</t>
  </si>
  <si>
    <t>Đèn bàn cao cấp</t>
  </si>
  <si>
    <t>Report</t>
  </si>
  <si>
    <t>January</t>
  </si>
  <si>
    <t>Department</t>
  </si>
  <si>
    <t>Budget</t>
  </si>
  <si>
    <t>Actual</t>
  </si>
  <si>
    <t>Variance</t>
  </si>
  <si>
    <t>Var %</t>
  </si>
  <si>
    <t>Corporate</t>
  </si>
  <si>
    <t>Accounting</t>
  </si>
  <si>
    <t>HR</t>
  </si>
  <si>
    <t>Operations</t>
  </si>
  <si>
    <t>Research</t>
  </si>
  <si>
    <t>Manufacturing</t>
  </si>
  <si>
    <t>Marketing</t>
  </si>
  <si>
    <t>Logistics</t>
  </si>
  <si>
    <t>IT</t>
  </si>
  <si>
    <t>Warehouse</t>
  </si>
  <si>
    <t>Total</t>
  </si>
  <si>
    <t>Yêu cầu</t>
  </si>
  <si>
    <r>
      <t xml:space="preserve">1. Định dạng cột </t>
    </r>
    <r>
      <rPr>
        <b/>
        <sz val="12"/>
        <color rgb="FF000000"/>
        <rFont val="Arial"/>
        <family val="2"/>
      </rPr>
      <t>Budget</t>
    </r>
    <r>
      <rPr>
        <sz val="12"/>
        <color rgb="FF000000"/>
        <rFont val="Arial"/>
        <family val="2"/>
      </rPr>
      <t xml:space="preserve"> (ngân sách), và </t>
    </r>
    <r>
      <rPr>
        <b/>
        <sz val="12"/>
        <color rgb="FF000000"/>
        <rFont val="Arial"/>
        <family val="2"/>
      </rPr>
      <t>Actual</t>
    </r>
    <r>
      <rPr>
        <sz val="12"/>
        <color rgb="FF000000"/>
        <rFont val="Arial"/>
        <family val="2"/>
      </rPr>
      <t xml:space="preserve"> (thực tế) có định dạng đơn vị tiền tệ là $ đặt trước tiền</t>
    </r>
  </si>
  <si>
    <r>
      <t xml:space="preserve">2. Lập công thức điền giá trị cho cột </t>
    </r>
    <r>
      <rPr>
        <b/>
        <sz val="12"/>
        <color rgb="FF000000"/>
        <rFont val="Arial"/>
        <family val="2"/>
      </rPr>
      <t>Variance</t>
    </r>
    <r>
      <rPr>
        <sz val="12"/>
        <color rgb="FF000000"/>
        <rFont val="Arial"/>
        <family val="2"/>
      </rPr>
      <t xml:space="preserve"> (chênh lệch)= Actual – Budget</t>
    </r>
  </si>
  <si>
    <r>
      <t xml:space="preserve">3. Định dạng cột </t>
    </r>
    <r>
      <rPr>
        <b/>
        <sz val="12"/>
        <color rgb="FF000000"/>
        <rFont val="Arial"/>
        <family val="2"/>
      </rPr>
      <t>Variance</t>
    </r>
    <r>
      <rPr>
        <sz val="12"/>
        <color rgb="FF000000"/>
        <rFont val="Arial"/>
        <family val="2"/>
      </rPr>
      <t xml:space="preserve"> (chênh lệch) có dạng: Số dương có màu xanh, số âm màu đỏ và đặt trong ngoặc, số 0 thì hiển thị chuỗi error </t>
    </r>
  </si>
  <si>
    <r>
      <t xml:space="preserve">4. Lập công thức điền giá trị cho cột  </t>
    </r>
    <r>
      <rPr>
        <b/>
        <sz val="12"/>
        <color rgb="FF000000"/>
        <rFont val="Arial"/>
        <family val="2"/>
      </rPr>
      <t>Var</t>
    </r>
    <r>
      <rPr>
        <sz val="12"/>
        <color rgb="FF000000"/>
        <rFont val="Arial"/>
        <family val="2"/>
      </rPr>
      <t xml:space="preserve">% = </t>
    </r>
    <r>
      <rPr>
        <b/>
        <sz val="12"/>
        <color rgb="FF000000"/>
        <rFont val="Arial"/>
        <family val="2"/>
      </rPr>
      <t>Variance/Budget</t>
    </r>
    <r>
      <rPr>
        <sz val="12"/>
        <color rgb="FF000000"/>
        <rFont val="Arial"/>
        <family val="2"/>
      </rPr>
      <t>, định dạng kiểu phần trăm</t>
    </r>
  </si>
  <si>
    <r>
      <t xml:space="preserve">5. Lập công thức tính tổng các cột </t>
    </r>
    <r>
      <rPr>
        <b/>
        <sz val="12"/>
        <color rgb="FF000000"/>
        <rFont val="Arial"/>
        <family val="2"/>
      </rPr>
      <t>Variance, Actual, Budget</t>
    </r>
    <r>
      <rPr>
        <sz val="12"/>
        <color rgb="FF000000"/>
        <rFont val="Arial"/>
        <family val="2"/>
      </rPr>
      <t xml:space="preserve"> tại dòng Total. Định dạng đơn vị tiền là $ có dấu phân cách hàng nghìn</t>
    </r>
  </si>
  <si>
    <r>
      <t xml:space="preserve">6. Chèn thêm một cột trước cột Department, với tiêu đề là DepartID. Dùng chức năng Flash Fill điền giá trị cho cột </t>
    </r>
    <r>
      <rPr>
        <b/>
        <sz val="12"/>
        <color rgb="FF000000"/>
        <rFont val="Arial"/>
        <family val="2"/>
      </rPr>
      <t>DepartID</t>
    </r>
    <r>
      <rPr>
        <sz val="12"/>
        <color rgb="FF000000"/>
        <rFont val="Arial"/>
        <family val="2"/>
      </rPr>
      <t xml:space="preserve"> là 2 ký tự đầu của cột Department</t>
    </r>
  </si>
  <si>
    <t>7. Dùng Style Heading và Total định dạng cho phần tiêu đề của các cột và dòng Total như mẫu.</t>
  </si>
  <si>
    <t>A</t>
  </si>
  <si>
    <t>B</t>
  </si>
  <si>
    <t>C</t>
  </si>
  <si>
    <t>diểm tháp nhất</t>
  </si>
  <si>
    <t>D</t>
  </si>
  <si>
    <t>điễm cao nhất</t>
  </si>
  <si>
    <t>F</t>
  </si>
  <si>
    <t>trung bình của lớp</t>
  </si>
  <si>
    <t>kết quả</t>
  </si>
  <si>
    <t>điểm thường
 bt về nhà</t>
  </si>
  <si>
    <t>tỉ lệ các bài test</t>
  </si>
  <si>
    <t>KHÔNG ĐẠT</t>
  </si>
  <si>
    <t>nguyễn duy</t>
  </si>
  <si>
    <t>trần tú vi</t>
  </si>
  <si>
    <t>ĐẠT</t>
  </si>
  <si>
    <t>phạm tùng</t>
  </si>
  <si>
    <t>lê hoàng</t>
  </si>
  <si>
    <t>trần tú</t>
  </si>
  <si>
    <t>hồ trí dũng</t>
  </si>
  <si>
    <t>lê nam</t>
  </si>
  <si>
    <t>hoàng minh</t>
  </si>
  <si>
    <t>thái bảo</t>
  </si>
  <si>
    <t>phuong vỹ</t>
  </si>
  <si>
    <t>nguyễn hoàng</t>
  </si>
  <si>
    <t>Khen thường</t>
  </si>
  <si>
    <t>trung bình giữa HK</t>
  </si>
  <si>
    <t>Bài tập về nhà</t>
  </si>
  <si>
    <t>trung bình test</t>
  </si>
  <si>
    <t>Test 3</t>
  </si>
  <si>
    <t>Test 2</t>
  </si>
  <si>
    <t>Test 1</t>
  </si>
  <si>
    <t>Mã sinh viên</t>
  </si>
  <si>
    <t>Họ tên</t>
  </si>
  <si>
    <t>Họ Tên</t>
  </si>
  <si>
    <t>E-Mail</t>
  </si>
  <si>
    <t xml:space="preserve">Mã Sinh Viên </t>
  </si>
  <si>
    <t xml:space="preserve">Test1 </t>
  </si>
  <si>
    <t>Test2</t>
  </si>
  <si>
    <t>Test3</t>
  </si>
  <si>
    <t>Test4</t>
  </si>
  <si>
    <t>BẢNG ĐIỂM</t>
  </si>
  <si>
    <t>Trung bình Test</t>
  </si>
  <si>
    <t>Trung bình học kỳ</t>
  </si>
  <si>
    <t>Nguyễn Thanh</t>
  </si>
  <si>
    <t>Phong Vinh</t>
  </si>
  <si>
    <t>Lê Nam</t>
  </si>
  <si>
    <t>Hoàng Linh</t>
  </si>
  <si>
    <t>Trần Trung</t>
  </si>
  <si>
    <t>Thái Huy</t>
  </si>
  <si>
    <t>Hoồ Nam</t>
  </si>
  <si>
    <t>Tống Minh</t>
  </si>
  <si>
    <t>Le6 Minh Hoa</t>
  </si>
  <si>
    <t>Hoàng Duy</t>
  </si>
  <si>
    <t>Nguyễn Quang</t>
  </si>
  <si>
    <t>tên 
nhân viên</t>
  </si>
  <si>
    <t>dụng cụ
 thể dục</t>
  </si>
  <si>
    <t>xe đạp
 leo núi</t>
  </si>
  <si>
    <t>dụng cụ thể thao 
ngoài trời</t>
  </si>
  <si>
    <t>tổng 
doanh thu</t>
  </si>
  <si>
    <t>chi phí</t>
  </si>
  <si>
    <t>lợi 
nhuận</t>
  </si>
  <si>
    <t>đoanh thu 
trung bình</t>
  </si>
  <si>
    <t>tỉ lệ tổng 
doanh thu</t>
  </si>
  <si>
    <t>KINH DOANH DỤNG CỤ THỂ THAO</t>
  </si>
  <si>
    <t>Đỗ Nhật Nam</t>
  </si>
  <si>
    <t>Lê Hoài Thu</t>
  </si>
  <si>
    <t>Thái Diểm My</t>
  </si>
  <si>
    <t>Huỳnh Như</t>
  </si>
  <si>
    <t>Lê Yến Nhi</t>
  </si>
  <si>
    <t>Trần Hùnh</t>
  </si>
  <si>
    <t>Lý Hùng</t>
  </si>
  <si>
    <t>Ngô Thiện Minh</t>
  </si>
  <si>
    <t>Sao chép sheet baitap1 thành một sheet mới với tên là baitap1a</t>
  </si>
  <si>
    <r>
      <t xml:space="preserve">1. Trong sheet </t>
    </r>
    <r>
      <rPr>
        <b/>
        <sz val="14"/>
        <color theme="1"/>
        <rFont val="Times New Roman"/>
        <family val="1"/>
      </rPr>
      <t>baitap1,</t>
    </r>
    <r>
      <rPr>
        <sz val="14"/>
        <color theme="1"/>
        <rFont val="Times New Roman"/>
        <family val="1"/>
      </rPr>
      <t xml:space="preserve"> 1ập 1 công thức điền giá trị cho các ô là bảng cửu chương từ 1 đến 20,</t>
    </r>
  </si>
  <si>
    <t xml:space="preserve"> sử dụng loại địa chỉ thích hợp để copy công thức cho tất cả các ô trong bảng</t>
  </si>
  <si>
    <r>
      <t xml:space="preserve">2. Trong sheet baitap1a, chọn dãy các ô </t>
    </r>
    <r>
      <rPr>
        <b/>
        <sz val="14"/>
        <color theme="1"/>
        <rFont val="Calibri"/>
        <family val="2"/>
        <scheme val="minor"/>
      </rPr>
      <t xml:space="preserve">A1:T1 </t>
    </r>
    <r>
      <rPr>
        <sz val="14"/>
        <color theme="1"/>
        <rFont val="Calibri"/>
        <family val="2"/>
        <scheme val="minor"/>
      </rPr>
      <t xml:space="preserve">đặt tên cho vùng là </t>
    </r>
    <r>
      <rPr>
        <b/>
        <sz val="14"/>
        <color theme="1"/>
        <rFont val="Calibri"/>
        <family val="2"/>
        <scheme val="minor"/>
      </rPr>
      <t xml:space="preserve">dong, </t>
    </r>
    <r>
      <rPr>
        <sz val="14"/>
        <color theme="1"/>
        <rFont val="Calibri"/>
        <family val="2"/>
        <scheme val="minor"/>
      </rPr>
      <t xml:space="preserve">chọn dãy các ô từ </t>
    </r>
    <r>
      <rPr>
        <b/>
        <sz val="14"/>
        <color theme="1"/>
        <rFont val="Calibri"/>
        <family val="2"/>
        <scheme val="minor"/>
      </rPr>
      <t>A1:A20</t>
    </r>
    <r>
      <rPr>
        <sz val="14"/>
        <color theme="1"/>
        <rFont val="Calibri"/>
        <family val="2"/>
        <scheme val="minor"/>
      </rPr>
      <t xml:space="preserve"> và đặt tên cho vùng là </t>
    </r>
    <r>
      <rPr>
        <b/>
        <sz val="14"/>
        <color theme="1"/>
        <rFont val="Calibri"/>
        <family val="2"/>
        <scheme val="minor"/>
      </rPr>
      <t>cot</t>
    </r>
  </si>
  <si>
    <r>
      <t xml:space="preserve">sau đó lập công thức </t>
    </r>
    <r>
      <rPr>
        <b/>
        <sz val="14"/>
        <color theme="1"/>
        <rFont val="Calibri"/>
        <family val="2"/>
        <scheme val="minor"/>
      </rPr>
      <t>dong*cot</t>
    </r>
    <r>
      <rPr>
        <sz val="14"/>
        <color theme="1"/>
        <rFont val="Calibri"/>
        <family val="2"/>
        <scheme val="minor"/>
      </rPr>
      <t xml:space="preserve"> tại ô </t>
    </r>
    <r>
      <rPr>
        <b/>
        <sz val="14"/>
        <color theme="1"/>
        <rFont val="Calibri"/>
        <family val="2"/>
        <scheme val="minor"/>
      </rPr>
      <t>b2</t>
    </r>
    <r>
      <rPr>
        <sz val="14"/>
        <color theme="1"/>
        <rFont val="Calibri"/>
        <family val="2"/>
        <scheme val="minor"/>
      </rPr>
      <t xml:space="preserve">  và sao chép công thức cho các ô còn lại</t>
    </r>
  </si>
  <si>
    <t>so sánh kết quả trong hai sheet</t>
  </si>
  <si>
    <r>
      <rPr>
        <b/>
        <sz val="12"/>
        <color theme="1"/>
        <rFont val="Times New Roman"/>
        <family val="1"/>
      </rPr>
      <t>Yêu cầu</t>
    </r>
    <r>
      <rPr>
        <sz val="12"/>
        <color theme="1"/>
        <rFont val="Times New Roman"/>
        <family val="1"/>
      </rPr>
      <t xml:space="preserve">: </t>
    </r>
  </si>
  <si>
    <t>THÁNG
02/2014</t>
  </si>
  <si>
    <t>THÁNG
03/2014</t>
  </si>
  <si>
    <t>TÊN 
HÀNG</t>
  </si>
  <si>
    <t>ĐƠN GIÁ</t>
  </si>
  <si>
    <t>SỐ 
LƯỢNG</t>
  </si>
  <si>
    <t>TRỊ 
GIÁ</t>
  </si>
  <si>
    <t>PHÍ 
C.CHỞ</t>
  </si>
  <si>
    <t>Tủ lạnh</t>
  </si>
  <si>
    <t>Đầu Video</t>
  </si>
  <si>
    <t>Ampli</t>
  </si>
  <si>
    <t>Cassette</t>
  </si>
  <si>
    <t>Radio</t>
  </si>
  <si>
    <t>Photocopy</t>
  </si>
  <si>
    <t>Mainboard</t>
  </si>
  <si>
    <t>Đĩa cứng</t>
  </si>
  <si>
    <t>Đĩa Maxcell</t>
  </si>
  <si>
    <t>Ram</t>
  </si>
  <si>
    <t>Keyboard</t>
  </si>
  <si>
    <t>Mouse</t>
  </si>
  <si>
    <t>TỔNG KẾT BÁN HÀNG</t>
  </si>
  <si>
    <t>Số Tt</t>
  </si>
  <si>
    <t>Ngày Sinh</t>
  </si>
  <si>
    <t>Tuổi</t>
  </si>
  <si>
    <t>Điểm Toán</t>
  </si>
  <si>
    <t>Điểm Văn</t>
  </si>
  <si>
    <t>Điểm Ngoại Ngữ</t>
  </si>
  <si>
    <t>Tổng Điểm</t>
  </si>
  <si>
    <t>Trung Bình</t>
  </si>
  <si>
    <t>Kết Quả</t>
  </si>
  <si>
    <t>nguyễn văn tâm</t>
  </si>
  <si>
    <t>nguyễn thị hằng</t>
  </si>
  <si>
    <t>ngô thị nga</t>
  </si>
  <si>
    <t>trần thiên thu</t>
  </si>
  <si>
    <t>lâm hoàng cát</t>
  </si>
  <si>
    <t>lê hoài sơn</t>
  </si>
  <si>
    <t>lý lâm</t>
  </si>
  <si>
    <t>trần văn trung</t>
  </si>
  <si>
    <t>nguyễn văn tráng</t>
  </si>
  <si>
    <t>lý thu nga</t>
  </si>
  <si>
    <t>nguyễn văn hùng</t>
  </si>
  <si>
    <t>trần thi phượng</t>
  </si>
  <si>
    <t>võ công thành</t>
  </si>
  <si>
    <t>lê văn minh</t>
  </si>
  <si>
    <t>doãn hòa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</si>
  <si>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</si>
  <si>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</si>
  <si>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</si>
  <si>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</si>
  <si>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</si>
  <si>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</si>
  <si>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</si>
  <si>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</si>
  <si>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</si>
  <si>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</si>
  <si>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</si>
  <si>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</si>
  <si>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</si>
  <si>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Mã phòng</t>
  </si>
  <si>
    <t>Loại phòng</t>
  </si>
  <si>
    <t>Số tuần</t>
  </si>
  <si>
    <t>Số ngày lẻ</t>
  </si>
  <si>
    <t>NOR</t>
  </si>
  <si>
    <t>AV</t>
  </si>
  <si>
    <t>DELU</t>
  </si>
  <si>
    <t>Ngày đến</t>
  </si>
  <si>
    <t>Ngày đi</t>
  </si>
  <si>
    <t>Đơn giá tuần</t>
  </si>
  <si>
    <t>Đơn giá ngày</t>
  </si>
  <si>
    <t>Số người</t>
  </si>
  <si>
    <t>Phụ thu</t>
  </si>
  <si>
    <t>tổng tiền</t>
  </si>
  <si>
    <t xml:space="preserve">Phòng đơn </t>
  </si>
  <si>
    <t>Phòng đôi</t>
  </si>
  <si>
    <t>BẢNG THỐNG KÊ TIỀN PHÒNG</t>
  </si>
  <si>
    <t>BẢNG ĐƠN GIÁ PHÒNG</t>
  </si>
  <si>
    <t>Doanh thu</t>
  </si>
  <si>
    <t>THỐNG KÊ DOANH THU</t>
  </si>
  <si>
    <t>Tỉ giá</t>
  </si>
  <si>
    <t>Ngày thuê</t>
  </si>
  <si>
    <t>Ngày trả</t>
  </si>
  <si>
    <t>Số ngày thuê</t>
  </si>
  <si>
    <t>Tiền phòng
USD</t>
  </si>
  <si>
    <t>Thành tiền 
VND</t>
  </si>
  <si>
    <t>100VIP</t>
  </si>
  <si>
    <t>201NOM</t>
  </si>
  <si>
    <t>205NOM</t>
  </si>
  <si>
    <t>209NOM</t>
  </si>
  <si>
    <t>102NOM</t>
  </si>
  <si>
    <t>107VIP</t>
  </si>
  <si>
    <t>109NOM</t>
  </si>
  <si>
    <t>210VIP</t>
  </si>
  <si>
    <t>202VIP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</si>
  <si>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</si>
  <si>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</si>
  <si>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</si>
  <si>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</si>
  <si>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</si>
  <si>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</si>
  <si>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</si>
  <si>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</si>
  <si>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</si>
  <si>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</si>
  <si>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</si>
  <si>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</si>
  <si>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</si>
  <si>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</si>
  <si>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</si>
  <si>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</si>
  <si>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</si>
  <si>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</si>
  <si>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</si>
  <si>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Yêu cầu: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</si>
  <si>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</si>
  <si>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</si>
  <si>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</si>
  <si>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</si>
  <si>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</si>
  <si>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</si>
  <si>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</si>
  <si>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</si>
  <si>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</si>
  <si>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</si>
  <si>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</t>
  </si>
  <si>
    <t>Trung bình</t>
  </si>
  <si>
    <t>Cao nhất</t>
  </si>
  <si>
    <t>Thấp nhất</t>
  </si>
  <si>
    <t>BẢNG TỔNG KẾT ĐIỂM GIỮA KỲ</t>
  </si>
  <si>
    <t>BẢNG DOANH THU KHÁCH SẠN ABC</t>
  </si>
  <si>
    <t>QUẢN LÝ DỰ ÁN</t>
  </si>
  <si>
    <t>MaNV</t>
  </si>
  <si>
    <t>Họ tên NV</t>
  </si>
  <si>
    <t>Mã Công việc</t>
  </si>
  <si>
    <t>Tên Công việc</t>
  </si>
  <si>
    <t>Ngày bắt đầu</t>
  </si>
  <si>
    <t>Ngày kết thúc</t>
  </si>
  <si>
    <t>Số ngày công</t>
  </si>
  <si>
    <t>Số ngày chênh lệch</t>
  </si>
  <si>
    <t>Thưởng/Phạt</t>
  </si>
  <si>
    <t>Tổng lương</t>
  </si>
  <si>
    <t>0001</t>
  </si>
  <si>
    <t>trần duy</t>
  </si>
  <si>
    <t>LT</t>
  </si>
  <si>
    <t>0002</t>
  </si>
  <si>
    <t>hoàng cát</t>
  </si>
  <si>
    <t>PT</t>
  </si>
  <si>
    <t>0003</t>
  </si>
  <si>
    <t>lê sơn</t>
  </si>
  <si>
    <t>0004</t>
  </si>
  <si>
    <t>Lý lâm</t>
  </si>
  <si>
    <t>0005</t>
  </si>
  <si>
    <t>0006</t>
  </si>
  <si>
    <t>Lý thu nga</t>
  </si>
  <si>
    <t>TK</t>
  </si>
  <si>
    <t>0007</t>
  </si>
  <si>
    <t>Văn Hùng</t>
  </si>
  <si>
    <t>0008</t>
  </si>
  <si>
    <t>trần phương</t>
  </si>
  <si>
    <t>0009</t>
  </si>
  <si>
    <t>võ thành</t>
  </si>
  <si>
    <t>0010</t>
  </si>
  <si>
    <t>Nguyễn Nam</t>
  </si>
  <si>
    <t>0011</t>
  </si>
  <si>
    <t>Lê văn</t>
  </si>
  <si>
    <t>0012</t>
  </si>
  <si>
    <t>Hoàng Anh</t>
  </si>
  <si>
    <t>Ngày nghĩ</t>
  </si>
  <si>
    <t>Thông tin dự án</t>
  </si>
  <si>
    <t>Bảng Luong ngày</t>
  </si>
  <si>
    <t>Mã công việc</t>
  </si>
  <si>
    <t>tên công việc</t>
  </si>
  <si>
    <t>ngày BĐ</t>
  </si>
  <si>
    <t>Số ngày thực hiện</t>
  </si>
  <si>
    <t>Phân tích hệ thống</t>
  </si>
  <si>
    <t>Thiết kế hệ thống</t>
  </si>
  <si>
    <t>Lập trình</t>
  </si>
  <si>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</si>
  <si>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</si>
  <si>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</si>
  <si>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</si>
  <si>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</si>
  <si>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</si>
  <si>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</si>
  <si>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</si>
  <si>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</si>
  <si>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</si>
  <si>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trần vinh</t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</si>
  <si>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</si>
  <si>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</si>
  <si>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</si>
  <si>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</si>
  <si>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</si>
  <si>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lê vinh</t>
  </si>
  <si>
    <t>TR</t>
  </si>
  <si>
    <t>Trần Đại Nghĩa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</si>
  <si>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</si>
  <si>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phạm quân</t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</si>
  <si>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</si>
  <si>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</si>
  <si>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</si>
  <si>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</si>
  <si>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trần quân</t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</si>
  <si>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</si>
  <si>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</si>
  <si>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</si>
  <si>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</si>
  <si>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</si>
  <si>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</si>
  <si>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</si>
  <si>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</si>
  <si>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</si>
  <si>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</si>
  <si>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</si>
  <si>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lê quân</t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</si>
  <si>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</si>
  <si>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</si>
  <si>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</si>
  <si>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viên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</si>
  <si>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</si>
  <si>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lê văn</t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</si>
  <si>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</si>
  <si>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</si>
  <si>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thuý</t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</si>
  <si>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</si>
  <si>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</si>
  <si>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</si>
  <si>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</si>
  <si>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</si>
  <si>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</si>
  <si>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</si>
  <si>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</si>
  <si>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t>phạm vinh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</si>
  <si>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</si>
  <si>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t>trần my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</si>
  <si>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</si>
  <si>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</si>
  <si>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lê nguyễn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</si>
  <si>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</si>
  <si>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</si>
  <si>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</si>
  <si>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</si>
  <si>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</si>
  <si>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</si>
  <si>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</si>
  <si>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r>
      <t>www.</t>
    </r>
    <r>
      <rPr>
        <b/>
        <sz val="28"/>
        <color indexed="18"/>
        <rFont val="Calibri"/>
        <family val="2"/>
        <scheme val="minor"/>
      </rPr>
      <t>AlpineSkiHouse</t>
    </r>
    <r>
      <rPr>
        <sz val="28"/>
        <color indexed="18"/>
        <rFont val="Calibri"/>
        <family val="2"/>
        <scheme val="minor"/>
      </rPr>
      <t xml:space="preserve">.com </t>
    </r>
  </si>
  <si>
    <t>Nhân viên bán hàng</t>
  </si>
  <si>
    <t>Khu vực</t>
  </si>
  <si>
    <t>Trị giá</t>
  </si>
  <si>
    <t>Thống kê theo tên nhân viên</t>
  </si>
  <si>
    <t xml:space="preserve">Yêu cầu: </t>
  </si>
  <si>
    <t>Trinh</t>
  </si>
  <si>
    <t>Tổng trị giá</t>
  </si>
  <si>
    <r>
      <t xml:space="preserve">1. Thực hiển thống kê Total Sales theo Salesperson (Dùng hàm </t>
    </r>
    <r>
      <rPr>
        <b/>
        <sz val="13"/>
        <color rgb="FFFF0000"/>
        <rFont val="Arial"/>
        <family val="2"/>
      </rPr>
      <t>Sumif</t>
    </r>
    <r>
      <rPr>
        <sz val="13"/>
        <rFont val="Arial"/>
        <family val="2"/>
      </rPr>
      <t>)</t>
    </r>
  </si>
  <si>
    <t>Kim</t>
  </si>
  <si>
    <r>
      <t xml:space="preserve">2. Thực hiện thống kê Total Sales theo Loacation (Dùng hàm </t>
    </r>
    <r>
      <rPr>
        <b/>
        <sz val="13"/>
        <color rgb="FFFF0000"/>
        <rFont val="Arial"/>
        <family val="2"/>
      </rPr>
      <t>Sumif</t>
    </r>
    <r>
      <rPr>
        <sz val="13"/>
        <rFont val="Arial"/>
        <family val="2"/>
      </rPr>
      <t>)</t>
    </r>
  </si>
  <si>
    <t>Mai</t>
  </si>
  <si>
    <t>Lan</t>
  </si>
  <si>
    <r>
      <t xml:space="preserve">3. Thực hiện thống kê theo yêu cầu của câu 1 nhưng dùng chức năng </t>
    </r>
    <r>
      <rPr>
        <b/>
        <sz val="13"/>
        <color rgb="FFFF0000"/>
        <rFont val="Arial"/>
        <family val="2"/>
      </rPr>
      <t>Subtotal</t>
    </r>
  </si>
  <si>
    <t>Dung</t>
  </si>
  <si>
    <t>Thống kê theo khu vực</t>
  </si>
  <si>
    <t>TOTAL</t>
  </si>
  <si>
    <r>
      <t xml:space="preserve">Tính tổng trị giá của những mặt hàng có </t>
    </r>
    <r>
      <rPr>
        <b/>
        <sz val="13"/>
        <rFont val="Calibri"/>
        <family val="2"/>
        <scheme val="minor"/>
      </rPr>
      <t>số lượng &gt;10</t>
    </r>
  </si>
  <si>
    <r>
      <t xml:space="preserve">Tính tổng trị giá của những mặt hàng bán ở </t>
    </r>
    <r>
      <rPr>
        <b/>
        <sz val="13"/>
        <rFont val="Calibri"/>
        <family val="2"/>
        <scheme val="minor"/>
      </rPr>
      <t>khu vực 1</t>
    </r>
  </si>
  <si>
    <r>
      <t xml:space="preserve">Tính tổng trị giá do nhân viên </t>
    </r>
    <r>
      <rPr>
        <b/>
        <sz val="13"/>
        <rFont val="Calibri"/>
        <family val="2"/>
        <scheme val="minor"/>
      </rPr>
      <t>Mai</t>
    </r>
    <r>
      <rPr>
        <sz val="13"/>
        <rFont val="Calibri"/>
        <family val="2"/>
        <scheme val="minor"/>
      </rPr>
      <t xml:space="preserve"> bán được</t>
    </r>
  </si>
  <si>
    <t>Rudd, Darlene</t>
  </si>
  <si>
    <t>Jacobson, Lisa</t>
  </si>
  <si>
    <t>Martinez, Sandra I.</t>
  </si>
  <si>
    <t>Tiano, Mike</t>
  </si>
  <si>
    <t>Levy, Steven B.</t>
  </si>
  <si>
    <t>Ogisu, Fukiko</t>
  </si>
  <si>
    <t xml:space="preserve">THỐNG KÊ BÁN HÀNG </t>
  </si>
  <si>
    <t>Bảng tra đơn giá</t>
  </si>
  <si>
    <t>Đèn Led để bàn</t>
  </si>
  <si>
    <t>Đèn Pha Tranh</t>
  </si>
  <si>
    <t>Tủ vải cao cấp </t>
  </si>
  <si>
    <t>Bộ sen tắm nóng lạnh </t>
  </si>
  <si>
    <t>Bảng thống kê</t>
  </si>
  <si>
    <t>(Sumif)</t>
  </si>
  <si>
    <t>(Countif)</t>
  </si>
  <si>
    <t>Tổng số lượng</t>
  </si>
  <si>
    <t>Số lần bán</t>
  </si>
  <si>
    <t>Tổng tiền</t>
  </si>
  <si>
    <t>Thống kê theo các giá trị điều kiện cụ thể</t>
  </si>
  <si>
    <r>
      <t xml:space="preserve">Tổng tiền của các mặt hàng có số </t>
    </r>
    <r>
      <rPr>
        <b/>
        <sz val="13"/>
        <rFont val="Arial"/>
        <family val="2"/>
      </rPr>
      <t>lượng &gt;20</t>
    </r>
  </si>
  <si>
    <r>
      <t xml:space="preserve">Tổng tiền của các mặt hàng có ký tự đầu của </t>
    </r>
    <r>
      <rPr>
        <b/>
        <sz val="13"/>
        <rFont val="Arial"/>
        <family val="2"/>
      </rPr>
      <t>Mã hàng là D</t>
    </r>
  </si>
  <si>
    <r>
      <t xml:space="preserve">Tổng tiền của các mặt hàng thuộc thương hiệu </t>
    </r>
    <r>
      <rPr>
        <b/>
        <sz val="13"/>
        <rFont val="Arial"/>
        <family val="2"/>
      </rPr>
      <t>Philip</t>
    </r>
  </si>
  <si>
    <r>
      <t xml:space="preserve">Tổng số lượng của các mặt hàng bán trong </t>
    </r>
    <r>
      <rPr>
        <b/>
        <sz val="13"/>
        <rFont val="Arial"/>
        <family val="2"/>
      </rPr>
      <t>tháng 1</t>
    </r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</si>
  <si>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</si>
  <si>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</si>
  <si>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</si>
  <si>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</si>
  <si>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</si>
  <si>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</si>
  <si>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</si>
  <si>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</si>
  <si>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</si>
  <si>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</si>
  <si>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</si>
  <si>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</si>
  <si>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</si>
  <si>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</si>
  <si>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</si>
  <si>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</si>
  <si>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</si>
  <si>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</si>
  <si>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</si>
  <si>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</si>
  <si>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</si>
  <si>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</si>
  <si>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</si>
  <si>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</si>
  <si>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</si>
  <si>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</si>
  <si>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</si>
  <si>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Đơn giá USD</t>
  </si>
  <si>
    <t>So</t>
  </si>
  <si>
    <t>To</t>
  </si>
  <si>
    <t>Pa</t>
  </si>
  <si>
    <t>CASo_33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</si>
  <si>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</si>
  <si>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</si>
  <si>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</si>
  <si>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</si>
  <si>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</si>
  <si>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</si>
  <si>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</si>
  <si>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</si>
  <si>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</si>
  <si>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</si>
  <si>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</si>
  <si>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</si>
  <si>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</si>
  <si>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</si>
  <si>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</si>
  <si>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</si>
  <si>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</si>
  <si>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</si>
  <si>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 xml:space="preserve">Bảng thống kê 2 </t>
  </si>
  <si>
    <t>(Sumifs)</t>
  </si>
  <si>
    <t>TVPa_44</t>
  </si>
  <si>
    <t>TVTo_33</t>
  </si>
  <si>
    <t>TVSo_33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</si>
  <si>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</si>
  <si>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</si>
  <si>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</si>
  <si>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</si>
  <si>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</si>
  <si>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</si>
  <si>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</si>
  <si>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</si>
  <si>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</si>
  <si>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</si>
  <si>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</si>
  <si>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LƯƠNG NHÂN VIÊN</t>
  </si>
  <si>
    <t>Chức vụ</t>
  </si>
  <si>
    <t>Ngày công</t>
  </si>
  <si>
    <t>Phụ cấp</t>
  </si>
  <si>
    <t>Lương CB</t>
  </si>
  <si>
    <t>Thưởng</t>
  </si>
  <si>
    <t>Thuế</t>
  </si>
  <si>
    <t>A01GD</t>
  </si>
  <si>
    <t>B01NV</t>
  </si>
  <si>
    <t>C01NV</t>
  </si>
  <si>
    <t>A02PG</t>
  </si>
  <si>
    <t>B02KT</t>
  </si>
  <si>
    <t>C02KS</t>
  </si>
  <si>
    <t>A03PG</t>
  </si>
  <si>
    <t>C03NV</t>
  </si>
  <si>
    <t>B03NV</t>
  </si>
  <si>
    <t>C04NV</t>
  </si>
  <si>
    <t>C05KS</t>
  </si>
  <si>
    <t>C06KS</t>
  </si>
  <si>
    <t>B04KT</t>
  </si>
  <si>
    <t>C07NV</t>
  </si>
  <si>
    <t>C08KS</t>
  </si>
  <si>
    <t>Mã chức vụ</t>
  </si>
  <si>
    <t>Thống kê</t>
  </si>
  <si>
    <t>Phòng Giám Đốc</t>
  </si>
  <si>
    <t>Phòng kế toán</t>
  </si>
  <si>
    <t>Phòng thiết kế</t>
  </si>
  <si>
    <t>Tổng Giám Đốc</t>
  </si>
  <si>
    <t>Tổng số nhân viên</t>
  </si>
  <si>
    <t>Lương trung bình</t>
  </si>
  <si>
    <t>PG</t>
  </si>
  <si>
    <t>Phó Giám Đốc</t>
  </si>
  <si>
    <t>KT</t>
  </si>
  <si>
    <t>Kế toán</t>
  </si>
  <si>
    <t>KS</t>
  </si>
  <si>
    <t xml:space="preserve">Kỹ sư thiết kế </t>
  </si>
  <si>
    <t>NV</t>
  </si>
  <si>
    <t>Nhân viên</t>
  </si>
  <si>
    <r>
      <t xml:space="preserve">Tổng số người có </t>
    </r>
    <r>
      <rPr>
        <b/>
        <i/>
        <sz val="12"/>
        <color theme="1"/>
        <rFont val="Arial"/>
        <family val="2"/>
      </rPr>
      <t>số ngày công &gt;25</t>
    </r>
  </si>
  <si>
    <r>
      <t xml:space="preserve">Tổng số người </t>
    </r>
    <r>
      <rPr>
        <b/>
        <i/>
        <sz val="12"/>
        <color theme="1"/>
        <rFont val="Arial"/>
        <family val="2"/>
      </rPr>
      <t>không bị thuế</t>
    </r>
  </si>
  <si>
    <r>
      <t xml:space="preserve">Tổng số người có </t>
    </r>
    <r>
      <rPr>
        <b/>
        <i/>
        <sz val="12"/>
        <color theme="1"/>
        <rFont val="Arial"/>
        <family val="2"/>
      </rPr>
      <t>tổng lương &gt;10 triệu</t>
    </r>
  </si>
  <si>
    <t>tháng</t>
  </si>
  <si>
    <t>thành tiền</t>
  </si>
  <si>
    <t>NV01</t>
  </si>
  <si>
    <t>ToCh-13</t>
  </si>
  <si>
    <t>NV02</t>
  </si>
  <si>
    <t>MaPr-15</t>
  </si>
  <si>
    <t>DeLa-15</t>
  </si>
  <si>
    <t>NV03</t>
  </si>
  <si>
    <t>NV04</t>
  </si>
  <si>
    <t>MaPr-13</t>
  </si>
  <si>
    <t>DeLa-13</t>
  </si>
  <si>
    <t>ToCh-15</t>
  </si>
  <si>
    <t>MacBook Pro </t>
  </si>
  <si>
    <t>Dell Latitude</t>
  </si>
  <si>
    <t>ToCh</t>
  </si>
  <si>
    <t>MaPr</t>
  </si>
  <si>
    <t>DeLa</t>
  </si>
  <si>
    <t>Đơn giá1</t>
  </si>
  <si>
    <t>Đơn giá2</t>
  </si>
  <si>
    <t>THEO DÕI BÁN HÀNG TRONG QUÝ 1 2015</t>
  </si>
  <si>
    <t>OrdID</t>
  </si>
  <si>
    <t>CustID</t>
  </si>
  <si>
    <t>OrderDate</t>
  </si>
  <si>
    <t>ShippedDate</t>
  </si>
  <si>
    <t>Freight</t>
  </si>
  <si>
    <t>Name</t>
  </si>
  <si>
    <t>Address</t>
  </si>
  <si>
    <t>City</t>
  </si>
  <si>
    <t>Region</t>
  </si>
  <si>
    <t>PostalCode</t>
  </si>
  <si>
    <t>KEECH</t>
  </si>
  <si>
    <t>Charlie Keen</t>
  </si>
  <si>
    <t>991 S. Mississippi Rd.</t>
  </si>
  <si>
    <t>St. Louis</t>
  </si>
  <si>
    <t>MO</t>
  </si>
  <si>
    <t>89203</t>
  </si>
  <si>
    <t>SARRA</t>
  </si>
  <si>
    <t>Raman Sarin</t>
  </si>
  <si>
    <t>8808 Backbay St.</t>
  </si>
  <si>
    <t>Boston</t>
  </si>
  <si>
    <t>MA</t>
  </si>
  <si>
    <t>88337</t>
  </si>
  <si>
    <t>BROJE</t>
  </si>
  <si>
    <t>Jed Brown</t>
  </si>
  <si>
    <t>666 Fords Landing</t>
  </si>
  <si>
    <t>Westover</t>
  </si>
  <si>
    <t>WV</t>
  </si>
  <si>
    <t>66954</t>
  </si>
  <si>
    <t>SCHGE</t>
  </si>
  <si>
    <t>George Schaller</t>
  </si>
  <si>
    <t>401 Rodeo Dr.</t>
  </si>
  <si>
    <t>Auburn</t>
  </si>
  <si>
    <t>34923</t>
  </si>
  <si>
    <t>SANPA</t>
  </si>
  <si>
    <t>Patrick Sands</t>
  </si>
  <si>
    <t>4568 Spaulding Ave. N.</t>
  </si>
  <si>
    <t>Seattle</t>
  </si>
  <si>
    <t>12345</t>
  </si>
  <si>
    <t>SCHAN</t>
  </si>
  <si>
    <t>Andreas Schou</t>
  </si>
  <si>
    <t>14 S. Elm Dr.</t>
  </si>
  <si>
    <t>Moscow</t>
  </si>
  <si>
    <t>ID</t>
  </si>
  <si>
    <t>02912</t>
  </si>
  <si>
    <t>KELBO</t>
  </si>
  <si>
    <t>Bob Kelly</t>
  </si>
  <si>
    <t>12 Juanita Ln.</t>
  </si>
  <si>
    <t>Helena</t>
  </si>
  <si>
    <t>MT</t>
  </si>
  <si>
    <t>42665</t>
  </si>
  <si>
    <t>KIMJI</t>
  </si>
  <si>
    <t>Jim Kim</t>
  </si>
  <si>
    <t>78 Miller St.</t>
  </si>
  <si>
    <t>81233</t>
  </si>
  <si>
    <t>BOWEL</t>
  </si>
  <si>
    <t>Eli Bowen</t>
  </si>
  <si>
    <t>27 Christopher St.</t>
  </si>
  <si>
    <t>67645</t>
  </si>
  <si>
    <t>BRACO</t>
  </si>
  <si>
    <t>Colleen Bracy</t>
  </si>
  <si>
    <t>18 Elm St.</t>
  </si>
  <si>
    <t>Tulalip</t>
  </si>
  <si>
    <t>77483</t>
  </si>
  <si>
    <t>BREMA</t>
  </si>
  <si>
    <t>Markus Breyer</t>
  </si>
  <si>
    <t>511 Lincoln Ave.</t>
  </si>
  <si>
    <t>Burns</t>
  </si>
  <si>
    <t>OR</t>
  </si>
  <si>
    <t>27182</t>
  </si>
  <si>
    <t>BRAAN</t>
  </si>
  <si>
    <t>Andy Brauninger</t>
  </si>
  <si>
    <t>42 El Camino Dr.</t>
  </si>
  <si>
    <t>11299</t>
  </si>
  <si>
    <t>KELLU</t>
  </si>
  <si>
    <t>Lukas Keller</t>
  </si>
  <si>
    <t>4220 Main St.</t>
  </si>
  <si>
    <t>Bellevue</t>
  </si>
  <si>
    <t>39200</t>
  </si>
  <si>
    <t>SCHTH</t>
  </si>
  <si>
    <t>Thorsten Scholl</t>
  </si>
  <si>
    <t>89 Cedar Way</t>
  </si>
  <si>
    <t>Redmond</t>
  </si>
  <si>
    <t>30293</t>
  </si>
  <si>
    <t>KEIKE</t>
  </si>
  <si>
    <t>Kendall Keil</t>
  </si>
  <si>
    <t>6778 Cypress Pkwy.</t>
  </si>
  <si>
    <t>Oak Harbor</t>
  </si>
  <si>
    <t>30291</t>
  </si>
  <si>
    <t>BROAL</t>
  </si>
  <si>
    <t>Allison Brown</t>
  </si>
  <si>
    <t>78 Riverside Dr.</t>
  </si>
  <si>
    <t>Woodinville</t>
  </si>
  <si>
    <t>27283</t>
  </si>
  <si>
    <t>SARES</t>
  </si>
  <si>
    <t>Esko Sario</t>
  </si>
  <si>
    <t>45 Winding Wood Blvd.</t>
  </si>
  <si>
    <t>38293</t>
  </si>
  <si>
    <t>BURSU</t>
  </si>
  <si>
    <t>Susan Burk</t>
  </si>
  <si>
    <t>778 Ancient Rd.</t>
  </si>
  <si>
    <t>54930</t>
  </si>
  <si>
    <t>SCHGA</t>
  </si>
  <si>
    <t>Gary Schare</t>
  </si>
  <si>
    <t>4110 Old Redmond Rd.</t>
  </si>
  <si>
    <t>77382</t>
  </si>
  <si>
    <t>KIMJE</t>
  </si>
  <si>
    <t>Jennifer Kim</t>
  </si>
  <si>
    <t>72 West St.</t>
  </si>
  <si>
    <t>Portland</t>
  </si>
  <si>
    <t>67823</t>
  </si>
  <si>
    <t>BRORO</t>
  </si>
  <si>
    <t>Robert Brown</t>
  </si>
  <si>
    <t>6 Cranbrook Hollow</t>
  </si>
  <si>
    <t>Duvall</t>
  </si>
  <si>
    <t>33782</t>
  </si>
  <si>
    <t>BRUCH</t>
  </si>
  <si>
    <t>Chloe Brussard</t>
  </si>
  <si>
    <t>79 S. Wyatt St.</t>
  </si>
  <si>
    <t>Clinton</t>
  </si>
  <si>
    <t>36728</t>
  </si>
  <si>
    <t>BOUTH</t>
  </si>
  <si>
    <t>Thomas Bouchard</t>
  </si>
  <si>
    <t>507 20th Ave. E.</t>
  </si>
  <si>
    <t>73293</t>
  </si>
  <si>
    <t>KENJE</t>
  </si>
  <si>
    <t>Jennifer Kensok</t>
  </si>
  <si>
    <t>566 Queen Anne Way</t>
  </si>
  <si>
    <t>55548</t>
  </si>
  <si>
    <t>BYHRI</t>
  </si>
  <si>
    <t>Rick Byham</t>
  </si>
  <si>
    <t>55 Grizzly Peak Rd.</t>
  </si>
  <si>
    <t>Butte</t>
  </si>
  <si>
    <t>39201</t>
  </si>
  <si>
    <t>KEEBR</t>
  </si>
  <si>
    <t>Bruce Keever</t>
  </si>
  <si>
    <t>722 DaVinci Blvd.</t>
  </si>
  <si>
    <t>Kirkland</t>
  </si>
  <si>
    <t>44892</t>
  </si>
  <si>
    <t>KERTH</t>
  </si>
  <si>
    <t>Thomas Kerjean</t>
  </si>
  <si>
    <t>311 87th Pl.</t>
  </si>
  <si>
    <t>Beaverton</t>
  </si>
  <si>
    <t>77293</t>
  </si>
  <si>
    <t>KEABO</t>
  </si>
  <si>
    <t>Bonnie Kearney</t>
  </si>
  <si>
    <t>98 Forrest Way</t>
  </si>
  <si>
    <t>53203</t>
  </si>
  <si>
    <t>SAYDE</t>
  </si>
  <si>
    <t>Dennis Saylor</t>
  </si>
  <si>
    <t>87 Prince St.</t>
  </si>
  <si>
    <t>32992</t>
  </si>
  <si>
    <t>KELMA</t>
  </si>
  <si>
    <t>Madeleine Kelly</t>
  </si>
  <si>
    <t>12 Pike St.</t>
  </si>
  <si>
    <t>Everett</t>
  </si>
  <si>
    <t>39203</t>
  </si>
  <si>
    <t>BYEDE</t>
  </si>
  <si>
    <t>Dennis Bye</t>
  </si>
  <si>
    <t>99 18th St. N.</t>
  </si>
  <si>
    <t>11283</t>
  </si>
  <si>
    <t>BRODE</t>
  </si>
  <si>
    <t>Derek Brown</t>
  </si>
  <si>
    <t>407 Sunny Way</t>
  </si>
  <si>
    <t>20192</t>
  </si>
  <si>
    <t>BURBR</t>
  </si>
  <si>
    <t>Brian Burke</t>
  </si>
  <si>
    <t>193 Upper Mountain Ave.</t>
  </si>
  <si>
    <t>Monroe</t>
  </si>
  <si>
    <t>73822</t>
  </si>
  <si>
    <t>BYRRA</t>
  </si>
  <si>
    <t>Randy Byrne</t>
  </si>
  <si>
    <t>17331 Fairhaven St.</t>
  </si>
  <si>
    <t>81733</t>
  </si>
  <si>
    <t>KELKE</t>
  </si>
  <si>
    <t>Kevin Kelly</t>
  </si>
  <si>
    <t>2222 Montrose Ct.</t>
  </si>
  <si>
    <t>Snohomish</t>
  </si>
  <si>
    <t>72233</t>
  </si>
  <si>
    <t>SELAA</t>
  </si>
  <si>
    <t>Aaron Alex Selig</t>
  </si>
  <si>
    <t>115 Leary Wy.</t>
  </si>
  <si>
    <t>85637</t>
  </si>
  <si>
    <t>SELCH</t>
  </si>
  <si>
    <t>Chris Sells</t>
  </si>
  <si>
    <t>6565 Bentwood Circle</t>
  </si>
  <si>
    <t>66382</t>
  </si>
  <si>
    <t>SARMA</t>
  </si>
  <si>
    <t>Mark Sargent</t>
  </si>
  <si>
    <t>5540 Rosebud Place</t>
  </si>
  <si>
    <t>Victoria</t>
  </si>
  <si>
    <t>BC</t>
  </si>
  <si>
    <t>Y3B 2X4</t>
  </si>
  <si>
    <t>SCEIS</t>
  </si>
  <si>
    <t>Isabelle Scemla</t>
  </si>
  <si>
    <t>1630 Hillcrest Way</t>
  </si>
  <si>
    <t>Carmel Valley</t>
  </si>
  <si>
    <t>68492</t>
  </si>
  <si>
    <t>BREBR</t>
  </si>
  <si>
    <t>Bryan Bredehoeft</t>
  </si>
  <si>
    <t>1815 Yolo St.</t>
  </si>
  <si>
    <t>48721</t>
  </si>
  <si>
    <t>KERAN</t>
  </si>
  <si>
    <t>Anat Kerry</t>
  </si>
  <si>
    <t>48 Aurora Hwy.</t>
  </si>
  <si>
    <t>37622</t>
  </si>
  <si>
    <t>KEMCH</t>
  </si>
  <si>
    <t>Christian Kemp</t>
  </si>
  <si>
    <t>23 W. 48th St. #2</t>
  </si>
  <si>
    <t>26372</t>
  </si>
  <si>
    <t>KIMTI</t>
  </si>
  <si>
    <t>Tim Kim</t>
  </si>
  <si>
    <t>18 Canyon Rd.</t>
  </si>
  <si>
    <t>Newcastle</t>
  </si>
  <si>
    <t>42933</t>
  </si>
  <si>
    <t>KINRU</t>
  </si>
  <si>
    <t>Russell King</t>
  </si>
  <si>
    <t>89 Jefferson Wa, Suite 2</t>
  </si>
  <si>
    <t>66172</t>
  </si>
  <si>
    <t>SCHJA</t>
  </si>
  <si>
    <t>Janet Schorr</t>
  </si>
  <si>
    <t>8887 Western Ave.</t>
  </si>
  <si>
    <t>Glendale</t>
  </si>
  <si>
    <t>32891</t>
  </si>
  <si>
    <t>SCHBO</t>
  </si>
  <si>
    <t>Boris Scholl</t>
  </si>
  <si>
    <t>22 Market St.</t>
  </si>
  <si>
    <t>San Francisco</t>
  </si>
  <si>
    <t>41102</t>
  </si>
  <si>
    <t>BRYCH</t>
  </si>
  <si>
    <t>Chris Bryant</t>
  </si>
  <si>
    <t>978 Carnegie Ave.</t>
  </si>
  <si>
    <t>12893</t>
  </si>
  <si>
    <t>BROSC</t>
  </si>
  <si>
    <t>Scott Brown</t>
  </si>
  <si>
    <t>780 West Blvd.</t>
  </si>
  <si>
    <t>Arlington</t>
  </si>
  <si>
    <t>28394</t>
  </si>
  <si>
    <t>KENWI</t>
  </si>
  <si>
    <t>Will Kennedy</t>
  </si>
  <si>
    <t>1900 Oak St.</t>
  </si>
  <si>
    <t>Vancouver</t>
  </si>
  <si>
    <t>V3F 2T1</t>
  </si>
  <si>
    <t>KENKE</t>
  </si>
  <si>
    <t>Kevin Kennedy</t>
  </si>
  <si>
    <t>89 W. Hilltop Dr.</t>
  </si>
  <si>
    <t>Palo Alto</t>
  </si>
  <si>
    <t>43201</t>
  </si>
  <si>
    <t>BRUDA</t>
  </si>
  <si>
    <t>Daniel Brunner</t>
  </si>
  <si>
    <t>908 W. Capital Way</t>
  </si>
  <si>
    <t>Tacoma</t>
  </si>
  <si>
    <t>KIMSHA</t>
  </si>
  <si>
    <t>Shane Kim</t>
  </si>
  <si>
    <t>14 E. University Way</t>
  </si>
  <si>
    <t>11923</t>
  </si>
  <si>
    <t>BOYMA</t>
  </si>
  <si>
    <t>Marc Boyer</t>
  </si>
  <si>
    <t>55 Newton</t>
  </si>
  <si>
    <t>12938</t>
  </si>
  <si>
    <t>BRADA</t>
  </si>
  <si>
    <t>David M. Bradley</t>
  </si>
  <si>
    <t>612 E. 2nd</t>
  </si>
  <si>
    <t>Pocatello</t>
  </si>
  <si>
    <t>38271</t>
  </si>
  <si>
    <t>BRIDA</t>
  </si>
  <si>
    <t>David Bristol</t>
  </si>
  <si>
    <t>431 Freemont St.</t>
  </si>
  <si>
    <t>33200</t>
  </si>
  <si>
    <t>BRAJO</t>
  </si>
  <si>
    <t>Jonas Brandel</t>
  </si>
  <si>
    <t>7316 Taylor Landing Rd.</t>
  </si>
  <si>
    <t>77238</t>
  </si>
  <si>
    <t>SCHST</t>
  </si>
  <si>
    <t>Steve Schmidt</t>
  </si>
  <si>
    <t>333 Baseline Ave.</t>
  </si>
  <si>
    <t>Kenmore</t>
  </si>
  <si>
    <t>56789</t>
  </si>
  <si>
    <t>BREAL</t>
  </si>
  <si>
    <t>Alan Brewer</t>
  </si>
  <si>
    <t>46 E. Orange St.</t>
  </si>
  <si>
    <t>88973</t>
  </si>
  <si>
    <t>KIEOL</t>
  </si>
  <si>
    <t>Oliver Kiel</t>
  </si>
  <si>
    <t>11 Skyline Blvd.</t>
  </si>
  <si>
    <t>19203</t>
  </si>
  <si>
    <t>table with row headers in column A and column headers in rows 3 through 5. (leading dots indicate sub-parts)</t>
  </si>
  <si>
    <t>Table 3: Estimates of Population Change for the United States, Regions, States, and Puerto Rico and Region and State Rankings: July 1, 2006 to July 1, 2007</t>
  </si>
  <si>
    <r>
      <t>.</t>
    </r>
    <r>
      <rPr>
        <b/>
        <sz val="10"/>
        <rFont val="Arial"/>
        <family val="2"/>
      </rPr>
      <t>Geographic Area</t>
    </r>
  </si>
  <si>
    <t>Population Estimates</t>
  </si>
  <si>
    <t>Change, 2006 to 2007</t>
  </si>
  <si>
    <t>National Ranking of Regions and States</t>
  </si>
  <si>
    <t>Number</t>
  </si>
  <si>
    <t>Percent</t>
  </si>
  <si>
    <t>United States</t>
  </si>
  <si>
    <t>(X)</t>
  </si>
  <si>
    <t>Northeast</t>
  </si>
  <si>
    <t>Midwest</t>
  </si>
  <si>
    <t>South</t>
  </si>
  <si>
    <t>West</t>
  </si>
  <si>
    <r>
      <t>.</t>
    </r>
    <r>
      <rPr>
        <sz val="10"/>
        <rFont val="Arial"/>
        <family val="2"/>
      </rPr>
      <t>Alabama</t>
    </r>
  </si>
  <si>
    <r>
      <t>.</t>
    </r>
    <r>
      <rPr>
        <sz val="10"/>
        <rFont val="Arial"/>
        <family val="2"/>
      </rPr>
      <t>Alaska</t>
    </r>
  </si>
  <si>
    <r>
      <t>.</t>
    </r>
    <r>
      <rPr>
        <sz val="10"/>
        <rFont val="Arial"/>
        <family val="2"/>
      </rPr>
      <t>Arizona</t>
    </r>
  </si>
  <si>
    <r>
      <t>.</t>
    </r>
    <r>
      <rPr>
        <sz val="10"/>
        <rFont val="Arial"/>
        <family val="2"/>
      </rPr>
      <t>Arkansas</t>
    </r>
  </si>
  <si>
    <r>
      <t>.</t>
    </r>
    <r>
      <rPr>
        <sz val="10"/>
        <rFont val="Arial"/>
        <family val="2"/>
      </rPr>
      <t>California</t>
    </r>
  </si>
  <si>
    <r>
      <t>.</t>
    </r>
    <r>
      <rPr>
        <sz val="10"/>
        <rFont val="Arial"/>
        <family val="2"/>
      </rPr>
      <t>Colorado</t>
    </r>
  </si>
  <si>
    <r>
      <t>.</t>
    </r>
    <r>
      <rPr>
        <sz val="10"/>
        <rFont val="Arial"/>
        <family val="2"/>
      </rPr>
      <t>Connecticut</t>
    </r>
  </si>
  <si>
    <r>
      <t>.</t>
    </r>
    <r>
      <rPr>
        <sz val="10"/>
        <rFont val="Arial"/>
        <family val="2"/>
      </rPr>
      <t>Delaware</t>
    </r>
  </si>
  <si>
    <r>
      <t>.</t>
    </r>
    <r>
      <rPr>
        <sz val="10"/>
        <rFont val="Arial"/>
        <family val="2"/>
      </rPr>
      <t>District of Columbia</t>
    </r>
  </si>
  <si>
    <r>
      <t>.</t>
    </r>
    <r>
      <rPr>
        <sz val="10"/>
        <rFont val="Arial"/>
        <family val="2"/>
      </rPr>
      <t>Florida</t>
    </r>
  </si>
  <si>
    <r>
      <t>.</t>
    </r>
    <r>
      <rPr>
        <sz val="10"/>
        <rFont val="Arial"/>
        <family val="2"/>
      </rPr>
      <t>Georgia</t>
    </r>
  </si>
  <si>
    <r>
      <t>.</t>
    </r>
    <r>
      <rPr>
        <sz val="10"/>
        <rFont val="Arial"/>
        <family val="2"/>
      </rPr>
      <t>Hawaii</t>
    </r>
  </si>
  <si>
    <r>
      <t>.</t>
    </r>
    <r>
      <rPr>
        <sz val="10"/>
        <rFont val="Arial"/>
        <family val="2"/>
      </rPr>
      <t>Idaho</t>
    </r>
  </si>
  <si>
    <r>
      <t>.</t>
    </r>
    <r>
      <rPr>
        <sz val="10"/>
        <rFont val="Arial"/>
        <family val="2"/>
      </rPr>
      <t>Illinois</t>
    </r>
  </si>
  <si>
    <r>
      <t>.</t>
    </r>
    <r>
      <rPr>
        <sz val="10"/>
        <rFont val="Arial"/>
        <family val="2"/>
      </rPr>
      <t>Indiana</t>
    </r>
  </si>
  <si>
    <r>
      <t>.</t>
    </r>
    <r>
      <rPr>
        <sz val="10"/>
        <rFont val="Arial"/>
        <family val="2"/>
      </rPr>
      <t>Iowa</t>
    </r>
  </si>
  <si>
    <r>
      <t>.</t>
    </r>
    <r>
      <rPr>
        <sz val="10"/>
        <rFont val="Arial"/>
        <family val="2"/>
      </rPr>
      <t>Kansas</t>
    </r>
  </si>
  <si>
    <r>
      <t>.</t>
    </r>
    <r>
      <rPr>
        <sz val="10"/>
        <rFont val="Arial"/>
        <family val="2"/>
      </rPr>
      <t>Kentucky</t>
    </r>
  </si>
  <si>
    <r>
      <t>.</t>
    </r>
    <r>
      <rPr>
        <sz val="10"/>
        <rFont val="Arial"/>
        <family val="2"/>
      </rPr>
      <t>Louisiana</t>
    </r>
  </si>
  <si>
    <r>
      <t>.</t>
    </r>
    <r>
      <rPr>
        <sz val="10"/>
        <rFont val="Arial"/>
        <family val="2"/>
      </rPr>
      <t>Maine</t>
    </r>
  </si>
  <si>
    <r>
      <t>.</t>
    </r>
    <r>
      <rPr>
        <sz val="10"/>
        <rFont val="Arial"/>
        <family val="2"/>
      </rPr>
      <t>Maryland</t>
    </r>
  </si>
  <si>
    <r>
      <t>.</t>
    </r>
    <r>
      <rPr>
        <sz val="10"/>
        <rFont val="Arial"/>
        <family val="2"/>
      </rPr>
      <t>Massachusetts</t>
    </r>
  </si>
  <si>
    <r>
      <t>.</t>
    </r>
    <r>
      <rPr>
        <sz val="10"/>
        <rFont val="Arial"/>
        <family val="2"/>
      </rPr>
      <t>Michigan</t>
    </r>
  </si>
  <si>
    <r>
      <t>.</t>
    </r>
    <r>
      <rPr>
        <sz val="10"/>
        <rFont val="Arial"/>
        <family val="2"/>
      </rPr>
      <t>Minnesota</t>
    </r>
  </si>
  <si>
    <r>
      <t>.</t>
    </r>
    <r>
      <rPr>
        <sz val="10"/>
        <rFont val="Arial"/>
        <family val="2"/>
      </rPr>
      <t>Mississippi</t>
    </r>
  </si>
  <si>
    <r>
      <t>.</t>
    </r>
    <r>
      <rPr>
        <sz val="10"/>
        <rFont val="Arial"/>
        <family val="2"/>
      </rPr>
      <t>Missouri</t>
    </r>
  </si>
  <si>
    <r>
      <t>.</t>
    </r>
    <r>
      <rPr>
        <sz val="10"/>
        <rFont val="Arial"/>
        <family val="2"/>
      </rPr>
      <t>Montana</t>
    </r>
  </si>
  <si>
    <r>
      <t>.</t>
    </r>
    <r>
      <rPr>
        <sz val="10"/>
        <rFont val="Arial"/>
        <family val="2"/>
      </rPr>
      <t>Nebraska</t>
    </r>
  </si>
  <si>
    <r>
      <t>.</t>
    </r>
    <r>
      <rPr>
        <sz val="10"/>
        <rFont val="Arial"/>
        <family val="2"/>
      </rPr>
      <t>Nevada</t>
    </r>
  </si>
  <si>
    <r>
      <t>.</t>
    </r>
    <r>
      <rPr>
        <sz val="10"/>
        <rFont val="Arial"/>
        <family val="2"/>
      </rPr>
      <t>New Hampshire</t>
    </r>
  </si>
  <si>
    <r>
      <t>.</t>
    </r>
    <r>
      <rPr>
        <sz val="10"/>
        <rFont val="Arial"/>
        <family val="2"/>
      </rPr>
      <t>New Jersey</t>
    </r>
  </si>
  <si>
    <r>
      <t>.</t>
    </r>
    <r>
      <rPr>
        <sz val="10"/>
        <rFont val="Arial"/>
        <family val="2"/>
      </rPr>
      <t>New Mexico</t>
    </r>
  </si>
  <si>
    <r>
      <t>.</t>
    </r>
    <r>
      <rPr>
        <sz val="10"/>
        <rFont val="Arial"/>
        <family val="2"/>
      </rPr>
      <t>New York</t>
    </r>
  </si>
  <si>
    <r>
      <t>.</t>
    </r>
    <r>
      <rPr>
        <sz val="10"/>
        <rFont val="Arial"/>
        <family val="2"/>
      </rPr>
      <t>North Carolina</t>
    </r>
  </si>
  <si>
    <r>
      <t>.</t>
    </r>
    <r>
      <rPr>
        <sz val="10"/>
        <rFont val="Arial"/>
        <family val="2"/>
      </rPr>
      <t>North Dakota</t>
    </r>
  </si>
  <si>
    <r>
      <t>.</t>
    </r>
    <r>
      <rPr>
        <sz val="10"/>
        <rFont val="Arial"/>
        <family val="2"/>
      </rPr>
      <t>Ohio</t>
    </r>
  </si>
  <si>
    <t>-</t>
  </si>
  <si>
    <r>
      <t>.</t>
    </r>
    <r>
      <rPr>
        <sz val="10"/>
        <rFont val="Arial"/>
        <family val="2"/>
      </rPr>
      <t>Oklahoma</t>
    </r>
  </si>
  <si>
    <r>
      <t>.</t>
    </r>
    <r>
      <rPr>
        <sz val="10"/>
        <rFont val="Arial"/>
        <family val="2"/>
      </rPr>
      <t>Oregon</t>
    </r>
  </si>
  <si>
    <r>
      <t>.</t>
    </r>
    <r>
      <rPr>
        <sz val="10"/>
        <rFont val="Arial"/>
        <family val="2"/>
      </rPr>
      <t>Pennsylvania</t>
    </r>
  </si>
  <si>
    <r>
      <t>.</t>
    </r>
    <r>
      <rPr>
        <sz val="10"/>
        <rFont val="Arial"/>
        <family val="2"/>
      </rPr>
      <t>Rhode Island</t>
    </r>
  </si>
  <si>
    <r>
      <t>.</t>
    </r>
    <r>
      <rPr>
        <sz val="10"/>
        <rFont val="Arial"/>
        <family val="2"/>
      </rPr>
      <t>South Carolina</t>
    </r>
  </si>
  <si>
    <r>
      <t>.</t>
    </r>
    <r>
      <rPr>
        <sz val="10"/>
        <rFont val="Arial"/>
        <family val="2"/>
      </rPr>
      <t>South Dakota</t>
    </r>
  </si>
  <si>
    <r>
      <t>.</t>
    </r>
    <r>
      <rPr>
        <sz val="10"/>
        <rFont val="Arial"/>
        <family val="2"/>
      </rPr>
      <t>Tennessee</t>
    </r>
  </si>
  <si>
    <r>
      <t>.</t>
    </r>
    <r>
      <rPr>
        <sz val="10"/>
        <rFont val="Arial"/>
        <family val="2"/>
      </rPr>
      <t>Texas</t>
    </r>
  </si>
  <si>
    <r>
      <t>.</t>
    </r>
    <r>
      <rPr>
        <sz val="10"/>
        <rFont val="Arial"/>
        <family val="2"/>
      </rPr>
      <t>Utah</t>
    </r>
  </si>
  <si>
    <r>
      <t>.</t>
    </r>
    <r>
      <rPr>
        <sz val="10"/>
        <rFont val="Arial"/>
        <family val="2"/>
      </rPr>
      <t>Vermont</t>
    </r>
  </si>
  <si>
    <r>
      <t>.</t>
    </r>
    <r>
      <rPr>
        <sz val="10"/>
        <rFont val="Arial"/>
        <family val="2"/>
      </rPr>
      <t>Virginia</t>
    </r>
  </si>
  <si>
    <r>
      <t>.</t>
    </r>
    <r>
      <rPr>
        <sz val="10"/>
        <rFont val="Arial"/>
        <family val="2"/>
      </rPr>
      <t>Washington</t>
    </r>
  </si>
  <si>
    <r>
      <t>.</t>
    </r>
    <r>
      <rPr>
        <sz val="10"/>
        <rFont val="Arial"/>
        <family val="2"/>
      </rPr>
      <t>West Virginia</t>
    </r>
  </si>
  <si>
    <r>
      <t>.</t>
    </r>
    <r>
      <rPr>
        <sz val="10"/>
        <rFont val="Arial"/>
        <family val="2"/>
      </rPr>
      <t>Wisconsin</t>
    </r>
  </si>
  <si>
    <r>
      <t>.</t>
    </r>
    <r>
      <rPr>
        <sz val="10"/>
        <rFont val="Arial"/>
        <family val="2"/>
      </rPr>
      <t>Wyoming</t>
    </r>
  </si>
  <si>
    <t>Puerto Rico</t>
  </si>
  <si>
    <t>Note: Dash (-) represents zero or rounds to zero.  (X) Not applicable.  See Geographic Terms and Definitions at http://www.census.gov/popest/geographic/ for a list of the states that are included in each region.</t>
  </si>
  <si>
    <t>Suggested Citation:</t>
  </si>
  <si>
    <t>Table 3: Estimates of Population Change for the United States, Regions, States, and Puerto Rico and Region and State Rankings: July 1, 2006 to July 1, 2007 (NST-EST2007-03)</t>
  </si>
  <si>
    <t>Source: Population Division, U.S. Census Bureau</t>
  </si>
  <si>
    <t>Release Date: December 27, 2007</t>
  </si>
  <si>
    <t>Quốc tế</t>
  </si>
  <si>
    <t>Liên tỉnh</t>
  </si>
  <si>
    <t>Nội hạt</t>
  </si>
  <si>
    <t>Dịch vụ</t>
  </si>
  <si>
    <t>Nhật</t>
  </si>
  <si>
    <t>081</t>
  </si>
  <si>
    <t>Pháp</t>
  </si>
  <si>
    <t>033</t>
  </si>
  <si>
    <t>Hà Nội</t>
  </si>
  <si>
    <t>024</t>
  </si>
  <si>
    <t>Tiền Giang</t>
  </si>
  <si>
    <t>Giá cước</t>
  </si>
  <si>
    <t>Thành phố HCM</t>
  </si>
  <si>
    <t>028</t>
  </si>
  <si>
    <t>Quốc gia/Tỉnh thành</t>
  </si>
  <si>
    <t>Mã vùng</t>
  </si>
  <si>
    <t>QT</t>
  </si>
  <si>
    <t>NH</t>
  </si>
  <si>
    <t>Mã cuộc gọi</t>
  </si>
  <si>
    <t>Bảng tra 2</t>
  </si>
  <si>
    <t>Bảng tra 1 (đồng/phút)</t>
  </si>
  <si>
    <t>237-LT</t>
  </si>
  <si>
    <t>028-NH</t>
  </si>
  <si>
    <t>081-QT</t>
  </si>
  <si>
    <t>024-LT</t>
  </si>
  <si>
    <t>033-QT</t>
  </si>
  <si>
    <t>Số phút gọi</t>
  </si>
  <si>
    <t>Giảm giá</t>
  </si>
  <si>
    <t>Thời gian</t>
  </si>
  <si>
    <t>Giờ gọi</t>
  </si>
  <si>
    <t>Quốc gia/ Tỉnh/Thành</t>
  </si>
  <si>
    <t>Giá cước (Đồng /phút)</t>
  </si>
  <si>
    <t>Ngày</t>
  </si>
  <si>
    <t>Đại lý bưu điện VNPT</t>
  </si>
  <si>
    <t xml:space="preserve">                                                                                       </t>
  </si>
  <si>
    <t>6 Total</t>
  </si>
  <si>
    <t>8 Total</t>
  </si>
  <si>
    <t>9 Total</t>
  </si>
  <si>
    <t>11 Total</t>
  </si>
  <si>
    <t>12 Total</t>
  </si>
  <si>
    <t>7 Total</t>
  </si>
  <si>
    <t>19 Total</t>
  </si>
  <si>
    <t>3 Total</t>
  </si>
  <si>
    <t>5 Total</t>
  </si>
  <si>
    <t>4 Total</t>
  </si>
  <si>
    <t>13 Total</t>
  </si>
  <si>
    <t>14 Total</t>
  </si>
  <si>
    <t>Grand Total</t>
  </si>
  <si>
    <t>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</si>
</sst>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-* #,##0.00_-;\-* #,##0.00_-;_-* &quot;-&quot;??_-;_-@_-"/>
    <numFmt numFmtId="165" formatCode="000\-00\-0000"/>
    <numFmt numFmtId="166" formatCode="&quot;$&quot;#,##0"/>
    <numFmt numFmtId="167" formatCode="0.0%"/>
    <numFmt numFmtId="168" formatCode="_ * #,##0_)&quot;Đồng&quot;_ ;_ * \(#,##0\)&quot;Đồng&quot;_ ;_ * &quot;-&quot;??_)&quot;Đồng&quot;_ ;_ @_ "/>
    <numFmt numFmtId="169" formatCode="[$-409]mmmm\-yy;@"/>
    <numFmt numFmtId="170" formatCode="_(* #,##0_);_(* \(#,##0\);_(* &quot;-&quot;??_);_(@_)"/>
    <numFmt numFmtId="171" formatCode="_ * #,##0.00_)_Đ_ồ_n_g_ ;_ * \(#,##0.00\)_Đ_ồ_n_g_ ;_ * &quot;-&quot;??_)_Đ_ồ_n_g_ ;_ @_ "/>
    <numFmt numFmtId="172" formatCode="[$-409]mmmm\ d\,\ yyyy;@"/>
    <numFmt numFmtId="173" formatCode="0.0"/>
    <numFmt numFmtId="174" formatCode="@\ \ "/>
    <numFmt numFmtId="175" formatCode="[$-F400]h:mm:ss\ AM/PM"/>
  </numFmts>
  <fonts count="9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Tahoma"/>
      <family val="2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2"/>
      <color theme="3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2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3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28"/>
      <color indexed="18"/>
      <name val="Calibri"/>
      <family val="2"/>
      <scheme val="minor"/>
    </font>
    <font>
      <b/>
      <sz val="28"/>
      <color indexed="18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name val="Calibri"/>
      <family val="2"/>
      <scheme val="minor"/>
    </font>
    <font>
      <b/>
      <sz val="14"/>
      <color indexed="18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3"/>
      <color rgb="FFFF0000"/>
      <name val="Arial"/>
      <family val="2"/>
    </font>
    <font>
      <b/>
      <sz val="13"/>
      <color indexed="18"/>
      <name val="Calibri"/>
      <family val="2"/>
      <scheme val="minor"/>
    </font>
    <font>
      <sz val="13"/>
      <color indexed="18"/>
      <name val="Calibri"/>
      <family val="2"/>
      <scheme val="minor"/>
    </font>
    <font>
      <b/>
      <sz val="13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3"/>
      <name val="Arial"/>
      <family val="2"/>
    </font>
    <font>
      <sz val="13"/>
      <color rgb="FF333333"/>
      <name val="Arial"/>
      <family val="2"/>
    </font>
    <font>
      <sz val="13"/>
      <color rgb="FF3A4346"/>
      <name val="Arial"/>
      <family val="2"/>
    </font>
    <font>
      <i/>
      <sz val="13"/>
      <name val="Arial"/>
      <family val="2"/>
    </font>
    <font>
      <b/>
      <i/>
      <sz val="13"/>
      <name val="Arial"/>
      <family val="2"/>
    </font>
    <font>
      <b/>
      <sz val="20"/>
      <color theme="3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sz val="15"/>
      <color theme="1"/>
      <name val="Arial"/>
      <family val="2"/>
    </font>
    <font>
      <b/>
      <sz val="22"/>
      <name val="Calibri"/>
      <family val="2"/>
      <scheme val="minor"/>
    </font>
    <font>
      <b/>
      <sz val="12"/>
      <name val="Arial"/>
      <family val="2"/>
    </font>
    <font>
      <b/>
      <sz val="14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sz val="14"/>
      <color theme="3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auto="1"/>
      </right>
      <top style="dotted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9" fontId="7" fillId="0" borderId="0" applyFon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33" fillId="0" borderId="42" applyNumberFormat="0" applyFill="0" applyAlignment="0" applyProtection="0"/>
    <xf numFmtId="0" fontId="63" fillId="0" borderId="0"/>
    <xf numFmtId="43" fontId="56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87" fillId="0" borderId="0"/>
    <xf numFmtId="0" fontId="89" fillId="0" borderId="0"/>
  </cellStyleXfs>
  <cellXfs count="535">
    <xf numFmtId="0" fontId="0" fillId="0" borderId="0" xfId="0"/>
    <xf numFmtId="0" fontId="2" fillId="0" borderId="0" xfId="0" applyFont="1"/>
    <xf numFmtId="0" fontId="2" fillId="0" borderId="2" xfId="0" applyFont="1" applyBorder="1"/>
    <xf numFmtId="14" fontId="2" fillId="0" borderId="2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4" fontId="2" fillId="0" borderId="9" xfId="0" applyNumberFormat="1" applyFont="1" applyBorder="1"/>
    <xf numFmtId="0" fontId="2" fillId="0" borderId="10" xfId="0" applyFont="1" applyBorder="1"/>
    <xf numFmtId="0" fontId="1" fillId="0" borderId="1" xfId="1"/>
    <xf numFmtId="0" fontId="2" fillId="0" borderId="6" xfId="0" quotePrefix="1" applyFont="1" applyBorder="1"/>
    <xf numFmtId="0" fontId="2" fillId="0" borderId="3" xfId="0" quotePrefix="1" applyFont="1" applyBorder="1"/>
    <xf numFmtId="14" fontId="2" fillId="0" borderId="4" xfId="0" applyNumberFormat="1" applyFont="1" applyBorder="1"/>
    <xf numFmtId="0" fontId="0" fillId="0" borderId="0" xfId="0" applyBorder="1"/>
    <xf numFmtId="0" fontId="2" fillId="0" borderId="0" xfId="0" applyFont="1" applyBorder="1"/>
    <xf numFmtId="0" fontId="1" fillId="0" borderId="1" xfId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3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 applyAlignment="1">
      <alignment horizontal="centerContinuous"/>
    </xf>
    <xf numFmtId="9" fontId="2" fillId="0" borderId="0" xfId="0" applyNumberFormat="1" applyFont="1" applyAlignment="1">
      <alignment horizontal="centerContinuous"/>
    </xf>
    <xf numFmtId="3" fontId="2" fillId="0" borderId="11" xfId="0" applyNumberFormat="1" applyFont="1" applyBorder="1"/>
    <xf numFmtId="9" fontId="2" fillId="0" borderId="11" xfId="0" applyNumberFormat="1" applyFont="1" applyBorder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1" fillId="0" borderId="1" xfId="1" applyAlignment="1"/>
    <xf numFmtId="0" fontId="1" fillId="0" borderId="1" xfId="1" applyAlignment="1">
      <alignment horizontal="centerContinuous"/>
    </xf>
    <xf numFmtId="0" fontId="1" fillId="0" borderId="1" xfId="1" applyFill="1" applyAlignment="1">
      <alignment horizontal="center"/>
    </xf>
    <xf numFmtId="0" fontId="12" fillId="0" borderId="0" xfId="0" applyFont="1"/>
    <xf numFmtId="0" fontId="12" fillId="0" borderId="20" xfId="0" applyFont="1" applyBorder="1"/>
    <xf numFmtId="0" fontId="12" fillId="0" borderId="21" xfId="0" applyFont="1" applyBorder="1"/>
    <xf numFmtId="165" fontId="12" fillId="0" borderId="22" xfId="0" applyNumberFormat="1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165" fontId="12" fillId="0" borderId="25" xfId="0" applyNumberFormat="1" applyFont="1" applyBorder="1"/>
    <xf numFmtId="0" fontId="12" fillId="0" borderId="25" xfId="0" applyFont="1" applyBorder="1"/>
    <xf numFmtId="0" fontId="12" fillId="0" borderId="26" xfId="0" applyFont="1" applyBorder="1"/>
    <xf numFmtId="0" fontId="14" fillId="0" borderId="22" xfId="0" applyFont="1" applyBorder="1"/>
    <xf numFmtId="0" fontId="12" fillId="0" borderId="27" xfId="0" applyFont="1" applyBorder="1"/>
    <xf numFmtId="0" fontId="13" fillId="0" borderId="28" xfId="4" applyBorder="1"/>
    <xf numFmtId="165" fontId="12" fillId="0" borderId="28" xfId="0" applyNumberFormat="1" applyFont="1" applyBorder="1"/>
    <xf numFmtId="0" fontId="12" fillId="0" borderId="28" xfId="0" applyFont="1" applyBorder="1"/>
    <xf numFmtId="0" fontId="12" fillId="0" borderId="29" xfId="0" applyFont="1" applyBorder="1"/>
    <xf numFmtId="0" fontId="12" fillId="2" borderId="2" xfId="0" applyFont="1" applyFill="1" applyBorder="1"/>
    <xf numFmtId="0" fontId="17" fillId="2" borderId="3" xfId="3" applyFont="1" applyFill="1" applyBorder="1" applyAlignment="1">
      <alignment horizontal="center" vertical="center" wrapText="1"/>
    </xf>
    <xf numFmtId="0" fontId="17" fillId="2" borderId="4" xfId="3" applyFont="1" applyFill="1" applyBorder="1" applyAlignment="1">
      <alignment horizontal="center" vertical="center" wrapText="1"/>
    </xf>
    <xf numFmtId="0" fontId="17" fillId="2" borderId="5" xfId="3" applyFont="1" applyFill="1" applyBorder="1" applyAlignment="1">
      <alignment horizontal="center" vertical="center" wrapText="1"/>
    </xf>
    <xf numFmtId="0" fontId="18" fillId="0" borderId="0" xfId="3" applyFont="1"/>
    <xf numFmtId="0" fontId="18" fillId="0" borderId="6" xfId="3" applyFont="1" applyBorder="1"/>
    <xf numFmtId="165" fontId="18" fillId="0" borderId="2" xfId="3" applyNumberFormat="1" applyFont="1" applyBorder="1"/>
    <xf numFmtId="0" fontId="18" fillId="0" borderId="2" xfId="3" applyFont="1" applyBorder="1"/>
    <xf numFmtId="0" fontId="18" fillId="0" borderId="7" xfId="3" applyFont="1" applyBorder="1"/>
    <xf numFmtId="0" fontId="18" fillId="0" borderId="8" xfId="3" applyFont="1" applyBorder="1"/>
    <xf numFmtId="165" fontId="18" fillId="0" borderId="9" xfId="3" applyNumberFormat="1" applyFont="1" applyBorder="1"/>
    <xf numFmtId="0" fontId="18" fillId="0" borderId="9" xfId="3" applyFont="1" applyBorder="1"/>
    <xf numFmtId="0" fontId="18" fillId="0" borderId="3" xfId="3" applyFont="1" applyBorder="1"/>
    <xf numFmtId="9" fontId="17" fillId="0" borderId="4" xfId="3" applyNumberFormat="1" applyFont="1" applyBorder="1"/>
    <xf numFmtId="9" fontId="17" fillId="0" borderId="5" xfId="3" applyNumberFormat="1" applyFont="1" applyBorder="1"/>
    <xf numFmtId="0" fontId="17" fillId="0" borderId="12" xfId="3" applyFont="1" applyBorder="1"/>
    <xf numFmtId="0" fontId="18" fillId="0" borderId="10" xfId="3" applyFont="1" applyBorder="1"/>
    <xf numFmtId="0" fontId="13" fillId="0" borderId="30" xfId="4" applyBorder="1"/>
    <xf numFmtId="0" fontId="12" fillId="0" borderId="35" xfId="0" applyFont="1" applyBorder="1"/>
    <xf numFmtId="0" fontId="12" fillId="0" borderId="36" xfId="0" applyFont="1" applyBorder="1"/>
    <xf numFmtId="0" fontId="12" fillId="0" borderId="37" xfId="0" applyFont="1" applyBorder="1"/>
    <xf numFmtId="0" fontId="18" fillId="0" borderId="2" xfId="0" applyFont="1" applyBorder="1"/>
    <xf numFmtId="166" fontId="18" fillId="0" borderId="2" xfId="0" applyNumberFormat="1" applyFont="1" applyBorder="1"/>
    <xf numFmtId="10" fontId="18" fillId="0" borderId="2" xfId="2" applyNumberFormat="1" applyFont="1" applyBorder="1"/>
    <xf numFmtId="0" fontId="1" fillId="0" borderId="1" xfId="1" applyAlignment="1">
      <alignment horizontal="center" vertical="center" wrapText="1"/>
    </xf>
    <xf numFmtId="0" fontId="1" fillId="0" borderId="1" xfId="1" applyAlignment="1">
      <alignment horizontal="center" vertical="center"/>
    </xf>
    <xf numFmtId="0" fontId="20" fillId="0" borderId="0" xfId="0" applyFont="1" applyAlignment="1"/>
    <xf numFmtId="0" fontId="22" fillId="0" borderId="2" xfId="0" applyFont="1" applyBorder="1" applyAlignment="1">
      <alignment horizontal="center"/>
    </xf>
    <xf numFmtId="0" fontId="22" fillId="0" borderId="0" xfId="0" applyFont="1"/>
    <xf numFmtId="0" fontId="23" fillId="0" borderId="0" xfId="0" applyFont="1" applyAlignment="1"/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5" fillId="0" borderId="2" xfId="2" applyNumberFormat="1" applyFont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26" fillId="0" borderId="2" xfId="0" applyFont="1" applyBorder="1"/>
    <xf numFmtId="0" fontId="26" fillId="3" borderId="2" xfId="0" applyFont="1" applyFill="1" applyBorder="1"/>
    <xf numFmtId="0" fontId="26" fillId="4" borderId="2" xfId="0" applyFont="1" applyFill="1" applyBorder="1"/>
    <xf numFmtId="0" fontId="29" fillId="3" borderId="2" xfId="0" applyFont="1" applyFill="1" applyBorder="1" applyAlignment="1">
      <alignment horizontal="center" vertical="center" wrapText="1"/>
    </xf>
    <xf numFmtId="0" fontId="30" fillId="0" borderId="2" xfId="0" applyFont="1" applyBorder="1"/>
    <xf numFmtId="14" fontId="30" fillId="0" borderId="2" xfId="0" applyNumberFormat="1" applyFont="1" applyBorder="1"/>
    <xf numFmtId="0" fontId="30" fillId="0" borderId="2" xfId="0" applyNumberFormat="1" applyFont="1" applyBorder="1"/>
    <xf numFmtId="0" fontId="29" fillId="0" borderId="2" xfId="0" applyFont="1" applyBorder="1" applyAlignment="1">
      <alignment horizontal="center" vertical="center"/>
    </xf>
    <xf numFmtId="0" fontId="31" fillId="0" borderId="0" xfId="0" applyFont="1"/>
    <xf numFmtId="0" fontId="32" fillId="0" borderId="0" xfId="0" applyFont="1"/>
    <xf numFmtId="14" fontId="32" fillId="0" borderId="0" xfId="0" applyNumberFormat="1" applyFont="1"/>
    <xf numFmtId="0" fontId="18" fillId="0" borderId="0" xfId="0" applyFont="1"/>
    <xf numFmtId="0" fontId="17" fillId="3" borderId="2" xfId="0" applyFont="1" applyFill="1" applyBorder="1" applyAlignment="1">
      <alignment horizontal="center" vertical="center" wrapText="1"/>
    </xf>
    <xf numFmtId="14" fontId="18" fillId="0" borderId="2" xfId="0" applyNumberFormat="1" applyFont="1" applyBorder="1"/>
    <xf numFmtId="0" fontId="18" fillId="0" borderId="2" xfId="0" applyNumberFormat="1" applyFont="1" applyBorder="1"/>
    <xf numFmtId="0" fontId="18" fillId="0" borderId="7" xfId="0" applyFont="1" applyBorder="1"/>
    <xf numFmtId="0" fontId="18" fillId="0" borderId="9" xfId="0" applyFont="1" applyBorder="1"/>
    <xf numFmtId="0" fontId="18" fillId="0" borderId="10" xfId="0" applyFont="1" applyBorder="1"/>
    <xf numFmtId="0" fontId="17" fillId="0" borderId="2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25" fillId="3" borderId="2" xfId="0" applyFont="1" applyFill="1" applyBorder="1" applyAlignment="1">
      <alignment horizontal="center" vertical="center" wrapText="1"/>
    </xf>
    <xf numFmtId="0" fontId="25" fillId="3" borderId="43" xfId="0" applyFont="1" applyFill="1" applyBorder="1" applyAlignment="1">
      <alignment horizontal="center" vertical="center" wrapText="1"/>
    </xf>
    <xf numFmtId="14" fontId="26" fillId="0" borderId="2" xfId="0" applyNumberFormat="1" applyFont="1" applyBorder="1"/>
    <xf numFmtId="0" fontId="26" fillId="0" borderId="2" xfId="0" applyNumberFormat="1" applyFont="1" applyBorder="1"/>
    <xf numFmtId="0" fontId="0" fillId="0" borderId="44" xfId="0" applyBorder="1"/>
    <xf numFmtId="0" fontId="3" fillId="0" borderId="7" xfId="0" applyFont="1" applyBorder="1"/>
    <xf numFmtId="0" fontId="25" fillId="3" borderId="6" xfId="0" applyFont="1" applyFill="1" applyBorder="1" applyAlignment="1">
      <alignment horizontal="center" vertical="center" wrapText="1"/>
    </xf>
    <xf numFmtId="0" fontId="25" fillId="3" borderId="45" xfId="0" applyFont="1" applyFill="1" applyBorder="1" applyAlignment="1">
      <alignment horizontal="center" vertical="center" wrapText="1"/>
    </xf>
    <xf numFmtId="0" fontId="26" fillId="0" borderId="6" xfId="0" applyFont="1" applyBorder="1"/>
    <xf numFmtId="168" fontId="26" fillId="0" borderId="7" xfId="5" applyNumberFormat="1" applyFont="1" applyBorder="1"/>
    <xf numFmtId="0" fontId="26" fillId="0" borderId="8" xfId="0" applyFont="1" applyBorder="1"/>
    <xf numFmtId="0" fontId="26" fillId="0" borderId="9" xfId="0" applyFont="1" applyBorder="1"/>
    <xf numFmtId="14" fontId="26" fillId="0" borderId="9" xfId="0" applyNumberFormat="1" applyFont="1" applyBorder="1"/>
    <xf numFmtId="0" fontId="26" fillId="0" borderId="9" xfId="0" applyNumberFormat="1" applyFont="1" applyBorder="1"/>
    <xf numFmtId="168" fontId="26" fillId="0" borderId="10" xfId="5" applyNumberFormat="1" applyFont="1" applyBorder="1"/>
    <xf numFmtId="0" fontId="2" fillId="0" borderId="2" xfId="0" applyFont="1" applyFill="1" applyBorder="1"/>
    <xf numFmtId="0" fontId="0" fillId="0" borderId="2" xfId="0" applyBorder="1"/>
    <xf numFmtId="0" fontId="2" fillId="0" borderId="0" xfId="0" applyFont="1" applyFill="1" applyBorder="1"/>
    <xf numFmtId="0" fontId="8" fillId="0" borderId="0" xfId="0" applyFont="1" applyFill="1" applyBorder="1"/>
    <xf numFmtId="0" fontId="26" fillId="0" borderId="0" xfId="0" applyFont="1"/>
    <xf numFmtId="0" fontId="35" fillId="0" borderId="0" xfId="0" applyFont="1" applyFill="1" applyBorder="1"/>
    <xf numFmtId="0" fontId="26" fillId="0" borderId="0" xfId="0" applyFont="1" applyBorder="1"/>
    <xf numFmtId="0" fontId="36" fillId="0" borderId="0" xfId="0" applyFont="1" applyAlignment="1">
      <alignment vertical="center"/>
    </xf>
    <xf numFmtId="0" fontId="37" fillId="0" borderId="0" xfId="0" applyFont="1"/>
    <xf numFmtId="0" fontId="33" fillId="0" borderId="42" xfId="6" applyAlignment="1">
      <alignment horizontal="center"/>
    </xf>
    <xf numFmtId="0" fontId="17" fillId="0" borderId="2" xfId="3" applyFont="1" applyBorder="1" applyAlignment="1">
      <alignment horizontal="center"/>
    </xf>
    <xf numFmtId="0" fontId="17" fillId="2" borderId="2" xfId="3" applyFont="1" applyFill="1" applyBorder="1" applyAlignment="1">
      <alignment horizontal="center" vertical="center" wrapText="1"/>
    </xf>
    <xf numFmtId="0" fontId="18" fillId="0" borderId="2" xfId="3" applyFont="1" applyBorder="1" applyAlignment="1">
      <alignment horizontal="center"/>
    </xf>
    <xf numFmtId="14" fontId="18" fillId="0" borderId="2" xfId="3" applyNumberFormat="1" applyFont="1" applyBorder="1"/>
    <xf numFmtId="0" fontId="18" fillId="0" borderId="0" xfId="3" quotePrefix="1" applyFont="1"/>
    <xf numFmtId="14" fontId="18" fillId="0" borderId="0" xfId="3" applyNumberFormat="1" applyFont="1"/>
    <xf numFmtId="0" fontId="17" fillId="0" borderId="2" xfId="3" applyFont="1" applyBorder="1"/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/>
    <xf numFmtId="0" fontId="18" fillId="0" borderId="2" xfId="3" applyNumberFormat="1" applyFont="1" applyBorder="1"/>
    <xf numFmtId="0" fontId="42" fillId="0" borderId="0" xfId="0" applyFont="1" applyAlignment="1">
      <alignment horizontal="center"/>
    </xf>
    <xf numFmtId="0" fontId="42" fillId="0" borderId="0" xfId="0" applyFont="1"/>
    <xf numFmtId="0" fontId="41" fillId="4" borderId="47" xfId="0" applyFont="1" applyFill="1" applyBorder="1" applyAlignment="1">
      <alignment horizontal="center" vertical="center"/>
    </xf>
    <xf numFmtId="0" fontId="41" fillId="4" borderId="47" xfId="0" applyFont="1" applyFill="1" applyBorder="1" applyAlignment="1">
      <alignment horizontal="center" vertical="center" wrapText="1"/>
    </xf>
    <xf numFmtId="0" fontId="41" fillId="4" borderId="48" xfId="0" applyFont="1" applyFill="1" applyBorder="1" applyAlignment="1">
      <alignment horizontal="center" vertical="center" wrapText="1"/>
    </xf>
    <xf numFmtId="0" fontId="41" fillId="6" borderId="47" xfId="0" applyFont="1" applyFill="1" applyBorder="1" applyAlignment="1">
      <alignment horizontal="center"/>
    </xf>
    <xf numFmtId="0" fontId="42" fillId="6" borderId="47" xfId="0" applyFont="1" applyFill="1" applyBorder="1"/>
    <xf numFmtId="14" fontId="42" fillId="6" borderId="47" xfId="0" applyNumberFormat="1" applyFont="1" applyFill="1" applyBorder="1"/>
    <xf numFmtId="0" fontId="42" fillId="6" borderId="48" xfId="0" applyFont="1" applyFill="1" applyBorder="1"/>
    <xf numFmtId="0" fontId="41" fillId="7" borderId="49" xfId="0" applyFont="1" applyFill="1" applyBorder="1" applyAlignment="1">
      <alignment horizontal="center" vertical="center" wrapText="1"/>
    </xf>
    <xf numFmtId="0" fontId="41" fillId="7" borderId="5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1" fillId="8" borderId="3" xfId="0" applyFont="1" applyFill="1" applyBorder="1" applyAlignment="1">
      <alignment horizontal="center"/>
    </xf>
    <xf numFmtId="0" fontId="41" fillId="8" borderId="5" xfId="0" applyFont="1" applyFill="1" applyBorder="1" applyAlignment="1">
      <alignment horizontal="center"/>
    </xf>
    <xf numFmtId="0" fontId="41" fillId="9" borderId="47" xfId="0" applyFont="1" applyFill="1" applyBorder="1" applyAlignment="1">
      <alignment horizontal="center"/>
    </xf>
    <xf numFmtId="0" fontId="42" fillId="9" borderId="47" xfId="0" applyFont="1" applyFill="1" applyBorder="1"/>
    <xf numFmtId="14" fontId="42" fillId="9" borderId="47" xfId="0" applyNumberFormat="1" applyFont="1" applyFill="1" applyBorder="1"/>
    <xf numFmtId="0" fontId="42" fillId="9" borderId="48" xfId="0" applyFont="1" applyFill="1" applyBorder="1"/>
    <xf numFmtId="14" fontId="41" fillId="0" borderId="6" xfId="0" applyNumberFormat="1" applyFont="1" applyBorder="1" applyAlignment="1">
      <alignment horizontal="center"/>
    </xf>
    <xf numFmtId="0" fontId="42" fillId="0" borderId="7" xfId="0" applyFont="1" applyBorder="1"/>
    <xf numFmtId="0" fontId="41" fillId="0" borderId="6" xfId="0" applyFont="1" applyBorder="1"/>
    <xf numFmtId="49" fontId="41" fillId="0" borderId="6" xfId="0" applyNumberFormat="1" applyFont="1" applyBorder="1" applyAlignment="1">
      <alignment horizontal="center"/>
    </xf>
    <xf numFmtId="0" fontId="41" fillId="0" borderId="8" xfId="0" applyFont="1" applyBorder="1"/>
    <xf numFmtId="0" fontId="42" fillId="0" borderId="10" xfId="0" applyFont="1" applyBorder="1"/>
    <xf numFmtId="49" fontId="41" fillId="0" borderId="8" xfId="0" applyNumberFormat="1" applyFont="1" applyBorder="1" applyAlignment="1">
      <alignment horizontal="center"/>
    </xf>
    <xf numFmtId="0" fontId="41" fillId="2" borderId="6" xfId="0" applyFont="1" applyFill="1" applyBorder="1" applyAlignment="1">
      <alignment horizontal="center" vertical="center"/>
    </xf>
    <xf numFmtId="0" fontId="41" fillId="10" borderId="2" xfId="0" applyFont="1" applyFill="1" applyBorder="1" applyAlignment="1">
      <alignment horizontal="center"/>
    </xf>
    <xf numFmtId="0" fontId="41" fillId="10" borderId="7" xfId="0" applyFont="1" applyFill="1" applyBorder="1" applyAlignment="1">
      <alignment horizontal="center"/>
    </xf>
    <xf numFmtId="0" fontId="41" fillId="2" borderId="8" xfId="0" applyFont="1" applyFill="1" applyBorder="1" applyAlignment="1">
      <alignment horizontal="center" vertical="center"/>
    </xf>
    <xf numFmtId="0" fontId="42" fillId="0" borderId="9" xfId="0" applyFont="1" applyBorder="1"/>
    <xf numFmtId="0" fontId="41" fillId="6" borderId="15" xfId="0" applyFont="1" applyFill="1" applyBorder="1" applyAlignment="1">
      <alignment horizontal="center"/>
    </xf>
    <xf numFmtId="0" fontId="42" fillId="6" borderId="15" xfId="0" applyFont="1" applyFill="1" applyBorder="1"/>
    <xf numFmtId="14" fontId="42" fillId="6" borderId="15" xfId="0" applyNumberFormat="1" applyFont="1" applyFill="1" applyBorder="1"/>
    <xf numFmtId="0" fontId="42" fillId="6" borderId="2" xfId="0" applyFont="1" applyFill="1" applyBorder="1"/>
    <xf numFmtId="0" fontId="46" fillId="0" borderId="0" xfId="0" applyFont="1"/>
    <xf numFmtId="0" fontId="47" fillId="0" borderId="0" xfId="0" applyFont="1"/>
    <xf numFmtId="0" fontId="47" fillId="0" borderId="0" xfId="0" applyFont="1" applyAlignment="1"/>
    <xf numFmtId="0" fontId="48" fillId="11" borderId="15" xfId="0" applyFont="1" applyFill="1" applyBorder="1" applyAlignment="1">
      <alignment horizontal="left"/>
    </xf>
    <xf numFmtId="0" fontId="50" fillId="11" borderId="38" xfId="0" applyFont="1" applyFill="1" applyBorder="1" applyAlignment="1">
      <alignment horizontal="center"/>
    </xf>
    <xf numFmtId="0" fontId="50" fillId="11" borderId="39" xfId="0" applyFont="1" applyFill="1" applyBorder="1" applyAlignment="1">
      <alignment horizontal="center"/>
    </xf>
    <xf numFmtId="169" fontId="50" fillId="11" borderId="38" xfId="0" applyNumberFormat="1" applyFont="1" applyFill="1" applyBorder="1" applyAlignment="1">
      <alignment horizontal="center"/>
    </xf>
    <xf numFmtId="0" fontId="51" fillId="0" borderId="0" xfId="0" applyFont="1"/>
    <xf numFmtId="0" fontId="52" fillId="11" borderId="2" xfId="0" applyFont="1" applyFill="1" applyBorder="1" applyAlignment="1">
      <alignment vertical="center"/>
    </xf>
    <xf numFmtId="0" fontId="52" fillId="11" borderId="2" xfId="0" applyFont="1" applyFill="1" applyBorder="1" applyAlignment="1">
      <alignment horizontal="center"/>
    </xf>
    <xf numFmtId="0" fontId="52" fillId="11" borderId="39" xfId="0" applyFont="1" applyFill="1" applyBorder="1" applyAlignment="1">
      <alignment horizontal="center"/>
    </xf>
    <xf numFmtId="0" fontId="54" fillId="0" borderId="0" xfId="0" applyFont="1"/>
    <xf numFmtId="0" fontId="55" fillId="0" borderId="2" xfId="0" applyFont="1" applyFill="1" applyBorder="1" applyAlignment="1"/>
    <xf numFmtId="0" fontId="55" fillId="0" borderId="2" xfId="5" applyNumberFormat="1" applyFont="1" applyFill="1" applyBorder="1" applyAlignment="1"/>
    <xf numFmtId="0" fontId="55" fillId="0" borderId="2" xfId="5" applyNumberFormat="1" applyFont="1" applyFill="1" applyBorder="1" applyAlignment="1">
      <alignment horizontal="center"/>
    </xf>
    <xf numFmtId="43" fontId="55" fillId="0" borderId="2" xfId="5" applyFont="1" applyFill="1" applyBorder="1" applyAlignment="1"/>
    <xf numFmtId="0" fontId="52" fillId="11" borderId="0" xfId="0" applyFont="1" applyFill="1" applyBorder="1" applyAlignment="1">
      <alignment horizontal="center"/>
    </xf>
    <xf numFmtId="0" fontId="57" fillId="0" borderId="0" xfId="0" applyFont="1"/>
    <xf numFmtId="0" fontId="55" fillId="0" borderId="0" xfId="0" applyFont="1"/>
    <xf numFmtId="0" fontId="55" fillId="0" borderId="2" xfId="0" applyNumberFormat="1" applyFont="1" applyFill="1" applyBorder="1" applyAlignment="1"/>
    <xf numFmtId="43" fontId="55" fillId="0" borderId="2" xfId="0" applyNumberFormat="1" applyFont="1" applyBorder="1"/>
    <xf numFmtId="0" fontId="59" fillId="11" borderId="2" xfId="0" applyFont="1" applyFill="1" applyBorder="1" applyAlignment="1">
      <alignment vertical="center"/>
    </xf>
    <xf numFmtId="164" fontId="55" fillId="0" borderId="0" xfId="0" applyNumberFormat="1" applyFont="1"/>
    <xf numFmtId="0" fontId="60" fillId="0" borderId="2" xfId="0" applyFont="1" applyFill="1" applyBorder="1" applyAlignment="1">
      <alignment horizontal="left"/>
    </xf>
    <xf numFmtId="0" fontId="60" fillId="0" borderId="2" xfId="0" applyNumberFormat="1" applyFont="1" applyFill="1" applyBorder="1" applyAlignment="1">
      <alignment horizontal="left"/>
    </xf>
    <xf numFmtId="43" fontId="60" fillId="0" borderId="2" xfId="0" applyNumberFormat="1" applyFont="1" applyFill="1" applyBorder="1" applyAlignment="1">
      <alignment horizontal="left"/>
    </xf>
    <xf numFmtId="0" fontId="62" fillId="0" borderId="2" xfId="0" applyFont="1" applyBorder="1"/>
    <xf numFmtId="0" fontId="64" fillId="0" borderId="0" xfId="7" applyFont="1" applyAlignment="1"/>
    <xf numFmtId="0" fontId="57" fillId="0" borderId="0" xfId="7" applyFont="1"/>
    <xf numFmtId="0" fontId="64" fillId="12" borderId="2" xfId="7" applyFont="1" applyFill="1" applyBorder="1" applyAlignment="1">
      <alignment horizontal="center"/>
    </xf>
    <xf numFmtId="0" fontId="64" fillId="12" borderId="6" xfId="7" applyFont="1" applyFill="1" applyBorder="1" applyAlignment="1">
      <alignment horizontal="center" vertical="center"/>
    </xf>
    <xf numFmtId="0" fontId="64" fillId="12" borderId="7" xfId="7" applyFont="1" applyFill="1" applyBorder="1" applyAlignment="1">
      <alignment horizontal="center" vertical="center"/>
    </xf>
    <xf numFmtId="0" fontId="64" fillId="0" borderId="2" xfId="7" applyFont="1" applyBorder="1" applyAlignment="1">
      <alignment horizontal="center"/>
    </xf>
    <xf numFmtId="0" fontId="57" fillId="0" borderId="2" xfId="7" applyFont="1" applyBorder="1"/>
    <xf numFmtId="14" fontId="57" fillId="0" borderId="2" xfId="7" applyNumberFormat="1" applyFont="1" applyBorder="1"/>
    <xf numFmtId="0" fontId="64" fillId="0" borderId="6" xfId="7" applyFont="1" applyBorder="1" applyAlignment="1">
      <alignment horizontal="center"/>
    </xf>
    <xf numFmtId="0" fontId="57" fillId="0" borderId="7" xfId="7" applyFont="1" applyBorder="1"/>
    <xf numFmtId="0" fontId="64" fillId="0" borderId="8" xfId="7" applyFont="1" applyBorder="1" applyAlignment="1">
      <alignment horizontal="center"/>
    </xf>
    <xf numFmtId="0" fontId="57" fillId="0" borderId="10" xfId="7" applyFont="1" applyBorder="1"/>
    <xf numFmtId="0" fontId="64" fillId="12" borderId="6" xfId="7" applyFont="1" applyFill="1" applyBorder="1" applyAlignment="1">
      <alignment horizontal="center"/>
    </xf>
    <xf numFmtId="0" fontId="64" fillId="12" borderId="7" xfId="7" applyFont="1" applyFill="1" applyBorder="1" applyAlignment="1">
      <alignment horizontal="center"/>
    </xf>
    <xf numFmtId="170" fontId="65" fillId="0" borderId="7" xfId="8" applyNumberFormat="1" applyFont="1" applyBorder="1"/>
    <xf numFmtId="170" fontId="57" fillId="0" borderId="7" xfId="8" applyNumberFormat="1" applyFont="1" applyBorder="1"/>
    <xf numFmtId="0" fontId="66" fillId="0" borderId="2" xfId="7" applyFont="1" applyBorder="1"/>
    <xf numFmtId="0" fontId="57" fillId="0" borderId="9" xfId="7" applyFont="1" applyBorder="1"/>
    <xf numFmtId="170" fontId="65" fillId="0" borderId="10" xfId="8" applyNumberFormat="1" applyFont="1" applyBorder="1"/>
    <xf numFmtId="0" fontId="64" fillId="12" borderId="53" xfId="7" applyFont="1" applyFill="1" applyBorder="1" applyAlignment="1"/>
    <xf numFmtId="0" fontId="67" fillId="12" borderId="54" xfId="7" applyFont="1" applyFill="1" applyBorder="1" applyAlignment="1">
      <alignment horizontal="center"/>
    </xf>
    <xf numFmtId="0" fontId="67" fillId="12" borderId="55" xfId="7" applyFont="1" applyFill="1" applyBorder="1" applyAlignment="1">
      <alignment horizontal="center"/>
    </xf>
    <xf numFmtId="0" fontId="64" fillId="12" borderId="3" xfId="7" applyFont="1" applyFill="1" applyBorder="1" applyAlignment="1">
      <alignment horizontal="center"/>
    </xf>
    <xf numFmtId="0" fontId="64" fillId="12" borderId="4" xfId="7" applyFont="1" applyFill="1" applyBorder="1" applyAlignment="1">
      <alignment horizontal="center"/>
    </xf>
    <xf numFmtId="0" fontId="64" fillId="12" borderId="5" xfId="7" applyFont="1" applyFill="1" applyBorder="1" applyAlignment="1">
      <alignment horizontal="center"/>
    </xf>
    <xf numFmtId="0" fontId="68" fillId="0" borderId="5" xfId="7" applyFont="1" applyBorder="1"/>
    <xf numFmtId="0" fontId="57" fillId="0" borderId="6" xfId="7" applyFont="1" applyBorder="1"/>
    <xf numFmtId="0" fontId="57" fillId="0" borderId="7" xfId="7" applyFont="1" applyBorder="1" applyAlignment="1">
      <alignment horizontal="center"/>
    </xf>
    <xf numFmtId="0" fontId="66" fillId="0" borderId="6" xfId="7" applyFont="1" applyBorder="1"/>
    <xf numFmtId="0" fontId="57" fillId="0" borderId="10" xfId="7" applyFont="1" applyBorder="1" applyAlignment="1">
      <alignment horizontal="center"/>
    </xf>
    <xf numFmtId="0" fontId="57" fillId="0" borderId="8" xfId="7" applyFont="1" applyBorder="1"/>
    <xf numFmtId="0" fontId="63" fillId="0" borderId="0" xfId="7"/>
    <xf numFmtId="0" fontId="33" fillId="12" borderId="42" xfId="6" applyFill="1" applyAlignment="1">
      <alignment horizontal="center"/>
    </xf>
    <xf numFmtId="0" fontId="71" fillId="0" borderId="0" xfId="7" applyFont="1" applyFill="1" applyBorder="1"/>
    <xf numFmtId="0" fontId="72" fillId="0" borderId="47" xfId="7" applyFont="1" applyFill="1" applyBorder="1"/>
    <xf numFmtId="170" fontId="72" fillId="0" borderId="40" xfId="8" applyNumberFormat="1" applyFont="1" applyFill="1" applyBorder="1"/>
    <xf numFmtId="0" fontId="72" fillId="12" borderId="3" xfId="7" applyFont="1" applyFill="1" applyBorder="1" applyAlignment="1">
      <alignment horizontal="center" vertical="center" wrapText="1"/>
    </xf>
    <xf numFmtId="0" fontId="72" fillId="12" borderId="4" xfId="7" applyFont="1" applyFill="1" applyBorder="1" applyAlignment="1">
      <alignment horizontal="center" vertical="center" wrapText="1"/>
    </xf>
    <xf numFmtId="0" fontId="72" fillId="12" borderId="56" xfId="7" applyFont="1" applyFill="1" applyBorder="1" applyAlignment="1">
      <alignment horizontal="center" vertical="center"/>
    </xf>
    <xf numFmtId="0" fontId="72" fillId="12" borderId="5" xfId="7" applyFont="1" applyFill="1" applyBorder="1" applyAlignment="1">
      <alignment horizontal="center" vertical="center" wrapText="1"/>
    </xf>
    <xf numFmtId="0" fontId="71" fillId="0" borderId="0" xfId="7" applyFont="1" applyFill="1" applyBorder="1" applyAlignment="1">
      <alignment horizontal="center" vertical="center"/>
    </xf>
    <xf numFmtId="0" fontId="71" fillId="0" borderId="2" xfId="7" applyFont="1" applyFill="1" applyBorder="1" applyAlignment="1">
      <alignment horizontal="center"/>
    </xf>
    <xf numFmtId="0" fontId="71" fillId="0" borderId="2" xfId="7" applyFont="1" applyFill="1" applyBorder="1"/>
    <xf numFmtId="170" fontId="71" fillId="0" borderId="2" xfId="7" applyNumberFormat="1" applyFont="1" applyFill="1" applyBorder="1"/>
    <xf numFmtId="0" fontId="71" fillId="0" borderId="6" xfId="7" applyFont="1" applyFill="1" applyBorder="1" applyAlignment="1"/>
    <xf numFmtId="170" fontId="71" fillId="0" borderId="2" xfId="8" applyNumberFormat="1" applyFont="1" applyFill="1" applyBorder="1"/>
    <xf numFmtId="170" fontId="71" fillId="0" borderId="14" xfId="8" applyNumberFormat="1" applyFont="1" applyFill="1" applyBorder="1"/>
    <xf numFmtId="170" fontId="71" fillId="0" borderId="7" xfId="7" applyNumberFormat="1" applyFont="1" applyFill="1" applyBorder="1"/>
    <xf numFmtId="0" fontId="71" fillId="0" borderId="8" xfId="7" applyFont="1" applyFill="1" applyBorder="1" applyAlignment="1"/>
    <xf numFmtId="170" fontId="71" fillId="0" borderId="9" xfId="8" applyNumberFormat="1" applyFont="1" applyFill="1" applyBorder="1"/>
    <xf numFmtId="0" fontId="72" fillId="12" borderId="6" xfId="7" applyFont="1" applyFill="1" applyBorder="1" applyAlignment="1">
      <alignment horizontal="center"/>
    </xf>
    <xf numFmtId="0" fontId="72" fillId="12" borderId="2" xfId="7" applyFont="1" applyFill="1" applyBorder="1" applyAlignment="1">
      <alignment horizontal="center"/>
    </xf>
    <xf numFmtId="0" fontId="72" fillId="12" borderId="7" xfId="7" applyFont="1" applyFill="1" applyBorder="1" applyAlignment="1">
      <alignment horizontal="center"/>
    </xf>
    <xf numFmtId="0" fontId="71" fillId="0" borderId="6" xfId="7" applyFont="1" applyFill="1" applyBorder="1"/>
    <xf numFmtId="0" fontId="71" fillId="0" borderId="7" xfId="7" applyFont="1" applyFill="1" applyBorder="1"/>
    <xf numFmtId="0" fontId="71" fillId="0" borderId="8" xfId="7" applyFont="1" applyFill="1" applyBorder="1" applyAlignment="1">
      <alignment horizontal="center" shrinkToFit="1"/>
    </xf>
    <xf numFmtId="0" fontId="71" fillId="0" borderId="9" xfId="7" applyFont="1" applyFill="1" applyBorder="1" applyAlignment="1">
      <alignment horizontal="center" shrinkToFit="1"/>
    </xf>
    <xf numFmtId="0" fontId="71" fillId="0" borderId="10" xfId="7" applyFont="1" applyFill="1" applyBorder="1" applyAlignment="1">
      <alignment horizontal="center" shrinkToFit="1"/>
    </xf>
    <xf numFmtId="170" fontId="71" fillId="0" borderId="0" xfId="8" applyNumberFormat="1" applyFont="1" applyFill="1" applyBorder="1"/>
    <xf numFmtId="0" fontId="71" fillId="0" borderId="8" xfId="7" applyFont="1" applyFill="1" applyBorder="1"/>
    <xf numFmtId="0" fontId="71" fillId="0" borderId="9" xfId="7" applyFont="1" applyFill="1" applyBorder="1"/>
    <xf numFmtId="0" fontId="71" fillId="0" borderId="10" xfId="7" applyFont="1" applyFill="1" applyBorder="1"/>
    <xf numFmtId="0" fontId="64" fillId="0" borderId="53" xfId="7" applyFont="1" applyFill="1" applyBorder="1" applyAlignment="1"/>
    <xf numFmtId="0" fontId="73" fillId="0" borderId="55" xfId="7" applyFont="1" applyFill="1" applyBorder="1" applyAlignment="1"/>
    <xf numFmtId="0" fontId="71" fillId="0" borderId="54" xfId="7" applyFont="1" applyFill="1" applyBorder="1" applyAlignment="1"/>
    <xf numFmtId="0" fontId="73" fillId="0" borderId="54" xfId="7" applyFont="1" applyFill="1" applyBorder="1" applyAlignment="1"/>
    <xf numFmtId="0" fontId="71" fillId="0" borderId="55" xfId="7" applyFont="1" applyFill="1" applyBorder="1" applyAlignment="1"/>
    <xf numFmtId="0" fontId="71" fillId="0" borderId="3" xfId="7" applyFont="1" applyFill="1" applyBorder="1"/>
    <xf numFmtId="0" fontId="72" fillId="2" borderId="4" xfId="7" applyFont="1" applyFill="1" applyBorder="1" applyAlignment="1">
      <alignment horizontal="center" shrinkToFit="1"/>
    </xf>
    <xf numFmtId="0" fontId="72" fillId="2" borderId="5" xfId="7" applyFont="1" applyFill="1" applyBorder="1" applyAlignment="1">
      <alignment horizontal="center" shrinkToFit="1"/>
    </xf>
    <xf numFmtId="0" fontId="71" fillId="2" borderId="6" xfId="7" applyFont="1" applyFill="1" applyBorder="1"/>
    <xf numFmtId="0" fontId="74" fillId="0" borderId="0" xfId="7" applyFont="1" applyFill="1" applyBorder="1"/>
    <xf numFmtId="0" fontId="71" fillId="2" borderId="8" xfId="7" applyFont="1" applyFill="1" applyBorder="1"/>
    <xf numFmtId="0" fontId="42" fillId="0" borderId="0" xfId="7" applyFont="1" applyFill="1" applyBorder="1"/>
    <xf numFmtId="0" fontId="42" fillId="0" borderId="0" xfId="7" applyFont="1" applyFill="1" applyBorder="1" applyAlignment="1">
      <alignment horizontal="center" shrinkToFit="1"/>
    </xf>
    <xf numFmtId="0" fontId="46" fillId="0" borderId="0" xfId="7" applyFont="1" applyFill="1" applyBorder="1"/>
    <xf numFmtId="0" fontId="63" fillId="0" borderId="0" xfId="7" applyAlignment="1">
      <alignment horizontal="left"/>
    </xf>
    <xf numFmtId="0" fontId="63" fillId="0" borderId="0" xfId="7" applyNumberFormat="1"/>
    <xf numFmtId="0" fontId="76" fillId="0" borderId="0" xfId="7" applyFont="1"/>
    <xf numFmtId="0" fontId="78" fillId="12" borderId="3" xfId="7" applyFont="1" applyFill="1" applyBorder="1" applyAlignment="1">
      <alignment horizontal="center" vertical="center" wrapText="1"/>
    </xf>
    <xf numFmtId="0" fontId="78" fillId="12" borderId="4" xfId="7" applyFont="1" applyFill="1" applyBorder="1" applyAlignment="1">
      <alignment horizontal="center" vertical="center" wrapText="1"/>
    </xf>
    <xf numFmtId="0" fontId="78" fillId="12" borderId="5" xfId="7" applyFont="1" applyFill="1" applyBorder="1" applyAlignment="1">
      <alignment horizontal="center" vertical="center" wrapText="1"/>
    </xf>
    <xf numFmtId="0" fontId="18" fillId="0" borderId="0" xfId="7" applyFont="1" applyAlignment="1">
      <alignment horizontal="center" vertical="center"/>
    </xf>
    <xf numFmtId="0" fontId="18" fillId="0" borderId="6" xfId="7" applyFont="1" applyBorder="1"/>
    <xf numFmtId="0" fontId="78" fillId="0" borderId="2" xfId="7" applyFont="1" applyBorder="1" applyAlignment="1">
      <alignment horizontal="center"/>
    </xf>
    <xf numFmtId="0" fontId="18" fillId="0" borderId="2" xfId="7" applyFont="1" applyBorder="1"/>
    <xf numFmtId="2" fontId="18" fillId="0" borderId="2" xfId="7" applyNumberFormat="1" applyFont="1" applyBorder="1"/>
    <xf numFmtId="170" fontId="18" fillId="0" borderId="2" xfId="8" applyNumberFormat="1" applyFont="1" applyBorder="1"/>
    <xf numFmtId="0" fontId="18" fillId="0" borderId="0" xfId="7" applyFont="1"/>
    <xf numFmtId="0" fontId="18" fillId="0" borderId="8" xfId="7" applyFont="1" applyBorder="1"/>
    <xf numFmtId="0" fontId="78" fillId="0" borderId="9" xfId="7" applyFont="1" applyBorder="1" applyAlignment="1">
      <alignment horizontal="center"/>
    </xf>
    <xf numFmtId="0" fontId="18" fillId="0" borderId="9" xfId="7" applyFont="1" applyBorder="1"/>
    <xf numFmtId="2" fontId="18" fillId="0" borderId="9" xfId="7" applyNumberFormat="1" applyFont="1" applyBorder="1"/>
    <xf numFmtId="170" fontId="18" fillId="0" borderId="9" xfId="8" applyNumberFormat="1" applyFont="1" applyBorder="1"/>
    <xf numFmtId="0" fontId="18" fillId="0" borderId="0" xfId="7" applyFont="1" applyBorder="1"/>
    <xf numFmtId="170" fontId="18" fillId="0" borderId="0" xfId="8" applyNumberFormat="1" applyFont="1" applyBorder="1"/>
    <xf numFmtId="0" fontId="78" fillId="2" borderId="6" xfId="7" applyFont="1" applyFill="1" applyBorder="1" applyAlignment="1">
      <alignment horizontal="center"/>
    </xf>
    <xf numFmtId="0" fontId="78" fillId="2" borderId="2" xfId="7" applyFont="1" applyFill="1" applyBorder="1" applyAlignment="1">
      <alignment horizontal="center"/>
    </xf>
    <xf numFmtId="0" fontId="78" fillId="2" borderId="7" xfId="7" applyFont="1" applyFill="1" applyBorder="1" applyAlignment="1">
      <alignment horizontal="center"/>
    </xf>
    <xf numFmtId="0" fontId="80" fillId="0" borderId="8" xfId="7" applyFont="1" applyBorder="1" applyAlignment="1">
      <alignment horizontal="center"/>
    </xf>
    <xf numFmtId="0" fontId="80" fillId="0" borderId="9" xfId="7" applyFont="1" applyBorder="1" applyAlignment="1">
      <alignment horizontal="center"/>
    </xf>
    <xf numFmtId="0" fontId="80" fillId="0" borderId="10" xfId="7" applyFont="1" applyBorder="1" applyAlignment="1">
      <alignment horizontal="center"/>
    </xf>
    <xf numFmtId="0" fontId="17" fillId="0" borderId="6" xfId="7" applyFont="1" applyBorder="1" applyAlignment="1">
      <alignment horizontal="center"/>
    </xf>
    <xf numFmtId="170" fontId="18" fillId="0" borderId="7" xfId="8" applyNumberFormat="1" applyFont="1" applyBorder="1"/>
    <xf numFmtId="0" fontId="17" fillId="12" borderId="6" xfId="7" applyFont="1" applyFill="1" applyBorder="1"/>
    <xf numFmtId="0" fontId="17" fillId="12" borderId="2" xfId="7" applyFont="1" applyFill="1" applyBorder="1"/>
    <xf numFmtId="0" fontId="17" fillId="12" borderId="7" xfId="7" applyFont="1" applyFill="1" applyBorder="1"/>
    <xf numFmtId="0" fontId="80" fillId="0" borderId="6" xfId="7" applyFont="1" applyBorder="1" applyAlignment="1">
      <alignment horizontal="left"/>
    </xf>
    <xf numFmtId="0" fontId="80" fillId="0" borderId="8" xfId="7" applyFont="1" applyBorder="1" applyAlignment="1">
      <alignment horizontal="left"/>
    </xf>
    <xf numFmtId="0" fontId="17" fillId="0" borderId="8" xfId="7" applyFont="1" applyBorder="1" applyAlignment="1">
      <alignment horizontal="center"/>
    </xf>
    <xf numFmtId="0" fontId="18" fillId="0" borderId="9" xfId="7" applyFont="1" applyFill="1" applyBorder="1"/>
    <xf numFmtId="170" fontId="18" fillId="0" borderId="10" xfId="8" applyNumberFormat="1" applyFont="1" applyBorder="1"/>
    <xf numFmtId="2" fontId="18" fillId="0" borderId="0" xfId="7" applyNumberFormat="1" applyFont="1" applyBorder="1"/>
    <xf numFmtId="0" fontId="18" fillId="0" borderId="7" xfId="7" applyFont="1" applyBorder="1" applyAlignment="1">
      <alignment horizontal="center"/>
    </xf>
    <xf numFmtId="0" fontId="18" fillId="0" borderId="10" xfId="7" applyFont="1" applyBorder="1" applyAlignment="1">
      <alignment horizontal="center"/>
    </xf>
    <xf numFmtId="0" fontId="83" fillId="0" borderId="0" xfId="7" applyFont="1"/>
    <xf numFmtId="0" fontId="56" fillId="0" borderId="0" xfId="7" applyFont="1"/>
    <xf numFmtId="0" fontId="78" fillId="12" borderId="51" xfId="7" applyFont="1" applyFill="1" applyBorder="1" applyAlignment="1"/>
    <xf numFmtId="0" fontId="78" fillId="12" borderId="57" xfId="7" applyFont="1" applyFill="1" applyBorder="1" applyAlignment="1"/>
    <xf numFmtId="0" fontId="78" fillId="12" borderId="52" xfId="7" applyFont="1" applyFill="1" applyBorder="1" applyAlignment="1"/>
    <xf numFmtId="0" fontId="17" fillId="0" borderId="5" xfId="7" applyFont="1" applyBorder="1" applyAlignment="1">
      <alignment horizontal="center"/>
    </xf>
    <xf numFmtId="0" fontId="79" fillId="0" borderId="51" xfId="7" applyFont="1" applyBorder="1" applyAlignment="1"/>
    <xf numFmtId="0" fontId="79" fillId="0" borderId="57" xfId="7" applyFont="1" applyBorder="1" applyAlignment="1"/>
    <xf numFmtId="0" fontId="79" fillId="0" borderId="52" xfId="7" applyFont="1" applyBorder="1" applyAlignment="1"/>
    <xf numFmtId="0" fontId="17" fillId="0" borderId="51" xfId="7" applyFont="1" applyBorder="1" applyAlignment="1"/>
    <xf numFmtId="0" fontId="17" fillId="0" borderId="57" xfId="7" applyFont="1" applyBorder="1" applyAlignment="1"/>
    <xf numFmtId="0" fontId="17" fillId="0" borderId="56" xfId="7" applyFont="1" applyBorder="1" applyAlignment="1"/>
    <xf numFmtId="0" fontId="81" fillId="0" borderId="58" xfId="7" applyFont="1" applyBorder="1" applyAlignment="1"/>
    <xf numFmtId="0" fontId="81" fillId="0" borderId="38" xfId="7" applyFont="1" applyBorder="1" applyAlignment="1"/>
    <xf numFmtId="0" fontId="81" fillId="0" borderId="14" xfId="7" applyFont="1" applyBorder="1" applyAlignment="1"/>
    <xf numFmtId="0" fontId="81" fillId="0" borderId="59" xfId="7" applyFont="1" applyBorder="1" applyAlignment="1"/>
    <xf numFmtId="0" fontId="81" fillId="0" borderId="60" xfId="7" applyFont="1" applyBorder="1" applyAlignment="1"/>
    <xf numFmtId="0" fontId="81" fillId="0" borderId="61" xfId="7" applyFont="1" applyBorder="1" applyAlignment="1"/>
    <xf numFmtId="0" fontId="18" fillId="0" borderId="0" xfId="3" applyFont="1" applyBorder="1"/>
    <xf numFmtId="0" fontId="17" fillId="2" borderId="2" xfId="3" applyFont="1" applyFill="1" applyBorder="1" applyAlignment="1">
      <alignment horizontal="center"/>
    </xf>
    <xf numFmtId="0" fontId="18" fillId="0" borderId="8" xfId="3" applyFont="1" applyBorder="1" applyAlignment="1">
      <alignment horizontal="center"/>
    </xf>
    <xf numFmtId="0" fontId="17" fillId="0" borderId="0" xfId="3" applyFont="1" applyFill="1" applyBorder="1" applyAlignment="1"/>
    <xf numFmtId="0" fontId="18" fillId="0" borderId="0" xfId="3" applyFont="1" applyFill="1" applyBorder="1"/>
    <xf numFmtId="14" fontId="18" fillId="0" borderId="0" xfId="3" applyNumberFormat="1" applyFont="1" applyBorder="1"/>
    <xf numFmtId="0" fontId="17" fillId="2" borderId="6" xfId="3" applyFont="1" applyFill="1" applyBorder="1"/>
    <xf numFmtId="0" fontId="17" fillId="2" borderId="7" xfId="3" applyFont="1" applyFill="1" applyBorder="1" applyAlignment="1">
      <alignment horizontal="center"/>
    </xf>
    <xf numFmtId="0" fontId="17" fillId="2" borderId="7" xfId="3" applyFont="1" applyFill="1" applyBorder="1"/>
    <xf numFmtId="0" fontId="18" fillId="0" borderId="6" xfId="3" applyFont="1" applyBorder="1" applyAlignment="1">
      <alignment horizontal="center"/>
    </xf>
    <xf numFmtId="0" fontId="18" fillId="0" borderId="7" xfId="3" applyFont="1" applyBorder="1" applyAlignment="1">
      <alignment horizontal="center"/>
    </xf>
    <xf numFmtId="0" fontId="18" fillId="0" borderId="8" xfId="3" applyFont="1" applyFill="1" applyBorder="1"/>
    <xf numFmtId="0" fontId="86" fillId="0" borderId="65" xfId="6" applyFont="1" applyBorder="1" applyAlignment="1">
      <alignment vertical="center"/>
    </xf>
    <xf numFmtId="0" fontId="86" fillId="0" borderId="42" xfId="6" applyFont="1" applyBorder="1" applyAlignment="1">
      <alignment vertical="center"/>
    </xf>
    <xf numFmtId="0" fontId="86" fillId="0" borderId="42" xfId="6" applyFont="1" applyBorder="1" applyAlignment="1">
      <alignment horizontal="center" vertical="center"/>
    </xf>
    <xf numFmtId="0" fontId="86" fillId="0" borderId="66" xfId="6" applyFont="1" applyBorder="1" applyAlignment="1">
      <alignment vertical="center"/>
    </xf>
    <xf numFmtId="0" fontId="18" fillId="0" borderId="6" xfId="3" quotePrefix="1" applyFont="1" applyBorder="1" applyAlignment="1">
      <alignment horizontal="center"/>
    </xf>
    <xf numFmtId="14" fontId="18" fillId="0" borderId="9" xfId="3" applyNumberFormat="1" applyFont="1" applyBorder="1"/>
    <xf numFmtId="0" fontId="17" fillId="0" borderId="0" xfId="3" applyFont="1" applyFill="1" applyBorder="1" applyAlignment="1">
      <alignment horizontal="center"/>
    </xf>
    <xf numFmtId="171" fontId="84" fillId="0" borderId="0" xfId="9" applyFont="1" applyFill="1" applyBorder="1"/>
    <xf numFmtId="0" fontId="18" fillId="0" borderId="17" xfId="3" applyFont="1" applyBorder="1"/>
    <xf numFmtId="0" fontId="18" fillId="0" borderId="19" xfId="3" applyFont="1" applyBorder="1"/>
    <xf numFmtId="170" fontId="71" fillId="0" borderId="7" xfId="8" applyNumberFormat="1" applyFont="1" applyFill="1" applyBorder="1"/>
    <xf numFmtId="170" fontId="71" fillId="0" borderId="10" xfId="8" applyNumberFormat="1" applyFont="1" applyFill="1" applyBorder="1"/>
    <xf numFmtId="0" fontId="85" fillId="0" borderId="0" xfId="3" applyFont="1" applyBorder="1"/>
    <xf numFmtId="0" fontId="86" fillId="0" borderId="0" xfId="6" applyFont="1" applyBorder="1" applyAlignment="1">
      <alignment vertical="center"/>
    </xf>
    <xf numFmtId="0" fontId="18" fillId="0" borderId="0" xfId="3" applyFont="1" applyBorder="1" applyAlignment="1">
      <alignment horizontal="center"/>
    </xf>
    <xf numFmtId="0" fontId="88" fillId="0" borderId="0" xfId="10" applyFont="1"/>
    <xf numFmtId="0" fontId="87" fillId="0" borderId="0" xfId="10"/>
    <xf numFmtId="14" fontId="87" fillId="0" borderId="0" xfId="10" applyNumberFormat="1"/>
    <xf numFmtId="4" fontId="87" fillId="0" borderId="0" xfId="10" applyNumberFormat="1"/>
    <xf numFmtId="0" fontId="56" fillId="0" borderId="0" xfId="11" applyFont="1" applyProtection="1">
      <protection locked="0"/>
    </xf>
    <xf numFmtId="0" fontId="56" fillId="13" borderId="0" xfId="11" applyFont="1" applyFill="1" applyProtection="1">
      <protection locked="0"/>
    </xf>
    <xf numFmtId="172" fontId="91" fillId="0" borderId="2" xfId="11" quotePrefix="1" applyNumberFormat="1" applyFont="1" applyBorder="1" applyAlignment="1" applyProtection="1">
      <alignment horizontal="center" vertical="center" wrapText="1"/>
      <protection locked="0"/>
    </xf>
    <xf numFmtId="0" fontId="91" fillId="0" borderId="2" xfId="11" applyNumberFormat="1" applyFont="1" applyBorder="1" applyAlignment="1" applyProtection="1">
      <alignment horizontal="center" vertical="center" wrapText="1"/>
      <protection locked="0"/>
    </xf>
    <xf numFmtId="0" fontId="91" fillId="0" borderId="2" xfId="11" applyNumberFormat="1" applyFont="1" applyBorder="1" applyAlignment="1" applyProtection="1">
      <alignment horizontal="center" vertical="center"/>
      <protection locked="0"/>
    </xf>
    <xf numFmtId="0" fontId="91" fillId="0" borderId="0" xfId="11" applyFont="1" applyAlignment="1" applyProtection="1">
      <alignment horizontal="center" vertical="center"/>
      <protection locked="0"/>
    </xf>
    <xf numFmtId="0" fontId="91" fillId="0" borderId="2" xfId="11" quotePrefix="1" applyNumberFormat="1" applyFont="1" applyBorder="1" applyAlignment="1" applyProtection="1">
      <alignment horizontal="left" indent="1"/>
      <protection locked="0"/>
    </xf>
    <xf numFmtId="3" fontId="56" fillId="0" borderId="2" xfId="11" quotePrefix="1" applyNumberFormat="1" applyFont="1" applyBorder="1" applyAlignment="1" applyProtection="1">
      <alignment horizontal="right"/>
      <protection locked="0"/>
    </xf>
    <xf numFmtId="173" fontId="56" fillId="0" borderId="2" xfId="11" quotePrefix="1" applyNumberFormat="1" applyFont="1" applyBorder="1" applyAlignment="1" applyProtection="1">
      <alignment horizontal="right"/>
      <protection locked="0"/>
    </xf>
    <xf numFmtId="3" fontId="56" fillId="0" borderId="2" xfId="11" applyNumberFormat="1" applyFont="1" applyBorder="1" applyAlignment="1" applyProtection="1">
      <alignment horizontal="right"/>
      <protection locked="0"/>
    </xf>
    <xf numFmtId="0" fontId="91" fillId="0" borderId="43" xfId="11" quotePrefix="1" applyNumberFormat="1" applyFont="1" applyBorder="1" applyAlignment="1" applyProtection="1">
      <alignment horizontal="left" indent="1"/>
      <protection locked="0"/>
    </xf>
    <xf numFmtId="3" fontId="56" fillId="0" borderId="43" xfId="11" quotePrefix="1" applyNumberFormat="1" applyFont="1" applyBorder="1" applyAlignment="1" applyProtection="1">
      <alignment horizontal="right"/>
      <protection locked="0"/>
    </xf>
    <xf numFmtId="173" fontId="56" fillId="0" borderId="43" xfId="11" quotePrefix="1" applyNumberFormat="1" applyFont="1" applyBorder="1" applyAlignment="1" applyProtection="1">
      <alignment horizontal="right"/>
      <protection locked="0"/>
    </xf>
    <xf numFmtId="0" fontId="91" fillId="0" borderId="67" xfId="11" quotePrefix="1" applyNumberFormat="1" applyFont="1" applyBorder="1" applyAlignment="1" applyProtection="1">
      <alignment horizontal="left" indent="1"/>
      <protection locked="0"/>
    </xf>
    <xf numFmtId="3" fontId="56" fillId="0" borderId="67" xfId="11" quotePrefix="1" applyNumberFormat="1" applyFont="1" applyBorder="1" applyAlignment="1" applyProtection="1">
      <alignment horizontal="right"/>
      <protection locked="0"/>
    </xf>
    <xf numFmtId="173" fontId="56" fillId="0" borderId="67" xfId="11" quotePrefix="1" applyNumberFormat="1" applyFont="1" applyBorder="1" applyAlignment="1" applyProtection="1">
      <alignment horizontal="right"/>
      <protection locked="0"/>
    </xf>
    <xf numFmtId="0" fontId="90" fillId="0" borderId="43" xfId="11" applyNumberFormat="1" applyFont="1" applyBorder="1" applyProtection="1">
      <protection locked="0"/>
    </xf>
    <xf numFmtId="3" fontId="56" fillId="0" borderId="43" xfId="11" quotePrefix="1" applyNumberFormat="1" applyFont="1" applyBorder="1" applyAlignment="1" applyProtection="1">
      <alignment horizontal="right"/>
      <protection hidden="1"/>
    </xf>
    <xf numFmtId="174" fontId="56" fillId="0" borderId="43" xfId="11" applyNumberFormat="1" applyFont="1" applyBorder="1" applyAlignment="1" applyProtection="1">
      <alignment horizontal="right"/>
      <protection locked="0"/>
    </xf>
    <xf numFmtId="0" fontId="91" fillId="0" borderId="67" xfId="11" quotePrefix="1" applyNumberFormat="1" applyFont="1" applyBorder="1" applyProtection="1">
      <protection locked="0"/>
    </xf>
    <xf numFmtId="3" fontId="56" fillId="0" borderId="67" xfId="11" applyNumberFormat="1" applyFont="1" applyBorder="1" applyAlignment="1" applyProtection="1">
      <alignment horizontal="right"/>
      <protection locked="0"/>
    </xf>
    <xf numFmtId="0" fontId="97" fillId="0" borderId="0" xfId="0" applyFont="1"/>
    <xf numFmtId="0" fontId="98" fillId="0" borderId="0" xfId="0" applyFont="1"/>
    <xf numFmtId="14" fontId="98" fillId="0" borderId="0" xfId="0" applyNumberFormat="1" applyFont="1"/>
    <xf numFmtId="4" fontId="98" fillId="0" borderId="0" xfId="0" applyNumberFormat="1" applyFont="1"/>
    <xf numFmtId="0" fontId="18" fillId="0" borderId="8" xfId="0" applyFont="1" applyBorder="1"/>
    <xf numFmtId="0" fontId="18" fillId="0" borderId="6" xfId="0" applyFont="1" applyBorder="1"/>
    <xf numFmtId="49" fontId="18" fillId="0" borderId="8" xfId="0" applyNumberFormat="1" applyFont="1" applyBorder="1" applyAlignment="1">
      <alignment horizontal="center"/>
    </xf>
    <xf numFmtId="49" fontId="18" fillId="0" borderId="6" xfId="0" applyNumberFormat="1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75" fontId="18" fillId="0" borderId="2" xfId="0" applyNumberFormat="1" applyFont="1" applyBorder="1"/>
    <xf numFmtId="0" fontId="18" fillId="0" borderId="2" xfId="0" applyFont="1" applyBorder="1" applyAlignment="1">
      <alignment horizontal="center"/>
    </xf>
    <xf numFmtId="14" fontId="18" fillId="0" borderId="6" xfId="0" applyNumberFormat="1" applyFont="1" applyBorder="1"/>
    <xf numFmtId="0" fontId="0" fillId="0" borderId="0" xfId="0" applyAlignment="1">
      <alignment wrapText="1"/>
    </xf>
    <xf numFmtId="0" fontId="1" fillId="0" borderId="5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3" xfId="1" applyBorder="1" applyAlignment="1">
      <alignment vertical="center" wrapText="1"/>
    </xf>
    <xf numFmtId="0" fontId="51" fillId="0" borderId="0" xfId="0" applyFont="1"/>
    <xf numFmtId="0" fontId="53" fillId="5" borderId="11" xfId="0" applyFont="1" applyFill="1" applyBorder="1" applyAlignment="1">
      <alignment horizontal="center"/>
    </xf>
    <xf numFmtId="0" fontId="93" fillId="0" borderId="2" xfId="11" applyFont="1" applyBorder="1" applyAlignment="1" applyProtection="1">
      <alignment wrapText="1"/>
      <protection locked="0"/>
    </xf>
    <xf numFmtId="0" fontId="93" fillId="0" borderId="2" xfId="11" applyFont="1" applyBorder="1" applyAlignment="1">
      <alignment wrapText="1"/>
    </xf>
    <xf numFmtId="0" fontId="94" fillId="15" borderId="48" xfId="11" applyFont="1" applyFill="1" applyBorder="1" applyAlignment="1" applyProtection="1">
      <protection locked="0"/>
    </xf>
    <xf numFmtId="0" fontId="94" fillId="15" borderId="43" xfId="11" applyFont="1" applyFill="1" applyBorder="1" applyAlignment="1" applyProtection="1">
      <alignment wrapText="1"/>
      <protection locked="0"/>
    </xf>
    <xf numFmtId="0" fontId="94" fillId="15" borderId="43" xfId="11" applyFont="1" applyFill="1" applyBorder="1" applyAlignment="1"/>
    <xf numFmtId="0" fontId="94" fillId="15" borderId="43" xfId="11" applyFont="1" applyFill="1" applyBorder="1" applyAlignment="1" applyProtection="1">
      <protection locked="0"/>
    </xf>
    <xf numFmtId="0" fontId="94" fillId="15" borderId="67" xfId="11" applyFont="1" applyFill="1" applyBorder="1" applyAlignment="1" applyProtection="1">
      <protection locked="0"/>
    </xf>
    <xf numFmtId="0" fontId="90" fillId="13" borderId="0" xfId="11" applyFont="1" applyFill="1" applyAlignment="1" applyProtection="1">
      <alignment horizontal="left" vertical="center"/>
      <protection locked="0"/>
    </xf>
    <xf numFmtId="0" fontId="91" fillId="14" borderId="2" xfId="11" applyFont="1" applyFill="1" applyBorder="1" applyAlignment="1" applyProtection="1">
      <alignment horizontal="center" vertical="center" wrapText="1"/>
      <protection locked="0"/>
    </xf>
    <xf numFmtId="0" fontId="92" fillId="0" borderId="48" xfId="11" applyNumberFormat="1" applyFont="1" applyBorder="1" applyAlignment="1" applyProtection="1">
      <alignment horizontal="center" vertical="center"/>
      <protection locked="0"/>
    </xf>
    <xf numFmtId="0" fontId="56" fillId="0" borderId="43" xfId="11" applyFont="1" applyBorder="1" applyAlignment="1" applyProtection="1">
      <alignment horizontal="center" vertical="center"/>
      <protection locked="0"/>
    </xf>
    <xf numFmtId="0" fontId="56" fillId="0" borderId="67" xfId="11" applyFont="1" applyBorder="1" applyAlignment="1" applyProtection="1">
      <alignment horizontal="center" vertical="center"/>
      <protection locked="0"/>
    </xf>
    <xf numFmtId="0" fontId="91" fillId="13" borderId="48" xfId="11" applyFont="1" applyFill="1" applyBorder="1" applyAlignment="1" applyProtection="1">
      <alignment horizontal="center" vertical="center" wrapText="1"/>
      <protection locked="0"/>
    </xf>
    <xf numFmtId="0" fontId="56" fillId="13" borderId="67" xfId="11" applyFont="1" applyFill="1" applyBorder="1" applyAlignment="1" applyProtection="1">
      <alignment horizontal="center" vertical="center" wrapText="1"/>
      <protection locked="0"/>
    </xf>
    <xf numFmtId="0" fontId="91" fillId="13" borderId="67" xfId="11" applyFont="1" applyFill="1" applyBorder="1" applyAlignment="1" applyProtection="1">
      <alignment horizontal="center" vertical="center" wrapText="1"/>
      <protection locked="0"/>
    </xf>
    <xf numFmtId="0" fontId="91" fillId="13" borderId="2" xfId="1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2" fillId="0" borderId="31" xfId="0" applyFont="1" applyBorder="1"/>
    <xf numFmtId="0" fontId="12" fillId="0" borderId="32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3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34" xfId="0" applyFont="1" applyBorder="1"/>
    <xf numFmtId="0" fontId="19" fillId="0" borderId="1" xfId="1" applyFont="1" applyAlignment="1">
      <alignment horizontal="center" vertical="center"/>
    </xf>
    <xf numFmtId="0" fontId="34" fillId="0" borderId="17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25" fillId="0" borderId="15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/>
    </xf>
    <xf numFmtId="0" fontId="21" fillId="0" borderId="39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38" fillId="0" borderId="1" xfId="1" applyFont="1" applyAlignment="1">
      <alignment horizontal="center"/>
    </xf>
    <xf numFmtId="0" fontId="17" fillId="0" borderId="16" xfId="3" applyFont="1" applyBorder="1" applyAlignment="1">
      <alignment horizontal="center" wrapText="1"/>
    </xf>
    <xf numFmtId="0" fontId="17" fillId="0" borderId="13" xfId="3" applyFont="1" applyBorder="1" applyAlignment="1">
      <alignment horizontal="center"/>
    </xf>
    <xf numFmtId="0" fontId="39" fillId="2" borderId="15" xfId="3" applyFont="1" applyFill="1" applyBorder="1" applyAlignment="1">
      <alignment horizontal="center"/>
    </xf>
    <xf numFmtId="0" fontId="39" fillId="2" borderId="14" xfId="3" applyFont="1" applyFill="1" applyBorder="1" applyAlignment="1">
      <alignment horizontal="center"/>
    </xf>
    <xf numFmtId="0" fontId="40" fillId="0" borderId="46" xfId="3" applyFont="1" applyBorder="1" applyAlignment="1">
      <alignment horizontal="center"/>
    </xf>
    <xf numFmtId="0" fontId="16" fillId="0" borderId="11" xfId="3" applyFont="1" applyBorder="1" applyAlignment="1">
      <alignment horizontal="center" vertical="center"/>
    </xf>
    <xf numFmtId="0" fontId="17" fillId="2" borderId="15" xfId="3" applyFont="1" applyFill="1" applyBorder="1" applyAlignment="1">
      <alignment horizontal="center" vertical="center"/>
    </xf>
    <xf numFmtId="0" fontId="17" fillId="2" borderId="38" xfId="3" applyFont="1" applyFill="1" applyBorder="1" applyAlignment="1">
      <alignment horizontal="center" vertical="center"/>
    </xf>
    <xf numFmtId="0" fontId="17" fillId="2" borderId="14" xfId="3" applyFont="1" applyFill="1" applyBorder="1" applyAlignment="1">
      <alignment horizontal="center" vertical="center"/>
    </xf>
    <xf numFmtId="0" fontId="17" fillId="2" borderId="15" xfId="3" applyFont="1" applyFill="1" applyBorder="1" applyAlignment="1">
      <alignment horizontal="center"/>
    </xf>
    <xf numFmtId="0" fontId="17" fillId="2" borderId="38" xfId="3" applyFont="1" applyFill="1" applyBorder="1" applyAlignment="1">
      <alignment horizontal="center"/>
    </xf>
    <xf numFmtId="0" fontId="17" fillId="2" borderId="14" xfId="3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43" fillId="5" borderId="3" xfId="0" applyFont="1" applyFill="1" applyBorder="1" applyAlignment="1">
      <alignment horizontal="center"/>
    </xf>
    <xf numFmtId="0" fontId="43" fillId="5" borderId="5" xfId="0" applyFont="1" applyFill="1" applyBorder="1" applyAlignment="1">
      <alignment horizontal="center"/>
    </xf>
    <xf numFmtId="0" fontId="43" fillId="5" borderId="17" xfId="0" applyFont="1" applyFill="1" applyBorder="1" applyAlignment="1">
      <alignment horizontal="center"/>
    </xf>
    <xf numFmtId="0" fontId="43" fillId="5" borderId="18" xfId="0" applyFont="1" applyFill="1" applyBorder="1" applyAlignment="1">
      <alignment horizontal="center"/>
    </xf>
    <xf numFmtId="0" fontId="43" fillId="5" borderId="19" xfId="0" applyFont="1" applyFill="1" applyBorder="1" applyAlignment="1">
      <alignment horizontal="center"/>
    </xf>
    <xf numFmtId="0" fontId="51" fillId="0" borderId="0" xfId="0" applyFont="1"/>
    <xf numFmtId="0" fontId="53" fillId="5" borderId="38" xfId="0" applyFont="1" applyFill="1" applyBorder="1" applyAlignment="1">
      <alignment horizontal="center"/>
    </xf>
    <xf numFmtId="0" fontId="53" fillId="5" borderId="11" xfId="0" applyFont="1" applyFill="1" applyBorder="1" applyAlignment="1">
      <alignment horizontal="center"/>
    </xf>
    <xf numFmtId="0" fontId="55" fillId="0" borderId="2" xfId="0" applyFont="1" applyBorder="1" applyAlignment="1">
      <alignment horizontal="left"/>
    </xf>
    <xf numFmtId="0" fontId="55" fillId="0" borderId="2" xfId="0" applyFont="1" applyBorder="1"/>
    <xf numFmtId="0" fontId="57" fillId="0" borderId="6" xfId="7" applyFont="1" applyBorder="1" applyAlignment="1"/>
    <xf numFmtId="0" fontId="57" fillId="0" borderId="2" xfId="7" applyFont="1" applyBorder="1" applyAlignment="1"/>
    <xf numFmtId="0" fontId="57" fillId="0" borderId="8" xfId="7" applyFont="1" applyBorder="1" applyAlignment="1"/>
    <xf numFmtId="0" fontId="57" fillId="0" borderId="9" xfId="7" applyFont="1" applyBorder="1" applyAlignment="1"/>
    <xf numFmtId="0" fontId="69" fillId="12" borderId="1" xfId="1" applyFont="1" applyFill="1" applyAlignment="1">
      <alignment horizontal="center"/>
    </xf>
    <xf numFmtId="0" fontId="64" fillId="12" borderId="51" xfId="7" applyFont="1" applyFill="1" applyBorder="1" applyAlignment="1">
      <alignment horizontal="center"/>
    </xf>
    <xf numFmtId="0" fontId="64" fillId="12" borderId="52" xfId="7" applyFont="1" applyFill="1" applyBorder="1" applyAlignment="1">
      <alignment horizontal="center"/>
    </xf>
    <xf numFmtId="0" fontId="64" fillId="12" borderId="3" xfId="7" applyFont="1" applyFill="1" applyBorder="1" applyAlignment="1">
      <alignment horizontal="center"/>
    </xf>
    <xf numFmtId="0" fontId="64" fillId="12" borderId="4" xfId="7" applyFont="1" applyFill="1" applyBorder="1" applyAlignment="1">
      <alignment horizontal="center"/>
    </xf>
    <xf numFmtId="0" fontId="64" fillId="12" borderId="5" xfId="7" applyFont="1" applyFill="1" applyBorder="1" applyAlignment="1">
      <alignment horizontal="center"/>
    </xf>
    <xf numFmtId="0" fontId="68" fillId="0" borderId="3" xfId="7" applyFont="1" applyBorder="1"/>
    <xf numFmtId="0" fontId="68" fillId="0" borderId="4" xfId="7" applyFont="1" applyBorder="1"/>
    <xf numFmtId="0" fontId="70" fillId="0" borderId="11" xfId="7" applyFont="1" applyFill="1" applyBorder="1" applyAlignment="1">
      <alignment horizontal="center"/>
    </xf>
    <xf numFmtId="0" fontId="72" fillId="12" borderId="3" xfId="7" applyFont="1" applyFill="1" applyBorder="1" applyAlignment="1">
      <alignment horizontal="center"/>
    </xf>
    <xf numFmtId="0" fontId="72" fillId="12" borderId="4" xfId="7" applyFont="1" applyFill="1" applyBorder="1" applyAlignment="1">
      <alignment horizontal="center"/>
    </xf>
    <xf numFmtId="0" fontId="72" fillId="12" borderId="5" xfId="7" applyFont="1" applyFill="1" applyBorder="1" applyAlignment="1">
      <alignment horizontal="center"/>
    </xf>
    <xf numFmtId="0" fontId="72" fillId="12" borderId="51" xfId="7" applyFont="1" applyFill="1" applyBorder="1" applyAlignment="1">
      <alignment horizontal="center"/>
    </xf>
    <xf numFmtId="0" fontId="72" fillId="12" borderId="57" xfId="7" applyFont="1" applyFill="1" applyBorder="1" applyAlignment="1">
      <alignment horizontal="center"/>
    </xf>
    <xf numFmtId="0" fontId="72" fillId="12" borderId="52" xfId="7" applyFont="1" applyFill="1" applyBorder="1" applyAlignment="1">
      <alignment horizontal="center"/>
    </xf>
    <xf numFmtId="0" fontId="77" fillId="0" borderId="0" xfId="7" applyFont="1" applyAlignment="1">
      <alignment horizontal="center"/>
    </xf>
    <xf numFmtId="0" fontId="79" fillId="0" borderId="51" xfId="7" applyFont="1" applyBorder="1" applyAlignment="1">
      <alignment horizontal="center"/>
    </xf>
    <xf numFmtId="0" fontId="79" fillId="0" borderId="57" xfId="7" applyFont="1" applyBorder="1" applyAlignment="1">
      <alignment horizontal="center"/>
    </xf>
    <xf numFmtId="0" fontId="79" fillId="0" borderId="52" xfId="7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3" borderId="15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38" fillId="0" borderId="62" xfId="1" applyFont="1" applyBorder="1" applyAlignment="1">
      <alignment horizontal="center" vertical="center"/>
    </xf>
    <xf numFmtId="0" fontId="38" fillId="0" borderId="63" xfId="1" applyFont="1" applyBorder="1" applyAlignment="1">
      <alignment horizontal="center" vertical="center"/>
    </xf>
    <xf numFmtId="0" fontId="38" fillId="0" borderId="64" xfId="1" applyFont="1" applyBorder="1" applyAlignment="1">
      <alignment horizontal="center" vertical="center"/>
    </xf>
    <xf numFmtId="0" fontId="17" fillId="2" borderId="3" xfId="3" applyFont="1" applyFill="1" applyBorder="1" applyAlignment="1">
      <alignment horizontal="center"/>
    </xf>
    <xf numFmtId="0" fontId="17" fillId="2" borderId="5" xfId="3" applyFont="1" applyFill="1" applyBorder="1" applyAlignment="1">
      <alignment horizontal="center"/>
    </xf>
    <xf numFmtId="0" fontId="17" fillId="2" borderId="4" xfId="3" applyFont="1" applyFill="1" applyBorder="1" applyAlignment="1">
      <alignment horizontal="center"/>
    </xf>
    <xf numFmtId="0" fontId="17" fillId="2" borderId="51" xfId="3" applyFont="1" applyFill="1" applyBorder="1" applyAlignment="1">
      <alignment horizontal="center"/>
    </xf>
    <xf numFmtId="0" fontId="17" fillId="2" borderId="52" xfId="3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7" fillId="0" borderId="57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61" fillId="0" borderId="2" xfId="5" applyNumberFormat="1" applyFont="1" applyFill="1" applyBorder="1" applyAlignment="1"/>
    <xf numFmtId="0" fontId="55" fillId="0" borderId="0" xfId="0" applyFont="1" applyFill="1" applyBorder="1" applyAlignment="1"/>
    <xf numFmtId="43" fontId="55" fillId="0" borderId="0" xfId="0" applyNumberFormat="1" applyFont="1" applyBorder="1"/>
    <xf numFmtId="0" fontId="60" fillId="0" borderId="0" xfId="0" applyFont="1" applyFill="1" applyBorder="1" applyAlignment="1">
      <alignment horizontal="left"/>
    </xf>
    <xf numFmtId="43" fontId="60" fillId="0" borderId="0" xfId="0" applyNumberFormat="1" applyFont="1" applyFill="1" applyBorder="1" applyAlignment="1">
      <alignment horizontal="left"/>
    </xf>
    <xf numFmtId="0" fontId="59" fillId="0" borderId="0" xfId="0" applyNumberFormat="1" applyFont="1" applyFill="1" applyBorder="1" applyAlignment="1">
      <alignment horizontal="left"/>
    </xf>
    <xf numFmtId="43" fontId="51" fillId="0" borderId="0" xfId="5" applyFont="1"/>
    <xf numFmtId="43" fontId="18" fillId="0" borderId="2" xfId="5" applyFont="1" applyBorder="1"/>
    <xf numFmtId="170" fontId="18" fillId="0" borderId="2" xfId="5" applyNumberFormat="1" applyFont="1" applyBorder="1"/>
    <xf numFmtId="9" fontId="18" fillId="0" borderId="2" xfId="7" applyNumberFormat="1" applyFont="1" applyBorder="1"/>
    <xf numFmtId="9" fontId="18" fillId="0" borderId="9" xfId="7" applyNumberFormat="1" applyFont="1" applyBorder="1"/>
    <xf numFmtId="170" fontId="18" fillId="0" borderId="7" xfId="7" applyNumberFormat="1" applyFont="1" applyBorder="1"/>
    <xf numFmtId="170" fontId="18" fillId="0" borderId="2" xfId="7" applyNumberFormat="1" applyFont="1" applyBorder="1"/>
    <xf numFmtId="170" fontId="18" fillId="0" borderId="9" xfId="7" applyNumberFormat="1" applyFont="1" applyBorder="1"/>
    <xf numFmtId="170" fontId="18" fillId="0" borderId="10" xfId="7" applyNumberFormat="1" applyFont="1" applyBorder="1"/>
    <xf numFmtId="49" fontId="18" fillId="0" borderId="6" xfId="0" quotePrefix="1" applyNumberFormat="1" applyFont="1" applyBorder="1" applyAlignment="1">
      <alignment horizontal="center"/>
    </xf>
    <xf numFmtId="1" fontId="18" fillId="0" borderId="2" xfId="0" applyNumberFormat="1" applyFont="1" applyBorder="1"/>
    <xf numFmtId="43" fontId="0" fillId="0" borderId="0" xfId="5" applyFont="1"/>
    <xf numFmtId="43" fontId="18" fillId="0" borderId="7" xfId="5" applyFont="1" applyBorder="1"/>
  </cellXfs>
  <cellStyles count="12">
    <cellStyle name="Comma" xfId="5" builtinId="3"/>
    <cellStyle name="Comma 2" xfId="8"/>
    <cellStyle name="Comma 3" xfId="9"/>
    <cellStyle name="Heading 1" xfId="1" builtinId="16"/>
    <cellStyle name="Heading 2" xfId="6" builtinId="17"/>
    <cellStyle name="Hyperlink" xfId="4" builtinId="8"/>
    <cellStyle name="Normal" xfId="0" builtinId="0"/>
    <cellStyle name="Normal 2" xfId="3"/>
    <cellStyle name="Normal 3" xfId="7"/>
    <cellStyle name="Normal 4" xfId="10"/>
    <cellStyle name="Normal 5" xfId="11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J9" totalsRowShown="0" headerRowDxfId="13" dataDxfId="12">
  <autoFilter ref="A1:J9"/>
  <tableColumns count="10">
    <tableColumn id="1" name="OrdID" dataDxfId="11"/>
    <tableColumn id="2" name="CustID" dataDxfId="10"/>
    <tableColumn id="3" name="OrderDate" dataDxfId="9"/>
    <tableColumn id="4" name="ShippedDate" dataDxfId="8"/>
    <tableColumn id="5" name="Freight" dataDxfId="7"/>
    <tableColumn id="6" name="Name" dataDxfId="6"/>
    <tableColumn id="7" name="Address" dataDxfId="5"/>
    <tableColumn id="8" name="City" dataDxfId="4"/>
    <tableColumn id="9" name="Region" dataDxfId="3"/>
    <tableColumn id="10" name="PostalCode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K14" sqref="K14"/>
    </sheetView>
  </sheetViews>
  <sheetFormatPr defaultRowHeight="12.75" x14ac:dyDescent="0.2"/>
  <cols>
    <col min="1" max="1" width="21.85546875" style="369" customWidth="1"/>
    <col min="2" max="9" width="13.7109375" style="369" customWidth="1"/>
    <col min="10" max="11" width="12.28515625" style="369" customWidth="1"/>
    <col min="12" max="16384" width="9.140625" style="369"/>
  </cols>
  <sheetData>
    <row r="1" spans="1:9" ht="2.25" customHeight="1" x14ac:dyDescent="0.2">
      <c r="A1" s="415" t="s">
        <v>900</v>
      </c>
      <c r="B1" s="415"/>
      <c r="C1" s="415"/>
      <c r="D1" s="415"/>
      <c r="E1" s="415"/>
      <c r="F1" s="415"/>
      <c r="G1" s="415"/>
      <c r="H1" s="415"/>
      <c r="I1" s="415"/>
    </row>
    <row r="2" spans="1:9" ht="24" customHeight="1" x14ac:dyDescent="0.2">
      <c r="A2" s="416" t="s">
        <v>901</v>
      </c>
      <c r="B2" s="416"/>
      <c r="C2" s="416"/>
      <c r="D2" s="416"/>
      <c r="E2" s="416"/>
      <c r="F2" s="416"/>
      <c r="G2" s="416"/>
      <c r="H2" s="416"/>
      <c r="I2" s="416"/>
    </row>
    <row r="3" spans="1:9" s="370" customFormat="1" x14ac:dyDescent="0.2">
      <c r="A3" s="417" t="s">
        <v>902</v>
      </c>
      <c r="B3" s="420" t="s">
        <v>903</v>
      </c>
      <c r="C3" s="420"/>
      <c r="D3" s="420" t="s">
        <v>904</v>
      </c>
      <c r="E3" s="420"/>
      <c r="F3" s="423" t="s">
        <v>905</v>
      </c>
      <c r="G3" s="423"/>
      <c r="H3" s="423"/>
      <c r="I3" s="423"/>
    </row>
    <row r="4" spans="1:9" s="370" customFormat="1" ht="24" customHeight="1" x14ac:dyDescent="0.2">
      <c r="A4" s="418"/>
      <c r="B4" s="421"/>
      <c r="C4" s="422"/>
      <c r="D4" s="421"/>
      <c r="E4" s="422"/>
      <c r="F4" s="423" t="s">
        <v>903</v>
      </c>
      <c r="G4" s="423"/>
      <c r="H4" s="423" t="s">
        <v>904</v>
      </c>
      <c r="I4" s="423"/>
    </row>
    <row r="5" spans="1:9" s="374" customFormat="1" x14ac:dyDescent="0.25">
      <c r="A5" s="419"/>
      <c r="B5" s="371">
        <v>39264</v>
      </c>
      <c r="C5" s="371">
        <v>38899</v>
      </c>
      <c r="D5" s="372" t="s">
        <v>906</v>
      </c>
      <c r="E5" s="372" t="s">
        <v>907</v>
      </c>
      <c r="F5" s="371">
        <v>39264</v>
      </c>
      <c r="G5" s="371">
        <v>38899</v>
      </c>
      <c r="H5" s="372" t="s">
        <v>906</v>
      </c>
      <c r="I5" s="373" t="s">
        <v>907</v>
      </c>
    </row>
    <row r="6" spans="1:9" x14ac:dyDescent="0.2">
      <c r="A6" s="375" t="s">
        <v>908</v>
      </c>
      <c r="B6" s="376" t="e">
        <f>SUM(US_2007)</f>
        <v>#NAME?</v>
      </c>
      <c r="C6" s="376" t="e">
        <f>SUM(US_2006)</f>
        <v>#NAME?</v>
      </c>
      <c r="D6" s="376">
        <v>2866338</v>
      </c>
      <c r="E6" s="377">
        <v>0.95942820590954225</v>
      </c>
      <c r="F6" s="378" t="s">
        <v>909</v>
      </c>
      <c r="G6" s="378" t="s">
        <v>909</v>
      </c>
      <c r="H6" s="378" t="s">
        <v>909</v>
      </c>
      <c r="I6" s="378" t="s">
        <v>909</v>
      </c>
    </row>
    <row r="7" spans="1:9" x14ac:dyDescent="0.2">
      <c r="A7" s="379" t="s">
        <v>910</v>
      </c>
      <c r="B7" s="380">
        <v>54680626</v>
      </c>
      <c r="C7" s="380">
        <v>54590172</v>
      </c>
      <c r="D7" s="380">
        <v>90454</v>
      </c>
      <c r="E7" s="381">
        <v>0.16569649203523301</v>
      </c>
      <c r="F7" s="380">
        <v>4</v>
      </c>
      <c r="G7" s="380">
        <v>4</v>
      </c>
      <c r="H7" s="380">
        <v>4</v>
      </c>
      <c r="I7" s="380">
        <v>4</v>
      </c>
    </row>
    <row r="8" spans="1:9" x14ac:dyDescent="0.2">
      <c r="A8" s="379" t="s">
        <v>911</v>
      </c>
      <c r="B8" s="380">
        <v>66388795</v>
      </c>
      <c r="C8" s="380">
        <v>66128483</v>
      </c>
      <c r="D8" s="380">
        <v>260312</v>
      </c>
      <c r="E8" s="381">
        <v>0.39364580614982503</v>
      </c>
      <c r="F8" s="380">
        <v>3</v>
      </c>
      <c r="G8" s="380">
        <v>3</v>
      </c>
      <c r="H8" s="380">
        <v>3</v>
      </c>
      <c r="I8" s="380">
        <v>3</v>
      </c>
    </row>
    <row r="9" spans="1:9" x14ac:dyDescent="0.2">
      <c r="A9" s="379" t="s">
        <v>912</v>
      </c>
      <c r="B9" s="380">
        <v>110454786</v>
      </c>
      <c r="C9" s="380">
        <v>108894582</v>
      </c>
      <c r="D9" s="380">
        <v>1560204</v>
      </c>
      <c r="E9" s="381">
        <v>1.4327654979198139</v>
      </c>
      <c r="F9" s="380">
        <v>1</v>
      </c>
      <c r="G9" s="380">
        <v>1</v>
      </c>
      <c r="H9" s="380">
        <v>1</v>
      </c>
      <c r="I9" s="380">
        <v>1</v>
      </c>
    </row>
    <row r="10" spans="1:9" x14ac:dyDescent="0.2">
      <c r="A10" s="382" t="s">
        <v>913</v>
      </c>
      <c r="B10" s="383">
        <v>70096950</v>
      </c>
      <c r="C10" s="383">
        <v>69141582</v>
      </c>
      <c r="D10" s="383">
        <v>955368</v>
      </c>
      <c r="E10" s="384">
        <v>1.3817560610632253</v>
      </c>
      <c r="F10" s="383">
        <v>2</v>
      </c>
      <c r="G10" s="383">
        <v>2</v>
      </c>
      <c r="H10" s="383">
        <v>2</v>
      </c>
      <c r="I10" s="383">
        <v>2</v>
      </c>
    </row>
    <row r="11" spans="1:9" x14ac:dyDescent="0.2">
      <c r="A11" s="385" t="s">
        <v>914</v>
      </c>
      <c r="B11" s="380">
        <v>4627851</v>
      </c>
      <c r="C11" s="380">
        <v>4590240</v>
      </c>
      <c r="D11" s="380">
        <v>37611</v>
      </c>
      <c r="E11" s="381">
        <v>0.81936892188643728</v>
      </c>
      <c r="F11" s="380">
        <v>23</v>
      </c>
      <c r="G11" s="380">
        <v>23</v>
      </c>
      <c r="H11" s="380">
        <v>21</v>
      </c>
      <c r="I11" s="380">
        <v>27</v>
      </c>
    </row>
    <row r="12" spans="1:9" x14ac:dyDescent="0.2">
      <c r="A12" s="385" t="s">
        <v>915</v>
      </c>
      <c r="B12" s="380">
        <v>683478</v>
      </c>
      <c r="C12" s="380">
        <v>677450</v>
      </c>
      <c r="D12" s="380">
        <v>6028</v>
      </c>
      <c r="E12" s="381">
        <v>0.88980736585725884</v>
      </c>
      <c r="F12" s="380">
        <v>47</v>
      </c>
      <c r="G12" s="380">
        <v>47</v>
      </c>
      <c r="H12" s="380">
        <v>41</v>
      </c>
      <c r="I12" s="380">
        <v>23</v>
      </c>
    </row>
    <row r="13" spans="1:9" x14ac:dyDescent="0.2">
      <c r="A13" s="385" t="s">
        <v>916</v>
      </c>
      <c r="B13" s="380">
        <v>6338755</v>
      </c>
      <c r="C13" s="380">
        <v>6165689</v>
      </c>
      <c r="D13" s="380">
        <v>173066</v>
      </c>
      <c r="E13" s="381">
        <v>2.8069206863985516</v>
      </c>
      <c r="F13" s="380">
        <v>16</v>
      </c>
      <c r="G13" s="380">
        <v>16</v>
      </c>
      <c r="H13" s="380">
        <v>6</v>
      </c>
      <c r="I13" s="380">
        <v>2</v>
      </c>
    </row>
    <row r="14" spans="1:9" x14ac:dyDescent="0.2">
      <c r="A14" s="385" t="s">
        <v>917</v>
      </c>
      <c r="B14" s="380">
        <v>2834797</v>
      </c>
      <c r="C14" s="380">
        <v>2809111</v>
      </c>
      <c r="D14" s="380">
        <v>25686</v>
      </c>
      <c r="E14" s="381">
        <v>0.91438180976116645</v>
      </c>
      <c r="F14" s="380">
        <v>32</v>
      </c>
      <c r="G14" s="380">
        <v>32</v>
      </c>
      <c r="H14" s="380">
        <v>27</v>
      </c>
      <c r="I14" s="380">
        <v>22</v>
      </c>
    </row>
    <row r="15" spans="1:9" x14ac:dyDescent="0.2">
      <c r="A15" s="385" t="s">
        <v>918</v>
      </c>
      <c r="B15" s="380">
        <v>36553215</v>
      </c>
      <c r="C15" s="380">
        <v>36249872</v>
      </c>
      <c r="D15" s="380">
        <v>303343</v>
      </c>
      <c r="E15" s="381">
        <v>0.83681123067138008</v>
      </c>
      <c r="F15" s="380">
        <v>1</v>
      </c>
      <c r="G15" s="380">
        <v>1</v>
      </c>
      <c r="H15" s="380">
        <v>2</v>
      </c>
      <c r="I15" s="380">
        <v>25</v>
      </c>
    </row>
    <row r="16" spans="1:9" x14ac:dyDescent="0.2">
      <c r="A16" s="385" t="s">
        <v>919</v>
      </c>
      <c r="B16" s="380">
        <v>4861515</v>
      </c>
      <c r="C16" s="380">
        <v>4766248</v>
      </c>
      <c r="D16" s="380">
        <v>95267</v>
      </c>
      <c r="E16" s="381">
        <v>1.9987839491356723</v>
      </c>
      <c r="F16" s="380">
        <v>22</v>
      </c>
      <c r="G16" s="380">
        <v>22</v>
      </c>
      <c r="H16" s="380">
        <v>7</v>
      </c>
      <c r="I16" s="380">
        <v>8</v>
      </c>
    </row>
    <row r="17" spans="1:9" x14ac:dyDescent="0.2">
      <c r="A17" s="385" t="s">
        <v>920</v>
      </c>
      <c r="B17" s="380">
        <v>3502309</v>
      </c>
      <c r="C17" s="380">
        <v>3495753</v>
      </c>
      <c r="D17" s="380">
        <v>6556</v>
      </c>
      <c r="E17" s="381">
        <v>0.18754185435870327</v>
      </c>
      <c r="F17" s="380">
        <v>29</v>
      </c>
      <c r="G17" s="380">
        <v>29</v>
      </c>
      <c r="H17" s="380">
        <v>40</v>
      </c>
      <c r="I17" s="380">
        <v>44</v>
      </c>
    </row>
    <row r="18" spans="1:9" x14ac:dyDescent="0.2">
      <c r="A18" s="385" t="s">
        <v>921</v>
      </c>
      <c r="B18" s="380">
        <v>864764</v>
      </c>
      <c r="C18" s="380">
        <v>852747</v>
      </c>
      <c r="D18" s="380">
        <v>12017</v>
      </c>
      <c r="E18" s="381">
        <v>1.4092104692247525</v>
      </c>
      <c r="F18" s="380">
        <v>45</v>
      </c>
      <c r="G18" s="380">
        <v>45</v>
      </c>
      <c r="H18" s="380">
        <v>35</v>
      </c>
      <c r="I18" s="380">
        <v>14</v>
      </c>
    </row>
    <row r="19" spans="1:9" x14ac:dyDescent="0.2">
      <c r="A19" s="385" t="s">
        <v>922</v>
      </c>
      <c r="B19" s="380">
        <v>588292</v>
      </c>
      <c r="C19" s="380">
        <v>585459</v>
      </c>
      <c r="D19" s="380">
        <v>2833</v>
      </c>
      <c r="E19" s="381">
        <v>0.48389383372704148</v>
      </c>
      <c r="F19" s="380">
        <v>50</v>
      </c>
      <c r="G19" s="380">
        <v>50</v>
      </c>
      <c r="H19" s="380">
        <v>46</v>
      </c>
      <c r="I19" s="380">
        <v>36</v>
      </c>
    </row>
    <row r="20" spans="1:9" x14ac:dyDescent="0.2">
      <c r="A20" s="385" t="s">
        <v>923</v>
      </c>
      <c r="B20" s="380">
        <v>18251243</v>
      </c>
      <c r="C20" s="380">
        <v>18057508</v>
      </c>
      <c r="D20" s="380">
        <v>193735</v>
      </c>
      <c r="E20" s="381">
        <v>1.0728778300970432</v>
      </c>
      <c r="F20" s="380">
        <v>4</v>
      </c>
      <c r="G20" s="380">
        <v>4</v>
      </c>
      <c r="H20" s="380">
        <v>4</v>
      </c>
      <c r="I20" s="380">
        <v>19</v>
      </c>
    </row>
    <row r="21" spans="1:9" x14ac:dyDescent="0.2">
      <c r="A21" s="385" t="s">
        <v>924</v>
      </c>
      <c r="B21" s="380">
        <v>9544750</v>
      </c>
      <c r="C21" s="380">
        <v>9342080</v>
      </c>
      <c r="D21" s="380">
        <v>202670</v>
      </c>
      <c r="E21" s="381">
        <v>2.1694312187435774</v>
      </c>
      <c r="F21" s="380">
        <v>9</v>
      </c>
      <c r="G21" s="380">
        <v>9</v>
      </c>
      <c r="H21" s="380">
        <v>3</v>
      </c>
      <c r="I21" s="380">
        <v>5</v>
      </c>
    </row>
    <row r="22" spans="1:9" x14ac:dyDescent="0.2">
      <c r="A22" s="385" t="s">
        <v>925</v>
      </c>
      <c r="B22" s="380">
        <v>1283388</v>
      </c>
      <c r="C22" s="380">
        <v>1278635</v>
      </c>
      <c r="D22" s="380">
        <v>4753</v>
      </c>
      <c r="E22" s="381">
        <v>0.37172453436672703</v>
      </c>
      <c r="F22" s="380">
        <v>42</v>
      </c>
      <c r="G22" s="380">
        <v>42</v>
      </c>
      <c r="H22" s="380">
        <v>42</v>
      </c>
      <c r="I22" s="380">
        <v>37</v>
      </c>
    </row>
    <row r="23" spans="1:9" x14ac:dyDescent="0.2">
      <c r="A23" s="385" t="s">
        <v>926</v>
      </c>
      <c r="B23" s="380">
        <v>1499402</v>
      </c>
      <c r="C23" s="380">
        <v>1463878</v>
      </c>
      <c r="D23" s="380">
        <v>35524</v>
      </c>
      <c r="E23" s="381">
        <v>2.4267049576535751</v>
      </c>
      <c r="F23" s="380">
        <v>39</v>
      </c>
      <c r="G23" s="380">
        <v>39</v>
      </c>
      <c r="H23" s="380">
        <v>23</v>
      </c>
      <c r="I23" s="380">
        <v>4</v>
      </c>
    </row>
    <row r="24" spans="1:9" x14ac:dyDescent="0.2">
      <c r="A24" s="385" t="s">
        <v>927</v>
      </c>
      <c r="B24" s="380">
        <v>12852548</v>
      </c>
      <c r="C24" s="380">
        <v>12777042</v>
      </c>
      <c r="D24" s="380">
        <v>75506</v>
      </c>
      <c r="E24" s="381">
        <v>0.5909505502134218</v>
      </c>
      <c r="F24" s="380">
        <v>5</v>
      </c>
      <c r="G24" s="380">
        <v>5</v>
      </c>
      <c r="H24" s="380">
        <v>11</v>
      </c>
      <c r="I24" s="380">
        <v>33</v>
      </c>
    </row>
    <row r="25" spans="1:9" x14ac:dyDescent="0.2">
      <c r="A25" s="385" t="s">
        <v>928</v>
      </c>
      <c r="B25" s="380">
        <v>6345289</v>
      </c>
      <c r="C25" s="380">
        <v>6302646</v>
      </c>
      <c r="D25" s="380">
        <v>42643</v>
      </c>
      <c r="E25" s="381">
        <v>0.67658884855662216</v>
      </c>
      <c r="F25" s="380">
        <v>15</v>
      </c>
      <c r="G25" s="380">
        <v>15</v>
      </c>
      <c r="H25" s="380">
        <v>18</v>
      </c>
      <c r="I25" s="380">
        <v>31</v>
      </c>
    </row>
    <row r="26" spans="1:9" x14ac:dyDescent="0.2">
      <c r="A26" s="385" t="s">
        <v>929</v>
      </c>
      <c r="B26" s="380">
        <v>2988046</v>
      </c>
      <c r="C26" s="380">
        <v>2972566</v>
      </c>
      <c r="D26" s="380">
        <v>15480</v>
      </c>
      <c r="E26" s="381">
        <v>0.52076219670143575</v>
      </c>
      <c r="F26" s="380">
        <v>30</v>
      </c>
      <c r="G26" s="380">
        <v>30</v>
      </c>
      <c r="H26" s="380">
        <v>33</v>
      </c>
      <c r="I26" s="380">
        <v>34</v>
      </c>
    </row>
    <row r="27" spans="1:9" x14ac:dyDescent="0.2">
      <c r="A27" s="385" t="s">
        <v>930</v>
      </c>
      <c r="B27" s="380">
        <v>2775997</v>
      </c>
      <c r="C27" s="380">
        <v>2755817</v>
      </c>
      <c r="D27" s="380">
        <v>20180</v>
      </c>
      <c r="E27" s="381">
        <v>0.7322692326812702</v>
      </c>
      <c r="F27" s="380">
        <v>33</v>
      </c>
      <c r="G27" s="380">
        <v>33</v>
      </c>
      <c r="H27" s="380">
        <v>28</v>
      </c>
      <c r="I27" s="380">
        <v>28</v>
      </c>
    </row>
    <row r="28" spans="1:9" x14ac:dyDescent="0.2">
      <c r="A28" s="385" t="s">
        <v>931</v>
      </c>
      <c r="B28" s="380">
        <v>4241474</v>
      </c>
      <c r="C28" s="380">
        <v>4204444</v>
      </c>
      <c r="D28" s="380">
        <v>37030</v>
      </c>
      <c r="E28" s="381">
        <v>0.88073476540536633</v>
      </c>
      <c r="F28" s="380">
        <v>26</v>
      </c>
      <c r="G28" s="380">
        <v>26</v>
      </c>
      <c r="H28" s="380">
        <v>22</v>
      </c>
      <c r="I28" s="380">
        <v>24</v>
      </c>
    </row>
    <row r="29" spans="1:9" x14ac:dyDescent="0.2">
      <c r="A29" s="385" t="s">
        <v>932</v>
      </c>
      <c r="B29" s="380">
        <v>4293204</v>
      </c>
      <c r="C29" s="380">
        <v>4243288</v>
      </c>
      <c r="D29" s="380">
        <v>49916</v>
      </c>
      <c r="E29" s="381">
        <v>1.1763519233198407</v>
      </c>
      <c r="F29" s="380">
        <v>25</v>
      </c>
      <c r="G29" s="380">
        <v>25</v>
      </c>
      <c r="H29" s="380">
        <v>16</v>
      </c>
      <c r="I29" s="380">
        <v>16</v>
      </c>
    </row>
    <row r="30" spans="1:9" x14ac:dyDescent="0.2">
      <c r="A30" s="385" t="s">
        <v>933</v>
      </c>
      <c r="B30" s="380">
        <v>1317207</v>
      </c>
      <c r="C30" s="380">
        <v>1314910</v>
      </c>
      <c r="D30" s="380">
        <v>2297</v>
      </c>
      <c r="E30" s="381">
        <v>0.17468876196849975</v>
      </c>
      <c r="F30" s="380">
        <v>40</v>
      </c>
      <c r="G30" s="380">
        <v>40</v>
      </c>
      <c r="H30" s="380">
        <v>47</v>
      </c>
      <c r="I30" s="380">
        <v>46</v>
      </c>
    </row>
    <row r="31" spans="1:9" x14ac:dyDescent="0.2">
      <c r="A31" s="385" t="s">
        <v>934</v>
      </c>
      <c r="B31" s="380">
        <v>5618344</v>
      </c>
      <c r="C31" s="380">
        <v>5602017</v>
      </c>
      <c r="D31" s="380">
        <v>16327</v>
      </c>
      <c r="E31" s="381">
        <v>0.29144859788893895</v>
      </c>
      <c r="F31" s="380">
        <v>19</v>
      </c>
      <c r="G31" s="380">
        <v>19</v>
      </c>
      <c r="H31" s="380">
        <v>31</v>
      </c>
      <c r="I31" s="380">
        <v>40</v>
      </c>
    </row>
    <row r="32" spans="1:9" x14ac:dyDescent="0.2">
      <c r="A32" s="385" t="s">
        <v>935</v>
      </c>
      <c r="B32" s="380">
        <v>6449755</v>
      </c>
      <c r="C32" s="380">
        <v>6434389</v>
      </c>
      <c r="D32" s="380">
        <v>15366</v>
      </c>
      <c r="E32" s="381">
        <v>0.23881055372934398</v>
      </c>
      <c r="F32" s="380">
        <v>14</v>
      </c>
      <c r="G32" s="380">
        <v>13</v>
      </c>
      <c r="H32" s="380">
        <v>34</v>
      </c>
      <c r="I32" s="380">
        <v>42</v>
      </c>
    </row>
    <row r="33" spans="1:9" x14ac:dyDescent="0.2">
      <c r="A33" s="385" t="s">
        <v>936</v>
      </c>
      <c r="B33" s="380">
        <v>10071822</v>
      </c>
      <c r="C33" s="380">
        <v>10102322</v>
      </c>
      <c r="D33" s="380">
        <v>-30500</v>
      </c>
      <c r="E33" s="381">
        <v>-0.30191078843062019</v>
      </c>
      <c r="F33" s="380">
        <v>8</v>
      </c>
      <c r="G33" s="380">
        <v>8</v>
      </c>
      <c r="H33" s="380">
        <v>51</v>
      </c>
      <c r="I33" s="380">
        <v>50</v>
      </c>
    </row>
    <row r="34" spans="1:9" x14ac:dyDescent="0.2">
      <c r="A34" s="385" t="s">
        <v>937</v>
      </c>
      <c r="B34" s="380">
        <v>5197621</v>
      </c>
      <c r="C34" s="380">
        <v>5154586</v>
      </c>
      <c r="D34" s="380">
        <v>43035</v>
      </c>
      <c r="E34" s="381">
        <v>0.83488761270061262</v>
      </c>
      <c r="F34" s="380">
        <v>21</v>
      </c>
      <c r="G34" s="380">
        <v>21</v>
      </c>
      <c r="H34" s="380">
        <v>17</v>
      </c>
      <c r="I34" s="380">
        <v>26</v>
      </c>
    </row>
    <row r="35" spans="1:9" x14ac:dyDescent="0.2">
      <c r="A35" s="385" t="s">
        <v>938</v>
      </c>
      <c r="B35" s="380">
        <v>2918785</v>
      </c>
      <c r="C35" s="380">
        <v>2899112</v>
      </c>
      <c r="D35" s="380">
        <v>19673</v>
      </c>
      <c r="E35" s="381">
        <v>0.6785870983942669</v>
      </c>
      <c r="F35" s="380">
        <v>31</v>
      </c>
      <c r="G35" s="380">
        <v>31</v>
      </c>
      <c r="H35" s="380">
        <v>30</v>
      </c>
      <c r="I35" s="380">
        <v>30</v>
      </c>
    </row>
    <row r="36" spans="1:9" x14ac:dyDescent="0.2">
      <c r="A36" s="385" t="s">
        <v>939</v>
      </c>
      <c r="B36" s="380">
        <v>5878415</v>
      </c>
      <c r="C36" s="380">
        <v>5837639</v>
      </c>
      <c r="D36" s="380">
        <v>40776</v>
      </c>
      <c r="E36" s="381">
        <v>0.69850156887056569</v>
      </c>
      <c r="F36" s="380">
        <v>18</v>
      </c>
      <c r="G36" s="380">
        <v>18</v>
      </c>
      <c r="H36" s="380">
        <v>19</v>
      </c>
      <c r="I36" s="380">
        <v>29</v>
      </c>
    </row>
    <row r="37" spans="1:9" x14ac:dyDescent="0.2">
      <c r="A37" s="385" t="s">
        <v>940</v>
      </c>
      <c r="B37" s="380">
        <v>957861</v>
      </c>
      <c r="C37" s="380">
        <v>946795</v>
      </c>
      <c r="D37" s="380">
        <v>11066</v>
      </c>
      <c r="E37" s="381">
        <v>1.168785217496924</v>
      </c>
      <c r="F37" s="380">
        <v>44</v>
      </c>
      <c r="G37" s="380">
        <v>44</v>
      </c>
      <c r="H37" s="380">
        <v>36</v>
      </c>
      <c r="I37" s="380">
        <v>17</v>
      </c>
    </row>
    <row r="38" spans="1:9" x14ac:dyDescent="0.2">
      <c r="A38" s="385" t="s">
        <v>941</v>
      </c>
      <c r="B38" s="380">
        <v>1774571</v>
      </c>
      <c r="C38" s="380">
        <v>1763765</v>
      </c>
      <c r="D38" s="380">
        <v>10806</v>
      </c>
      <c r="E38" s="381">
        <v>0.61266665343739102</v>
      </c>
      <c r="F38" s="380">
        <v>38</v>
      </c>
      <c r="G38" s="380">
        <v>38</v>
      </c>
      <c r="H38" s="380">
        <v>37</v>
      </c>
      <c r="I38" s="380">
        <v>32</v>
      </c>
    </row>
    <row r="39" spans="1:9" x14ac:dyDescent="0.2">
      <c r="A39" s="385" t="s">
        <v>942</v>
      </c>
      <c r="B39" s="380">
        <v>2565382</v>
      </c>
      <c r="C39" s="380">
        <v>2492427</v>
      </c>
      <c r="D39" s="380">
        <v>72955</v>
      </c>
      <c r="E39" s="381">
        <v>2.9270666703578483</v>
      </c>
      <c r="F39" s="380">
        <v>35</v>
      </c>
      <c r="G39" s="380">
        <v>35</v>
      </c>
      <c r="H39" s="380">
        <v>12</v>
      </c>
      <c r="I39" s="380">
        <v>1</v>
      </c>
    </row>
    <row r="40" spans="1:9" x14ac:dyDescent="0.2">
      <c r="A40" s="385" t="s">
        <v>943</v>
      </c>
      <c r="B40" s="380">
        <v>1315828</v>
      </c>
      <c r="C40" s="380">
        <v>1311821</v>
      </c>
      <c r="D40" s="380">
        <v>4007</v>
      </c>
      <c r="E40" s="381">
        <v>0.30545325924802241</v>
      </c>
      <c r="F40" s="380">
        <v>41</v>
      </c>
      <c r="G40" s="380">
        <v>41</v>
      </c>
      <c r="H40" s="380">
        <v>43</v>
      </c>
      <c r="I40" s="380">
        <v>39</v>
      </c>
    </row>
    <row r="41" spans="1:9" x14ac:dyDescent="0.2">
      <c r="A41" s="385" t="s">
        <v>944</v>
      </c>
      <c r="B41" s="380">
        <v>8685920</v>
      </c>
      <c r="C41" s="380">
        <v>8666075</v>
      </c>
      <c r="D41" s="380">
        <v>19845</v>
      </c>
      <c r="E41" s="381">
        <v>0.22899640263902629</v>
      </c>
      <c r="F41" s="380">
        <v>11</v>
      </c>
      <c r="G41" s="380">
        <v>11</v>
      </c>
      <c r="H41" s="380">
        <v>29</v>
      </c>
      <c r="I41" s="380">
        <v>43</v>
      </c>
    </row>
    <row r="42" spans="1:9" x14ac:dyDescent="0.2">
      <c r="A42" s="385" t="s">
        <v>945</v>
      </c>
      <c r="B42" s="380">
        <v>1969915</v>
      </c>
      <c r="C42" s="380">
        <v>1942302</v>
      </c>
      <c r="D42" s="380">
        <v>27613</v>
      </c>
      <c r="E42" s="381">
        <v>1.4216635724001725</v>
      </c>
      <c r="F42" s="380">
        <v>36</v>
      </c>
      <c r="G42" s="380">
        <v>36</v>
      </c>
      <c r="H42" s="380">
        <v>26</v>
      </c>
      <c r="I42" s="380">
        <v>13</v>
      </c>
    </row>
    <row r="43" spans="1:9" x14ac:dyDescent="0.2">
      <c r="A43" s="385" t="s">
        <v>946</v>
      </c>
      <c r="B43" s="380">
        <v>19297729</v>
      </c>
      <c r="C43" s="380">
        <v>19281988</v>
      </c>
      <c r="D43" s="380">
        <v>15741</v>
      </c>
      <c r="E43" s="381">
        <v>8.1635773240808993E-2</v>
      </c>
      <c r="F43" s="380">
        <v>3</v>
      </c>
      <c r="G43" s="380">
        <v>3</v>
      </c>
      <c r="H43" s="380">
        <v>32</v>
      </c>
      <c r="I43" s="380">
        <v>47</v>
      </c>
    </row>
    <row r="44" spans="1:9" x14ac:dyDescent="0.2">
      <c r="A44" s="385" t="s">
        <v>947</v>
      </c>
      <c r="B44" s="380">
        <v>9061032</v>
      </c>
      <c r="C44" s="380">
        <v>8869442</v>
      </c>
      <c r="D44" s="380">
        <v>191590</v>
      </c>
      <c r="E44" s="381">
        <v>2.1601133419667211</v>
      </c>
      <c r="F44" s="380">
        <v>10</v>
      </c>
      <c r="G44" s="380">
        <v>10</v>
      </c>
      <c r="H44" s="380">
        <v>5</v>
      </c>
      <c r="I44" s="380">
        <v>6</v>
      </c>
    </row>
    <row r="45" spans="1:9" x14ac:dyDescent="0.2">
      <c r="A45" s="385" t="s">
        <v>948</v>
      </c>
      <c r="B45" s="380">
        <v>639715</v>
      </c>
      <c r="C45" s="380">
        <v>637460</v>
      </c>
      <c r="D45" s="380">
        <v>2255</v>
      </c>
      <c r="E45" s="381">
        <v>0.35374768612932578</v>
      </c>
      <c r="F45" s="386">
        <v>48</v>
      </c>
      <c r="G45" s="380">
        <v>48</v>
      </c>
      <c r="H45" s="380">
        <v>48</v>
      </c>
      <c r="I45" s="380">
        <v>38</v>
      </c>
    </row>
    <row r="46" spans="1:9" x14ac:dyDescent="0.2">
      <c r="A46" s="385" t="s">
        <v>949</v>
      </c>
      <c r="B46" s="380">
        <v>11466917</v>
      </c>
      <c r="C46" s="380">
        <v>11463513</v>
      </c>
      <c r="D46" s="380">
        <v>3404</v>
      </c>
      <c r="E46" s="387" t="s">
        <v>950</v>
      </c>
      <c r="F46" s="380">
        <v>7</v>
      </c>
      <c r="G46" s="380">
        <v>7</v>
      </c>
      <c r="H46" s="380">
        <v>44</v>
      </c>
      <c r="I46" s="380">
        <v>49</v>
      </c>
    </row>
    <row r="47" spans="1:9" x14ac:dyDescent="0.2">
      <c r="A47" s="385" t="s">
        <v>951</v>
      </c>
      <c r="B47" s="380">
        <v>3617316</v>
      </c>
      <c r="C47" s="380">
        <v>3577536</v>
      </c>
      <c r="D47" s="380">
        <v>39780</v>
      </c>
      <c r="E47" s="381">
        <v>1.1119384962163903</v>
      </c>
      <c r="F47" s="380">
        <v>28</v>
      </c>
      <c r="G47" s="380">
        <v>28</v>
      </c>
      <c r="H47" s="380">
        <v>20</v>
      </c>
      <c r="I47" s="380">
        <v>18</v>
      </c>
    </row>
    <row r="48" spans="1:9" x14ac:dyDescent="0.2">
      <c r="A48" s="385" t="s">
        <v>952</v>
      </c>
      <c r="B48" s="380">
        <v>3747455</v>
      </c>
      <c r="C48" s="380">
        <v>3691084</v>
      </c>
      <c r="D48" s="380">
        <v>56371</v>
      </c>
      <c r="E48" s="381">
        <v>1.527220729736847</v>
      </c>
      <c r="F48" s="380">
        <v>27</v>
      </c>
      <c r="G48" s="380">
        <v>27</v>
      </c>
      <c r="H48" s="380">
        <v>15</v>
      </c>
      <c r="I48" s="380">
        <v>11</v>
      </c>
    </row>
    <row r="49" spans="1:9" x14ac:dyDescent="0.2">
      <c r="A49" s="385" t="s">
        <v>953</v>
      </c>
      <c r="B49" s="380">
        <v>12432792</v>
      </c>
      <c r="C49" s="380">
        <v>12402817</v>
      </c>
      <c r="D49" s="380">
        <v>29975</v>
      </c>
      <c r="E49" s="381">
        <v>0.24167896696371477</v>
      </c>
      <c r="F49" s="380">
        <v>6</v>
      </c>
      <c r="G49" s="380">
        <v>6</v>
      </c>
      <c r="H49" s="380">
        <v>24</v>
      </c>
      <c r="I49" s="380">
        <v>41</v>
      </c>
    </row>
    <row r="50" spans="1:9" x14ac:dyDescent="0.2">
      <c r="A50" s="385" t="s">
        <v>954</v>
      </c>
      <c r="B50" s="380">
        <v>1057832</v>
      </c>
      <c r="C50" s="380">
        <v>1061641</v>
      </c>
      <c r="D50" s="380">
        <v>-3809</v>
      </c>
      <c r="E50" s="381">
        <v>-0.35878418410743368</v>
      </c>
      <c r="F50" s="380">
        <v>43</v>
      </c>
      <c r="G50" s="380">
        <v>43</v>
      </c>
      <c r="H50" s="380">
        <v>50</v>
      </c>
      <c r="I50" s="380">
        <v>51</v>
      </c>
    </row>
    <row r="51" spans="1:9" x14ac:dyDescent="0.2">
      <c r="A51" s="385" t="s">
        <v>955</v>
      </c>
      <c r="B51" s="380">
        <v>4407709</v>
      </c>
      <c r="C51" s="380">
        <v>4330108</v>
      </c>
      <c r="D51" s="380">
        <v>77601</v>
      </c>
      <c r="E51" s="381">
        <v>1.7921262010093051</v>
      </c>
      <c r="F51" s="380">
        <v>24</v>
      </c>
      <c r="G51" s="380">
        <v>24</v>
      </c>
      <c r="H51" s="380">
        <v>10</v>
      </c>
      <c r="I51" s="380">
        <v>10</v>
      </c>
    </row>
    <row r="52" spans="1:9" x14ac:dyDescent="0.2">
      <c r="A52" s="385" t="s">
        <v>956</v>
      </c>
      <c r="B52" s="380">
        <v>796214</v>
      </c>
      <c r="C52" s="380">
        <v>788467</v>
      </c>
      <c r="D52" s="380">
        <v>7747</v>
      </c>
      <c r="E52" s="381">
        <v>0.98253953557980234</v>
      </c>
      <c r="F52" s="380">
        <v>46</v>
      </c>
      <c r="G52" s="380">
        <v>46</v>
      </c>
      <c r="H52" s="380">
        <v>39</v>
      </c>
      <c r="I52" s="380">
        <v>20</v>
      </c>
    </row>
    <row r="53" spans="1:9" x14ac:dyDescent="0.2">
      <c r="A53" s="385" t="s">
        <v>957</v>
      </c>
      <c r="B53" s="380">
        <v>6156719</v>
      </c>
      <c r="C53" s="380">
        <v>6074913</v>
      </c>
      <c r="D53" s="380">
        <v>81806</v>
      </c>
      <c r="E53" s="381">
        <v>1.3466201079752089</v>
      </c>
      <c r="F53" s="380">
        <v>17</v>
      </c>
      <c r="G53" s="380">
        <v>17</v>
      </c>
      <c r="H53" s="380">
        <v>9</v>
      </c>
      <c r="I53" s="380">
        <v>15</v>
      </c>
    </row>
    <row r="54" spans="1:9" x14ac:dyDescent="0.2">
      <c r="A54" s="385" t="s">
        <v>958</v>
      </c>
      <c r="B54" s="380">
        <v>23904380</v>
      </c>
      <c r="C54" s="380">
        <v>23407629</v>
      </c>
      <c r="D54" s="380">
        <v>496751</v>
      </c>
      <c r="E54" s="381">
        <v>2.1221756376948733</v>
      </c>
      <c r="F54" s="380">
        <v>2</v>
      </c>
      <c r="G54" s="380">
        <v>2</v>
      </c>
      <c r="H54" s="380">
        <v>1</v>
      </c>
      <c r="I54" s="380">
        <v>7</v>
      </c>
    </row>
    <row r="55" spans="1:9" x14ac:dyDescent="0.2">
      <c r="A55" s="385" t="s">
        <v>959</v>
      </c>
      <c r="B55" s="380">
        <v>2645330</v>
      </c>
      <c r="C55" s="380">
        <v>2579535</v>
      </c>
      <c r="D55" s="380">
        <v>65795</v>
      </c>
      <c r="E55" s="381">
        <v>2.5506535092565135</v>
      </c>
      <c r="F55" s="380">
        <v>34</v>
      </c>
      <c r="G55" s="380">
        <v>34</v>
      </c>
      <c r="H55" s="380">
        <v>14</v>
      </c>
      <c r="I55" s="380">
        <v>3</v>
      </c>
    </row>
    <row r="56" spans="1:9" x14ac:dyDescent="0.2">
      <c r="A56" s="385" t="s">
        <v>960</v>
      </c>
      <c r="B56" s="380">
        <v>621254</v>
      </c>
      <c r="C56" s="380">
        <v>620778</v>
      </c>
      <c r="D56" s="380">
        <v>476</v>
      </c>
      <c r="E56" s="381">
        <v>7.667797505710576E-2</v>
      </c>
      <c r="F56" s="380">
        <v>49</v>
      </c>
      <c r="G56" s="380">
        <v>49</v>
      </c>
      <c r="H56" s="380">
        <v>49</v>
      </c>
      <c r="I56" s="380">
        <v>48</v>
      </c>
    </row>
    <row r="57" spans="1:9" x14ac:dyDescent="0.2">
      <c r="A57" s="385" t="s">
        <v>961</v>
      </c>
      <c r="B57" s="380">
        <v>7712091</v>
      </c>
      <c r="C57" s="380">
        <v>7640249</v>
      </c>
      <c r="D57" s="380">
        <v>71842</v>
      </c>
      <c r="E57" s="381">
        <v>0.94030966791789128</v>
      </c>
      <c r="F57" s="380">
        <v>12</v>
      </c>
      <c r="G57" s="380">
        <v>12</v>
      </c>
      <c r="H57" s="380">
        <v>13</v>
      </c>
      <c r="I57" s="380">
        <v>21</v>
      </c>
    </row>
    <row r="58" spans="1:9" x14ac:dyDescent="0.2">
      <c r="A58" s="385" t="s">
        <v>962</v>
      </c>
      <c r="B58" s="380">
        <v>6468424</v>
      </c>
      <c r="C58" s="380">
        <v>6374910</v>
      </c>
      <c r="D58" s="380">
        <v>93514</v>
      </c>
      <c r="E58" s="381">
        <v>1.4669069837848692</v>
      </c>
      <c r="F58" s="380">
        <v>13</v>
      </c>
      <c r="G58" s="380">
        <v>14</v>
      </c>
      <c r="H58" s="380">
        <v>8</v>
      </c>
      <c r="I58" s="380">
        <v>12</v>
      </c>
    </row>
    <row r="59" spans="1:9" x14ac:dyDescent="0.2">
      <c r="A59" s="385" t="s">
        <v>963</v>
      </c>
      <c r="B59" s="380">
        <v>1812035</v>
      </c>
      <c r="C59" s="380">
        <v>1808699</v>
      </c>
      <c r="D59" s="380">
        <v>3336</v>
      </c>
      <c r="E59" s="381">
        <v>0.18444196629732201</v>
      </c>
      <c r="F59" s="380">
        <v>37</v>
      </c>
      <c r="G59" s="380">
        <v>37</v>
      </c>
      <c r="H59" s="380">
        <v>45</v>
      </c>
      <c r="I59" s="380">
        <v>45</v>
      </c>
    </row>
    <row r="60" spans="1:9" x14ac:dyDescent="0.2">
      <c r="A60" s="385" t="s">
        <v>964</v>
      </c>
      <c r="B60" s="380">
        <v>5601640</v>
      </c>
      <c r="C60" s="380">
        <v>5572660</v>
      </c>
      <c r="D60" s="380">
        <v>28980</v>
      </c>
      <c r="E60" s="381">
        <v>0.52003890422168231</v>
      </c>
      <c r="F60" s="380">
        <v>20</v>
      </c>
      <c r="G60" s="380">
        <v>20</v>
      </c>
      <c r="H60" s="380">
        <v>25</v>
      </c>
      <c r="I60" s="380">
        <v>35</v>
      </c>
    </row>
    <row r="61" spans="1:9" x14ac:dyDescent="0.2">
      <c r="A61" s="385" t="s">
        <v>965</v>
      </c>
      <c r="B61" s="380">
        <v>522830</v>
      </c>
      <c r="C61" s="380">
        <v>512757</v>
      </c>
      <c r="D61" s="380">
        <v>10073</v>
      </c>
      <c r="E61" s="381">
        <v>1.9644783006375339</v>
      </c>
      <c r="F61" s="380">
        <v>51</v>
      </c>
      <c r="G61" s="380">
        <v>51</v>
      </c>
      <c r="H61" s="380">
        <v>38</v>
      </c>
      <c r="I61" s="380">
        <v>9</v>
      </c>
    </row>
    <row r="62" spans="1:9" x14ac:dyDescent="0.2">
      <c r="A62" s="385"/>
      <c r="B62" s="380"/>
      <c r="C62" s="380"/>
      <c r="D62" s="380"/>
      <c r="E62" s="381"/>
      <c r="F62" s="380"/>
      <c r="G62" s="380"/>
      <c r="H62" s="380"/>
      <c r="I62" s="380"/>
    </row>
    <row r="63" spans="1:9" x14ac:dyDescent="0.2">
      <c r="A63" s="388" t="s">
        <v>966</v>
      </c>
      <c r="B63" s="383">
        <v>3941459</v>
      </c>
      <c r="C63" s="383">
        <v>3925971</v>
      </c>
      <c r="D63" s="383">
        <v>15488</v>
      </c>
      <c r="E63" s="384">
        <v>0.39450113105776885</v>
      </c>
      <c r="F63" s="389" t="s">
        <v>909</v>
      </c>
      <c r="G63" s="389" t="s">
        <v>909</v>
      </c>
      <c r="H63" s="389" t="s">
        <v>909</v>
      </c>
      <c r="I63" s="389" t="s">
        <v>909</v>
      </c>
    </row>
    <row r="64" spans="1:9" ht="24" customHeight="1" x14ac:dyDescent="0.2">
      <c r="A64" s="408" t="s">
        <v>967</v>
      </c>
      <c r="B64" s="409"/>
      <c r="C64" s="409"/>
      <c r="D64" s="409"/>
      <c r="E64" s="409"/>
      <c r="F64" s="409"/>
      <c r="G64" s="409"/>
      <c r="H64" s="409"/>
      <c r="I64" s="409"/>
    </row>
    <row r="65" spans="1:9" x14ac:dyDescent="0.2">
      <c r="A65" s="410" t="s">
        <v>968</v>
      </c>
      <c r="B65" s="410"/>
      <c r="C65" s="410"/>
      <c r="D65" s="410"/>
      <c r="E65" s="410"/>
      <c r="F65" s="410"/>
      <c r="G65" s="410"/>
      <c r="H65" s="410"/>
      <c r="I65" s="410"/>
    </row>
    <row r="66" spans="1:9" x14ac:dyDescent="0.2">
      <c r="A66" s="411" t="s">
        <v>969</v>
      </c>
      <c r="B66" s="412"/>
      <c r="C66" s="412"/>
      <c r="D66" s="412"/>
      <c r="E66" s="412"/>
      <c r="F66" s="412"/>
      <c r="G66" s="412"/>
      <c r="H66" s="412"/>
      <c r="I66" s="412"/>
    </row>
    <row r="67" spans="1:9" x14ac:dyDescent="0.2">
      <c r="A67" s="413" t="s">
        <v>970</v>
      </c>
      <c r="B67" s="413"/>
      <c r="C67" s="413"/>
      <c r="D67" s="413"/>
      <c r="E67" s="413"/>
      <c r="F67" s="413"/>
      <c r="G67" s="413"/>
      <c r="H67" s="413"/>
      <c r="I67" s="413"/>
    </row>
    <row r="68" spans="1:9" x14ac:dyDescent="0.2">
      <c r="A68" s="414" t="s">
        <v>971</v>
      </c>
      <c r="B68" s="414"/>
      <c r="C68" s="414"/>
      <c r="D68" s="414"/>
      <c r="E68" s="414"/>
      <c r="F68" s="414"/>
      <c r="G68" s="414"/>
      <c r="H68" s="414"/>
      <c r="I68" s="414"/>
    </row>
  </sheetData>
  <mergeCells count="13">
    <mergeCell ref="A1:I1"/>
    <mergeCell ref="A2:I2"/>
    <mergeCell ref="A3:A5"/>
    <mergeCell ref="B3:C4"/>
    <mergeCell ref="D3:E4"/>
    <mergeCell ref="F3:I3"/>
    <mergeCell ref="F4:G4"/>
    <mergeCell ref="H4:I4"/>
    <mergeCell ref="A64:I64"/>
    <mergeCell ref="A65:I65"/>
    <mergeCell ref="A66:I66"/>
    <mergeCell ref="A67:I67"/>
    <mergeCell ref="A68:I68"/>
  </mergeCells>
  <pageMargins left="0.25" right="0.25" top="0.75" bottom="1" header="0.5" footer="0.5"/>
  <pageSetup orientation="landscape" r:id="rId1"/>
  <headerFooter alignWithMargins="0">
    <oddFooter>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P28"/>
  <sheetViews>
    <sheetView topLeftCell="R1" workbookViewId="0">
      <selection activeCell="AE23" sqref="AE23"/>
    </sheetView>
  </sheetViews>
  <sheetFormatPr defaultRowHeight="15.75" x14ac:dyDescent="0.25"/>
  <cols>
    <col min="1" max="20" width="6" style="80" customWidth="1"/>
    <col min="21" max="16384" width="9.140625" style="78"/>
  </cols>
  <sheetData>
    <row r="1" spans="1:42" ht="19.5" customHeight="1" x14ac:dyDescent="0.25">
      <c r="A1" s="77">
        <v>1</v>
      </c>
      <c r="B1" s="77">
        <v>2</v>
      </c>
      <c r="C1" s="77">
        <v>3</v>
      </c>
      <c r="D1" s="77">
        <v>4</v>
      </c>
      <c r="E1" s="77">
        <v>5</v>
      </c>
      <c r="F1" s="77">
        <v>6</v>
      </c>
      <c r="G1" s="77">
        <v>7</v>
      </c>
      <c r="H1" s="77">
        <v>8</v>
      </c>
      <c r="I1" s="77">
        <v>9</v>
      </c>
      <c r="J1" s="77">
        <v>10</v>
      </c>
      <c r="K1" s="77">
        <v>11</v>
      </c>
      <c r="L1" s="77">
        <v>12</v>
      </c>
      <c r="M1" s="77">
        <v>13</v>
      </c>
      <c r="N1" s="77">
        <v>14</v>
      </c>
      <c r="O1" s="77">
        <v>15</v>
      </c>
      <c r="P1" s="77">
        <v>16</v>
      </c>
      <c r="Q1" s="77">
        <v>17</v>
      </c>
      <c r="R1" s="77">
        <v>18</v>
      </c>
      <c r="S1" s="77">
        <v>19</v>
      </c>
      <c r="T1" s="77">
        <v>20</v>
      </c>
      <c r="W1" s="77">
        <v>1</v>
      </c>
      <c r="X1" s="77">
        <v>2</v>
      </c>
      <c r="Y1" s="77">
        <v>3</v>
      </c>
      <c r="Z1" s="77">
        <v>4</v>
      </c>
      <c r="AA1" s="77">
        <v>5</v>
      </c>
      <c r="AB1" s="77">
        <v>6</v>
      </c>
      <c r="AC1" s="77">
        <v>7</v>
      </c>
      <c r="AD1" s="77">
        <v>8</v>
      </c>
      <c r="AE1" s="77">
        <v>9</v>
      </c>
      <c r="AF1" s="77">
        <v>10</v>
      </c>
      <c r="AG1" s="77">
        <v>11</v>
      </c>
      <c r="AH1" s="77">
        <v>12</v>
      </c>
      <c r="AI1" s="77">
        <v>13</v>
      </c>
      <c r="AJ1" s="77">
        <v>14</v>
      </c>
      <c r="AK1" s="77">
        <v>15</v>
      </c>
      <c r="AL1" s="77">
        <v>16</v>
      </c>
      <c r="AM1" s="77">
        <v>17</v>
      </c>
      <c r="AN1" s="77">
        <v>18</v>
      </c>
      <c r="AO1" s="77">
        <v>19</v>
      </c>
      <c r="AP1" s="77">
        <v>20</v>
      </c>
    </row>
    <row r="2" spans="1:42" ht="19.5" customHeight="1" x14ac:dyDescent="0.25">
      <c r="A2" s="77">
        <v>2</v>
      </c>
      <c r="B2" s="77">
        <f>B$1*$A2</f>
        <v>4</v>
      </c>
      <c r="C2" s="77">
        <f t="shared" ref="C2:T16" si="0">C$1*$A2</f>
        <v>6</v>
      </c>
      <c r="D2" s="77">
        <f t="shared" si="0"/>
        <v>8</v>
      </c>
      <c r="E2" s="77">
        <f t="shared" si="0"/>
        <v>10</v>
      </c>
      <c r="F2" s="77">
        <f t="shared" si="0"/>
        <v>12</v>
      </c>
      <c r="G2" s="77">
        <f t="shared" si="0"/>
        <v>14</v>
      </c>
      <c r="H2" s="77">
        <f t="shared" si="0"/>
        <v>16</v>
      </c>
      <c r="I2" s="77">
        <f t="shared" si="0"/>
        <v>18</v>
      </c>
      <c r="J2" s="77">
        <f t="shared" si="0"/>
        <v>20</v>
      </c>
      <c r="K2" s="77">
        <f t="shared" si="0"/>
        <v>22</v>
      </c>
      <c r="L2" s="77">
        <f t="shared" si="0"/>
        <v>24</v>
      </c>
      <c r="M2" s="77">
        <f t="shared" si="0"/>
        <v>26</v>
      </c>
      <c r="N2" s="77">
        <f t="shared" si="0"/>
        <v>28</v>
      </c>
      <c r="O2" s="77">
        <f t="shared" si="0"/>
        <v>30</v>
      </c>
      <c r="P2" s="77">
        <f t="shared" si="0"/>
        <v>32</v>
      </c>
      <c r="Q2" s="77">
        <f t="shared" si="0"/>
        <v>34</v>
      </c>
      <c r="R2" s="77">
        <f t="shared" si="0"/>
        <v>36</v>
      </c>
      <c r="S2" s="77">
        <f t="shared" si="0"/>
        <v>38</v>
      </c>
      <c r="T2" s="77">
        <f t="shared" si="0"/>
        <v>40</v>
      </c>
      <c r="W2" s="77">
        <v>2</v>
      </c>
      <c r="X2" s="77">
        <f>X1*W2</f>
        <v>4</v>
      </c>
      <c r="Y2" s="77">
        <f t="shared" ref="Y2:AP16" si="1">Y1*X2</f>
        <v>12</v>
      </c>
      <c r="Z2" s="77">
        <f t="shared" si="1"/>
        <v>48</v>
      </c>
      <c r="AA2" s="77">
        <f t="shared" si="1"/>
        <v>240</v>
      </c>
      <c r="AB2" s="77">
        <f t="shared" si="1"/>
        <v>1440</v>
      </c>
      <c r="AC2" s="77">
        <f t="shared" si="1"/>
        <v>10080</v>
      </c>
      <c r="AD2" s="77">
        <f t="shared" si="1"/>
        <v>80640</v>
      </c>
      <c r="AE2" s="77">
        <f t="shared" si="1"/>
        <v>725760</v>
      </c>
      <c r="AF2" s="77">
        <f t="shared" si="1"/>
        <v>7257600</v>
      </c>
      <c r="AG2" s="77">
        <f t="shared" si="1"/>
        <v>79833600</v>
      </c>
      <c r="AH2" s="77">
        <f t="shared" si="1"/>
        <v>958003200</v>
      </c>
      <c r="AI2" s="77">
        <f t="shared" si="1"/>
        <v>12454041600</v>
      </c>
      <c r="AJ2" s="77">
        <f t="shared" si="1"/>
        <v>174356582400</v>
      </c>
      <c r="AK2" s="77">
        <f t="shared" si="1"/>
        <v>2615348736000</v>
      </c>
      <c r="AL2" s="77">
        <f t="shared" si="1"/>
        <v>41845579776000</v>
      </c>
      <c r="AM2" s="77">
        <f t="shared" si="1"/>
        <v>711374856192000</v>
      </c>
      <c r="AN2" s="77">
        <f t="shared" si="1"/>
        <v>1.2804747411456E+16</v>
      </c>
      <c r="AO2" s="77">
        <f t="shared" si="1"/>
        <v>2.43290200817664E+17</v>
      </c>
      <c r="AP2" s="77">
        <f t="shared" si="1"/>
        <v>4.86580401635328E+18</v>
      </c>
    </row>
    <row r="3" spans="1:42" ht="19.5" customHeight="1" x14ac:dyDescent="0.25">
      <c r="A3" s="77">
        <v>3</v>
      </c>
      <c r="B3" s="77">
        <f t="shared" ref="B3:Q20" si="2">B$1*$A3</f>
        <v>6</v>
      </c>
      <c r="C3" s="77">
        <f t="shared" si="2"/>
        <v>9</v>
      </c>
      <c r="D3" s="77">
        <f t="shared" si="2"/>
        <v>12</v>
      </c>
      <c r="E3" s="77">
        <f t="shared" si="2"/>
        <v>15</v>
      </c>
      <c r="F3" s="77">
        <f t="shared" si="2"/>
        <v>18</v>
      </c>
      <c r="G3" s="77">
        <f t="shared" si="2"/>
        <v>21</v>
      </c>
      <c r="H3" s="77">
        <f t="shared" si="2"/>
        <v>24</v>
      </c>
      <c r="I3" s="77">
        <f t="shared" si="2"/>
        <v>27</v>
      </c>
      <c r="J3" s="77">
        <f t="shared" si="2"/>
        <v>30</v>
      </c>
      <c r="K3" s="77">
        <f t="shared" si="2"/>
        <v>33</v>
      </c>
      <c r="L3" s="77">
        <f t="shared" si="2"/>
        <v>36</v>
      </c>
      <c r="M3" s="77">
        <f t="shared" si="2"/>
        <v>39</v>
      </c>
      <c r="N3" s="77">
        <f t="shared" si="2"/>
        <v>42</v>
      </c>
      <c r="O3" s="77">
        <f t="shared" si="2"/>
        <v>45</v>
      </c>
      <c r="P3" s="77">
        <f t="shared" si="2"/>
        <v>48</v>
      </c>
      <c r="Q3" s="77">
        <f t="shared" si="2"/>
        <v>51</v>
      </c>
      <c r="R3" s="77">
        <f t="shared" si="0"/>
        <v>54</v>
      </c>
      <c r="S3" s="77">
        <f t="shared" si="0"/>
        <v>57</v>
      </c>
      <c r="T3" s="77">
        <f t="shared" si="0"/>
        <v>60</v>
      </c>
      <c r="W3" s="77">
        <v>3</v>
      </c>
      <c r="X3" s="77">
        <f t="shared" ref="X3:X20" si="3">X2*W3</f>
        <v>12</v>
      </c>
      <c r="Y3" s="77">
        <f t="shared" si="1"/>
        <v>144</v>
      </c>
      <c r="Z3" s="77">
        <f t="shared" si="1"/>
        <v>6912</v>
      </c>
      <c r="AA3" s="77">
        <f t="shared" si="1"/>
        <v>1658880</v>
      </c>
      <c r="AB3" s="77">
        <f t="shared" si="1"/>
        <v>2388787200</v>
      </c>
      <c r="AC3" s="77">
        <f t="shared" si="1"/>
        <v>24078974976000</v>
      </c>
      <c r="AD3" s="77">
        <f t="shared" si="1"/>
        <v>1.94172854206464E+18</v>
      </c>
      <c r="AE3" s="77">
        <f t="shared" si="1"/>
        <v>1.4092289066888331E+24</v>
      </c>
      <c r="AF3" s="77">
        <f t="shared" si="1"/>
        <v>1.0227619713184875E+31</v>
      </c>
      <c r="AG3" s="77">
        <f t="shared" si="1"/>
        <v>8.1650770113451598E+38</v>
      </c>
      <c r="AH3" s="77">
        <f t="shared" si="1"/>
        <v>7.8221699051150999E+47</v>
      </c>
      <c r="AI3" s="77">
        <f t="shared" si="1"/>
        <v>9.7417629400571505E+57</v>
      </c>
      <c r="AJ3" s="77">
        <f t="shared" si="1"/>
        <v>1.6985404927793409E+69</v>
      </c>
      <c r="AK3" s="77">
        <f t="shared" si="1"/>
        <v>4.4422757308352667E+81</v>
      </c>
      <c r="AL3" s="77">
        <f t="shared" si="1"/>
        <v>1.8588960348165587E+95</v>
      </c>
      <c r="AM3" s="77">
        <f t="shared" si="1"/>
        <v>1.3223718994435084E+110</v>
      </c>
      <c r="AN3" s="77">
        <f t="shared" si="1"/>
        <v>1.6932638156381419E+126</v>
      </c>
      <c r="AO3" s="77">
        <f t="shared" si="1"/>
        <v>4.1195449374388757E+143</v>
      </c>
      <c r="AP3" s="77">
        <f t="shared" si="1"/>
        <v>2.0044898302137902E+162</v>
      </c>
    </row>
    <row r="4" spans="1:42" ht="19.5" customHeight="1" x14ac:dyDescent="0.25">
      <c r="A4" s="77">
        <v>4</v>
      </c>
      <c r="B4" s="77">
        <f t="shared" si="2"/>
        <v>8</v>
      </c>
      <c r="C4" s="77">
        <f t="shared" si="0"/>
        <v>12</v>
      </c>
      <c r="D4" s="77">
        <f t="shared" si="0"/>
        <v>16</v>
      </c>
      <c r="E4" s="77">
        <f t="shared" si="0"/>
        <v>20</v>
      </c>
      <c r="F4" s="77">
        <f t="shared" si="0"/>
        <v>24</v>
      </c>
      <c r="G4" s="77">
        <f t="shared" si="0"/>
        <v>28</v>
      </c>
      <c r="H4" s="77">
        <f t="shared" si="0"/>
        <v>32</v>
      </c>
      <c r="I4" s="77">
        <f t="shared" si="0"/>
        <v>36</v>
      </c>
      <c r="J4" s="77">
        <f t="shared" si="0"/>
        <v>40</v>
      </c>
      <c r="K4" s="77">
        <f t="shared" si="0"/>
        <v>44</v>
      </c>
      <c r="L4" s="77">
        <f t="shared" si="0"/>
        <v>48</v>
      </c>
      <c r="M4" s="77">
        <f t="shared" si="0"/>
        <v>52</v>
      </c>
      <c r="N4" s="77">
        <f t="shared" si="0"/>
        <v>56</v>
      </c>
      <c r="O4" s="77">
        <f t="shared" si="0"/>
        <v>60</v>
      </c>
      <c r="P4" s="77">
        <f t="shared" si="0"/>
        <v>64</v>
      </c>
      <c r="Q4" s="77">
        <f t="shared" si="0"/>
        <v>68</v>
      </c>
      <c r="R4" s="77">
        <f t="shared" si="0"/>
        <v>72</v>
      </c>
      <c r="S4" s="77">
        <f t="shared" si="0"/>
        <v>76</v>
      </c>
      <c r="T4" s="77">
        <f t="shared" si="0"/>
        <v>80</v>
      </c>
      <c r="W4" s="77">
        <v>4</v>
      </c>
      <c r="X4" s="77">
        <f t="shared" si="3"/>
        <v>48</v>
      </c>
      <c r="Y4" s="77">
        <f t="shared" si="1"/>
        <v>6912</v>
      </c>
      <c r="Z4" s="77">
        <f t="shared" si="1"/>
        <v>47775744</v>
      </c>
      <c r="AA4" s="77">
        <f t="shared" si="1"/>
        <v>79254226206720</v>
      </c>
      <c r="AB4" s="77">
        <f t="shared" si="1"/>
        <v>1.8932148110851729E+23</v>
      </c>
      <c r="AC4" s="77">
        <f t="shared" si="1"/>
        <v>4.5586672060312447E+36</v>
      </c>
      <c r="AD4" s="77">
        <f t="shared" si="1"/>
        <v>8.851694227724935E+54</v>
      </c>
      <c r="AE4" s="77">
        <f t="shared" si="1"/>
        <v>1.2474063378880665E+79</v>
      </c>
      <c r="AF4" s="77">
        <f t="shared" si="1"/>
        <v>1.2757997651735741E+110</v>
      </c>
      <c r="AG4" s="77">
        <f t="shared" si="1"/>
        <v>1.0417003333698303E+149</v>
      </c>
      <c r="AH4" s="77">
        <f t="shared" si="1"/>
        <v>8.1483569978338543E+196</v>
      </c>
      <c r="AI4" s="77">
        <f t="shared" si="1"/>
        <v>7.9379362223853185E+254</v>
      </c>
      <c r="AJ4" s="77" t="e">
        <f t="shared" si="1"/>
        <v>#NUM!</v>
      </c>
      <c r="AK4" s="77" t="e">
        <f t="shared" si="1"/>
        <v>#NUM!</v>
      </c>
      <c r="AL4" s="77" t="e">
        <f t="shared" si="1"/>
        <v>#NUM!</v>
      </c>
      <c r="AM4" s="77" t="e">
        <f t="shared" si="1"/>
        <v>#NUM!</v>
      </c>
      <c r="AN4" s="77" t="e">
        <f t="shared" si="1"/>
        <v>#NUM!</v>
      </c>
      <c r="AO4" s="77" t="e">
        <f t="shared" si="1"/>
        <v>#NUM!</v>
      </c>
      <c r="AP4" s="77" t="e">
        <f t="shared" si="1"/>
        <v>#NUM!</v>
      </c>
    </row>
    <row r="5" spans="1:42" ht="19.5" customHeight="1" x14ac:dyDescent="0.25">
      <c r="A5" s="77">
        <v>5</v>
      </c>
      <c r="B5" s="77">
        <f t="shared" si="2"/>
        <v>10</v>
      </c>
      <c r="C5" s="77">
        <f t="shared" si="0"/>
        <v>15</v>
      </c>
      <c r="D5" s="77">
        <f t="shared" si="0"/>
        <v>20</v>
      </c>
      <c r="E5" s="77">
        <f t="shared" si="0"/>
        <v>25</v>
      </c>
      <c r="F5" s="77">
        <f t="shared" si="0"/>
        <v>30</v>
      </c>
      <c r="G5" s="77">
        <f t="shared" si="0"/>
        <v>35</v>
      </c>
      <c r="H5" s="77">
        <f t="shared" si="0"/>
        <v>40</v>
      </c>
      <c r="I5" s="77">
        <f t="shared" si="0"/>
        <v>45</v>
      </c>
      <c r="J5" s="77">
        <f t="shared" si="0"/>
        <v>50</v>
      </c>
      <c r="K5" s="77">
        <f t="shared" si="0"/>
        <v>55</v>
      </c>
      <c r="L5" s="77">
        <f t="shared" si="0"/>
        <v>60</v>
      </c>
      <c r="M5" s="77">
        <f t="shared" si="0"/>
        <v>65</v>
      </c>
      <c r="N5" s="77">
        <f t="shared" si="0"/>
        <v>70</v>
      </c>
      <c r="O5" s="77">
        <f t="shared" si="0"/>
        <v>75</v>
      </c>
      <c r="P5" s="77">
        <f t="shared" si="0"/>
        <v>80</v>
      </c>
      <c r="Q5" s="77">
        <f t="shared" si="0"/>
        <v>85</v>
      </c>
      <c r="R5" s="77">
        <f t="shared" si="0"/>
        <v>90</v>
      </c>
      <c r="S5" s="77">
        <f t="shared" si="0"/>
        <v>95</v>
      </c>
      <c r="T5" s="77">
        <f t="shared" si="0"/>
        <v>100</v>
      </c>
      <c r="W5" s="77">
        <v>5</v>
      </c>
      <c r="X5" s="77">
        <f t="shared" si="3"/>
        <v>240</v>
      </c>
      <c r="Y5" s="77">
        <f t="shared" si="1"/>
        <v>1658880</v>
      </c>
      <c r="Z5" s="77">
        <f t="shared" si="1"/>
        <v>79254226206720</v>
      </c>
      <c r="AA5" s="77">
        <f t="shared" si="1"/>
        <v>6.2812323716259432E+27</v>
      </c>
      <c r="AB5" s="77">
        <f t="shared" si="1"/>
        <v>1.1891722157829883E+51</v>
      </c>
      <c r="AC5" s="77">
        <f t="shared" si="1"/>
        <v>5.42104038241342E+87</v>
      </c>
      <c r="AD5" s="77">
        <f t="shared" si="1"/>
        <v>4.7985391861272645E+142</v>
      </c>
      <c r="AE5" s="77">
        <f t="shared" si="1"/>
        <v>5.9857281933793944E+221</v>
      </c>
      <c r="AF5" s="77" t="e">
        <f t="shared" si="1"/>
        <v>#NUM!</v>
      </c>
      <c r="AG5" s="77" t="e">
        <f t="shared" si="1"/>
        <v>#NUM!</v>
      </c>
      <c r="AH5" s="77" t="e">
        <f t="shared" si="1"/>
        <v>#NUM!</v>
      </c>
      <c r="AI5" s="77" t="e">
        <f t="shared" si="1"/>
        <v>#NUM!</v>
      </c>
      <c r="AJ5" s="77" t="e">
        <f t="shared" si="1"/>
        <v>#NUM!</v>
      </c>
      <c r="AK5" s="77" t="e">
        <f t="shared" si="1"/>
        <v>#NUM!</v>
      </c>
      <c r="AL5" s="77" t="e">
        <f t="shared" si="1"/>
        <v>#NUM!</v>
      </c>
      <c r="AM5" s="77" t="e">
        <f t="shared" si="1"/>
        <v>#NUM!</v>
      </c>
      <c r="AN5" s="77" t="e">
        <f t="shared" si="1"/>
        <v>#NUM!</v>
      </c>
      <c r="AO5" s="77" t="e">
        <f t="shared" si="1"/>
        <v>#NUM!</v>
      </c>
      <c r="AP5" s="77" t="e">
        <f t="shared" si="1"/>
        <v>#NUM!</v>
      </c>
    </row>
    <row r="6" spans="1:42" ht="19.5" customHeight="1" x14ac:dyDescent="0.25">
      <c r="A6" s="77">
        <v>6</v>
      </c>
      <c r="B6" s="77">
        <f t="shared" si="2"/>
        <v>12</v>
      </c>
      <c r="C6" s="77">
        <f t="shared" si="0"/>
        <v>18</v>
      </c>
      <c r="D6" s="77">
        <f t="shared" si="0"/>
        <v>24</v>
      </c>
      <c r="E6" s="77">
        <f t="shared" si="0"/>
        <v>30</v>
      </c>
      <c r="F6" s="77">
        <f t="shared" si="0"/>
        <v>36</v>
      </c>
      <c r="G6" s="77">
        <f t="shared" si="0"/>
        <v>42</v>
      </c>
      <c r="H6" s="77">
        <f t="shared" si="0"/>
        <v>48</v>
      </c>
      <c r="I6" s="77">
        <f t="shared" si="0"/>
        <v>54</v>
      </c>
      <c r="J6" s="77">
        <f t="shared" si="0"/>
        <v>60</v>
      </c>
      <c r="K6" s="77">
        <f t="shared" si="0"/>
        <v>66</v>
      </c>
      <c r="L6" s="77">
        <f t="shared" si="0"/>
        <v>72</v>
      </c>
      <c r="M6" s="77">
        <f t="shared" si="0"/>
        <v>78</v>
      </c>
      <c r="N6" s="77">
        <f t="shared" si="0"/>
        <v>84</v>
      </c>
      <c r="O6" s="77">
        <f t="shared" si="0"/>
        <v>90</v>
      </c>
      <c r="P6" s="77">
        <f t="shared" si="0"/>
        <v>96</v>
      </c>
      <c r="Q6" s="77">
        <f t="shared" si="0"/>
        <v>102</v>
      </c>
      <c r="R6" s="77">
        <f t="shared" si="0"/>
        <v>108</v>
      </c>
      <c r="S6" s="77">
        <f t="shared" si="0"/>
        <v>114</v>
      </c>
      <c r="T6" s="77">
        <f t="shared" si="0"/>
        <v>120</v>
      </c>
      <c r="W6" s="77">
        <v>6</v>
      </c>
      <c r="X6" s="77">
        <f t="shared" si="3"/>
        <v>1440</v>
      </c>
      <c r="Y6" s="77">
        <f t="shared" si="1"/>
        <v>2388787200</v>
      </c>
      <c r="Z6" s="77">
        <f t="shared" si="1"/>
        <v>1.8932148110851729E+23</v>
      </c>
      <c r="AA6" s="77">
        <f t="shared" si="1"/>
        <v>1.1891722157829883E+51</v>
      </c>
      <c r="AB6" s="77">
        <f t="shared" si="1"/>
        <v>1.414130558790222E+102</v>
      </c>
      <c r="AC6" s="77">
        <f t="shared" si="1"/>
        <v>7.6660588652066478E+189</v>
      </c>
      <c r="AD6" s="77" t="e">
        <f t="shared" si="1"/>
        <v>#NUM!</v>
      </c>
      <c r="AE6" s="77" t="e">
        <f t="shared" si="1"/>
        <v>#NUM!</v>
      </c>
      <c r="AF6" s="77" t="e">
        <f t="shared" si="1"/>
        <v>#NUM!</v>
      </c>
      <c r="AG6" s="77" t="e">
        <f t="shared" si="1"/>
        <v>#NUM!</v>
      </c>
      <c r="AH6" s="77" t="e">
        <f t="shared" si="1"/>
        <v>#NUM!</v>
      </c>
      <c r="AI6" s="77" t="e">
        <f t="shared" si="1"/>
        <v>#NUM!</v>
      </c>
      <c r="AJ6" s="77" t="e">
        <f t="shared" si="1"/>
        <v>#NUM!</v>
      </c>
      <c r="AK6" s="77" t="e">
        <f t="shared" si="1"/>
        <v>#NUM!</v>
      </c>
      <c r="AL6" s="77" t="e">
        <f t="shared" si="1"/>
        <v>#NUM!</v>
      </c>
      <c r="AM6" s="77" t="e">
        <f t="shared" si="1"/>
        <v>#NUM!</v>
      </c>
      <c r="AN6" s="77" t="e">
        <f t="shared" si="1"/>
        <v>#NUM!</v>
      </c>
      <c r="AO6" s="77" t="e">
        <f t="shared" si="1"/>
        <v>#NUM!</v>
      </c>
      <c r="AP6" s="77" t="e">
        <f t="shared" si="1"/>
        <v>#NUM!</v>
      </c>
    </row>
    <row r="7" spans="1:42" ht="19.5" customHeight="1" x14ac:dyDescent="0.25">
      <c r="A7" s="77">
        <v>7</v>
      </c>
      <c r="B7" s="77">
        <f t="shared" si="2"/>
        <v>14</v>
      </c>
      <c r="C7" s="77">
        <f t="shared" si="0"/>
        <v>21</v>
      </c>
      <c r="D7" s="77">
        <f t="shared" si="0"/>
        <v>28</v>
      </c>
      <c r="E7" s="77">
        <f t="shared" si="0"/>
        <v>35</v>
      </c>
      <c r="F7" s="77">
        <f t="shared" si="0"/>
        <v>42</v>
      </c>
      <c r="G7" s="77">
        <f t="shared" si="0"/>
        <v>49</v>
      </c>
      <c r="H7" s="77">
        <f t="shared" si="0"/>
        <v>56</v>
      </c>
      <c r="I7" s="77">
        <f t="shared" si="0"/>
        <v>63</v>
      </c>
      <c r="J7" s="77">
        <f t="shared" si="0"/>
        <v>70</v>
      </c>
      <c r="K7" s="77">
        <f t="shared" si="0"/>
        <v>77</v>
      </c>
      <c r="L7" s="77">
        <f t="shared" si="0"/>
        <v>84</v>
      </c>
      <c r="M7" s="77">
        <f t="shared" si="0"/>
        <v>91</v>
      </c>
      <c r="N7" s="77">
        <f t="shared" si="0"/>
        <v>98</v>
      </c>
      <c r="O7" s="77">
        <f t="shared" si="0"/>
        <v>105</v>
      </c>
      <c r="P7" s="77">
        <f t="shared" si="0"/>
        <v>112</v>
      </c>
      <c r="Q7" s="77">
        <f t="shared" si="0"/>
        <v>119</v>
      </c>
      <c r="R7" s="77">
        <f t="shared" si="0"/>
        <v>126</v>
      </c>
      <c r="S7" s="77">
        <f t="shared" si="0"/>
        <v>133</v>
      </c>
      <c r="T7" s="77">
        <f t="shared" si="0"/>
        <v>140</v>
      </c>
      <c r="W7" s="77">
        <v>7</v>
      </c>
      <c r="X7" s="77">
        <f t="shared" si="3"/>
        <v>10080</v>
      </c>
      <c r="Y7" s="77">
        <f t="shared" si="1"/>
        <v>24078974976000</v>
      </c>
      <c r="Z7" s="77">
        <f t="shared" si="1"/>
        <v>4.5586672060312447E+36</v>
      </c>
      <c r="AA7" s="77">
        <f t="shared" si="1"/>
        <v>5.42104038241342E+87</v>
      </c>
      <c r="AB7" s="77">
        <f t="shared" si="1"/>
        <v>7.6660588652066478E+189</v>
      </c>
      <c r="AC7" s="77" t="e">
        <f t="shared" si="1"/>
        <v>#NUM!</v>
      </c>
      <c r="AD7" s="77" t="e">
        <f t="shared" si="1"/>
        <v>#NUM!</v>
      </c>
      <c r="AE7" s="77" t="e">
        <f t="shared" si="1"/>
        <v>#NUM!</v>
      </c>
      <c r="AF7" s="77" t="e">
        <f t="shared" si="1"/>
        <v>#NUM!</v>
      </c>
      <c r="AG7" s="77" t="e">
        <f t="shared" si="1"/>
        <v>#NUM!</v>
      </c>
      <c r="AH7" s="77" t="e">
        <f t="shared" si="1"/>
        <v>#NUM!</v>
      </c>
      <c r="AI7" s="77" t="e">
        <f t="shared" si="1"/>
        <v>#NUM!</v>
      </c>
      <c r="AJ7" s="77" t="e">
        <f t="shared" si="1"/>
        <v>#NUM!</v>
      </c>
      <c r="AK7" s="77" t="e">
        <f t="shared" si="1"/>
        <v>#NUM!</v>
      </c>
      <c r="AL7" s="77" t="e">
        <f t="shared" si="1"/>
        <v>#NUM!</v>
      </c>
      <c r="AM7" s="77" t="e">
        <f t="shared" si="1"/>
        <v>#NUM!</v>
      </c>
      <c r="AN7" s="77" t="e">
        <f t="shared" si="1"/>
        <v>#NUM!</v>
      </c>
      <c r="AO7" s="77" t="e">
        <f t="shared" si="1"/>
        <v>#NUM!</v>
      </c>
      <c r="AP7" s="77" t="e">
        <f t="shared" si="1"/>
        <v>#NUM!</v>
      </c>
    </row>
    <row r="8" spans="1:42" ht="19.5" customHeight="1" x14ac:dyDescent="0.25">
      <c r="A8" s="77">
        <v>8</v>
      </c>
      <c r="B8" s="77">
        <f t="shared" si="2"/>
        <v>16</v>
      </c>
      <c r="C8" s="77">
        <f t="shared" si="0"/>
        <v>24</v>
      </c>
      <c r="D8" s="77">
        <f t="shared" si="0"/>
        <v>32</v>
      </c>
      <c r="E8" s="77">
        <f t="shared" si="0"/>
        <v>40</v>
      </c>
      <c r="F8" s="77">
        <f t="shared" si="0"/>
        <v>48</v>
      </c>
      <c r="G8" s="77">
        <f t="shared" si="0"/>
        <v>56</v>
      </c>
      <c r="H8" s="77">
        <f t="shared" si="0"/>
        <v>64</v>
      </c>
      <c r="I8" s="77">
        <f t="shared" si="0"/>
        <v>72</v>
      </c>
      <c r="J8" s="77">
        <f t="shared" si="0"/>
        <v>80</v>
      </c>
      <c r="K8" s="77">
        <f t="shared" si="0"/>
        <v>88</v>
      </c>
      <c r="L8" s="77">
        <f t="shared" si="0"/>
        <v>96</v>
      </c>
      <c r="M8" s="77">
        <f t="shared" si="0"/>
        <v>104</v>
      </c>
      <c r="N8" s="77">
        <f t="shared" si="0"/>
        <v>112</v>
      </c>
      <c r="O8" s="77">
        <f t="shared" si="0"/>
        <v>120</v>
      </c>
      <c r="P8" s="77">
        <f t="shared" si="0"/>
        <v>128</v>
      </c>
      <c r="Q8" s="77">
        <f t="shared" si="0"/>
        <v>136</v>
      </c>
      <c r="R8" s="77">
        <f t="shared" si="0"/>
        <v>144</v>
      </c>
      <c r="S8" s="77">
        <f t="shared" si="0"/>
        <v>152</v>
      </c>
      <c r="T8" s="77">
        <f t="shared" si="0"/>
        <v>160</v>
      </c>
      <c r="W8" s="77">
        <v>8</v>
      </c>
      <c r="X8" s="77">
        <f t="shared" si="3"/>
        <v>80640</v>
      </c>
      <c r="Y8" s="77">
        <f t="shared" si="1"/>
        <v>1.94172854206464E+18</v>
      </c>
      <c r="Z8" s="77">
        <f t="shared" si="1"/>
        <v>8.851694227724935E+54</v>
      </c>
      <c r="AA8" s="77">
        <f t="shared" si="1"/>
        <v>4.7985391861272645E+142</v>
      </c>
      <c r="AB8" s="77" t="e">
        <f t="shared" si="1"/>
        <v>#NUM!</v>
      </c>
      <c r="AC8" s="77" t="e">
        <f t="shared" si="1"/>
        <v>#NUM!</v>
      </c>
      <c r="AD8" s="77" t="e">
        <f t="shared" si="1"/>
        <v>#NUM!</v>
      </c>
      <c r="AE8" s="77" t="e">
        <f t="shared" si="1"/>
        <v>#NUM!</v>
      </c>
      <c r="AF8" s="77" t="e">
        <f t="shared" si="1"/>
        <v>#NUM!</v>
      </c>
      <c r="AG8" s="77" t="e">
        <f t="shared" si="1"/>
        <v>#NUM!</v>
      </c>
      <c r="AH8" s="77" t="e">
        <f t="shared" si="1"/>
        <v>#NUM!</v>
      </c>
      <c r="AI8" s="77" t="e">
        <f t="shared" si="1"/>
        <v>#NUM!</v>
      </c>
      <c r="AJ8" s="77" t="e">
        <f t="shared" si="1"/>
        <v>#NUM!</v>
      </c>
      <c r="AK8" s="77" t="e">
        <f t="shared" si="1"/>
        <v>#NUM!</v>
      </c>
      <c r="AL8" s="77" t="e">
        <f t="shared" si="1"/>
        <v>#NUM!</v>
      </c>
      <c r="AM8" s="77" t="e">
        <f t="shared" si="1"/>
        <v>#NUM!</v>
      </c>
      <c r="AN8" s="77" t="e">
        <f t="shared" si="1"/>
        <v>#NUM!</v>
      </c>
      <c r="AO8" s="77" t="e">
        <f t="shared" si="1"/>
        <v>#NUM!</v>
      </c>
      <c r="AP8" s="77" t="e">
        <f t="shared" si="1"/>
        <v>#NUM!</v>
      </c>
    </row>
    <row r="9" spans="1:42" ht="19.5" customHeight="1" x14ac:dyDescent="0.25">
      <c r="A9" s="77">
        <v>9</v>
      </c>
      <c r="B9" s="77">
        <f t="shared" si="2"/>
        <v>18</v>
      </c>
      <c r="C9" s="77">
        <f t="shared" si="0"/>
        <v>27</v>
      </c>
      <c r="D9" s="77">
        <f t="shared" si="0"/>
        <v>36</v>
      </c>
      <c r="E9" s="77">
        <f t="shared" si="0"/>
        <v>45</v>
      </c>
      <c r="F9" s="77">
        <f t="shared" si="0"/>
        <v>54</v>
      </c>
      <c r="G9" s="77">
        <f t="shared" si="0"/>
        <v>63</v>
      </c>
      <c r="H9" s="77">
        <f t="shared" si="0"/>
        <v>72</v>
      </c>
      <c r="I9" s="77">
        <f t="shared" si="0"/>
        <v>81</v>
      </c>
      <c r="J9" s="77">
        <f t="shared" si="0"/>
        <v>90</v>
      </c>
      <c r="K9" s="77">
        <f t="shared" si="0"/>
        <v>99</v>
      </c>
      <c r="L9" s="77">
        <f t="shared" si="0"/>
        <v>108</v>
      </c>
      <c r="M9" s="77">
        <f t="shared" si="0"/>
        <v>117</v>
      </c>
      <c r="N9" s="77">
        <f t="shared" si="0"/>
        <v>126</v>
      </c>
      <c r="O9" s="77">
        <f t="shared" si="0"/>
        <v>135</v>
      </c>
      <c r="P9" s="77">
        <f t="shared" si="0"/>
        <v>144</v>
      </c>
      <c r="Q9" s="77">
        <f t="shared" si="0"/>
        <v>153</v>
      </c>
      <c r="R9" s="77">
        <f t="shared" si="0"/>
        <v>162</v>
      </c>
      <c r="S9" s="77">
        <f t="shared" si="0"/>
        <v>171</v>
      </c>
      <c r="T9" s="77">
        <f t="shared" si="0"/>
        <v>180</v>
      </c>
      <c r="W9" s="77">
        <v>9</v>
      </c>
      <c r="X9" s="77">
        <f t="shared" si="3"/>
        <v>725760</v>
      </c>
      <c r="Y9" s="77">
        <f t="shared" si="1"/>
        <v>1.4092289066888331E+24</v>
      </c>
      <c r="Z9" s="77">
        <f t="shared" si="1"/>
        <v>1.2474063378880665E+79</v>
      </c>
      <c r="AA9" s="77">
        <f t="shared" si="1"/>
        <v>5.9857281933793944E+221</v>
      </c>
      <c r="AB9" s="77" t="e">
        <f t="shared" si="1"/>
        <v>#NUM!</v>
      </c>
      <c r="AC9" s="77" t="e">
        <f t="shared" si="1"/>
        <v>#NUM!</v>
      </c>
      <c r="AD9" s="77" t="e">
        <f t="shared" si="1"/>
        <v>#NUM!</v>
      </c>
      <c r="AE9" s="77" t="e">
        <f t="shared" si="1"/>
        <v>#NUM!</v>
      </c>
      <c r="AF9" s="77" t="e">
        <f t="shared" si="1"/>
        <v>#NUM!</v>
      </c>
      <c r="AG9" s="77" t="e">
        <f t="shared" si="1"/>
        <v>#NUM!</v>
      </c>
      <c r="AH9" s="77" t="e">
        <f t="shared" si="1"/>
        <v>#NUM!</v>
      </c>
      <c r="AI9" s="77" t="e">
        <f t="shared" si="1"/>
        <v>#NUM!</v>
      </c>
      <c r="AJ9" s="77" t="e">
        <f t="shared" si="1"/>
        <v>#NUM!</v>
      </c>
      <c r="AK9" s="77" t="e">
        <f t="shared" si="1"/>
        <v>#NUM!</v>
      </c>
      <c r="AL9" s="77" t="e">
        <f t="shared" si="1"/>
        <v>#NUM!</v>
      </c>
      <c r="AM9" s="77" t="e">
        <f t="shared" si="1"/>
        <v>#NUM!</v>
      </c>
      <c r="AN9" s="77" t="e">
        <f t="shared" si="1"/>
        <v>#NUM!</v>
      </c>
      <c r="AO9" s="77" t="e">
        <f t="shared" si="1"/>
        <v>#NUM!</v>
      </c>
      <c r="AP9" s="77" t="e">
        <f t="shared" si="1"/>
        <v>#NUM!</v>
      </c>
    </row>
    <row r="10" spans="1:42" ht="19.5" customHeight="1" x14ac:dyDescent="0.25">
      <c r="A10" s="77">
        <v>10</v>
      </c>
      <c r="B10" s="77">
        <f t="shared" si="2"/>
        <v>20</v>
      </c>
      <c r="C10" s="77">
        <f t="shared" si="0"/>
        <v>30</v>
      </c>
      <c r="D10" s="77">
        <f t="shared" si="0"/>
        <v>40</v>
      </c>
      <c r="E10" s="77">
        <f t="shared" si="0"/>
        <v>50</v>
      </c>
      <c r="F10" s="77">
        <f t="shared" si="0"/>
        <v>60</v>
      </c>
      <c r="G10" s="77">
        <f t="shared" si="0"/>
        <v>70</v>
      </c>
      <c r="H10" s="77">
        <f t="shared" si="0"/>
        <v>80</v>
      </c>
      <c r="I10" s="77">
        <f t="shared" si="0"/>
        <v>90</v>
      </c>
      <c r="J10" s="77">
        <f t="shared" si="0"/>
        <v>100</v>
      </c>
      <c r="K10" s="77">
        <f t="shared" si="0"/>
        <v>110</v>
      </c>
      <c r="L10" s="77">
        <f t="shared" si="0"/>
        <v>120</v>
      </c>
      <c r="M10" s="77">
        <f t="shared" si="0"/>
        <v>130</v>
      </c>
      <c r="N10" s="77">
        <f t="shared" si="0"/>
        <v>140</v>
      </c>
      <c r="O10" s="77">
        <f t="shared" si="0"/>
        <v>150</v>
      </c>
      <c r="P10" s="77">
        <f t="shared" si="0"/>
        <v>160</v>
      </c>
      <c r="Q10" s="77">
        <f t="shared" si="0"/>
        <v>170</v>
      </c>
      <c r="R10" s="77">
        <f t="shared" si="0"/>
        <v>180</v>
      </c>
      <c r="S10" s="77">
        <f t="shared" si="0"/>
        <v>190</v>
      </c>
      <c r="T10" s="77">
        <f t="shared" si="0"/>
        <v>200</v>
      </c>
      <c r="W10" s="77">
        <v>10</v>
      </c>
      <c r="X10" s="77">
        <f t="shared" si="3"/>
        <v>7257600</v>
      </c>
      <c r="Y10" s="77">
        <f t="shared" si="1"/>
        <v>1.0227619713184875E+31</v>
      </c>
      <c r="Z10" s="77">
        <f t="shared" si="1"/>
        <v>1.2757997651735741E+110</v>
      </c>
      <c r="AA10" s="77" t="e">
        <f t="shared" si="1"/>
        <v>#NUM!</v>
      </c>
      <c r="AB10" s="77" t="e">
        <f t="shared" si="1"/>
        <v>#NUM!</v>
      </c>
      <c r="AC10" s="77" t="e">
        <f t="shared" si="1"/>
        <v>#NUM!</v>
      </c>
      <c r="AD10" s="77" t="e">
        <f t="shared" si="1"/>
        <v>#NUM!</v>
      </c>
      <c r="AE10" s="77" t="e">
        <f t="shared" si="1"/>
        <v>#NUM!</v>
      </c>
      <c r="AF10" s="77" t="e">
        <f t="shared" si="1"/>
        <v>#NUM!</v>
      </c>
      <c r="AG10" s="77" t="e">
        <f t="shared" si="1"/>
        <v>#NUM!</v>
      </c>
      <c r="AH10" s="77" t="e">
        <f t="shared" si="1"/>
        <v>#NUM!</v>
      </c>
      <c r="AI10" s="77" t="e">
        <f t="shared" si="1"/>
        <v>#NUM!</v>
      </c>
      <c r="AJ10" s="77" t="e">
        <f t="shared" si="1"/>
        <v>#NUM!</v>
      </c>
      <c r="AK10" s="77" t="e">
        <f t="shared" si="1"/>
        <v>#NUM!</v>
      </c>
      <c r="AL10" s="77" t="e">
        <f t="shared" si="1"/>
        <v>#NUM!</v>
      </c>
      <c r="AM10" s="77" t="e">
        <f t="shared" si="1"/>
        <v>#NUM!</v>
      </c>
      <c r="AN10" s="77" t="e">
        <f t="shared" si="1"/>
        <v>#NUM!</v>
      </c>
      <c r="AO10" s="77" t="e">
        <f t="shared" si="1"/>
        <v>#NUM!</v>
      </c>
      <c r="AP10" s="77" t="e">
        <f t="shared" si="1"/>
        <v>#NUM!</v>
      </c>
    </row>
    <row r="11" spans="1:42" ht="19.5" customHeight="1" x14ac:dyDescent="0.25">
      <c r="A11" s="77">
        <v>11</v>
      </c>
      <c r="B11" s="77">
        <f t="shared" si="2"/>
        <v>22</v>
      </c>
      <c r="C11" s="77">
        <f t="shared" si="0"/>
        <v>33</v>
      </c>
      <c r="D11" s="77">
        <f t="shared" si="0"/>
        <v>44</v>
      </c>
      <c r="E11" s="77">
        <f t="shared" si="0"/>
        <v>55</v>
      </c>
      <c r="F11" s="77">
        <f t="shared" si="0"/>
        <v>66</v>
      </c>
      <c r="G11" s="77">
        <f t="shared" si="0"/>
        <v>77</v>
      </c>
      <c r="H11" s="77">
        <f t="shared" si="0"/>
        <v>88</v>
      </c>
      <c r="I11" s="77">
        <f t="shared" si="0"/>
        <v>99</v>
      </c>
      <c r="J11" s="77">
        <f t="shared" si="0"/>
        <v>110</v>
      </c>
      <c r="K11" s="77">
        <f t="shared" si="0"/>
        <v>121</v>
      </c>
      <c r="L11" s="77">
        <f t="shared" si="0"/>
        <v>132</v>
      </c>
      <c r="M11" s="77">
        <f t="shared" si="0"/>
        <v>143</v>
      </c>
      <c r="N11" s="77">
        <f t="shared" si="0"/>
        <v>154</v>
      </c>
      <c r="O11" s="77">
        <f t="shared" si="0"/>
        <v>165</v>
      </c>
      <c r="P11" s="77">
        <f t="shared" si="0"/>
        <v>176</v>
      </c>
      <c r="Q11" s="77">
        <f t="shared" si="0"/>
        <v>187</v>
      </c>
      <c r="R11" s="77">
        <f t="shared" si="0"/>
        <v>198</v>
      </c>
      <c r="S11" s="77">
        <f t="shared" si="0"/>
        <v>209</v>
      </c>
      <c r="T11" s="77">
        <f t="shared" si="0"/>
        <v>220</v>
      </c>
      <c r="W11" s="77">
        <v>11</v>
      </c>
      <c r="X11" s="77">
        <f t="shared" si="3"/>
        <v>79833600</v>
      </c>
      <c r="Y11" s="77">
        <f t="shared" si="1"/>
        <v>8.1650770113451598E+38</v>
      </c>
      <c r="Z11" s="77">
        <f t="shared" si="1"/>
        <v>1.0417003333698303E+149</v>
      </c>
      <c r="AA11" s="77" t="e">
        <f t="shared" si="1"/>
        <v>#NUM!</v>
      </c>
      <c r="AB11" s="77" t="e">
        <f t="shared" si="1"/>
        <v>#NUM!</v>
      </c>
      <c r="AC11" s="77" t="e">
        <f t="shared" si="1"/>
        <v>#NUM!</v>
      </c>
      <c r="AD11" s="77" t="e">
        <f t="shared" si="1"/>
        <v>#NUM!</v>
      </c>
      <c r="AE11" s="77" t="e">
        <f t="shared" si="1"/>
        <v>#NUM!</v>
      </c>
      <c r="AF11" s="77" t="e">
        <f t="shared" si="1"/>
        <v>#NUM!</v>
      </c>
      <c r="AG11" s="77" t="e">
        <f t="shared" si="1"/>
        <v>#NUM!</v>
      </c>
      <c r="AH11" s="77" t="e">
        <f t="shared" si="1"/>
        <v>#NUM!</v>
      </c>
      <c r="AI11" s="77" t="e">
        <f t="shared" si="1"/>
        <v>#NUM!</v>
      </c>
      <c r="AJ11" s="77" t="e">
        <f t="shared" si="1"/>
        <v>#NUM!</v>
      </c>
      <c r="AK11" s="77" t="e">
        <f t="shared" si="1"/>
        <v>#NUM!</v>
      </c>
      <c r="AL11" s="77" t="e">
        <f t="shared" si="1"/>
        <v>#NUM!</v>
      </c>
      <c r="AM11" s="77" t="e">
        <f t="shared" si="1"/>
        <v>#NUM!</v>
      </c>
      <c r="AN11" s="77" t="e">
        <f t="shared" si="1"/>
        <v>#NUM!</v>
      </c>
      <c r="AO11" s="77" t="e">
        <f t="shared" si="1"/>
        <v>#NUM!</v>
      </c>
      <c r="AP11" s="77" t="e">
        <f t="shared" si="1"/>
        <v>#NUM!</v>
      </c>
    </row>
    <row r="12" spans="1:42" ht="19.5" customHeight="1" x14ac:dyDescent="0.25">
      <c r="A12" s="77">
        <v>12</v>
      </c>
      <c r="B12" s="77">
        <f t="shared" si="2"/>
        <v>24</v>
      </c>
      <c r="C12" s="77">
        <f t="shared" si="0"/>
        <v>36</v>
      </c>
      <c r="D12" s="77">
        <f t="shared" si="0"/>
        <v>48</v>
      </c>
      <c r="E12" s="77">
        <f t="shared" si="0"/>
        <v>60</v>
      </c>
      <c r="F12" s="77">
        <f t="shared" si="0"/>
        <v>72</v>
      </c>
      <c r="G12" s="77">
        <f t="shared" si="0"/>
        <v>84</v>
      </c>
      <c r="H12" s="77">
        <f t="shared" si="0"/>
        <v>96</v>
      </c>
      <c r="I12" s="77">
        <f t="shared" si="0"/>
        <v>108</v>
      </c>
      <c r="J12" s="77">
        <f t="shared" si="0"/>
        <v>120</v>
      </c>
      <c r="K12" s="77">
        <f t="shared" si="0"/>
        <v>132</v>
      </c>
      <c r="L12" s="77">
        <f t="shared" si="0"/>
        <v>144</v>
      </c>
      <c r="M12" s="77">
        <f t="shared" si="0"/>
        <v>156</v>
      </c>
      <c r="N12" s="77">
        <f t="shared" si="0"/>
        <v>168</v>
      </c>
      <c r="O12" s="77">
        <f t="shared" si="0"/>
        <v>180</v>
      </c>
      <c r="P12" s="77">
        <f t="shared" si="0"/>
        <v>192</v>
      </c>
      <c r="Q12" s="77">
        <f t="shared" si="0"/>
        <v>204</v>
      </c>
      <c r="R12" s="77">
        <f t="shared" si="0"/>
        <v>216</v>
      </c>
      <c r="S12" s="77">
        <f t="shared" si="0"/>
        <v>228</v>
      </c>
      <c r="T12" s="77">
        <f t="shared" si="0"/>
        <v>240</v>
      </c>
      <c r="W12" s="77">
        <v>12</v>
      </c>
      <c r="X12" s="77">
        <f t="shared" si="3"/>
        <v>958003200</v>
      </c>
      <c r="Y12" s="77">
        <f t="shared" si="1"/>
        <v>7.8221699051150999E+47</v>
      </c>
      <c r="Z12" s="77">
        <f t="shared" si="1"/>
        <v>8.1483569978338543E+196</v>
      </c>
      <c r="AA12" s="77" t="e">
        <f t="shared" si="1"/>
        <v>#NUM!</v>
      </c>
      <c r="AB12" s="77" t="e">
        <f t="shared" si="1"/>
        <v>#NUM!</v>
      </c>
      <c r="AC12" s="77" t="e">
        <f t="shared" si="1"/>
        <v>#NUM!</v>
      </c>
      <c r="AD12" s="77" t="e">
        <f t="shared" si="1"/>
        <v>#NUM!</v>
      </c>
      <c r="AE12" s="77" t="e">
        <f t="shared" si="1"/>
        <v>#NUM!</v>
      </c>
      <c r="AF12" s="77" t="e">
        <f t="shared" si="1"/>
        <v>#NUM!</v>
      </c>
      <c r="AG12" s="77" t="e">
        <f t="shared" si="1"/>
        <v>#NUM!</v>
      </c>
      <c r="AH12" s="77" t="e">
        <f t="shared" si="1"/>
        <v>#NUM!</v>
      </c>
      <c r="AI12" s="77" t="e">
        <f t="shared" si="1"/>
        <v>#NUM!</v>
      </c>
      <c r="AJ12" s="77" t="e">
        <f t="shared" si="1"/>
        <v>#NUM!</v>
      </c>
      <c r="AK12" s="77" t="e">
        <f t="shared" si="1"/>
        <v>#NUM!</v>
      </c>
      <c r="AL12" s="77" t="e">
        <f t="shared" si="1"/>
        <v>#NUM!</v>
      </c>
      <c r="AM12" s="77" t="e">
        <f t="shared" si="1"/>
        <v>#NUM!</v>
      </c>
      <c r="AN12" s="77" t="e">
        <f t="shared" si="1"/>
        <v>#NUM!</v>
      </c>
      <c r="AO12" s="77" t="e">
        <f t="shared" si="1"/>
        <v>#NUM!</v>
      </c>
      <c r="AP12" s="77" t="e">
        <f t="shared" si="1"/>
        <v>#NUM!</v>
      </c>
    </row>
    <row r="13" spans="1:42" ht="19.5" customHeight="1" x14ac:dyDescent="0.25">
      <c r="A13" s="77">
        <v>13</v>
      </c>
      <c r="B13" s="77">
        <f t="shared" si="2"/>
        <v>26</v>
      </c>
      <c r="C13" s="77">
        <f t="shared" si="0"/>
        <v>39</v>
      </c>
      <c r="D13" s="77">
        <f t="shared" si="0"/>
        <v>52</v>
      </c>
      <c r="E13" s="77">
        <f t="shared" si="0"/>
        <v>65</v>
      </c>
      <c r="F13" s="77">
        <f t="shared" si="0"/>
        <v>78</v>
      </c>
      <c r="G13" s="77">
        <f t="shared" si="0"/>
        <v>91</v>
      </c>
      <c r="H13" s="77">
        <f t="shared" si="0"/>
        <v>104</v>
      </c>
      <c r="I13" s="77">
        <f t="shared" si="0"/>
        <v>117</v>
      </c>
      <c r="J13" s="77">
        <f t="shared" si="0"/>
        <v>130</v>
      </c>
      <c r="K13" s="77">
        <f t="shared" si="0"/>
        <v>143</v>
      </c>
      <c r="L13" s="77">
        <f t="shared" si="0"/>
        <v>156</v>
      </c>
      <c r="M13" s="77">
        <f t="shared" si="0"/>
        <v>169</v>
      </c>
      <c r="N13" s="77">
        <f t="shared" si="0"/>
        <v>182</v>
      </c>
      <c r="O13" s="77">
        <f t="shared" si="0"/>
        <v>195</v>
      </c>
      <c r="P13" s="77">
        <f t="shared" si="0"/>
        <v>208</v>
      </c>
      <c r="Q13" s="77">
        <f t="shared" si="0"/>
        <v>221</v>
      </c>
      <c r="R13" s="77">
        <f t="shared" si="0"/>
        <v>234</v>
      </c>
      <c r="S13" s="77">
        <f t="shared" si="0"/>
        <v>247</v>
      </c>
      <c r="T13" s="77">
        <f t="shared" si="0"/>
        <v>260</v>
      </c>
      <c r="W13" s="77">
        <v>13</v>
      </c>
      <c r="X13" s="77">
        <f t="shared" si="3"/>
        <v>12454041600</v>
      </c>
      <c r="Y13" s="77">
        <f t="shared" si="1"/>
        <v>9.7417629400571505E+57</v>
      </c>
      <c r="Z13" s="77">
        <f t="shared" si="1"/>
        <v>7.9379362223853185E+254</v>
      </c>
      <c r="AA13" s="77" t="e">
        <f t="shared" si="1"/>
        <v>#NUM!</v>
      </c>
      <c r="AB13" s="77" t="e">
        <f t="shared" si="1"/>
        <v>#NUM!</v>
      </c>
      <c r="AC13" s="77" t="e">
        <f t="shared" si="1"/>
        <v>#NUM!</v>
      </c>
      <c r="AD13" s="77" t="e">
        <f t="shared" si="1"/>
        <v>#NUM!</v>
      </c>
      <c r="AE13" s="77" t="e">
        <f t="shared" si="1"/>
        <v>#NUM!</v>
      </c>
      <c r="AF13" s="77" t="e">
        <f t="shared" si="1"/>
        <v>#NUM!</v>
      </c>
      <c r="AG13" s="77" t="e">
        <f t="shared" si="1"/>
        <v>#NUM!</v>
      </c>
      <c r="AH13" s="77" t="e">
        <f t="shared" si="1"/>
        <v>#NUM!</v>
      </c>
      <c r="AI13" s="77" t="e">
        <f t="shared" si="1"/>
        <v>#NUM!</v>
      </c>
      <c r="AJ13" s="77" t="e">
        <f t="shared" si="1"/>
        <v>#NUM!</v>
      </c>
      <c r="AK13" s="77" t="e">
        <f t="shared" si="1"/>
        <v>#NUM!</v>
      </c>
      <c r="AL13" s="77" t="e">
        <f t="shared" si="1"/>
        <v>#NUM!</v>
      </c>
      <c r="AM13" s="77" t="e">
        <f t="shared" si="1"/>
        <v>#NUM!</v>
      </c>
      <c r="AN13" s="77" t="e">
        <f t="shared" si="1"/>
        <v>#NUM!</v>
      </c>
      <c r="AO13" s="77" t="e">
        <f t="shared" si="1"/>
        <v>#NUM!</v>
      </c>
      <c r="AP13" s="77" t="e">
        <f t="shared" si="1"/>
        <v>#NUM!</v>
      </c>
    </row>
    <row r="14" spans="1:42" ht="19.5" customHeight="1" x14ac:dyDescent="0.25">
      <c r="A14" s="77">
        <v>14</v>
      </c>
      <c r="B14" s="77">
        <f t="shared" si="2"/>
        <v>28</v>
      </c>
      <c r="C14" s="77">
        <f t="shared" si="0"/>
        <v>42</v>
      </c>
      <c r="D14" s="77">
        <f t="shared" si="0"/>
        <v>56</v>
      </c>
      <c r="E14" s="77">
        <f t="shared" si="0"/>
        <v>70</v>
      </c>
      <c r="F14" s="77">
        <f t="shared" si="0"/>
        <v>84</v>
      </c>
      <c r="G14" s="77">
        <f t="shared" si="0"/>
        <v>98</v>
      </c>
      <c r="H14" s="77">
        <f t="shared" si="0"/>
        <v>112</v>
      </c>
      <c r="I14" s="77">
        <f t="shared" si="0"/>
        <v>126</v>
      </c>
      <c r="J14" s="77">
        <f t="shared" si="0"/>
        <v>140</v>
      </c>
      <c r="K14" s="77">
        <f t="shared" si="0"/>
        <v>154</v>
      </c>
      <c r="L14" s="77">
        <f t="shared" si="0"/>
        <v>168</v>
      </c>
      <c r="M14" s="77">
        <f t="shared" si="0"/>
        <v>182</v>
      </c>
      <c r="N14" s="77">
        <f t="shared" si="0"/>
        <v>196</v>
      </c>
      <c r="O14" s="77">
        <f t="shared" si="0"/>
        <v>210</v>
      </c>
      <c r="P14" s="77">
        <f t="shared" si="0"/>
        <v>224</v>
      </c>
      <c r="Q14" s="77">
        <f t="shared" si="0"/>
        <v>238</v>
      </c>
      <c r="R14" s="77">
        <f t="shared" si="0"/>
        <v>252</v>
      </c>
      <c r="S14" s="77">
        <f t="shared" si="0"/>
        <v>266</v>
      </c>
      <c r="T14" s="77">
        <f t="shared" si="0"/>
        <v>280</v>
      </c>
      <c r="W14" s="77">
        <v>14</v>
      </c>
      <c r="X14" s="77">
        <f t="shared" si="3"/>
        <v>174356582400</v>
      </c>
      <c r="Y14" s="77">
        <f t="shared" si="1"/>
        <v>1.6985404927793409E+69</v>
      </c>
      <c r="Z14" s="77" t="e">
        <f t="shared" si="1"/>
        <v>#NUM!</v>
      </c>
      <c r="AA14" s="77" t="e">
        <f t="shared" si="1"/>
        <v>#NUM!</v>
      </c>
      <c r="AB14" s="77" t="e">
        <f t="shared" si="1"/>
        <v>#NUM!</v>
      </c>
      <c r="AC14" s="77" t="e">
        <f t="shared" si="1"/>
        <v>#NUM!</v>
      </c>
      <c r="AD14" s="77" t="e">
        <f t="shared" si="1"/>
        <v>#NUM!</v>
      </c>
      <c r="AE14" s="77" t="e">
        <f t="shared" si="1"/>
        <v>#NUM!</v>
      </c>
      <c r="AF14" s="77" t="e">
        <f t="shared" si="1"/>
        <v>#NUM!</v>
      </c>
      <c r="AG14" s="77" t="e">
        <f t="shared" si="1"/>
        <v>#NUM!</v>
      </c>
      <c r="AH14" s="77" t="e">
        <f t="shared" si="1"/>
        <v>#NUM!</v>
      </c>
      <c r="AI14" s="77" t="e">
        <f t="shared" si="1"/>
        <v>#NUM!</v>
      </c>
      <c r="AJ14" s="77" t="e">
        <f t="shared" si="1"/>
        <v>#NUM!</v>
      </c>
      <c r="AK14" s="77" t="e">
        <f t="shared" si="1"/>
        <v>#NUM!</v>
      </c>
      <c r="AL14" s="77" t="e">
        <f t="shared" si="1"/>
        <v>#NUM!</v>
      </c>
      <c r="AM14" s="77" t="e">
        <f t="shared" si="1"/>
        <v>#NUM!</v>
      </c>
      <c r="AN14" s="77" t="e">
        <f t="shared" si="1"/>
        <v>#NUM!</v>
      </c>
      <c r="AO14" s="77" t="e">
        <f t="shared" si="1"/>
        <v>#NUM!</v>
      </c>
      <c r="AP14" s="77" t="e">
        <f t="shared" si="1"/>
        <v>#NUM!</v>
      </c>
    </row>
    <row r="15" spans="1:42" ht="19.5" customHeight="1" x14ac:dyDescent="0.25">
      <c r="A15" s="77">
        <v>15</v>
      </c>
      <c r="B15" s="77">
        <f t="shared" si="2"/>
        <v>30</v>
      </c>
      <c r="C15" s="77">
        <f t="shared" si="0"/>
        <v>45</v>
      </c>
      <c r="D15" s="77">
        <f t="shared" si="0"/>
        <v>60</v>
      </c>
      <c r="E15" s="77">
        <f t="shared" si="0"/>
        <v>75</v>
      </c>
      <c r="F15" s="77">
        <f t="shared" si="0"/>
        <v>90</v>
      </c>
      <c r="G15" s="77">
        <f t="shared" si="0"/>
        <v>105</v>
      </c>
      <c r="H15" s="77">
        <f t="shared" si="0"/>
        <v>120</v>
      </c>
      <c r="I15" s="77">
        <f t="shared" si="0"/>
        <v>135</v>
      </c>
      <c r="J15" s="77">
        <f t="shared" si="0"/>
        <v>150</v>
      </c>
      <c r="K15" s="77">
        <f t="shared" si="0"/>
        <v>165</v>
      </c>
      <c r="L15" s="77">
        <f t="shared" si="0"/>
        <v>180</v>
      </c>
      <c r="M15" s="77">
        <f t="shared" si="0"/>
        <v>195</v>
      </c>
      <c r="N15" s="77">
        <f t="shared" si="0"/>
        <v>210</v>
      </c>
      <c r="O15" s="77">
        <f t="shared" si="0"/>
        <v>225</v>
      </c>
      <c r="P15" s="77">
        <f t="shared" si="0"/>
        <v>240</v>
      </c>
      <c r="Q15" s="77">
        <f t="shared" si="0"/>
        <v>255</v>
      </c>
      <c r="R15" s="77">
        <f t="shared" si="0"/>
        <v>270</v>
      </c>
      <c r="S15" s="77">
        <f t="shared" si="0"/>
        <v>285</v>
      </c>
      <c r="T15" s="77">
        <f t="shared" si="0"/>
        <v>300</v>
      </c>
      <c r="W15" s="77">
        <v>15</v>
      </c>
      <c r="X15" s="77">
        <f t="shared" si="3"/>
        <v>2615348736000</v>
      </c>
      <c r="Y15" s="77">
        <f t="shared" si="1"/>
        <v>4.4422757308352667E+81</v>
      </c>
      <c r="Z15" s="77" t="e">
        <f t="shared" si="1"/>
        <v>#NUM!</v>
      </c>
      <c r="AA15" s="77" t="e">
        <f t="shared" si="1"/>
        <v>#NUM!</v>
      </c>
      <c r="AB15" s="77" t="e">
        <f t="shared" si="1"/>
        <v>#NUM!</v>
      </c>
      <c r="AC15" s="77" t="e">
        <f t="shared" si="1"/>
        <v>#NUM!</v>
      </c>
      <c r="AD15" s="77" t="e">
        <f t="shared" si="1"/>
        <v>#NUM!</v>
      </c>
      <c r="AE15" s="77" t="e">
        <f t="shared" si="1"/>
        <v>#NUM!</v>
      </c>
      <c r="AF15" s="77" t="e">
        <f t="shared" si="1"/>
        <v>#NUM!</v>
      </c>
      <c r="AG15" s="77" t="e">
        <f t="shared" si="1"/>
        <v>#NUM!</v>
      </c>
      <c r="AH15" s="77" t="e">
        <f t="shared" si="1"/>
        <v>#NUM!</v>
      </c>
      <c r="AI15" s="77" t="e">
        <f t="shared" si="1"/>
        <v>#NUM!</v>
      </c>
      <c r="AJ15" s="77" t="e">
        <f t="shared" si="1"/>
        <v>#NUM!</v>
      </c>
      <c r="AK15" s="77" t="e">
        <f t="shared" si="1"/>
        <v>#NUM!</v>
      </c>
      <c r="AL15" s="77" t="e">
        <f t="shared" si="1"/>
        <v>#NUM!</v>
      </c>
      <c r="AM15" s="77" t="e">
        <f t="shared" si="1"/>
        <v>#NUM!</v>
      </c>
      <c r="AN15" s="77" t="e">
        <f t="shared" si="1"/>
        <v>#NUM!</v>
      </c>
      <c r="AO15" s="77" t="e">
        <f t="shared" si="1"/>
        <v>#NUM!</v>
      </c>
      <c r="AP15" s="77" t="e">
        <f t="shared" si="1"/>
        <v>#NUM!</v>
      </c>
    </row>
    <row r="16" spans="1:42" ht="19.5" customHeight="1" x14ac:dyDescent="0.25">
      <c r="A16" s="77">
        <v>16</v>
      </c>
      <c r="B16" s="77">
        <f t="shared" si="2"/>
        <v>32</v>
      </c>
      <c r="C16" s="77">
        <f t="shared" si="0"/>
        <v>48</v>
      </c>
      <c r="D16" s="77">
        <f t="shared" si="0"/>
        <v>64</v>
      </c>
      <c r="E16" s="77">
        <f t="shared" si="0"/>
        <v>80</v>
      </c>
      <c r="F16" s="77">
        <f t="shared" si="0"/>
        <v>96</v>
      </c>
      <c r="G16" s="77">
        <f t="shared" si="0"/>
        <v>112</v>
      </c>
      <c r="H16" s="77">
        <f t="shared" si="0"/>
        <v>128</v>
      </c>
      <c r="I16" s="77">
        <f t="shared" si="0"/>
        <v>144</v>
      </c>
      <c r="J16" s="77">
        <f t="shared" si="0"/>
        <v>160</v>
      </c>
      <c r="K16" s="77">
        <f t="shared" si="0"/>
        <v>176</v>
      </c>
      <c r="L16" s="77">
        <f t="shared" si="0"/>
        <v>192</v>
      </c>
      <c r="M16" s="77">
        <f t="shared" si="0"/>
        <v>208</v>
      </c>
      <c r="N16" s="77">
        <f t="shared" si="0"/>
        <v>224</v>
      </c>
      <c r="O16" s="77">
        <f t="shared" si="0"/>
        <v>240</v>
      </c>
      <c r="P16" s="77">
        <f t="shared" si="0"/>
        <v>256</v>
      </c>
      <c r="Q16" s="77">
        <f t="shared" si="0"/>
        <v>272</v>
      </c>
      <c r="R16" s="77">
        <f t="shared" si="0"/>
        <v>288</v>
      </c>
      <c r="S16" s="77">
        <f t="shared" si="0"/>
        <v>304</v>
      </c>
      <c r="T16" s="77">
        <f t="shared" si="0"/>
        <v>320</v>
      </c>
      <c r="W16" s="77">
        <v>16</v>
      </c>
      <c r="X16" s="77">
        <f t="shared" si="3"/>
        <v>41845579776000</v>
      </c>
      <c r="Y16" s="77">
        <f t="shared" si="1"/>
        <v>1.8588960348165587E+95</v>
      </c>
      <c r="Z16" s="77" t="e">
        <f t="shared" si="1"/>
        <v>#NUM!</v>
      </c>
      <c r="AA16" s="77" t="e">
        <f t="shared" si="1"/>
        <v>#NUM!</v>
      </c>
      <c r="AB16" s="77" t="e">
        <f t="shared" ref="AB16:AB20" si="4">AB15*AA16</f>
        <v>#NUM!</v>
      </c>
      <c r="AC16" s="77" t="e">
        <f t="shared" ref="AC16:AC20" si="5">AC15*AB16</f>
        <v>#NUM!</v>
      </c>
      <c r="AD16" s="77" t="e">
        <f t="shared" ref="AD16:AD20" si="6">AD15*AC16</f>
        <v>#NUM!</v>
      </c>
      <c r="AE16" s="77" t="e">
        <f t="shared" ref="AE16:AE20" si="7">AE15*AD16</f>
        <v>#NUM!</v>
      </c>
      <c r="AF16" s="77" t="e">
        <f t="shared" ref="AF16:AF20" si="8">AF15*AE16</f>
        <v>#NUM!</v>
      </c>
      <c r="AG16" s="77" t="e">
        <f t="shared" ref="AG16:AG20" si="9">AG15*AF16</f>
        <v>#NUM!</v>
      </c>
      <c r="AH16" s="77" t="e">
        <f t="shared" ref="AH16:AH20" si="10">AH15*AG16</f>
        <v>#NUM!</v>
      </c>
      <c r="AI16" s="77" t="e">
        <f t="shared" ref="AI16:AI20" si="11">AI15*AH16</f>
        <v>#NUM!</v>
      </c>
      <c r="AJ16" s="77" t="e">
        <f t="shared" ref="AJ16:AJ20" si="12">AJ15*AI16</f>
        <v>#NUM!</v>
      </c>
      <c r="AK16" s="77" t="e">
        <f t="shared" ref="AK16:AK20" si="13">AK15*AJ16</f>
        <v>#NUM!</v>
      </c>
      <c r="AL16" s="77" t="e">
        <f t="shared" ref="AL16:AL20" si="14">AL15*AK16</f>
        <v>#NUM!</v>
      </c>
      <c r="AM16" s="77" t="e">
        <f t="shared" ref="AM16:AM20" si="15">AM15*AL16</f>
        <v>#NUM!</v>
      </c>
      <c r="AN16" s="77" t="e">
        <f t="shared" ref="AN16:AN20" si="16">AN15*AM16</f>
        <v>#NUM!</v>
      </c>
      <c r="AO16" s="77" t="e">
        <f t="shared" ref="AO16:AO20" si="17">AO15*AN16</f>
        <v>#NUM!</v>
      </c>
      <c r="AP16" s="77" t="e">
        <f t="shared" ref="AP16:AP20" si="18">AP15*AO16</f>
        <v>#NUM!</v>
      </c>
    </row>
    <row r="17" spans="1:42" ht="19.5" customHeight="1" x14ac:dyDescent="0.25">
      <c r="A17" s="77">
        <v>17</v>
      </c>
      <c r="B17" s="77">
        <f t="shared" si="2"/>
        <v>34</v>
      </c>
      <c r="C17" s="77">
        <f t="shared" ref="C17:T20" si="19">C$1*$A17</f>
        <v>51</v>
      </c>
      <c r="D17" s="77">
        <f t="shared" si="19"/>
        <v>68</v>
      </c>
      <c r="E17" s="77">
        <f t="shared" si="19"/>
        <v>85</v>
      </c>
      <c r="F17" s="77">
        <f t="shared" si="19"/>
        <v>102</v>
      </c>
      <c r="G17" s="77">
        <f t="shared" si="19"/>
        <v>119</v>
      </c>
      <c r="H17" s="77">
        <f t="shared" si="19"/>
        <v>136</v>
      </c>
      <c r="I17" s="77">
        <f t="shared" si="19"/>
        <v>153</v>
      </c>
      <c r="J17" s="77">
        <f t="shared" si="19"/>
        <v>170</v>
      </c>
      <c r="K17" s="77">
        <f t="shared" si="19"/>
        <v>187</v>
      </c>
      <c r="L17" s="77">
        <f t="shared" si="19"/>
        <v>204</v>
      </c>
      <c r="M17" s="77">
        <f t="shared" si="19"/>
        <v>221</v>
      </c>
      <c r="N17" s="77">
        <f t="shared" si="19"/>
        <v>238</v>
      </c>
      <c r="O17" s="77">
        <f t="shared" si="19"/>
        <v>255</v>
      </c>
      <c r="P17" s="77">
        <f t="shared" si="19"/>
        <v>272</v>
      </c>
      <c r="Q17" s="77">
        <f t="shared" si="19"/>
        <v>289</v>
      </c>
      <c r="R17" s="77">
        <f t="shared" si="19"/>
        <v>306</v>
      </c>
      <c r="S17" s="77">
        <f t="shared" si="19"/>
        <v>323</v>
      </c>
      <c r="T17" s="77">
        <f t="shared" si="19"/>
        <v>340</v>
      </c>
      <c r="W17" s="77">
        <v>17</v>
      </c>
      <c r="X17" s="77">
        <f t="shared" si="3"/>
        <v>711374856192000</v>
      </c>
      <c r="Y17" s="77">
        <f t="shared" ref="Y17:Y20" si="20">Y16*X17</f>
        <v>1.3223718994435084E+110</v>
      </c>
      <c r="Z17" s="77" t="e">
        <f t="shared" ref="Z17:Z20" si="21">Z16*Y17</f>
        <v>#NUM!</v>
      </c>
      <c r="AA17" s="77" t="e">
        <f t="shared" ref="AA17:AA20" si="22">AA16*Z17</f>
        <v>#NUM!</v>
      </c>
      <c r="AB17" s="77" t="e">
        <f t="shared" si="4"/>
        <v>#NUM!</v>
      </c>
      <c r="AC17" s="77" t="e">
        <f t="shared" si="5"/>
        <v>#NUM!</v>
      </c>
      <c r="AD17" s="77" t="e">
        <f t="shared" si="6"/>
        <v>#NUM!</v>
      </c>
      <c r="AE17" s="77" t="e">
        <f t="shared" si="7"/>
        <v>#NUM!</v>
      </c>
      <c r="AF17" s="77" t="e">
        <f t="shared" si="8"/>
        <v>#NUM!</v>
      </c>
      <c r="AG17" s="77" t="e">
        <f t="shared" si="9"/>
        <v>#NUM!</v>
      </c>
      <c r="AH17" s="77" t="e">
        <f t="shared" si="10"/>
        <v>#NUM!</v>
      </c>
      <c r="AI17" s="77" t="e">
        <f t="shared" si="11"/>
        <v>#NUM!</v>
      </c>
      <c r="AJ17" s="77" t="e">
        <f t="shared" si="12"/>
        <v>#NUM!</v>
      </c>
      <c r="AK17" s="77" t="e">
        <f t="shared" si="13"/>
        <v>#NUM!</v>
      </c>
      <c r="AL17" s="77" t="e">
        <f t="shared" si="14"/>
        <v>#NUM!</v>
      </c>
      <c r="AM17" s="77" t="e">
        <f t="shared" si="15"/>
        <v>#NUM!</v>
      </c>
      <c r="AN17" s="77" t="e">
        <f t="shared" si="16"/>
        <v>#NUM!</v>
      </c>
      <c r="AO17" s="77" t="e">
        <f t="shared" si="17"/>
        <v>#NUM!</v>
      </c>
      <c r="AP17" s="77" t="e">
        <f t="shared" si="18"/>
        <v>#NUM!</v>
      </c>
    </row>
    <row r="18" spans="1:42" ht="19.5" customHeight="1" x14ac:dyDescent="0.25">
      <c r="A18" s="77">
        <v>18</v>
      </c>
      <c r="B18" s="77">
        <f t="shared" si="2"/>
        <v>36</v>
      </c>
      <c r="C18" s="77">
        <f t="shared" si="19"/>
        <v>54</v>
      </c>
      <c r="D18" s="77">
        <f t="shared" si="19"/>
        <v>72</v>
      </c>
      <c r="E18" s="77">
        <f t="shared" si="19"/>
        <v>90</v>
      </c>
      <c r="F18" s="77">
        <f t="shared" si="19"/>
        <v>108</v>
      </c>
      <c r="G18" s="77">
        <f t="shared" si="19"/>
        <v>126</v>
      </c>
      <c r="H18" s="77">
        <f t="shared" si="19"/>
        <v>144</v>
      </c>
      <c r="I18" s="77">
        <f t="shared" si="19"/>
        <v>162</v>
      </c>
      <c r="J18" s="77">
        <f t="shared" si="19"/>
        <v>180</v>
      </c>
      <c r="K18" s="77">
        <f t="shared" si="19"/>
        <v>198</v>
      </c>
      <c r="L18" s="77">
        <f t="shared" si="19"/>
        <v>216</v>
      </c>
      <c r="M18" s="77">
        <f t="shared" si="19"/>
        <v>234</v>
      </c>
      <c r="N18" s="77">
        <f t="shared" si="19"/>
        <v>252</v>
      </c>
      <c r="O18" s="77">
        <f t="shared" si="19"/>
        <v>270</v>
      </c>
      <c r="P18" s="77">
        <f t="shared" si="19"/>
        <v>288</v>
      </c>
      <c r="Q18" s="77">
        <f t="shared" si="19"/>
        <v>306</v>
      </c>
      <c r="R18" s="77">
        <f t="shared" si="19"/>
        <v>324</v>
      </c>
      <c r="S18" s="77">
        <f t="shared" si="19"/>
        <v>342</v>
      </c>
      <c r="T18" s="77">
        <f t="shared" si="19"/>
        <v>360</v>
      </c>
      <c r="W18" s="77">
        <v>18</v>
      </c>
      <c r="X18" s="77">
        <f t="shared" si="3"/>
        <v>1.2804747411456E+16</v>
      </c>
      <c r="Y18" s="77">
        <f t="shared" si="20"/>
        <v>1.6932638156381419E+126</v>
      </c>
      <c r="Z18" s="77" t="e">
        <f t="shared" si="21"/>
        <v>#NUM!</v>
      </c>
      <c r="AA18" s="77" t="e">
        <f t="shared" si="22"/>
        <v>#NUM!</v>
      </c>
      <c r="AB18" s="77" t="e">
        <f t="shared" si="4"/>
        <v>#NUM!</v>
      </c>
      <c r="AC18" s="77" t="e">
        <f t="shared" si="5"/>
        <v>#NUM!</v>
      </c>
      <c r="AD18" s="77" t="e">
        <f t="shared" si="6"/>
        <v>#NUM!</v>
      </c>
      <c r="AE18" s="77" t="e">
        <f t="shared" si="7"/>
        <v>#NUM!</v>
      </c>
      <c r="AF18" s="77" t="e">
        <f t="shared" si="8"/>
        <v>#NUM!</v>
      </c>
      <c r="AG18" s="77" t="e">
        <f t="shared" si="9"/>
        <v>#NUM!</v>
      </c>
      <c r="AH18" s="77" t="e">
        <f t="shared" si="10"/>
        <v>#NUM!</v>
      </c>
      <c r="AI18" s="77" t="e">
        <f t="shared" si="11"/>
        <v>#NUM!</v>
      </c>
      <c r="AJ18" s="77" t="e">
        <f t="shared" si="12"/>
        <v>#NUM!</v>
      </c>
      <c r="AK18" s="77" t="e">
        <f t="shared" si="13"/>
        <v>#NUM!</v>
      </c>
      <c r="AL18" s="77" t="e">
        <f t="shared" si="14"/>
        <v>#NUM!</v>
      </c>
      <c r="AM18" s="77" t="e">
        <f t="shared" si="15"/>
        <v>#NUM!</v>
      </c>
      <c r="AN18" s="77" t="e">
        <f t="shared" si="16"/>
        <v>#NUM!</v>
      </c>
      <c r="AO18" s="77" t="e">
        <f t="shared" si="17"/>
        <v>#NUM!</v>
      </c>
      <c r="AP18" s="77" t="e">
        <f t="shared" si="18"/>
        <v>#NUM!</v>
      </c>
    </row>
    <row r="19" spans="1:42" ht="19.5" customHeight="1" x14ac:dyDescent="0.25">
      <c r="A19" s="77">
        <v>19</v>
      </c>
      <c r="B19" s="77">
        <f t="shared" si="2"/>
        <v>38</v>
      </c>
      <c r="C19" s="77">
        <f t="shared" si="19"/>
        <v>57</v>
      </c>
      <c r="D19" s="77">
        <f t="shared" si="19"/>
        <v>76</v>
      </c>
      <c r="E19" s="77">
        <f t="shared" si="19"/>
        <v>95</v>
      </c>
      <c r="F19" s="77">
        <f t="shared" si="19"/>
        <v>114</v>
      </c>
      <c r="G19" s="77">
        <f t="shared" si="19"/>
        <v>133</v>
      </c>
      <c r="H19" s="77">
        <f t="shared" si="19"/>
        <v>152</v>
      </c>
      <c r="I19" s="77">
        <f t="shared" si="19"/>
        <v>171</v>
      </c>
      <c r="J19" s="77">
        <f t="shared" si="19"/>
        <v>190</v>
      </c>
      <c r="K19" s="77">
        <f t="shared" si="19"/>
        <v>209</v>
      </c>
      <c r="L19" s="77">
        <f t="shared" si="19"/>
        <v>228</v>
      </c>
      <c r="M19" s="77">
        <f t="shared" si="19"/>
        <v>247</v>
      </c>
      <c r="N19" s="77">
        <f t="shared" si="19"/>
        <v>266</v>
      </c>
      <c r="O19" s="77">
        <f t="shared" si="19"/>
        <v>285</v>
      </c>
      <c r="P19" s="77">
        <f t="shared" si="19"/>
        <v>304</v>
      </c>
      <c r="Q19" s="77">
        <f t="shared" si="19"/>
        <v>323</v>
      </c>
      <c r="R19" s="77">
        <f t="shared" si="19"/>
        <v>342</v>
      </c>
      <c r="S19" s="77">
        <f t="shared" si="19"/>
        <v>361</v>
      </c>
      <c r="T19" s="77">
        <f t="shared" si="19"/>
        <v>380</v>
      </c>
      <c r="W19" s="77">
        <v>19</v>
      </c>
      <c r="X19" s="77">
        <f t="shared" si="3"/>
        <v>2.43290200817664E+17</v>
      </c>
      <c r="Y19" s="77">
        <f t="shared" si="20"/>
        <v>4.1195449374388757E+143</v>
      </c>
      <c r="Z19" s="77" t="e">
        <f t="shared" si="21"/>
        <v>#NUM!</v>
      </c>
      <c r="AA19" s="77" t="e">
        <f t="shared" si="22"/>
        <v>#NUM!</v>
      </c>
      <c r="AB19" s="77" t="e">
        <f t="shared" si="4"/>
        <v>#NUM!</v>
      </c>
      <c r="AC19" s="77" t="e">
        <f t="shared" si="5"/>
        <v>#NUM!</v>
      </c>
      <c r="AD19" s="77" t="e">
        <f t="shared" si="6"/>
        <v>#NUM!</v>
      </c>
      <c r="AE19" s="77" t="e">
        <f t="shared" si="7"/>
        <v>#NUM!</v>
      </c>
      <c r="AF19" s="77" t="e">
        <f t="shared" si="8"/>
        <v>#NUM!</v>
      </c>
      <c r="AG19" s="77" t="e">
        <f t="shared" si="9"/>
        <v>#NUM!</v>
      </c>
      <c r="AH19" s="77" t="e">
        <f t="shared" si="10"/>
        <v>#NUM!</v>
      </c>
      <c r="AI19" s="77" t="e">
        <f t="shared" si="11"/>
        <v>#NUM!</v>
      </c>
      <c r="AJ19" s="77" t="e">
        <f t="shared" si="12"/>
        <v>#NUM!</v>
      </c>
      <c r="AK19" s="77" t="e">
        <f t="shared" si="13"/>
        <v>#NUM!</v>
      </c>
      <c r="AL19" s="77" t="e">
        <f t="shared" si="14"/>
        <v>#NUM!</v>
      </c>
      <c r="AM19" s="77" t="e">
        <f t="shared" si="15"/>
        <v>#NUM!</v>
      </c>
      <c r="AN19" s="77" t="e">
        <f t="shared" si="16"/>
        <v>#NUM!</v>
      </c>
      <c r="AO19" s="77" t="e">
        <f t="shared" si="17"/>
        <v>#NUM!</v>
      </c>
      <c r="AP19" s="77" t="e">
        <f t="shared" si="18"/>
        <v>#NUM!</v>
      </c>
    </row>
    <row r="20" spans="1:42" ht="19.5" customHeight="1" x14ac:dyDescent="0.25">
      <c r="A20" s="77">
        <v>20</v>
      </c>
      <c r="B20" s="77">
        <f t="shared" si="2"/>
        <v>40</v>
      </c>
      <c r="C20" s="77">
        <f t="shared" si="19"/>
        <v>60</v>
      </c>
      <c r="D20" s="77">
        <f t="shared" si="19"/>
        <v>80</v>
      </c>
      <c r="E20" s="77">
        <f t="shared" si="19"/>
        <v>100</v>
      </c>
      <c r="F20" s="77">
        <f t="shared" si="19"/>
        <v>120</v>
      </c>
      <c r="G20" s="77">
        <f t="shared" si="19"/>
        <v>140</v>
      </c>
      <c r="H20" s="77">
        <f t="shared" si="19"/>
        <v>160</v>
      </c>
      <c r="I20" s="77">
        <f t="shared" si="19"/>
        <v>180</v>
      </c>
      <c r="J20" s="77">
        <f t="shared" si="19"/>
        <v>200</v>
      </c>
      <c r="K20" s="77">
        <f t="shared" si="19"/>
        <v>220</v>
      </c>
      <c r="L20" s="77">
        <f t="shared" si="19"/>
        <v>240</v>
      </c>
      <c r="M20" s="77">
        <f t="shared" si="19"/>
        <v>260</v>
      </c>
      <c r="N20" s="77">
        <f t="shared" si="19"/>
        <v>280</v>
      </c>
      <c r="O20" s="77">
        <f t="shared" si="19"/>
        <v>300</v>
      </c>
      <c r="P20" s="77">
        <f t="shared" si="19"/>
        <v>320</v>
      </c>
      <c r="Q20" s="77">
        <f t="shared" si="19"/>
        <v>340</v>
      </c>
      <c r="R20" s="77">
        <f t="shared" si="19"/>
        <v>360</v>
      </c>
      <c r="S20" s="77">
        <f t="shared" si="19"/>
        <v>380</v>
      </c>
      <c r="T20" s="77">
        <f t="shared" si="19"/>
        <v>400</v>
      </c>
      <c r="W20" s="77">
        <v>20</v>
      </c>
      <c r="X20" s="77">
        <f t="shared" si="3"/>
        <v>4.86580401635328E+18</v>
      </c>
      <c r="Y20" s="77">
        <f t="shared" si="20"/>
        <v>2.0044898302137902E+162</v>
      </c>
      <c r="Z20" s="77" t="e">
        <f t="shared" si="21"/>
        <v>#NUM!</v>
      </c>
      <c r="AA20" s="77" t="e">
        <f t="shared" si="22"/>
        <v>#NUM!</v>
      </c>
      <c r="AB20" s="77" t="e">
        <f t="shared" si="4"/>
        <v>#NUM!</v>
      </c>
      <c r="AC20" s="77" t="e">
        <f t="shared" si="5"/>
        <v>#NUM!</v>
      </c>
      <c r="AD20" s="77" t="e">
        <f t="shared" si="6"/>
        <v>#NUM!</v>
      </c>
      <c r="AE20" s="77" t="e">
        <f t="shared" si="7"/>
        <v>#NUM!</v>
      </c>
      <c r="AF20" s="77" t="e">
        <f t="shared" si="8"/>
        <v>#NUM!</v>
      </c>
      <c r="AG20" s="77" t="e">
        <f t="shared" si="9"/>
        <v>#NUM!</v>
      </c>
      <c r="AH20" s="77" t="e">
        <f t="shared" si="10"/>
        <v>#NUM!</v>
      </c>
      <c r="AI20" s="77" t="e">
        <f t="shared" si="11"/>
        <v>#NUM!</v>
      </c>
      <c r="AJ20" s="77" t="e">
        <f t="shared" si="12"/>
        <v>#NUM!</v>
      </c>
      <c r="AK20" s="77" t="e">
        <f t="shared" si="13"/>
        <v>#NUM!</v>
      </c>
      <c r="AL20" s="77" t="e">
        <f t="shared" si="14"/>
        <v>#NUM!</v>
      </c>
      <c r="AM20" s="77" t="e">
        <f t="shared" si="15"/>
        <v>#NUM!</v>
      </c>
      <c r="AN20" s="77" t="e">
        <f t="shared" si="16"/>
        <v>#NUM!</v>
      </c>
      <c r="AO20" s="77" t="e">
        <f t="shared" si="17"/>
        <v>#NUM!</v>
      </c>
      <c r="AP20" s="77" t="e">
        <f t="shared" si="18"/>
        <v>#NUM!</v>
      </c>
    </row>
    <row r="22" spans="1:42" x14ac:dyDescent="0.25">
      <c r="A22" s="79" t="s">
        <v>201</v>
      </c>
    </row>
    <row r="23" spans="1:42" s="1" customFormat="1" ht="18.75" x14ac:dyDescent="0.3">
      <c r="A23" s="76" t="s">
        <v>195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1:42" s="1" customFormat="1" ht="18.75" x14ac:dyDescent="0.3">
      <c r="A24" s="76" t="s">
        <v>196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1:42" s="1" customFormat="1" ht="18.75" x14ac:dyDescent="0.3">
      <c r="A25" s="76" t="s">
        <v>197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1:42" s="1" customFormat="1" ht="18.75" x14ac:dyDescent="0.3">
      <c r="A26" s="20" t="s">
        <v>198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1:42" s="1" customFormat="1" ht="18.75" x14ac:dyDescent="0.3">
      <c r="A27" s="20" t="s">
        <v>199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1:42" s="1" customFormat="1" ht="18.75" x14ac:dyDescent="0.3">
      <c r="A28" s="20" t="s">
        <v>200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5"/>
  <sheetViews>
    <sheetView workbookViewId="0">
      <selection activeCell="G18" sqref="G18"/>
    </sheetView>
  </sheetViews>
  <sheetFormatPr defaultRowHeight="15" x14ac:dyDescent="0.25"/>
  <cols>
    <col min="1" max="4" width="17.7109375" customWidth="1"/>
    <col min="5" max="5" width="37.42578125" bestFit="1" customWidth="1"/>
    <col min="6" max="9" width="17.7109375" customWidth="1"/>
  </cols>
  <sheetData>
    <row r="1" spans="1:8" ht="31.5" x14ac:dyDescent="0.5">
      <c r="A1" s="444" t="s">
        <v>221</v>
      </c>
      <c r="B1" s="444"/>
      <c r="C1" s="444"/>
      <c r="D1" s="444"/>
      <c r="E1" s="444"/>
      <c r="F1" s="444"/>
      <c r="G1" s="444"/>
      <c r="H1" s="444"/>
    </row>
    <row r="2" spans="1:8" ht="39.75" customHeight="1" x14ac:dyDescent="0.25">
      <c r="A2" s="445" t="s">
        <v>204</v>
      </c>
      <c r="B2" s="447" t="s">
        <v>205</v>
      </c>
      <c r="C2" s="442" t="s">
        <v>202</v>
      </c>
      <c r="D2" s="443"/>
      <c r="E2" s="82">
        <v>2.5000000000000001E-2</v>
      </c>
      <c r="F2" s="442" t="s">
        <v>203</v>
      </c>
      <c r="G2" s="443"/>
      <c r="H2" s="82">
        <v>2.2499999999999999E-2</v>
      </c>
    </row>
    <row r="3" spans="1:8" ht="18.75" x14ac:dyDescent="0.25">
      <c r="A3" s="446"/>
      <c r="B3" s="448"/>
      <c r="C3" s="83" t="s">
        <v>206</v>
      </c>
      <c r="D3" s="83" t="s">
        <v>207</v>
      </c>
      <c r="E3" s="83" t="s">
        <v>208</v>
      </c>
      <c r="F3" s="83" t="s">
        <v>206</v>
      </c>
      <c r="G3" s="83" t="s">
        <v>207</v>
      </c>
      <c r="H3" s="83" t="s">
        <v>208</v>
      </c>
    </row>
    <row r="4" spans="1:8" ht="20.25" x14ac:dyDescent="0.3">
      <c r="A4" s="84" t="s">
        <v>209</v>
      </c>
      <c r="B4" s="85">
        <v>120</v>
      </c>
      <c r="C4" s="86">
        <v>12</v>
      </c>
      <c r="D4" s="84">
        <f>B4*C4</f>
        <v>1440</v>
      </c>
      <c r="E4" s="112">
        <f>D4+(D4*$E$2)</f>
        <v>1476</v>
      </c>
      <c r="F4" s="86">
        <v>15</v>
      </c>
      <c r="G4" s="84">
        <f>B4*F4</f>
        <v>1800</v>
      </c>
      <c r="H4" s="84">
        <f>B4+(B4*$H$2)</f>
        <v>122.7</v>
      </c>
    </row>
    <row r="5" spans="1:8" ht="20.25" x14ac:dyDescent="0.3">
      <c r="A5" s="84" t="s">
        <v>210</v>
      </c>
      <c r="B5" s="85">
        <v>140</v>
      </c>
      <c r="C5" s="86">
        <v>10</v>
      </c>
      <c r="D5" s="84">
        <f t="shared" ref="D5:D15" si="0">B5*C5</f>
        <v>1400</v>
      </c>
      <c r="E5" s="112">
        <f t="shared" ref="E5:E15" si="1">D5+(D5*$E$2)</f>
        <v>1435</v>
      </c>
      <c r="F5" s="86">
        <v>24</v>
      </c>
      <c r="G5" s="84">
        <f t="shared" ref="G5:G15" si="2">B5*F5</f>
        <v>3360</v>
      </c>
      <c r="H5" s="84">
        <f t="shared" ref="H5:H15" si="3">B5+(B5*$H$2)</f>
        <v>143.15</v>
      </c>
    </row>
    <row r="6" spans="1:8" ht="20.25" x14ac:dyDescent="0.3">
      <c r="A6" s="84" t="s">
        <v>211</v>
      </c>
      <c r="B6" s="85">
        <v>70</v>
      </c>
      <c r="C6" s="86">
        <v>25</v>
      </c>
      <c r="D6" s="84">
        <f t="shared" si="0"/>
        <v>1750</v>
      </c>
      <c r="E6" s="112">
        <f t="shared" si="1"/>
        <v>1793.75</v>
      </c>
      <c r="F6" s="86">
        <v>12</v>
      </c>
      <c r="G6" s="84">
        <f t="shared" si="2"/>
        <v>840</v>
      </c>
      <c r="H6" s="84">
        <f t="shared" si="3"/>
        <v>71.575000000000003</v>
      </c>
    </row>
    <row r="7" spans="1:8" ht="20.25" x14ac:dyDescent="0.3">
      <c r="A7" s="84" t="s">
        <v>212</v>
      </c>
      <c r="B7" s="85">
        <v>50</v>
      </c>
      <c r="C7" s="86">
        <v>15</v>
      </c>
      <c r="D7" s="84">
        <f t="shared" si="0"/>
        <v>750</v>
      </c>
      <c r="E7" s="112">
        <f t="shared" si="1"/>
        <v>768.75</v>
      </c>
      <c r="F7" s="86">
        <v>10</v>
      </c>
      <c r="G7" s="84">
        <f t="shared" si="2"/>
        <v>500</v>
      </c>
      <c r="H7" s="84">
        <f t="shared" si="3"/>
        <v>51.125</v>
      </c>
    </row>
    <row r="8" spans="1:8" ht="20.25" x14ac:dyDescent="0.3">
      <c r="A8" s="84" t="s">
        <v>213</v>
      </c>
      <c r="B8" s="85">
        <v>30</v>
      </c>
      <c r="C8" s="86">
        <v>20</v>
      </c>
      <c r="D8" s="84">
        <f t="shared" si="0"/>
        <v>600</v>
      </c>
      <c r="E8" s="112">
        <f t="shared" si="1"/>
        <v>615</v>
      </c>
      <c r="F8" s="86">
        <v>24</v>
      </c>
      <c r="G8" s="84">
        <f t="shared" si="2"/>
        <v>720</v>
      </c>
      <c r="H8" s="84">
        <f t="shared" si="3"/>
        <v>30.675000000000001</v>
      </c>
    </row>
    <row r="9" spans="1:8" ht="20.25" x14ac:dyDescent="0.3">
      <c r="A9" s="84" t="s">
        <v>214</v>
      </c>
      <c r="B9" s="85">
        <v>140</v>
      </c>
      <c r="C9" s="86">
        <v>10</v>
      </c>
      <c r="D9" s="84">
        <f t="shared" si="0"/>
        <v>1400</v>
      </c>
      <c r="E9" s="112">
        <f t="shared" si="1"/>
        <v>1435</v>
      </c>
      <c r="F9" s="86">
        <v>15</v>
      </c>
      <c r="G9" s="84">
        <f t="shared" si="2"/>
        <v>2100</v>
      </c>
      <c r="H9" s="84">
        <f t="shared" si="3"/>
        <v>143.15</v>
      </c>
    </row>
    <row r="10" spans="1:8" ht="20.25" x14ac:dyDescent="0.3">
      <c r="A10" s="84" t="s">
        <v>215</v>
      </c>
      <c r="B10" s="85">
        <v>350</v>
      </c>
      <c r="C10" s="86">
        <v>10</v>
      </c>
      <c r="D10" s="84">
        <f t="shared" si="0"/>
        <v>3500</v>
      </c>
      <c r="E10" s="112">
        <f t="shared" si="1"/>
        <v>3587.5</v>
      </c>
      <c r="F10" s="86">
        <v>10</v>
      </c>
      <c r="G10" s="84">
        <f t="shared" si="2"/>
        <v>3500</v>
      </c>
      <c r="H10" s="84">
        <f t="shared" si="3"/>
        <v>357.875</v>
      </c>
    </row>
    <row r="11" spans="1:8" ht="20.25" x14ac:dyDescent="0.3">
      <c r="A11" s="84" t="s">
        <v>216</v>
      </c>
      <c r="B11" s="85">
        <v>220</v>
      </c>
      <c r="C11" s="86">
        <v>25</v>
      </c>
      <c r="D11" s="84">
        <f t="shared" si="0"/>
        <v>5500</v>
      </c>
      <c r="E11" s="112">
        <f t="shared" si="1"/>
        <v>5637.5</v>
      </c>
      <c r="F11" s="86">
        <v>30</v>
      </c>
      <c r="G11" s="84">
        <f t="shared" si="2"/>
        <v>6600</v>
      </c>
      <c r="H11" s="84">
        <f t="shared" si="3"/>
        <v>224.95</v>
      </c>
    </row>
    <row r="12" spans="1:8" ht="20.25" x14ac:dyDescent="0.3">
      <c r="A12" s="84" t="s">
        <v>217</v>
      </c>
      <c r="B12" s="85">
        <v>60</v>
      </c>
      <c r="C12" s="86">
        <v>100</v>
      </c>
      <c r="D12" s="84">
        <f t="shared" si="0"/>
        <v>6000</v>
      </c>
      <c r="E12" s="112">
        <f t="shared" si="1"/>
        <v>6150</v>
      </c>
      <c r="F12" s="86">
        <v>150</v>
      </c>
      <c r="G12" s="84">
        <f t="shared" si="2"/>
        <v>9000</v>
      </c>
      <c r="H12" s="84">
        <f t="shared" si="3"/>
        <v>61.35</v>
      </c>
    </row>
    <row r="13" spans="1:8" ht="20.25" x14ac:dyDescent="0.3">
      <c r="A13" s="84" t="s">
        <v>218</v>
      </c>
      <c r="B13" s="85">
        <v>120</v>
      </c>
      <c r="C13" s="86">
        <v>20</v>
      </c>
      <c r="D13" s="84">
        <f t="shared" si="0"/>
        <v>2400</v>
      </c>
      <c r="E13" s="112">
        <f t="shared" si="1"/>
        <v>2460</v>
      </c>
      <c r="F13" s="86">
        <v>15</v>
      </c>
      <c r="G13" s="84">
        <f t="shared" si="2"/>
        <v>1800</v>
      </c>
      <c r="H13" s="84">
        <f t="shared" si="3"/>
        <v>122.7</v>
      </c>
    </row>
    <row r="14" spans="1:8" ht="20.25" x14ac:dyDescent="0.3">
      <c r="A14" s="84" t="s">
        <v>219</v>
      </c>
      <c r="B14" s="85">
        <v>15</v>
      </c>
      <c r="C14" s="86">
        <v>50</v>
      </c>
      <c r="D14" s="84">
        <f t="shared" si="0"/>
        <v>750</v>
      </c>
      <c r="E14" s="112">
        <f t="shared" si="1"/>
        <v>768.75</v>
      </c>
      <c r="F14" s="86">
        <v>50</v>
      </c>
      <c r="G14" s="84">
        <f t="shared" si="2"/>
        <v>750</v>
      </c>
      <c r="H14" s="84">
        <f t="shared" si="3"/>
        <v>15.3375</v>
      </c>
    </row>
    <row r="15" spans="1:8" ht="20.25" x14ac:dyDescent="0.3">
      <c r="A15" s="84" t="s">
        <v>220</v>
      </c>
      <c r="B15" s="85">
        <v>5</v>
      </c>
      <c r="C15" s="86">
        <v>100</v>
      </c>
      <c r="D15" s="84">
        <f t="shared" si="0"/>
        <v>500</v>
      </c>
      <c r="E15" s="112">
        <f t="shared" si="1"/>
        <v>512.5</v>
      </c>
      <c r="F15" s="86">
        <v>50</v>
      </c>
      <c r="G15" s="84">
        <f t="shared" si="2"/>
        <v>250</v>
      </c>
      <c r="H15" s="84">
        <f t="shared" si="3"/>
        <v>5.1124999999999998</v>
      </c>
    </row>
  </sheetData>
  <mergeCells count="5">
    <mergeCell ref="C2:D2"/>
    <mergeCell ref="F2:G2"/>
    <mergeCell ref="A1:H1"/>
    <mergeCell ref="A2:A3"/>
    <mergeCell ref="B2:B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32"/>
  <sheetViews>
    <sheetView workbookViewId="0">
      <selection activeCell="C47" sqref="C47"/>
    </sheetView>
  </sheetViews>
  <sheetFormatPr defaultRowHeight="15" x14ac:dyDescent="0.25"/>
  <cols>
    <col min="2" max="2" width="30.42578125" bestFit="1" customWidth="1"/>
    <col min="3" max="3" width="18.42578125" customWidth="1"/>
    <col min="4" max="4" width="12" customWidth="1"/>
    <col min="5" max="5" width="14" customWidth="1"/>
    <col min="6" max="6" width="11.140625" customWidth="1"/>
    <col min="7" max="7" width="17" customWidth="1"/>
    <col min="8" max="8" width="11.7109375" customWidth="1"/>
    <col min="9" max="9" width="12.140625" customWidth="1"/>
    <col min="10" max="10" width="12.85546875" customWidth="1"/>
  </cols>
  <sheetData>
    <row r="1" spans="1:10" ht="25.5" x14ac:dyDescent="0.35">
      <c r="A1" s="449" t="s">
        <v>163</v>
      </c>
      <c r="B1" s="449"/>
      <c r="C1" s="449"/>
      <c r="D1" s="449"/>
      <c r="E1" s="449"/>
      <c r="F1" s="449"/>
      <c r="G1" s="449"/>
      <c r="H1" s="449"/>
      <c r="I1" s="449"/>
      <c r="J1" s="449"/>
    </row>
    <row r="2" spans="1:10" ht="39" x14ac:dyDescent="0.25">
      <c r="A2" s="87" t="s">
        <v>222</v>
      </c>
      <c r="B2" s="87" t="s">
        <v>156</v>
      </c>
      <c r="C2" s="87" t="s">
        <v>223</v>
      </c>
      <c r="D2" s="87" t="s">
        <v>224</v>
      </c>
      <c r="E2" s="87" t="s">
        <v>225</v>
      </c>
      <c r="F2" s="87" t="s">
        <v>226</v>
      </c>
      <c r="G2" s="87" t="s">
        <v>227</v>
      </c>
      <c r="H2" s="87" t="s">
        <v>228</v>
      </c>
      <c r="I2" s="87" t="s">
        <v>229</v>
      </c>
      <c r="J2" s="87" t="s">
        <v>230</v>
      </c>
    </row>
    <row r="3" spans="1:10" ht="19.5" x14ac:dyDescent="0.3">
      <c r="A3" s="88"/>
      <c r="B3" s="88" t="s">
        <v>231</v>
      </c>
      <c r="C3" s="89">
        <v>32781</v>
      </c>
      <c r="D3" s="90"/>
      <c r="E3" s="88">
        <v>4</v>
      </c>
      <c r="F3" s="88">
        <v>5</v>
      </c>
      <c r="G3" s="88">
        <v>3</v>
      </c>
      <c r="H3" s="88"/>
      <c r="I3" s="88"/>
      <c r="J3" s="88"/>
    </row>
    <row r="4" spans="1:10" ht="19.5" x14ac:dyDescent="0.3">
      <c r="A4" s="88"/>
      <c r="B4" s="88" t="s">
        <v>232</v>
      </c>
      <c r="C4" s="89">
        <v>32803</v>
      </c>
      <c r="D4" s="90"/>
      <c r="E4" s="88">
        <v>5</v>
      </c>
      <c r="F4" s="88">
        <v>2</v>
      </c>
      <c r="G4" s="88">
        <v>8</v>
      </c>
      <c r="H4" s="88"/>
      <c r="I4" s="88"/>
      <c r="J4" s="88"/>
    </row>
    <row r="5" spans="1:10" ht="19.5" x14ac:dyDescent="0.3">
      <c r="A5" s="88"/>
      <c r="B5" s="88" t="s">
        <v>233</v>
      </c>
      <c r="C5" s="89">
        <v>33856</v>
      </c>
      <c r="D5" s="90"/>
      <c r="E5" s="88">
        <v>6</v>
      </c>
      <c r="F5" s="88">
        <v>6</v>
      </c>
      <c r="G5" s="88">
        <v>6</v>
      </c>
      <c r="H5" s="88"/>
      <c r="I5" s="88"/>
      <c r="J5" s="88"/>
    </row>
    <row r="6" spans="1:10" ht="19.5" x14ac:dyDescent="0.3">
      <c r="A6" s="88"/>
      <c r="B6" s="88" t="s">
        <v>234</v>
      </c>
      <c r="C6" s="89">
        <v>35061</v>
      </c>
      <c r="D6" s="90"/>
      <c r="E6" s="88">
        <v>2</v>
      </c>
      <c r="F6" s="88">
        <v>5</v>
      </c>
      <c r="G6" s="88">
        <v>5</v>
      </c>
      <c r="H6" s="88"/>
      <c r="I6" s="88"/>
      <c r="J6" s="88"/>
    </row>
    <row r="7" spans="1:10" ht="19.5" x14ac:dyDescent="0.3">
      <c r="A7" s="88"/>
      <c r="B7" s="88" t="s">
        <v>235</v>
      </c>
      <c r="C7" s="89">
        <v>32383</v>
      </c>
      <c r="D7" s="90"/>
      <c r="E7" s="88">
        <v>7</v>
      </c>
      <c r="F7" s="88">
        <v>5</v>
      </c>
      <c r="G7" s="88">
        <v>7</v>
      </c>
      <c r="H7" s="88"/>
      <c r="I7" s="88"/>
      <c r="J7" s="88"/>
    </row>
    <row r="8" spans="1:10" ht="19.5" x14ac:dyDescent="0.3">
      <c r="A8" s="88"/>
      <c r="B8" s="88" t="s">
        <v>236</v>
      </c>
      <c r="C8" s="89">
        <v>33176</v>
      </c>
      <c r="D8" s="90"/>
      <c r="E8" s="88">
        <v>8</v>
      </c>
      <c r="F8" s="88">
        <v>5</v>
      </c>
      <c r="G8" s="88">
        <v>7</v>
      </c>
      <c r="H8" s="88"/>
      <c r="I8" s="88"/>
      <c r="J8" s="88"/>
    </row>
    <row r="9" spans="1:10" ht="19.5" x14ac:dyDescent="0.3">
      <c r="A9" s="88"/>
      <c r="B9" s="88" t="s">
        <v>237</v>
      </c>
      <c r="C9" s="89">
        <v>36102</v>
      </c>
      <c r="D9" s="90"/>
      <c r="E9" s="88">
        <v>9</v>
      </c>
      <c r="F9" s="88">
        <v>5</v>
      </c>
      <c r="G9" s="88">
        <v>8</v>
      </c>
      <c r="H9" s="88"/>
      <c r="I9" s="88"/>
      <c r="J9" s="88"/>
    </row>
    <row r="10" spans="1:10" ht="19.5" x14ac:dyDescent="0.3">
      <c r="A10" s="88"/>
      <c r="B10" s="88" t="s">
        <v>238</v>
      </c>
      <c r="C10" s="89">
        <v>33140</v>
      </c>
      <c r="D10" s="90"/>
      <c r="E10" s="88">
        <v>4</v>
      </c>
      <c r="F10" s="88">
        <v>5</v>
      </c>
      <c r="G10" s="88">
        <v>6</v>
      </c>
      <c r="H10" s="88"/>
      <c r="I10" s="88"/>
      <c r="J10" s="88"/>
    </row>
    <row r="11" spans="1:10" ht="19.5" x14ac:dyDescent="0.3">
      <c r="A11" s="88"/>
      <c r="B11" s="88" t="s">
        <v>239</v>
      </c>
      <c r="C11" s="89">
        <v>35045</v>
      </c>
      <c r="D11" s="90"/>
      <c r="E11" s="88">
        <v>6</v>
      </c>
      <c r="F11" s="88">
        <v>5</v>
      </c>
      <c r="G11" s="88">
        <v>5</v>
      </c>
      <c r="H11" s="88"/>
      <c r="I11" s="88"/>
      <c r="J11" s="88"/>
    </row>
    <row r="12" spans="1:10" ht="19.5" x14ac:dyDescent="0.3">
      <c r="A12" s="88"/>
      <c r="B12" s="88" t="s">
        <v>240</v>
      </c>
      <c r="C12" s="89">
        <v>32446</v>
      </c>
      <c r="D12" s="90"/>
      <c r="E12" s="88">
        <v>8</v>
      </c>
      <c r="F12" s="88">
        <v>4</v>
      </c>
      <c r="G12" s="88">
        <v>6</v>
      </c>
      <c r="H12" s="88"/>
      <c r="I12" s="88"/>
      <c r="J12" s="88"/>
    </row>
    <row r="13" spans="1:10" ht="19.5" x14ac:dyDescent="0.3">
      <c r="A13" s="88"/>
      <c r="B13" s="88" t="s">
        <v>241</v>
      </c>
      <c r="C13" s="89">
        <v>33137</v>
      </c>
      <c r="D13" s="90"/>
      <c r="E13" s="88">
        <v>4</v>
      </c>
      <c r="F13" s="88">
        <v>4</v>
      </c>
      <c r="G13" s="88">
        <v>6</v>
      </c>
      <c r="H13" s="88"/>
      <c r="I13" s="88"/>
      <c r="J13" s="88"/>
    </row>
    <row r="14" spans="1:10" ht="19.5" x14ac:dyDescent="0.3">
      <c r="A14" s="88"/>
      <c r="B14" s="88" t="s">
        <v>242</v>
      </c>
      <c r="C14" s="89">
        <v>33480</v>
      </c>
      <c r="D14" s="90"/>
      <c r="E14" s="88">
        <v>7</v>
      </c>
      <c r="F14" s="88">
        <v>7</v>
      </c>
      <c r="G14" s="88">
        <v>6</v>
      </c>
      <c r="H14" s="88"/>
      <c r="I14" s="88"/>
      <c r="J14" s="88"/>
    </row>
    <row r="15" spans="1:10" ht="19.5" x14ac:dyDescent="0.3">
      <c r="A15" s="88"/>
      <c r="B15" s="88" t="s">
        <v>243</v>
      </c>
      <c r="C15" s="89">
        <v>34974</v>
      </c>
      <c r="D15" s="90"/>
      <c r="E15" s="88">
        <v>8</v>
      </c>
      <c r="F15" s="88">
        <v>8</v>
      </c>
      <c r="G15" s="88">
        <v>5</v>
      </c>
      <c r="H15" s="88"/>
      <c r="I15" s="88"/>
      <c r="J15" s="88"/>
    </row>
    <row r="16" spans="1:10" ht="19.5" x14ac:dyDescent="0.3">
      <c r="A16" s="88"/>
      <c r="B16" s="88" t="s">
        <v>244</v>
      </c>
      <c r="C16" s="89">
        <v>33126</v>
      </c>
      <c r="D16" s="90"/>
      <c r="E16" s="88">
        <v>3</v>
      </c>
      <c r="F16" s="88">
        <v>9</v>
      </c>
      <c r="G16" s="88">
        <v>8</v>
      </c>
      <c r="H16" s="88"/>
      <c r="I16" s="88"/>
      <c r="J16" s="88"/>
    </row>
    <row r="17" spans="1:10" ht="19.5" x14ac:dyDescent="0.3">
      <c r="A17" s="88"/>
      <c r="B17" s="88" t="s">
        <v>245</v>
      </c>
      <c r="C17" s="89">
        <v>32983</v>
      </c>
      <c r="D17" s="90"/>
      <c r="E17" s="88">
        <v>5</v>
      </c>
      <c r="F17" s="88">
        <v>8</v>
      </c>
      <c r="G17" s="88">
        <v>9</v>
      </c>
      <c r="H17" s="88"/>
      <c r="I17" s="88"/>
      <c r="J17" s="88"/>
    </row>
    <row r="18" spans="1:10" ht="19.5" x14ac:dyDescent="0.3">
      <c r="A18" s="450" t="s">
        <v>246</v>
      </c>
      <c r="B18" s="450"/>
      <c r="C18" s="91"/>
      <c r="D18" s="91"/>
      <c r="E18" s="88"/>
      <c r="F18" s="88"/>
      <c r="G18" s="88"/>
      <c r="H18" s="88"/>
      <c r="I18" s="88"/>
      <c r="J18" s="88"/>
    </row>
    <row r="19" spans="1:10" ht="19.5" x14ac:dyDescent="0.3">
      <c r="A19" s="450" t="s">
        <v>247</v>
      </c>
      <c r="B19" s="450"/>
      <c r="C19" s="91"/>
      <c r="D19" s="91"/>
      <c r="E19" s="88"/>
      <c r="F19" s="88"/>
      <c r="G19" s="88"/>
      <c r="H19" s="88"/>
      <c r="I19" s="88"/>
      <c r="J19" s="88"/>
    </row>
    <row r="20" spans="1:10" ht="19.5" x14ac:dyDescent="0.3">
      <c r="A20" s="450" t="s">
        <v>248</v>
      </c>
      <c r="B20" s="450"/>
      <c r="C20" s="91"/>
      <c r="D20" s="91"/>
      <c r="E20" s="88"/>
      <c r="F20" s="88"/>
      <c r="G20" s="88"/>
      <c r="H20" s="88"/>
      <c r="I20" s="88"/>
      <c r="J20" s="88"/>
    </row>
    <row r="21" spans="1:10" ht="19.5" x14ac:dyDescent="0.3">
      <c r="A21" s="450" t="s">
        <v>249</v>
      </c>
      <c r="B21" s="450"/>
      <c r="C21" s="91"/>
      <c r="D21" s="91"/>
      <c r="E21" s="88"/>
      <c r="F21" s="88"/>
      <c r="G21" s="88"/>
      <c r="H21" s="88"/>
      <c r="I21" s="88"/>
      <c r="J21" s="88"/>
    </row>
    <row r="23" spans="1:10" ht="21" x14ac:dyDescent="0.35">
      <c r="A23" s="92" t="s">
        <v>115</v>
      </c>
    </row>
    <row r="24" spans="1:10" s="93" customFormat="1" ht="20.25" x14ac:dyDescent="0.3">
      <c r="A24" s="93" t="s">
        <v>250</v>
      </c>
    </row>
    <row r="25" spans="1:10" s="93" customFormat="1" ht="20.25" x14ac:dyDescent="0.3">
      <c r="A25" s="93" t="s">
        <v>251</v>
      </c>
      <c r="C25" s="94"/>
    </row>
    <row r="26" spans="1:10" s="93" customFormat="1" ht="20.25" x14ac:dyDescent="0.3">
      <c r="A26" s="93" t="s">
        <v>252</v>
      </c>
    </row>
    <row r="27" spans="1:10" s="93" customFormat="1" ht="20.25" x14ac:dyDescent="0.3">
      <c r="A27" s="93" t="s">
        <v>253</v>
      </c>
    </row>
    <row r="28" spans="1:10" s="93" customFormat="1" ht="20.25" x14ac:dyDescent="0.3">
      <c r="A28" s="93" t="s">
        <v>254</v>
      </c>
    </row>
    <row r="29" spans="1:10" s="93" customFormat="1" ht="20.25" x14ac:dyDescent="0.3">
      <c r="A29" s="93" t="s">
        <v>255</v>
      </c>
    </row>
    <row r="30" spans="1:10" s="93" customFormat="1" ht="20.25" x14ac:dyDescent="0.3">
      <c r="A30" s="93" t="s">
        <v>256</v>
      </c>
    </row>
    <row r="31" spans="1:10" s="93" customFormat="1" ht="20.25" x14ac:dyDescent="0.3">
      <c r="A31" s="93" t="s">
        <v>257</v>
      </c>
    </row>
    <row r="32" spans="1:10" ht="20.25" x14ac:dyDescent="0.3">
      <c r="A32" s="93" t="s">
        <v>258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5"/>
  <sheetViews>
    <sheetView workbookViewId="0">
      <selection activeCell="F19" sqref="F19"/>
    </sheetView>
  </sheetViews>
  <sheetFormatPr defaultRowHeight="15" x14ac:dyDescent="0.25"/>
  <cols>
    <col min="1" max="1" width="9.85546875" customWidth="1"/>
    <col min="2" max="2" width="11.85546875" customWidth="1"/>
    <col min="3" max="3" width="13.140625" customWidth="1"/>
    <col min="4" max="4" width="14.5703125" customWidth="1"/>
    <col min="5" max="5" width="16.28515625" customWidth="1"/>
    <col min="6" max="6" width="19.140625" customWidth="1"/>
    <col min="7" max="7" width="20.42578125" bestFit="1" customWidth="1"/>
    <col min="8" max="8" width="13.85546875" customWidth="1"/>
    <col min="9" max="9" width="16.5703125" customWidth="1"/>
  </cols>
  <sheetData>
    <row r="1" spans="1:9" ht="24" thickBot="1" x14ac:dyDescent="0.4">
      <c r="A1" s="451" t="s">
        <v>324</v>
      </c>
      <c r="B1" s="451"/>
      <c r="C1" s="451"/>
      <c r="D1" s="451"/>
      <c r="E1" s="451"/>
      <c r="F1" s="451"/>
      <c r="G1" s="451"/>
      <c r="H1" s="451"/>
      <c r="I1" s="451"/>
    </row>
    <row r="2" spans="1:9" ht="18.75" thickTop="1" thickBot="1" x14ac:dyDescent="0.35">
      <c r="A2" s="133" t="s">
        <v>294</v>
      </c>
      <c r="B2" s="133" t="s">
        <v>295</v>
      </c>
      <c r="C2" s="133" t="s">
        <v>296</v>
      </c>
      <c r="D2" s="133" t="s">
        <v>297</v>
      </c>
      <c r="E2" s="133" t="s">
        <v>298</v>
      </c>
      <c r="F2" s="133" t="s">
        <v>299</v>
      </c>
      <c r="G2" s="133" t="s">
        <v>300</v>
      </c>
      <c r="H2" s="133" t="s">
        <v>301</v>
      </c>
      <c r="I2" s="133" t="s">
        <v>302</v>
      </c>
    </row>
    <row r="3" spans="1:9" ht="19.5" thickTop="1" x14ac:dyDescent="0.3">
      <c r="A3" s="2"/>
      <c r="B3" s="2" t="s">
        <v>303</v>
      </c>
      <c r="C3" s="2">
        <v>8</v>
      </c>
      <c r="D3" s="2">
        <v>15</v>
      </c>
      <c r="E3" s="2">
        <v>9</v>
      </c>
      <c r="F3" s="2"/>
      <c r="G3" s="2"/>
      <c r="H3" s="2"/>
      <c r="I3" s="2"/>
    </row>
    <row r="4" spans="1:9" ht="18.75" x14ac:dyDescent="0.3">
      <c r="A4" s="2"/>
      <c r="B4" s="2" t="s">
        <v>304</v>
      </c>
      <c r="C4" s="2">
        <v>4</v>
      </c>
      <c r="D4" s="2">
        <v>15</v>
      </c>
      <c r="E4" s="2">
        <v>16</v>
      </c>
      <c r="F4" s="2"/>
      <c r="G4" s="2"/>
      <c r="H4" s="2"/>
      <c r="I4" s="2"/>
    </row>
    <row r="5" spans="1:9" ht="18.75" x14ac:dyDescent="0.3">
      <c r="A5" s="2"/>
      <c r="B5" s="2" t="s">
        <v>305</v>
      </c>
      <c r="C5" s="2">
        <v>11</v>
      </c>
      <c r="D5" s="2">
        <v>6</v>
      </c>
      <c r="E5" s="2">
        <v>8</v>
      </c>
      <c r="F5" s="2"/>
      <c r="G5" s="2"/>
      <c r="H5" s="2"/>
      <c r="I5" s="2"/>
    </row>
    <row r="6" spans="1:9" ht="18.75" x14ac:dyDescent="0.3">
      <c r="A6" s="2"/>
      <c r="B6" s="2" t="s">
        <v>306</v>
      </c>
      <c r="C6" s="2">
        <v>17</v>
      </c>
      <c r="D6" s="2">
        <v>16</v>
      </c>
      <c r="E6" s="2">
        <v>3</v>
      </c>
      <c r="F6" s="2"/>
      <c r="G6" s="2"/>
      <c r="H6" s="2"/>
      <c r="I6" s="2"/>
    </row>
    <row r="7" spans="1:9" ht="18.75" x14ac:dyDescent="0.3">
      <c r="A7" s="2"/>
      <c r="B7" s="2" t="s">
        <v>307</v>
      </c>
      <c r="C7" s="2">
        <v>17</v>
      </c>
      <c r="D7" s="2">
        <v>18</v>
      </c>
      <c r="E7" s="2">
        <v>10</v>
      </c>
      <c r="F7" s="2"/>
      <c r="G7" s="2"/>
      <c r="H7" s="2"/>
      <c r="I7" s="2"/>
    </row>
    <row r="8" spans="1:9" ht="18.75" x14ac:dyDescent="0.3">
      <c r="A8" s="2"/>
      <c r="B8" s="2" t="s">
        <v>308</v>
      </c>
      <c r="C8" s="2">
        <v>6</v>
      </c>
      <c r="D8" s="2">
        <v>5</v>
      </c>
      <c r="E8" s="2">
        <v>13</v>
      </c>
      <c r="F8" s="2"/>
      <c r="G8" s="2"/>
      <c r="H8" s="2"/>
      <c r="I8" s="2"/>
    </row>
    <row r="9" spans="1:9" ht="18.75" x14ac:dyDescent="0.3">
      <c r="A9" s="2"/>
      <c r="B9" s="2" t="s">
        <v>309</v>
      </c>
      <c r="C9" s="2">
        <v>18</v>
      </c>
      <c r="D9" s="2">
        <v>19</v>
      </c>
      <c r="E9" s="2">
        <v>15</v>
      </c>
      <c r="F9" s="2"/>
      <c r="G9" s="2"/>
      <c r="H9" s="2"/>
      <c r="I9" s="2"/>
    </row>
    <row r="10" spans="1:9" ht="18.75" x14ac:dyDescent="0.3">
      <c r="A10" s="2"/>
      <c r="B10" s="124" t="s">
        <v>310</v>
      </c>
      <c r="C10" s="2">
        <v>15</v>
      </c>
      <c r="D10" s="2">
        <v>8</v>
      </c>
      <c r="E10" s="2">
        <v>6</v>
      </c>
      <c r="F10" s="2"/>
      <c r="G10" s="125"/>
      <c r="H10" s="125"/>
      <c r="I10" s="125"/>
    </row>
    <row r="11" spans="1:9" ht="18.75" x14ac:dyDescent="0.3">
      <c r="A11" s="2"/>
      <c r="B11" s="124" t="s">
        <v>311</v>
      </c>
      <c r="C11" s="2">
        <v>15</v>
      </c>
      <c r="D11" s="2">
        <v>4</v>
      </c>
      <c r="E11" s="2">
        <v>16</v>
      </c>
      <c r="F11" s="2"/>
      <c r="G11" s="125"/>
      <c r="H11" s="125"/>
      <c r="I11" s="125"/>
    </row>
    <row r="12" spans="1:9" ht="18.75" x14ac:dyDescent="0.3">
      <c r="A12" s="2"/>
      <c r="B12" s="124" t="s">
        <v>306</v>
      </c>
      <c r="C12" s="2">
        <v>6</v>
      </c>
      <c r="D12" s="2">
        <v>11</v>
      </c>
      <c r="E12" s="2">
        <v>18</v>
      </c>
      <c r="F12" s="2"/>
      <c r="G12" s="125"/>
      <c r="H12" s="125"/>
      <c r="I12" s="125"/>
    </row>
    <row r="13" spans="1:9" ht="18.75" x14ac:dyDescent="0.3">
      <c r="A13" s="2"/>
      <c r="B13" s="124" t="s">
        <v>312</v>
      </c>
      <c r="C13" s="2">
        <v>16</v>
      </c>
      <c r="D13" s="2">
        <v>17</v>
      </c>
      <c r="E13" s="2">
        <v>5</v>
      </c>
      <c r="F13" s="2"/>
      <c r="G13" s="125"/>
      <c r="H13" s="125"/>
      <c r="I13" s="125"/>
    </row>
    <row r="14" spans="1:9" ht="18.75" x14ac:dyDescent="0.3">
      <c r="B14" s="126"/>
      <c r="C14" s="17"/>
      <c r="D14" s="17"/>
      <c r="E14" s="17"/>
      <c r="F14" s="16"/>
      <c r="G14" s="16"/>
      <c r="H14" s="16"/>
      <c r="I14" s="16"/>
    </row>
    <row r="15" spans="1:9" ht="18.75" x14ac:dyDescent="0.3">
      <c r="A15" s="127" t="s">
        <v>313</v>
      </c>
      <c r="C15" s="17"/>
      <c r="D15" s="16"/>
      <c r="E15" s="16"/>
      <c r="F15" s="16"/>
      <c r="G15" s="16"/>
      <c r="H15" s="16"/>
      <c r="I15" s="16"/>
    </row>
    <row r="16" spans="1:9" s="128" customFormat="1" ht="20.25" x14ac:dyDescent="0.3">
      <c r="A16" s="128" t="s">
        <v>314</v>
      </c>
      <c r="B16" s="129"/>
      <c r="C16" s="130"/>
      <c r="D16" s="130"/>
      <c r="E16" s="130"/>
      <c r="F16" s="130"/>
      <c r="G16" s="130"/>
      <c r="H16" s="130"/>
      <c r="I16" s="130"/>
    </row>
    <row r="17" spans="1:3" s="128" customFormat="1" ht="20.25" x14ac:dyDescent="0.3">
      <c r="A17" s="128" t="s">
        <v>315</v>
      </c>
    </row>
    <row r="18" spans="1:3" s="128" customFormat="1" ht="20.25" x14ac:dyDescent="0.3">
      <c r="B18" s="128" t="s">
        <v>316</v>
      </c>
    </row>
    <row r="19" spans="1:3" s="128" customFormat="1" ht="20.25" x14ac:dyDescent="0.3">
      <c r="B19" s="128" t="s">
        <v>317</v>
      </c>
      <c r="C19" s="131"/>
    </row>
    <row r="20" spans="1:3" s="128" customFormat="1" ht="20.25" x14ac:dyDescent="0.3">
      <c r="B20" s="128" t="s">
        <v>318</v>
      </c>
      <c r="C20" s="131"/>
    </row>
    <row r="21" spans="1:3" s="128" customFormat="1" ht="20.25" x14ac:dyDescent="0.3">
      <c r="B21" s="128" t="s">
        <v>319</v>
      </c>
      <c r="C21" s="131"/>
    </row>
    <row r="22" spans="1:3" s="132" customFormat="1" ht="21" x14ac:dyDescent="0.35">
      <c r="B22" s="128" t="s">
        <v>320</v>
      </c>
      <c r="C22" s="131"/>
    </row>
    <row r="23" spans="1:3" s="132" customFormat="1" ht="21" x14ac:dyDescent="0.35">
      <c r="A23" s="128" t="s">
        <v>321</v>
      </c>
      <c r="C23" s="131"/>
    </row>
    <row r="24" spans="1:3" s="132" customFormat="1" ht="21" x14ac:dyDescent="0.35">
      <c r="A24" s="128" t="s">
        <v>322</v>
      </c>
    </row>
    <row r="25" spans="1:3" s="132" customFormat="1" ht="21" x14ac:dyDescent="0.35">
      <c r="A25" s="128" t="s">
        <v>323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9"/>
  <sheetViews>
    <sheetView workbookViewId="0">
      <selection activeCell="J18" sqref="J18"/>
    </sheetView>
  </sheetViews>
  <sheetFormatPr defaultRowHeight="15" x14ac:dyDescent="0.2"/>
  <cols>
    <col min="1" max="1" width="20" style="54" bestFit="1" customWidth="1"/>
    <col min="2" max="2" width="18" style="54" customWidth="1"/>
    <col min="3" max="4" width="9.140625" style="54"/>
    <col min="5" max="5" width="17.5703125" style="54" customWidth="1"/>
    <col min="6" max="6" width="13.5703125" style="54" customWidth="1"/>
    <col min="7" max="7" width="14.5703125" style="54" customWidth="1"/>
    <col min="8" max="8" width="15.42578125" style="54" customWidth="1"/>
    <col min="9" max="9" width="9.140625" style="54"/>
    <col min="10" max="10" width="14.28515625" style="54" bestFit="1" customWidth="1"/>
    <col min="11" max="16384" width="9.140625" style="54"/>
  </cols>
  <sheetData>
    <row r="1" spans="1:10" ht="21" thickBot="1" x14ac:dyDescent="0.35">
      <c r="A1" s="456" t="s">
        <v>328</v>
      </c>
      <c r="B1" s="456"/>
      <c r="C1" s="456"/>
      <c r="D1" s="456"/>
      <c r="E1" s="456"/>
      <c r="F1" s="456"/>
      <c r="G1" s="456"/>
      <c r="H1" s="456"/>
      <c r="I1" s="456"/>
      <c r="J1" s="456"/>
    </row>
    <row r="2" spans="1:10" ht="31.5" x14ac:dyDescent="0.2">
      <c r="A2" s="51" t="s">
        <v>155</v>
      </c>
      <c r="B2" s="52" t="s">
        <v>154</v>
      </c>
      <c r="C2" s="52" t="s">
        <v>153</v>
      </c>
      <c r="D2" s="52" t="s">
        <v>152</v>
      </c>
      <c r="E2" s="52" t="s">
        <v>151</v>
      </c>
      <c r="F2" s="52" t="s">
        <v>150</v>
      </c>
      <c r="G2" s="52" t="s">
        <v>149</v>
      </c>
      <c r="H2" s="52" t="s">
        <v>148</v>
      </c>
      <c r="I2" s="52" t="s">
        <v>131</v>
      </c>
      <c r="J2" s="53" t="s">
        <v>147</v>
      </c>
    </row>
    <row r="3" spans="1:10" ht="19.5" customHeight="1" x14ac:dyDescent="0.2">
      <c r="A3" s="55" t="s">
        <v>146</v>
      </c>
      <c r="B3" s="56">
        <v>111223</v>
      </c>
      <c r="C3" s="57">
        <v>8</v>
      </c>
      <c r="D3" s="57">
        <v>7.1</v>
      </c>
      <c r="E3" s="57">
        <v>8.4</v>
      </c>
      <c r="F3" s="57"/>
      <c r="G3" s="57" t="s">
        <v>137</v>
      </c>
      <c r="H3" s="57"/>
      <c r="I3" s="57"/>
      <c r="J3" s="58"/>
    </row>
    <row r="4" spans="1:10" ht="19.5" customHeight="1" x14ac:dyDescent="0.2">
      <c r="A4" s="55" t="s">
        <v>145</v>
      </c>
      <c r="B4" s="56">
        <v>444555666</v>
      </c>
      <c r="C4" s="57">
        <v>10</v>
      </c>
      <c r="D4" s="57">
        <v>7</v>
      </c>
      <c r="E4" s="57">
        <v>8</v>
      </c>
      <c r="F4" s="57"/>
      <c r="G4" s="57" t="s">
        <v>134</v>
      </c>
      <c r="H4" s="57"/>
      <c r="I4" s="57"/>
      <c r="J4" s="58"/>
    </row>
    <row r="5" spans="1:10" ht="19.5" customHeight="1" x14ac:dyDescent="0.2">
      <c r="A5" s="55" t="s">
        <v>144</v>
      </c>
      <c r="B5" s="56">
        <v>777889999</v>
      </c>
      <c r="C5" s="57">
        <v>7</v>
      </c>
      <c r="D5" s="57">
        <v>7</v>
      </c>
      <c r="E5" s="57">
        <v>6</v>
      </c>
      <c r="F5" s="57"/>
      <c r="G5" s="57" t="s">
        <v>137</v>
      </c>
      <c r="H5" s="57"/>
      <c r="I5" s="57"/>
      <c r="J5" s="58"/>
    </row>
    <row r="6" spans="1:10" ht="19.5" customHeight="1" x14ac:dyDescent="0.2">
      <c r="A6" s="55" t="s">
        <v>143</v>
      </c>
      <c r="B6" s="56">
        <v>123456789</v>
      </c>
      <c r="C6" s="57">
        <v>6.5</v>
      </c>
      <c r="D6" s="57">
        <v>6.5</v>
      </c>
      <c r="E6" s="57">
        <v>6</v>
      </c>
      <c r="F6" s="57"/>
      <c r="G6" s="57" t="s">
        <v>137</v>
      </c>
      <c r="H6" s="57"/>
      <c r="I6" s="57"/>
      <c r="J6" s="58"/>
    </row>
    <row r="7" spans="1:10" ht="19.5" customHeight="1" x14ac:dyDescent="0.2">
      <c r="A7" s="55" t="s">
        <v>142</v>
      </c>
      <c r="B7" s="56">
        <v>999999999</v>
      </c>
      <c r="C7" s="57">
        <v>7</v>
      </c>
      <c r="D7" s="57">
        <v>7</v>
      </c>
      <c r="E7" s="57">
        <v>6</v>
      </c>
      <c r="F7" s="57"/>
      <c r="G7" s="57" t="s">
        <v>137</v>
      </c>
      <c r="H7" s="57"/>
      <c r="I7" s="57"/>
      <c r="J7" s="58"/>
    </row>
    <row r="8" spans="1:10" ht="19.5" customHeight="1" x14ac:dyDescent="0.2">
      <c r="A8" s="55" t="s">
        <v>141</v>
      </c>
      <c r="B8" s="56">
        <v>888888888</v>
      </c>
      <c r="C8" s="57">
        <v>9</v>
      </c>
      <c r="D8" s="57">
        <v>9</v>
      </c>
      <c r="E8" s="57">
        <v>7</v>
      </c>
      <c r="F8" s="57"/>
      <c r="G8" s="57" t="s">
        <v>137</v>
      </c>
      <c r="H8" s="57"/>
      <c r="I8" s="57"/>
      <c r="J8" s="58"/>
    </row>
    <row r="9" spans="1:10" ht="19.5" customHeight="1" x14ac:dyDescent="0.2">
      <c r="A9" s="55" t="s">
        <v>140</v>
      </c>
      <c r="B9" s="56">
        <v>100000000</v>
      </c>
      <c r="C9" s="57">
        <v>6</v>
      </c>
      <c r="D9" s="57">
        <v>4</v>
      </c>
      <c r="E9" s="57">
        <v>4</v>
      </c>
      <c r="F9" s="57"/>
      <c r="G9" s="57" t="s">
        <v>134</v>
      </c>
      <c r="H9" s="57"/>
      <c r="I9" s="57"/>
      <c r="J9" s="58"/>
    </row>
    <row r="10" spans="1:10" ht="19.5" customHeight="1" x14ac:dyDescent="0.2">
      <c r="A10" s="55" t="s">
        <v>139</v>
      </c>
      <c r="B10" s="56">
        <v>222222222</v>
      </c>
      <c r="C10" s="57">
        <v>7.5</v>
      </c>
      <c r="D10" s="57">
        <v>7</v>
      </c>
      <c r="E10" s="57">
        <v>9.5</v>
      </c>
      <c r="F10" s="57"/>
      <c r="G10" s="57" t="s">
        <v>137</v>
      </c>
      <c r="H10" s="57"/>
      <c r="I10" s="57"/>
      <c r="J10" s="58"/>
    </row>
    <row r="11" spans="1:10" ht="19.5" customHeight="1" x14ac:dyDescent="0.2">
      <c r="A11" s="55" t="s">
        <v>138</v>
      </c>
      <c r="B11" s="56">
        <v>200000000</v>
      </c>
      <c r="C11" s="57">
        <v>8</v>
      </c>
      <c r="D11" s="57">
        <v>9</v>
      </c>
      <c r="E11" s="57">
        <v>7</v>
      </c>
      <c r="F11" s="57"/>
      <c r="G11" s="57" t="s">
        <v>137</v>
      </c>
      <c r="H11" s="57"/>
      <c r="I11" s="57"/>
      <c r="J11" s="58"/>
    </row>
    <row r="12" spans="1:10" ht="19.5" customHeight="1" x14ac:dyDescent="0.2">
      <c r="A12" s="55" t="s">
        <v>136</v>
      </c>
      <c r="B12" s="56">
        <v>444444444</v>
      </c>
      <c r="C12" s="57">
        <v>8.1999999999999993</v>
      </c>
      <c r="D12" s="57">
        <v>7.8</v>
      </c>
      <c r="E12" s="57">
        <v>7.7</v>
      </c>
      <c r="F12" s="57"/>
      <c r="G12" s="57" t="s">
        <v>134</v>
      </c>
      <c r="H12" s="57"/>
      <c r="I12" s="57"/>
      <c r="J12" s="58"/>
    </row>
    <row r="13" spans="1:10" ht="19.5" customHeight="1" thickBot="1" x14ac:dyDescent="0.25">
      <c r="A13" s="59" t="s">
        <v>135</v>
      </c>
      <c r="B13" s="60">
        <v>555555555</v>
      </c>
      <c r="C13" s="61">
        <v>6</v>
      </c>
      <c r="D13" s="61">
        <v>8.8000000000000007</v>
      </c>
      <c r="E13" s="61">
        <v>5</v>
      </c>
      <c r="F13" s="57"/>
      <c r="G13" s="61" t="s">
        <v>134</v>
      </c>
      <c r="H13" s="57"/>
      <c r="I13" s="57"/>
      <c r="J13" s="58"/>
    </row>
    <row r="14" spans="1:10" ht="19.5" customHeight="1" x14ac:dyDescent="0.2"/>
    <row r="15" spans="1:10" ht="19.5" customHeight="1" thickBot="1" x14ac:dyDescent="0.25"/>
    <row r="16" spans="1:10" ht="19.5" customHeight="1" x14ac:dyDescent="0.25">
      <c r="A16" s="62" t="s">
        <v>133</v>
      </c>
      <c r="B16" s="63">
        <v>0.3</v>
      </c>
      <c r="C16" s="63">
        <v>0.3</v>
      </c>
      <c r="D16" s="64">
        <v>0.4</v>
      </c>
      <c r="E16" s="452" t="s">
        <v>132</v>
      </c>
      <c r="G16" s="454" t="s">
        <v>131</v>
      </c>
      <c r="H16" s="455"/>
    </row>
    <row r="17" spans="1:8" ht="19.5" customHeight="1" x14ac:dyDescent="0.25">
      <c r="A17" s="55" t="s">
        <v>130</v>
      </c>
      <c r="B17" s="57"/>
      <c r="C17" s="57"/>
      <c r="D17" s="58"/>
      <c r="E17" s="453"/>
      <c r="G17" s="57">
        <v>0</v>
      </c>
      <c r="H17" s="134" t="s">
        <v>129</v>
      </c>
    </row>
    <row r="18" spans="1:8" ht="19.5" customHeight="1" thickBot="1" x14ac:dyDescent="0.3">
      <c r="A18" s="55" t="s">
        <v>128</v>
      </c>
      <c r="B18" s="57"/>
      <c r="C18" s="57"/>
      <c r="D18" s="58"/>
      <c r="E18" s="65">
        <v>3</v>
      </c>
      <c r="G18" s="57">
        <v>6</v>
      </c>
      <c r="H18" s="134" t="s">
        <v>127</v>
      </c>
    </row>
    <row r="19" spans="1:8" ht="19.5" customHeight="1" thickBot="1" x14ac:dyDescent="0.3">
      <c r="A19" s="59" t="s">
        <v>126</v>
      </c>
      <c r="B19" s="61"/>
      <c r="C19" s="61"/>
      <c r="D19" s="66"/>
      <c r="G19" s="57">
        <v>7</v>
      </c>
      <c r="H19" s="134" t="s">
        <v>125</v>
      </c>
    </row>
    <row r="20" spans="1:8" ht="19.5" customHeight="1" x14ac:dyDescent="0.25">
      <c r="G20" s="57">
        <v>8</v>
      </c>
      <c r="H20" s="134" t="s">
        <v>124</v>
      </c>
    </row>
    <row r="21" spans="1:8" ht="19.5" customHeight="1" x14ac:dyDescent="0.25">
      <c r="G21" s="57">
        <v>9</v>
      </c>
      <c r="H21" s="134" t="s">
        <v>123</v>
      </c>
    </row>
    <row r="29" spans="1:8" x14ac:dyDescent="0.2">
      <c r="G29" s="54" t="s">
        <v>1006</v>
      </c>
    </row>
  </sheetData>
  <mergeCells count="3">
    <mergeCell ref="E16:E17"/>
    <mergeCell ref="G16:H16"/>
    <mergeCell ref="A1:J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workbookViewId="0">
      <selection activeCell="F4" sqref="F4"/>
    </sheetView>
  </sheetViews>
  <sheetFormatPr defaultRowHeight="15" x14ac:dyDescent="0.2"/>
  <cols>
    <col min="1" max="1" width="13.28515625" style="54" bestFit="1" customWidth="1"/>
    <col min="2" max="2" width="14.42578125" style="54" bestFit="1" customWidth="1"/>
    <col min="3" max="3" width="14.7109375" style="54" bestFit="1" customWidth="1"/>
    <col min="4" max="4" width="20.42578125" style="54" bestFit="1" customWidth="1"/>
    <col min="5" max="5" width="14.7109375" style="54" bestFit="1" customWidth="1"/>
    <col min="6" max="6" width="25.7109375" style="54" customWidth="1"/>
    <col min="7" max="7" width="17.85546875" style="54" customWidth="1"/>
    <col min="8" max="8" width="9.140625" style="54"/>
    <col min="9" max="9" width="17.140625" style="54" customWidth="1"/>
    <col min="10" max="10" width="20" style="54" customWidth="1"/>
    <col min="11" max="11" width="13.140625" style="54" bestFit="1" customWidth="1"/>
    <col min="12" max="16384" width="9.140625" style="54"/>
  </cols>
  <sheetData>
    <row r="1" spans="1:11" ht="26.25" x14ac:dyDescent="0.2">
      <c r="A1" s="457" t="s">
        <v>330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</row>
    <row r="2" spans="1:11" ht="31.5" x14ac:dyDescent="0.2">
      <c r="A2" s="135" t="s">
        <v>331</v>
      </c>
      <c r="B2" s="135" t="s">
        <v>332</v>
      </c>
      <c r="C2" s="135" t="s">
        <v>333</v>
      </c>
      <c r="D2" s="135" t="s">
        <v>334</v>
      </c>
      <c r="E2" s="135" t="s">
        <v>335</v>
      </c>
      <c r="F2" s="135" t="s">
        <v>336</v>
      </c>
      <c r="G2" s="135" t="s">
        <v>337</v>
      </c>
      <c r="H2" s="135" t="s">
        <v>8</v>
      </c>
      <c r="I2" s="135" t="s">
        <v>338</v>
      </c>
      <c r="J2" s="135" t="s">
        <v>339</v>
      </c>
      <c r="K2" s="135" t="s">
        <v>340</v>
      </c>
    </row>
    <row r="3" spans="1:11" ht="18" customHeight="1" x14ac:dyDescent="0.2">
      <c r="A3" s="136" t="s">
        <v>341</v>
      </c>
      <c r="B3" s="57" t="s">
        <v>342</v>
      </c>
      <c r="C3" s="57" t="s">
        <v>343</v>
      </c>
      <c r="D3" s="57"/>
      <c r="E3" s="57"/>
      <c r="F3" s="137">
        <v>42291</v>
      </c>
      <c r="G3" s="57"/>
      <c r="H3" s="57"/>
      <c r="I3" s="57"/>
      <c r="J3" s="57"/>
      <c r="K3" s="57"/>
    </row>
    <row r="4" spans="1:11" ht="18" customHeight="1" x14ac:dyDescent="0.2">
      <c r="A4" s="136" t="s">
        <v>344</v>
      </c>
      <c r="B4" s="57" t="s">
        <v>345</v>
      </c>
      <c r="C4" s="57" t="s">
        <v>346</v>
      </c>
      <c r="D4" s="57"/>
      <c r="E4" s="57"/>
      <c r="F4" s="137">
        <v>42071</v>
      </c>
      <c r="G4" s="57"/>
      <c r="H4" s="57"/>
      <c r="I4" s="57"/>
      <c r="J4" s="57"/>
      <c r="K4" s="57"/>
    </row>
    <row r="5" spans="1:11" ht="18" customHeight="1" x14ac:dyDescent="0.2">
      <c r="A5" s="136" t="s">
        <v>347</v>
      </c>
      <c r="B5" s="57" t="s">
        <v>348</v>
      </c>
      <c r="C5" s="57" t="s">
        <v>343</v>
      </c>
      <c r="D5" s="57"/>
      <c r="E5" s="57"/>
      <c r="F5" s="137">
        <v>42308</v>
      </c>
      <c r="G5" s="57"/>
      <c r="H5" s="57"/>
      <c r="I5" s="57"/>
      <c r="J5" s="57"/>
      <c r="K5" s="57"/>
    </row>
    <row r="6" spans="1:11" ht="18" customHeight="1" x14ac:dyDescent="0.2">
      <c r="A6" s="136" t="s">
        <v>349</v>
      </c>
      <c r="B6" s="57" t="s">
        <v>350</v>
      </c>
      <c r="C6" s="57" t="s">
        <v>343</v>
      </c>
      <c r="D6" s="57"/>
      <c r="E6" s="57"/>
      <c r="F6" s="137">
        <v>42262</v>
      </c>
      <c r="G6" s="57"/>
      <c r="H6" s="57"/>
      <c r="I6" s="57"/>
      <c r="J6" s="57"/>
      <c r="K6" s="57"/>
    </row>
    <row r="7" spans="1:11" ht="18" customHeight="1" x14ac:dyDescent="0.2">
      <c r="A7" s="136" t="s">
        <v>351</v>
      </c>
      <c r="B7" s="57" t="s">
        <v>170</v>
      </c>
      <c r="C7" s="57" t="s">
        <v>346</v>
      </c>
      <c r="D7" s="57"/>
      <c r="E7" s="57"/>
      <c r="F7" s="137">
        <v>42073</v>
      </c>
      <c r="G7" s="57"/>
      <c r="H7" s="57"/>
      <c r="I7" s="57"/>
      <c r="J7" s="57"/>
      <c r="K7" s="57"/>
    </row>
    <row r="8" spans="1:11" ht="18" customHeight="1" x14ac:dyDescent="0.2">
      <c r="A8" s="136" t="s">
        <v>352</v>
      </c>
      <c r="B8" s="57" t="s">
        <v>353</v>
      </c>
      <c r="C8" s="57" t="s">
        <v>354</v>
      </c>
      <c r="D8" s="57"/>
      <c r="E8" s="57"/>
      <c r="F8" s="137">
        <v>42179</v>
      </c>
      <c r="G8" s="57"/>
      <c r="H8" s="57"/>
      <c r="I8" s="57"/>
      <c r="J8" s="57"/>
      <c r="K8" s="57"/>
    </row>
    <row r="9" spans="1:11" ht="18" customHeight="1" x14ac:dyDescent="0.2">
      <c r="A9" s="136" t="s">
        <v>355</v>
      </c>
      <c r="B9" s="57" t="s">
        <v>356</v>
      </c>
      <c r="C9" s="57" t="s">
        <v>354</v>
      </c>
      <c r="D9" s="57"/>
      <c r="E9" s="57"/>
      <c r="F9" s="137">
        <v>42156</v>
      </c>
      <c r="G9" s="57"/>
      <c r="H9" s="57"/>
      <c r="I9" s="57"/>
      <c r="J9" s="57"/>
      <c r="K9" s="57"/>
    </row>
    <row r="10" spans="1:11" ht="18" customHeight="1" x14ac:dyDescent="0.2">
      <c r="A10" s="136" t="s">
        <v>357</v>
      </c>
      <c r="B10" s="57" t="s">
        <v>358</v>
      </c>
      <c r="C10" s="57" t="s">
        <v>343</v>
      </c>
      <c r="D10" s="57"/>
      <c r="E10" s="57"/>
      <c r="F10" s="137">
        <v>42326</v>
      </c>
      <c r="G10" s="57"/>
      <c r="H10" s="57"/>
      <c r="I10" s="57"/>
      <c r="J10" s="57"/>
      <c r="K10" s="57"/>
    </row>
    <row r="11" spans="1:11" ht="18" customHeight="1" x14ac:dyDescent="0.2">
      <c r="A11" s="136" t="s">
        <v>359</v>
      </c>
      <c r="B11" s="57" t="s">
        <v>360</v>
      </c>
      <c r="C11" s="57" t="s">
        <v>346</v>
      </c>
      <c r="D11" s="57"/>
      <c r="E11" s="57"/>
      <c r="F11" s="137">
        <v>42069</v>
      </c>
      <c r="G11" s="57"/>
      <c r="H11" s="57"/>
      <c r="I11" s="57"/>
      <c r="J11" s="57"/>
      <c r="K11" s="57"/>
    </row>
    <row r="12" spans="1:11" ht="18" customHeight="1" x14ac:dyDescent="0.2">
      <c r="A12" s="136" t="s">
        <v>361</v>
      </c>
      <c r="B12" s="57" t="s">
        <v>362</v>
      </c>
      <c r="C12" s="57" t="s">
        <v>343</v>
      </c>
      <c r="D12" s="57"/>
      <c r="E12" s="57"/>
      <c r="F12" s="137">
        <v>42324</v>
      </c>
      <c r="G12" s="57"/>
      <c r="H12" s="57"/>
      <c r="I12" s="57"/>
      <c r="J12" s="57"/>
      <c r="K12" s="57"/>
    </row>
    <row r="13" spans="1:11" ht="18" customHeight="1" x14ac:dyDescent="0.2">
      <c r="A13" s="136" t="s">
        <v>363</v>
      </c>
      <c r="B13" s="57" t="s">
        <v>364</v>
      </c>
      <c r="C13" s="57" t="s">
        <v>343</v>
      </c>
      <c r="D13" s="57"/>
      <c r="E13" s="57"/>
      <c r="F13" s="137">
        <v>42157</v>
      </c>
      <c r="G13" s="57"/>
      <c r="H13" s="57"/>
      <c r="I13" s="57"/>
      <c r="J13" s="57"/>
      <c r="K13" s="57"/>
    </row>
    <row r="14" spans="1:11" ht="18" customHeight="1" x14ac:dyDescent="0.2">
      <c r="A14" s="136" t="s">
        <v>365</v>
      </c>
      <c r="B14" s="57" t="s">
        <v>366</v>
      </c>
      <c r="C14" s="57" t="s">
        <v>346</v>
      </c>
      <c r="D14" s="57"/>
      <c r="E14" s="57"/>
      <c r="F14" s="137">
        <v>42078</v>
      </c>
      <c r="G14" s="57"/>
      <c r="H14" s="57"/>
      <c r="I14" s="57"/>
      <c r="J14" s="57"/>
      <c r="K14" s="57"/>
    </row>
    <row r="15" spans="1:11" ht="18" customHeight="1" x14ac:dyDescent="0.2">
      <c r="A15" s="138"/>
      <c r="F15" s="139"/>
    </row>
    <row r="16" spans="1:11" ht="18" customHeight="1" x14ac:dyDescent="0.25">
      <c r="A16" s="140" t="s">
        <v>367</v>
      </c>
      <c r="C16" s="458" t="s">
        <v>368</v>
      </c>
      <c r="D16" s="459"/>
      <c r="E16" s="459"/>
      <c r="F16" s="459"/>
      <c r="G16" s="460"/>
      <c r="I16" s="461" t="s">
        <v>369</v>
      </c>
      <c r="J16" s="462"/>
      <c r="K16" s="463"/>
    </row>
    <row r="17" spans="1:11" ht="18" customHeight="1" x14ac:dyDescent="0.25">
      <c r="A17" s="137">
        <v>42013</v>
      </c>
      <c r="C17" s="141" t="s">
        <v>370</v>
      </c>
      <c r="D17" s="141" t="s">
        <v>371</v>
      </c>
      <c r="E17" s="141" t="s">
        <v>372</v>
      </c>
      <c r="F17" s="141" t="s">
        <v>373</v>
      </c>
      <c r="G17" s="141" t="s">
        <v>336</v>
      </c>
      <c r="I17" s="142" t="s">
        <v>346</v>
      </c>
      <c r="J17" s="142" t="s">
        <v>354</v>
      </c>
      <c r="K17" s="142" t="s">
        <v>343</v>
      </c>
    </row>
    <row r="18" spans="1:11" ht="18" customHeight="1" x14ac:dyDescent="0.25">
      <c r="A18" s="137">
        <v>42078</v>
      </c>
      <c r="C18" s="57" t="s">
        <v>346</v>
      </c>
      <c r="D18" s="57" t="s">
        <v>374</v>
      </c>
      <c r="E18" s="137">
        <v>42005</v>
      </c>
      <c r="F18" s="143">
        <v>45</v>
      </c>
      <c r="G18" s="57"/>
      <c r="I18" s="140">
        <v>27</v>
      </c>
      <c r="J18" s="140">
        <v>41</v>
      </c>
      <c r="K18" s="140">
        <v>23</v>
      </c>
    </row>
    <row r="19" spans="1:11" ht="18" customHeight="1" x14ac:dyDescent="0.2">
      <c r="A19" s="137">
        <v>42124</v>
      </c>
      <c r="C19" s="57" t="s">
        <v>354</v>
      </c>
      <c r="D19" s="57" t="s">
        <v>375</v>
      </c>
      <c r="E19" s="137">
        <v>42070</v>
      </c>
      <c r="F19" s="143">
        <v>76</v>
      </c>
      <c r="G19" s="57"/>
    </row>
    <row r="20" spans="1:11" ht="18" customHeight="1" x14ac:dyDescent="0.2">
      <c r="C20" s="57" t="s">
        <v>343</v>
      </c>
      <c r="D20" s="57" t="s">
        <v>376</v>
      </c>
      <c r="E20" s="137">
        <v>42179</v>
      </c>
      <c r="F20" s="143">
        <v>100</v>
      </c>
      <c r="G20" s="57"/>
    </row>
    <row r="21" spans="1:11" ht="18" customHeight="1" x14ac:dyDescent="0.2"/>
  </sheetData>
  <mergeCells count="3">
    <mergeCell ref="A1:K1"/>
    <mergeCell ref="C16:G16"/>
    <mergeCell ref="I16:K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8"/>
  <sheetViews>
    <sheetView workbookViewId="0">
      <selection activeCell="K26" sqref="K26"/>
    </sheetView>
  </sheetViews>
  <sheetFormatPr defaultRowHeight="15" x14ac:dyDescent="0.25"/>
  <cols>
    <col min="1" max="1" width="14" customWidth="1"/>
    <col min="2" max="2" width="18.28515625" customWidth="1"/>
    <col min="3" max="3" width="24.42578125" bestFit="1" customWidth="1"/>
    <col min="4" max="4" width="14" customWidth="1"/>
    <col min="5" max="5" width="12.5703125" customWidth="1"/>
    <col min="6" max="6" width="11.42578125" customWidth="1"/>
    <col min="8" max="8" width="16.28515625" bestFit="1" customWidth="1"/>
    <col min="9" max="9" width="24.42578125" bestFit="1" customWidth="1"/>
    <col min="10" max="10" width="10.7109375" bestFit="1" customWidth="1"/>
    <col min="11" max="11" width="12.85546875" customWidth="1"/>
    <col min="12" max="12" width="15.85546875" bestFit="1" customWidth="1"/>
  </cols>
  <sheetData>
    <row r="1" spans="1:12" ht="18.75" x14ac:dyDescent="0.3">
      <c r="A1" s="464" t="s">
        <v>377</v>
      </c>
      <c r="B1" s="464"/>
      <c r="C1" s="464"/>
      <c r="D1" s="464"/>
      <c r="E1" s="464"/>
      <c r="F1" s="464"/>
      <c r="G1" s="144"/>
      <c r="H1" s="145"/>
      <c r="I1" s="145"/>
      <c r="J1" s="144"/>
    </row>
    <row r="2" spans="1:12" ht="19.5" thickBot="1" x14ac:dyDescent="0.35">
      <c r="A2" s="145"/>
      <c r="B2" s="145"/>
      <c r="C2" s="145"/>
      <c r="D2" s="145"/>
      <c r="E2" s="145"/>
      <c r="F2" s="145"/>
      <c r="G2" s="144"/>
      <c r="J2" s="145"/>
    </row>
    <row r="3" spans="1:12" ht="19.5" thickBot="1" x14ac:dyDescent="0.35">
      <c r="A3" s="146" t="s">
        <v>378</v>
      </c>
      <c r="B3" s="146" t="s">
        <v>379</v>
      </c>
      <c r="C3" s="147" t="s">
        <v>380</v>
      </c>
      <c r="D3" s="147" t="s">
        <v>381</v>
      </c>
      <c r="E3" s="147" t="s">
        <v>382</v>
      </c>
      <c r="F3" s="148" t="s">
        <v>383</v>
      </c>
      <c r="G3" s="145"/>
      <c r="H3" s="465" t="s">
        <v>384</v>
      </c>
      <c r="I3" s="466"/>
      <c r="K3" s="465" t="s">
        <v>385</v>
      </c>
      <c r="L3" s="466"/>
    </row>
    <row r="4" spans="1:12" ht="18.75" x14ac:dyDescent="0.3">
      <c r="A4" s="149" t="s">
        <v>386</v>
      </c>
      <c r="B4" s="150" t="s">
        <v>387</v>
      </c>
      <c r="C4" s="151"/>
      <c r="D4" s="151"/>
      <c r="E4" s="150">
        <v>8.09</v>
      </c>
      <c r="F4" s="152"/>
      <c r="G4" s="145"/>
      <c r="H4" s="153" t="s">
        <v>388</v>
      </c>
      <c r="I4" s="154" t="s">
        <v>389</v>
      </c>
      <c r="J4" s="155"/>
      <c r="K4" s="156" t="s">
        <v>390</v>
      </c>
      <c r="L4" s="157" t="s">
        <v>391</v>
      </c>
    </row>
    <row r="5" spans="1:12" ht="18.75" x14ac:dyDescent="0.3">
      <c r="A5" s="158" t="s">
        <v>392</v>
      </c>
      <c r="B5" s="159" t="s">
        <v>393</v>
      </c>
      <c r="C5" s="151"/>
      <c r="D5" s="160"/>
      <c r="E5" s="159">
        <v>6.1</v>
      </c>
      <c r="F5" s="161"/>
      <c r="G5" s="145"/>
      <c r="H5" s="162" t="s">
        <v>394</v>
      </c>
      <c r="I5" s="163" t="s">
        <v>395</v>
      </c>
      <c r="J5" s="145"/>
      <c r="K5" s="164">
        <v>5</v>
      </c>
      <c r="L5" s="163" t="s">
        <v>229</v>
      </c>
    </row>
    <row r="6" spans="1:12" ht="18.75" x14ac:dyDescent="0.3">
      <c r="A6" s="149" t="s">
        <v>396</v>
      </c>
      <c r="B6" s="150" t="s">
        <v>397</v>
      </c>
      <c r="C6" s="151"/>
      <c r="D6" s="151"/>
      <c r="E6" s="150">
        <v>6.87</v>
      </c>
      <c r="F6" s="152"/>
      <c r="G6" s="145"/>
      <c r="H6" s="165" t="s">
        <v>398</v>
      </c>
      <c r="I6" s="163" t="s">
        <v>399</v>
      </c>
      <c r="J6" s="145"/>
      <c r="K6" s="164">
        <v>6.5</v>
      </c>
      <c r="L6" s="163" t="s">
        <v>400</v>
      </c>
    </row>
    <row r="7" spans="1:12" ht="18.75" x14ac:dyDescent="0.3">
      <c r="A7" s="158" t="s">
        <v>401</v>
      </c>
      <c r="B7" s="159" t="s">
        <v>402</v>
      </c>
      <c r="C7" s="151"/>
      <c r="D7" s="160"/>
      <c r="E7" s="159">
        <v>7.04</v>
      </c>
      <c r="F7" s="161"/>
      <c r="G7" s="145"/>
      <c r="H7" s="165" t="s">
        <v>403</v>
      </c>
      <c r="I7" s="163" t="s">
        <v>404</v>
      </c>
      <c r="J7" s="145"/>
      <c r="K7" s="164">
        <v>8</v>
      </c>
      <c r="L7" s="163" t="s">
        <v>405</v>
      </c>
    </row>
    <row r="8" spans="1:12" ht="19.5" thickBot="1" x14ac:dyDescent="0.35">
      <c r="A8" s="149" t="s">
        <v>406</v>
      </c>
      <c r="B8" s="150" t="s">
        <v>139</v>
      </c>
      <c r="C8" s="151"/>
      <c r="D8" s="151"/>
      <c r="E8" s="150">
        <v>7.52</v>
      </c>
      <c r="F8" s="152"/>
      <c r="G8" s="145"/>
      <c r="H8" s="165" t="s">
        <v>407</v>
      </c>
      <c r="I8" s="163" t="s">
        <v>408</v>
      </c>
      <c r="J8" s="145"/>
      <c r="K8" s="166">
        <v>9.5</v>
      </c>
      <c r="L8" s="167" t="s">
        <v>409</v>
      </c>
    </row>
    <row r="9" spans="1:12" ht="18.75" x14ac:dyDescent="0.3">
      <c r="A9" s="158" t="s">
        <v>410</v>
      </c>
      <c r="B9" s="159" t="s">
        <v>402</v>
      </c>
      <c r="C9" s="151"/>
      <c r="D9" s="160"/>
      <c r="E9" s="159">
        <v>7.11</v>
      </c>
      <c r="F9" s="161"/>
      <c r="G9" s="145"/>
      <c r="H9" s="165" t="s">
        <v>411</v>
      </c>
      <c r="I9" s="163" t="s">
        <v>412</v>
      </c>
      <c r="J9" s="145"/>
    </row>
    <row r="10" spans="1:12" ht="19.5" thickBot="1" x14ac:dyDescent="0.35">
      <c r="A10" s="149" t="s">
        <v>413</v>
      </c>
      <c r="B10" s="150" t="s">
        <v>414</v>
      </c>
      <c r="C10" s="151"/>
      <c r="D10" s="151"/>
      <c r="E10" s="150">
        <v>7.89</v>
      </c>
      <c r="F10" s="152"/>
      <c r="G10" s="145"/>
      <c r="H10" s="168" t="s">
        <v>415</v>
      </c>
      <c r="I10" s="167" t="s">
        <v>416</v>
      </c>
      <c r="J10" s="145"/>
    </row>
    <row r="11" spans="1:12" ht="19.5" thickBot="1" x14ac:dyDescent="0.35">
      <c r="A11" s="158" t="s">
        <v>417</v>
      </c>
      <c r="B11" s="159" t="s">
        <v>418</v>
      </c>
      <c r="C11" s="151"/>
      <c r="D11" s="160"/>
      <c r="E11" s="159">
        <v>6.1</v>
      </c>
      <c r="F11" s="161"/>
      <c r="G11" s="145"/>
      <c r="H11" s="145"/>
      <c r="I11" s="145"/>
      <c r="J11" s="145"/>
      <c r="K11" s="145"/>
      <c r="L11" s="145"/>
    </row>
    <row r="12" spans="1:12" ht="18.75" x14ac:dyDescent="0.3">
      <c r="A12" s="149" t="s">
        <v>419</v>
      </c>
      <c r="B12" s="150" t="s">
        <v>420</v>
      </c>
      <c r="C12" s="151"/>
      <c r="D12" s="151"/>
      <c r="E12" s="150">
        <v>6.87</v>
      </c>
      <c r="F12" s="152"/>
      <c r="G12" s="145"/>
      <c r="H12" s="467" t="s">
        <v>421</v>
      </c>
      <c r="I12" s="468"/>
      <c r="J12" s="468"/>
      <c r="K12" s="469"/>
    </row>
    <row r="13" spans="1:12" ht="18.75" x14ac:dyDescent="0.3">
      <c r="A13" s="158" t="s">
        <v>422</v>
      </c>
      <c r="B13" s="159" t="s">
        <v>423</v>
      </c>
      <c r="C13" s="151"/>
      <c r="D13" s="160"/>
      <c r="E13" s="159">
        <v>8.1999999999999993</v>
      </c>
      <c r="F13" s="161"/>
      <c r="G13" s="145"/>
      <c r="H13" s="169" t="s">
        <v>424</v>
      </c>
      <c r="I13" s="170" t="s">
        <v>425</v>
      </c>
      <c r="J13" s="170" t="s">
        <v>426</v>
      </c>
      <c r="K13" s="171" t="s">
        <v>411</v>
      </c>
    </row>
    <row r="14" spans="1:12" ht="19.5" thickBot="1" x14ac:dyDescent="0.35">
      <c r="A14" s="149" t="s">
        <v>422</v>
      </c>
      <c r="B14" s="150" t="s">
        <v>397</v>
      </c>
      <c r="C14" s="151"/>
      <c r="D14" s="151"/>
      <c r="E14" s="150">
        <v>9.86</v>
      </c>
      <c r="F14" s="152"/>
      <c r="G14" s="145"/>
      <c r="H14" s="172" t="s">
        <v>427</v>
      </c>
      <c r="I14" s="173" t="s">
        <v>428</v>
      </c>
      <c r="J14" s="173" t="s">
        <v>429</v>
      </c>
      <c r="K14" s="167" t="s">
        <v>430</v>
      </c>
    </row>
    <row r="15" spans="1:12" ht="18.75" x14ac:dyDescent="0.3">
      <c r="A15" s="158" t="s">
        <v>431</v>
      </c>
      <c r="B15" s="159" t="s">
        <v>432</v>
      </c>
      <c r="C15" s="151"/>
      <c r="D15" s="160"/>
      <c r="E15" s="159">
        <v>9.66</v>
      </c>
      <c r="F15" s="161"/>
      <c r="G15" s="145"/>
    </row>
    <row r="16" spans="1:12" ht="18.75" x14ac:dyDescent="0.3">
      <c r="A16" s="149" t="s">
        <v>433</v>
      </c>
      <c r="B16" s="150" t="s">
        <v>434</v>
      </c>
      <c r="C16" s="151"/>
      <c r="D16" s="151"/>
      <c r="E16" s="150">
        <v>9.8699999999999992</v>
      </c>
      <c r="F16" s="152"/>
      <c r="G16" s="145"/>
    </row>
    <row r="17" spans="1:12" ht="18.75" x14ac:dyDescent="0.3">
      <c r="A17" s="158" t="s">
        <v>435</v>
      </c>
      <c r="B17" s="159" t="s">
        <v>139</v>
      </c>
      <c r="C17" s="151"/>
      <c r="D17" s="160"/>
      <c r="E17" s="159">
        <v>5.68</v>
      </c>
      <c r="F17" s="161"/>
      <c r="G17" s="145"/>
    </row>
    <row r="18" spans="1:12" ht="18.75" x14ac:dyDescent="0.3">
      <c r="A18" s="174" t="s">
        <v>436</v>
      </c>
      <c r="B18" s="175" t="s">
        <v>437</v>
      </c>
      <c r="C18" s="151"/>
      <c r="D18" s="176"/>
      <c r="E18" s="175">
        <v>7.92</v>
      </c>
      <c r="F18" s="177"/>
      <c r="G18" s="145"/>
    </row>
    <row r="19" spans="1:12" ht="18.75" x14ac:dyDescent="0.3">
      <c r="A19" s="178" t="s">
        <v>115</v>
      </c>
      <c r="B19" s="145"/>
      <c r="C19" s="145"/>
      <c r="D19" s="145"/>
      <c r="E19" s="145"/>
      <c r="F19" s="145"/>
      <c r="G19" s="144"/>
    </row>
    <row r="20" spans="1:12" ht="20.25" x14ac:dyDescent="0.3">
      <c r="A20" s="179" t="s">
        <v>438</v>
      </c>
      <c r="B20" s="179"/>
      <c r="C20" s="179"/>
      <c r="D20" s="179"/>
      <c r="E20" s="179"/>
      <c r="F20" s="145"/>
      <c r="G20" s="144"/>
    </row>
    <row r="21" spans="1:12" ht="20.25" x14ac:dyDescent="0.3">
      <c r="A21" s="179" t="s">
        <v>439</v>
      </c>
      <c r="B21" s="179"/>
      <c r="C21" s="179"/>
      <c r="D21" s="179"/>
      <c r="E21" s="179"/>
      <c r="F21" s="145"/>
      <c r="G21" s="144"/>
    </row>
    <row r="22" spans="1:12" ht="20.25" x14ac:dyDescent="0.3">
      <c r="A22" s="179" t="s">
        <v>440</v>
      </c>
      <c r="B22" s="179"/>
      <c r="C22" s="179"/>
      <c r="D22" s="179"/>
      <c r="E22" s="179"/>
      <c r="F22" s="145"/>
      <c r="G22" s="144"/>
    </row>
    <row r="23" spans="1:12" ht="20.25" x14ac:dyDescent="0.3">
      <c r="A23" s="180" t="s">
        <v>441</v>
      </c>
      <c r="B23" s="179"/>
      <c r="C23" s="179"/>
      <c r="D23" s="179"/>
      <c r="E23" s="179"/>
      <c r="F23" s="145"/>
      <c r="G23" s="144"/>
    </row>
    <row r="24" spans="1:12" ht="20.25" x14ac:dyDescent="0.3">
      <c r="A24" s="179" t="s">
        <v>442</v>
      </c>
      <c r="B24" s="179"/>
      <c r="C24" s="179"/>
      <c r="D24" s="179"/>
      <c r="E24" s="179"/>
      <c r="F24" s="145"/>
      <c r="G24" s="144"/>
    </row>
    <row r="25" spans="1:12" ht="20.25" x14ac:dyDescent="0.3">
      <c r="A25" s="180" t="s">
        <v>443</v>
      </c>
      <c r="B25" s="179"/>
      <c r="C25" s="179"/>
      <c r="D25" s="179"/>
      <c r="E25" s="179"/>
      <c r="F25" s="145"/>
      <c r="G25" s="144"/>
    </row>
    <row r="26" spans="1:12" ht="20.25" x14ac:dyDescent="0.3">
      <c r="A26" s="179" t="s">
        <v>444</v>
      </c>
      <c r="B26" s="179"/>
      <c r="C26" s="179"/>
      <c r="D26" s="179"/>
      <c r="E26" s="179"/>
      <c r="F26" s="145"/>
      <c r="G26" s="144"/>
    </row>
    <row r="27" spans="1:12" ht="20.25" x14ac:dyDescent="0.3">
      <c r="A27" s="179"/>
      <c r="B27" s="179"/>
      <c r="C27" s="179"/>
      <c r="D27" s="179"/>
      <c r="E27" s="179"/>
      <c r="F27" s="145"/>
      <c r="G27" s="144"/>
      <c r="L27" s="145"/>
    </row>
    <row r="28" spans="1:12" ht="20.25" x14ac:dyDescent="0.3">
      <c r="A28" s="179"/>
      <c r="B28" s="179"/>
      <c r="C28" s="179"/>
      <c r="D28" s="179"/>
      <c r="E28" s="179"/>
      <c r="F28" s="145"/>
      <c r="G28" s="144"/>
      <c r="L28" s="145"/>
    </row>
  </sheetData>
  <mergeCells count="4">
    <mergeCell ref="A1:F1"/>
    <mergeCell ref="H3:I3"/>
    <mergeCell ref="K3:L3"/>
    <mergeCell ref="H12:K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65"/>
  <sheetViews>
    <sheetView topLeftCell="A10" workbookViewId="0">
      <selection activeCell="D36" sqref="D36"/>
    </sheetView>
  </sheetViews>
  <sheetFormatPr defaultRowHeight="15.75" outlineLevelRow="2" x14ac:dyDescent="0.25"/>
  <cols>
    <col min="1" max="1" width="30.5703125" style="185" customWidth="1"/>
    <col min="2" max="2" width="12.5703125" style="185" customWidth="1"/>
    <col min="3" max="3" width="13.140625" style="185" customWidth="1"/>
    <col min="4" max="4" width="13.85546875" style="185" customWidth="1"/>
    <col min="5" max="5" width="1.5703125" style="185" customWidth="1"/>
    <col min="6" max="6" width="23.85546875" style="185" bestFit="1" customWidth="1"/>
    <col min="7" max="7" width="14.85546875" style="185" customWidth="1"/>
    <col min="8" max="8" width="14.140625" customWidth="1"/>
    <col min="9" max="10" width="13.85546875" customWidth="1"/>
    <col min="11" max="16384" width="9.140625" style="185"/>
  </cols>
  <sheetData>
    <row r="1" spans="1:10" ht="36" x14ac:dyDescent="0.55000000000000004">
      <c r="A1" s="181" t="s">
        <v>445</v>
      </c>
      <c r="B1" s="182"/>
      <c r="C1" s="182"/>
      <c r="D1" s="182"/>
      <c r="E1" s="183"/>
      <c r="F1" s="184">
        <v>41640</v>
      </c>
      <c r="G1" s="182"/>
    </row>
    <row r="2" spans="1:10" ht="18.75" x14ac:dyDescent="0.3">
      <c r="A2" s="186" t="s">
        <v>446</v>
      </c>
      <c r="B2" s="187" t="s">
        <v>67</v>
      </c>
      <c r="C2" s="187" t="s">
        <v>447</v>
      </c>
      <c r="D2" s="187" t="s">
        <v>448</v>
      </c>
      <c r="E2" s="188"/>
      <c r="F2" s="471" t="s">
        <v>449</v>
      </c>
      <c r="G2" s="471"/>
      <c r="I2" s="189" t="s">
        <v>450</v>
      </c>
    </row>
    <row r="3" spans="1:10" ht="18.75" outlineLevel="2" x14ac:dyDescent="0.3">
      <c r="A3" s="190" t="s">
        <v>451</v>
      </c>
      <c r="B3" s="191">
        <v>3</v>
      </c>
      <c r="C3" s="192">
        <v>2</v>
      </c>
      <c r="D3" s="193">
        <v>7813</v>
      </c>
      <c r="E3" s="194"/>
      <c r="F3" s="186" t="s">
        <v>446</v>
      </c>
      <c r="G3" s="186" t="s">
        <v>452</v>
      </c>
      <c r="I3" s="195" t="s">
        <v>453</v>
      </c>
    </row>
    <row r="4" spans="1:10" s="406" customFormat="1" ht="18.75" outlineLevel="1" x14ac:dyDescent="0.3">
      <c r="A4" s="190"/>
      <c r="B4" s="516" t="s">
        <v>1014</v>
      </c>
      <c r="C4" s="192"/>
      <c r="D4" s="193">
        <f>SUBTOTAL(9,D3:D3)</f>
        <v>7813</v>
      </c>
      <c r="E4" s="194"/>
      <c r="F4" s="186"/>
      <c r="G4" s="186"/>
      <c r="H4"/>
      <c r="I4" s="195"/>
      <c r="J4"/>
    </row>
    <row r="5" spans="1:10" s="196" customFormat="1" ht="17.25" outlineLevel="2" x14ac:dyDescent="0.3">
      <c r="A5" s="190" t="s">
        <v>454</v>
      </c>
      <c r="B5" s="191">
        <v>4</v>
      </c>
      <c r="C5" s="192">
        <v>3</v>
      </c>
      <c r="D5" s="193">
        <v>5034</v>
      </c>
      <c r="F5" s="197" t="s">
        <v>454</v>
      </c>
      <c r="G5" s="198">
        <f>SUMIF($A$3:$A$29,F5,$D$3:$D$29)</f>
        <v>8404</v>
      </c>
      <c r="I5" s="195" t="s">
        <v>455</v>
      </c>
    </row>
    <row r="6" spans="1:10" s="196" customFormat="1" ht="17.25" outlineLevel="1" x14ac:dyDescent="0.3">
      <c r="A6" s="190"/>
      <c r="B6" s="516" t="s">
        <v>1016</v>
      </c>
      <c r="C6" s="192"/>
      <c r="D6" s="193">
        <f>SUBTOTAL(9,D5:D5)</f>
        <v>5034</v>
      </c>
      <c r="F6" s="197"/>
      <c r="G6" s="198"/>
      <c r="I6" s="195"/>
    </row>
    <row r="7" spans="1:10" s="196" customFormat="1" ht="17.25" outlineLevel="2" x14ac:dyDescent="0.3">
      <c r="A7" s="190" t="s">
        <v>456</v>
      </c>
      <c r="B7" s="191">
        <v>5</v>
      </c>
      <c r="C7" s="192">
        <v>1</v>
      </c>
      <c r="D7" s="193">
        <v>8342</v>
      </c>
      <c r="F7" s="190" t="s">
        <v>457</v>
      </c>
      <c r="G7" s="198">
        <f>SUMIF($A$3:$A$29,F7,$D$3:$D$29)</f>
        <v>9539</v>
      </c>
      <c r="I7" s="195" t="s">
        <v>458</v>
      </c>
    </row>
    <row r="8" spans="1:10" s="196" customFormat="1" ht="17.25" outlineLevel="1" x14ac:dyDescent="0.3">
      <c r="A8" s="190"/>
      <c r="B8" s="516" t="s">
        <v>1015</v>
      </c>
      <c r="C8" s="192"/>
      <c r="D8" s="193">
        <f>SUBTOTAL(9,D7:D7)</f>
        <v>8342</v>
      </c>
      <c r="F8" s="190"/>
      <c r="G8" s="198"/>
      <c r="I8" s="195"/>
    </row>
    <row r="9" spans="1:10" s="196" customFormat="1" ht="17.25" outlineLevel="2" x14ac:dyDescent="0.3">
      <c r="A9" s="190" t="s">
        <v>459</v>
      </c>
      <c r="B9" s="191">
        <v>6</v>
      </c>
      <c r="C9" s="192">
        <v>1</v>
      </c>
      <c r="D9" s="193">
        <v>2058</v>
      </c>
      <c r="F9" s="190" t="s">
        <v>456</v>
      </c>
      <c r="G9" s="198">
        <f>SUMIF($A$3:$A$29,F9,$D$3:$D$29)</f>
        <v>33013</v>
      </c>
    </row>
    <row r="10" spans="1:10" s="196" customFormat="1" ht="17.25" outlineLevel="1" x14ac:dyDescent="0.3">
      <c r="A10" s="190"/>
      <c r="B10" s="516" t="s">
        <v>1007</v>
      </c>
      <c r="C10" s="192"/>
      <c r="D10" s="193">
        <f>SUBTOTAL(9,D9:D9)</f>
        <v>2058</v>
      </c>
      <c r="F10" s="190"/>
      <c r="G10" s="198"/>
    </row>
    <row r="11" spans="1:10" s="196" customFormat="1" ht="17.25" outlineLevel="2" x14ac:dyDescent="0.3">
      <c r="A11" s="190" t="s">
        <v>457</v>
      </c>
      <c r="B11" s="191">
        <v>7</v>
      </c>
      <c r="C11" s="192">
        <v>1</v>
      </c>
      <c r="D11" s="193">
        <v>3514</v>
      </c>
      <c r="F11" s="190" t="s">
        <v>451</v>
      </c>
      <c r="G11" s="198">
        <f>SUMIF($A$3:$A$29,F11,$D$3:$D$29)</f>
        <v>20289</v>
      </c>
    </row>
    <row r="12" spans="1:10" s="196" customFormat="1" ht="17.25" outlineLevel="1" x14ac:dyDescent="0.3">
      <c r="A12" s="190"/>
      <c r="B12" s="516" t="s">
        <v>1012</v>
      </c>
      <c r="C12" s="192"/>
      <c r="D12" s="193">
        <f>SUBTOTAL(9,D11:D11)</f>
        <v>3514</v>
      </c>
      <c r="F12" s="190"/>
      <c r="G12" s="198"/>
    </row>
    <row r="13" spans="1:10" s="196" customFormat="1" ht="17.25" outlineLevel="2" x14ac:dyDescent="0.3">
      <c r="A13" s="190" t="s">
        <v>456</v>
      </c>
      <c r="B13" s="191">
        <v>8</v>
      </c>
      <c r="C13" s="192">
        <v>1</v>
      </c>
      <c r="D13" s="193">
        <v>6154</v>
      </c>
      <c r="F13" s="190" t="s">
        <v>459</v>
      </c>
      <c r="G13" s="198">
        <f>SUMIF($A$3:$A$29,F13,$D$3:$D$29)</f>
        <v>13659</v>
      </c>
      <c r="I13" s="196">
        <f>SUMIF(B3:B29,"&gt;10",D3:D29)</f>
        <v>32888</v>
      </c>
    </row>
    <row r="14" spans="1:10" s="196" customFormat="1" ht="17.25" outlineLevel="2" x14ac:dyDescent="0.3">
      <c r="A14" s="190" t="s">
        <v>454</v>
      </c>
      <c r="B14" s="191">
        <v>8</v>
      </c>
      <c r="C14" s="192">
        <v>3</v>
      </c>
      <c r="D14" s="193">
        <v>1035</v>
      </c>
    </row>
    <row r="15" spans="1:10" s="196" customFormat="1" ht="18.75" outlineLevel="2" x14ac:dyDescent="0.3">
      <c r="A15" s="190" t="s">
        <v>457</v>
      </c>
      <c r="B15" s="191">
        <v>8</v>
      </c>
      <c r="C15" s="192">
        <v>3</v>
      </c>
      <c r="D15" s="193">
        <v>6025</v>
      </c>
      <c r="F15" s="472" t="s">
        <v>460</v>
      </c>
      <c r="G15" s="472"/>
    </row>
    <row r="16" spans="1:10" s="196" customFormat="1" ht="18.75" outlineLevel="1" x14ac:dyDescent="0.3">
      <c r="A16" s="190"/>
      <c r="B16" s="516" t="s">
        <v>1008</v>
      </c>
      <c r="C16" s="192"/>
      <c r="D16" s="193">
        <f>SUBTOTAL(9,D13:D15)</f>
        <v>13214</v>
      </c>
      <c r="F16" s="407"/>
      <c r="G16" s="407"/>
    </row>
    <row r="17" spans="1:9" s="196" customFormat="1" ht="18.75" outlineLevel="2" x14ac:dyDescent="0.3">
      <c r="A17" s="190" t="s">
        <v>456</v>
      </c>
      <c r="B17" s="191">
        <v>9</v>
      </c>
      <c r="C17" s="192">
        <v>1</v>
      </c>
      <c r="D17" s="193">
        <v>7675</v>
      </c>
      <c r="F17" s="187" t="s">
        <v>447</v>
      </c>
      <c r="G17" s="199" t="s">
        <v>452</v>
      </c>
      <c r="I17" s="200"/>
    </row>
    <row r="18" spans="1:9" s="196" customFormat="1" ht="17.25" outlineLevel="2" x14ac:dyDescent="0.3">
      <c r="A18" s="190" t="s">
        <v>459</v>
      </c>
      <c r="B18" s="191">
        <v>9</v>
      </c>
      <c r="C18" s="192">
        <v>2</v>
      </c>
      <c r="D18" s="193">
        <v>4366</v>
      </c>
      <c r="F18" s="197">
        <v>1</v>
      </c>
      <c r="G18" s="198">
        <f>SUMIF($C$3:$C$29,F18,$D$3:$D$29)</f>
        <v>27743</v>
      </c>
    </row>
    <row r="19" spans="1:9" s="196" customFormat="1" ht="17.25" outlineLevel="1" x14ac:dyDescent="0.3">
      <c r="A19" s="190"/>
      <c r="B19" s="516" t="s">
        <v>1009</v>
      </c>
      <c r="C19" s="192"/>
      <c r="D19" s="193">
        <f>SUBTOTAL(9,D17:D18)</f>
        <v>12041</v>
      </c>
      <c r="F19" s="197"/>
      <c r="G19" s="198"/>
    </row>
    <row r="20" spans="1:9" s="196" customFormat="1" ht="17.25" outlineLevel="2" x14ac:dyDescent="0.3">
      <c r="A20" s="190" t="s">
        <v>456</v>
      </c>
      <c r="B20" s="191">
        <v>11</v>
      </c>
      <c r="C20" s="192">
        <v>2</v>
      </c>
      <c r="D20" s="193">
        <v>8055</v>
      </c>
      <c r="F20" s="190">
        <v>2</v>
      </c>
      <c r="G20" s="198">
        <f>SUMIF($C$3:$C$29,F20,$D$3:$D$29)</f>
        <v>35045</v>
      </c>
    </row>
    <row r="21" spans="1:9" s="196" customFormat="1" ht="17.25" outlineLevel="1" x14ac:dyDescent="0.3">
      <c r="A21" s="190"/>
      <c r="B21" s="516" t="s">
        <v>1010</v>
      </c>
      <c r="C21" s="192"/>
      <c r="D21" s="193">
        <f>SUBTOTAL(9,D20:D20)</f>
        <v>8055</v>
      </c>
      <c r="F21" s="190"/>
      <c r="G21" s="198"/>
    </row>
    <row r="22" spans="1:9" s="196" customFormat="1" ht="17.25" outlineLevel="2" x14ac:dyDescent="0.3">
      <c r="A22" s="190" t="s">
        <v>456</v>
      </c>
      <c r="B22" s="191">
        <v>12</v>
      </c>
      <c r="C22" s="192">
        <v>4</v>
      </c>
      <c r="D22" s="193">
        <v>2787</v>
      </c>
      <c r="F22" s="190">
        <v>3</v>
      </c>
      <c r="G22" s="198">
        <f>SUMIF($C$3:$C$29,F22,$D$3:$D$29)</f>
        <v>19329</v>
      </c>
    </row>
    <row r="23" spans="1:9" s="196" customFormat="1" ht="17.25" outlineLevel="2" x14ac:dyDescent="0.3">
      <c r="A23" s="190" t="s">
        <v>454</v>
      </c>
      <c r="B23" s="191">
        <v>12</v>
      </c>
      <c r="C23" s="192">
        <v>2</v>
      </c>
      <c r="D23" s="193">
        <v>2335</v>
      </c>
      <c r="F23" s="190">
        <v>4</v>
      </c>
      <c r="G23" s="198">
        <f>SUMIF($C$3:$C$29,F23,$D$3:$D$29)</f>
        <v>2787</v>
      </c>
    </row>
    <row r="24" spans="1:9" s="196" customFormat="1" ht="17.25" outlineLevel="1" x14ac:dyDescent="0.3">
      <c r="A24" s="190"/>
      <c r="B24" s="516" t="s">
        <v>1011</v>
      </c>
      <c r="C24" s="192"/>
      <c r="D24" s="193">
        <f>SUBTOTAL(9,D22:D23)</f>
        <v>5122</v>
      </c>
      <c r="F24" s="517"/>
      <c r="G24" s="518"/>
    </row>
    <row r="25" spans="1:9" s="196" customFormat="1" ht="17.25" outlineLevel="2" x14ac:dyDescent="0.3">
      <c r="A25" s="190" t="s">
        <v>451</v>
      </c>
      <c r="B25" s="191">
        <v>13</v>
      </c>
      <c r="C25" s="192">
        <v>2</v>
      </c>
      <c r="D25" s="193">
        <v>3715</v>
      </c>
    </row>
    <row r="26" spans="1:9" s="196" customFormat="1" ht="17.25" outlineLevel="1" x14ac:dyDescent="0.3">
      <c r="A26" s="190"/>
      <c r="B26" s="516" t="s">
        <v>1017</v>
      </c>
      <c r="C26" s="192"/>
      <c r="D26" s="193">
        <f>SUBTOTAL(9,D25:D25)</f>
        <v>3715</v>
      </c>
    </row>
    <row r="27" spans="1:9" s="196" customFormat="1" ht="17.25" outlineLevel="2" x14ac:dyDescent="0.3">
      <c r="A27" s="190" t="s">
        <v>459</v>
      </c>
      <c r="B27" s="191">
        <v>14</v>
      </c>
      <c r="C27" s="192">
        <v>3</v>
      </c>
      <c r="D27" s="193">
        <v>7235</v>
      </c>
    </row>
    <row r="28" spans="1:9" s="196" customFormat="1" ht="17.25" outlineLevel="1" x14ac:dyDescent="0.3">
      <c r="A28" s="190"/>
      <c r="B28" s="516" t="s">
        <v>1018</v>
      </c>
      <c r="C28" s="192"/>
      <c r="D28" s="193">
        <f>SUBTOTAL(9,D27:D27)</f>
        <v>7235</v>
      </c>
    </row>
    <row r="29" spans="1:9" s="196" customFormat="1" ht="17.25" outlineLevel="2" x14ac:dyDescent="0.3">
      <c r="A29" s="190" t="s">
        <v>451</v>
      </c>
      <c r="B29" s="191">
        <v>19</v>
      </c>
      <c r="C29" s="192">
        <v>2</v>
      </c>
      <c r="D29" s="193">
        <v>8761</v>
      </c>
      <c r="F29" s="185"/>
      <c r="G29" s="185"/>
    </row>
    <row r="30" spans="1:9" s="196" customFormat="1" ht="17.25" outlineLevel="1" x14ac:dyDescent="0.3">
      <c r="A30" s="190"/>
      <c r="B30" s="516" t="s">
        <v>1013</v>
      </c>
      <c r="C30" s="192"/>
      <c r="D30" s="193">
        <f>SUBTOTAL(9,D29:D29)</f>
        <v>8761</v>
      </c>
      <c r="F30" s="406"/>
      <c r="G30" s="406"/>
    </row>
    <row r="31" spans="1:9" s="196" customFormat="1" ht="17.25" x14ac:dyDescent="0.3">
      <c r="A31" s="190"/>
      <c r="B31" s="516" t="s">
        <v>1019</v>
      </c>
      <c r="C31" s="192"/>
      <c r="D31" s="193">
        <f>SUBTOTAL(9,D3:D29)</f>
        <v>84904</v>
      </c>
      <c r="F31" s="406"/>
      <c r="G31" s="406"/>
    </row>
    <row r="32" spans="1:9" s="196" customFormat="1" ht="17.25" outlineLevel="1" x14ac:dyDescent="0.3">
      <c r="A32" s="201" t="s">
        <v>461</v>
      </c>
      <c r="B32" s="191"/>
      <c r="C32" s="192"/>
      <c r="D32" s="193">
        <f>SUM(D9+D13+D15+D17+D25+D27)</f>
        <v>32862</v>
      </c>
      <c r="F32" s="406"/>
      <c r="G32" s="406"/>
    </row>
    <row r="33" spans="1:7" s="196" customFormat="1" ht="17.25" outlineLevel="1" x14ac:dyDescent="0.3">
      <c r="A33" s="201" t="s">
        <v>461</v>
      </c>
      <c r="B33" s="191"/>
      <c r="C33" s="192">
        <v>1</v>
      </c>
      <c r="D33" s="193">
        <f>SUMIF($C$3:$C$29,C7,$D$3:$D$29)</f>
        <v>27743</v>
      </c>
      <c r="F33" s="406"/>
      <c r="G33" s="406"/>
    </row>
    <row r="34" spans="1:7" s="196" customFormat="1" ht="17.25" outlineLevel="1" x14ac:dyDescent="0.3">
      <c r="A34" s="201" t="s">
        <v>461</v>
      </c>
      <c r="B34" s="202"/>
      <c r="C34" s="201" t="s">
        <v>456</v>
      </c>
      <c r="D34" s="203">
        <f>SUMIF($A$3:$A$29,C34,$D$3:$D$29)</f>
        <v>33013</v>
      </c>
      <c r="F34" s="185"/>
      <c r="G34" s="185"/>
    </row>
    <row r="35" spans="1:7" s="196" customFormat="1" ht="17.25" outlineLevel="1" x14ac:dyDescent="0.3">
      <c r="A35" s="519"/>
      <c r="B35" s="521" t="s">
        <v>1019</v>
      </c>
      <c r="C35" s="519"/>
      <c r="D35" s="520">
        <f>SUBTOTAL(9,D3:D34)</f>
        <v>178522</v>
      </c>
      <c r="F35" s="406"/>
      <c r="G35" s="406"/>
    </row>
    <row r="36" spans="1:7" s="196" customFormat="1" ht="18.75" x14ac:dyDescent="0.3">
      <c r="A36" s="189" t="s">
        <v>115</v>
      </c>
      <c r="D36" s="522">
        <f>SUBTOTAL(109,D3:D30)</f>
        <v>84904</v>
      </c>
      <c r="F36" s="185"/>
      <c r="G36" s="185"/>
    </row>
    <row r="37" spans="1:7" ht="18.75" x14ac:dyDescent="0.3">
      <c r="A37" s="473" t="s">
        <v>462</v>
      </c>
      <c r="B37" s="473"/>
      <c r="C37" s="473"/>
      <c r="D37" s="204"/>
    </row>
    <row r="38" spans="1:7" ht="18.75" x14ac:dyDescent="0.3">
      <c r="A38" s="473" t="s">
        <v>463</v>
      </c>
      <c r="B38" s="473"/>
      <c r="C38" s="473"/>
      <c r="D38" s="204"/>
    </row>
    <row r="39" spans="1:7" ht="18.75" x14ac:dyDescent="0.3">
      <c r="A39" s="474" t="s">
        <v>464</v>
      </c>
      <c r="B39" s="474"/>
      <c r="C39" s="474"/>
      <c r="D39" s="204"/>
    </row>
    <row r="40" spans="1:7" x14ac:dyDescent="0.25">
      <c r="A40" s="470"/>
      <c r="B40" s="470"/>
      <c r="C40" s="470"/>
    </row>
    <row r="60" spans="1:1" x14ac:dyDescent="0.25">
      <c r="A60" s="185" t="s">
        <v>465</v>
      </c>
    </row>
    <row r="61" spans="1:1" x14ac:dyDescent="0.25">
      <c r="A61" s="185" t="s">
        <v>466</v>
      </c>
    </row>
    <row r="62" spans="1:1" x14ac:dyDescent="0.25">
      <c r="A62" s="185" t="s">
        <v>467</v>
      </c>
    </row>
    <row r="63" spans="1:1" x14ac:dyDescent="0.25">
      <c r="A63" s="185" t="s">
        <v>468</v>
      </c>
    </row>
    <row r="64" spans="1:1" x14ac:dyDescent="0.25">
      <c r="A64" s="185" t="s">
        <v>469</v>
      </c>
    </row>
    <row r="65" spans="1:1" x14ac:dyDescent="0.25">
      <c r="A65" s="185" t="s">
        <v>470</v>
      </c>
    </row>
  </sheetData>
  <sortState ref="B3:B18">
    <sortCondition ref="B3"/>
  </sortState>
  <mergeCells count="6">
    <mergeCell ref="A40:C40"/>
    <mergeCell ref="F2:G2"/>
    <mergeCell ref="F15:G15"/>
    <mergeCell ref="A37:C37"/>
    <mergeCell ref="A38:C38"/>
    <mergeCell ref="A39:C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6"/>
  <sheetViews>
    <sheetView workbookViewId="0">
      <selection activeCell="I17" sqref="I17"/>
    </sheetView>
  </sheetViews>
  <sheetFormatPr defaultRowHeight="16.5" x14ac:dyDescent="0.25"/>
  <cols>
    <col min="1" max="2" width="25" style="206" bestFit="1" customWidth="1"/>
    <col min="3" max="3" width="18.5703125" style="206" customWidth="1"/>
    <col min="4" max="4" width="15.42578125" style="206" customWidth="1"/>
    <col min="5" max="5" width="16.28515625" style="206" customWidth="1"/>
    <col min="6" max="6" width="19.5703125" style="206" customWidth="1"/>
    <col min="7" max="7" width="16" style="206" customWidth="1"/>
    <col min="8" max="8" width="4.28515625" style="206" customWidth="1"/>
    <col min="9" max="9" width="31.7109375" style="206" customWidth="1"/>
    <col min="10" max="10" width="25" style="206" bestFit="1" customWidth="1"/>
    <col min="11" max="11" width="16" style="206" customWidth="1"/>
    <col min="12" max="16384" width="9.140625" style="206"/>
  </cols>
  <sheetData>
    <row r="1" spans="1:11" ht="27" thickBot="1" x14ac:dyDescent="0.45">
      <c r="A1" s="479" t="s">
        <v>471</v>
      </c>
      <c r="B1" s="479"/>
      <c r="C1" s="479"/>
      <c r="D1" s="479"/>
      <c r="E1" s="479"/>
      <c r="F1" s="479"/>
      <c r="G1" s="479"/>
      <c r="H1" s="205"/>
      <c r="I1" s="480" t="s">
        <v>80</v>
      </c>
      <c r="J1" s="481"/>
    </row>
    <row r="2" spans="1:11" ht="21.75" customHeight="1" thickTop="1" thickBot="1" x14ac:dyDescent="0.35">
      <c r="A2" s="237" t="s">
        <v>64</v>
      </c>
      <c r="B2" s="237" t="s">
        <v>65</v>
      </c>
      <c r="C2" s="237" t="s">
        <v>66</v>
      </c>
      <c r="D2" s="237" t="s">
        <v>67</v>
      </c>
      <c r="E2" s="237" t="s">
        <v>68</v>
      </c>
      <c r="F2" s="237" t="s">
        <v>69</v>
      </c>
      <c r="G2" s="237" t="s">
        <v>70</v>
      </c>
      <c r="I2" s="208" t="s">
        <v>71</v>
      </c>
      <c r="J2" s="209" t="s">
        <v>72</v>
      </c>
    </row>
    <row r="3" spans="1:11" ht="21.75" customHeight="1" thickTop="1" x14ac:dyDescent="0.25">
      <c r="A3" s="210" t="s">
        <v>73</v>
      </c>
      <c r="B3" s="211" t="str">
        <f>VLOOKUP(LEFT(A3,2),$I$10:$J$15,2,0)</f>
        <v>Đèn pin Police</v>
      </c>
      <c r="C3" s="211" t="str">
        <f>VLOOKUP(RIGHT(A3,3),$I$3:$J$6,2,0)</f>
        <v>Philip</v>
      </c>
      <c r="D3" s="211">
        <v>20</v>
      </c>
      <c r="E3" s="212">
        <v>42370</v>
      </c>
      <c r="F3" s="211">
        <f>VLOOKUP(LEFT(A3,2),$I$10:$K$15,3,0)</f>
        <v>289000</v>
      </c>
      <c r="G3" s="211">
        <f>SUM(F3*D3)</f>
        <v>5780000</v>
      </c>
      <c r="I3" s="213" t="s">
        <v>81</v>
      </c>
      <c r="J3" s="214" t="s">
        <v>85</v>
      </c>
    </row>
    <row r="4" spans="1:11" ht="21.75" customHeight="1" x14ac:dyDescent="0.25">
      <c r="A4" s="210" t="s">
        <v>74</v>
      </c>
      <c r="B4" s="211" t="str">
        <f>VLOOKUP(LEFT(A4,2),$I$10:$J$15,2,0)</f>
        <v>Đèn Led để bàn</v>
      </c>
      <c r="C4" s="211" t="str">
        <f>VLOOKUP(RIGHT(A4,3),$I$3:$J$6,2,0)</f>
        <v>Kazulighting</v>
      </c>
      <c r="D4" s="211">
        <v>15</v>
      </c>
      <c r="E4" s="212">
        <v>42374</v>
      </c>
      <c r="F4" s="211">
        <f>VLOOKUP(LEFT(A4,2),$I$10:$K$15,3,0)</f>
        <v>459000</v>
      </c>
      <c r="G4" s="211">
        <f>SUM(F4*D4)</f>
        <v>6885000</v>
      </c>
      <c r="I4" s="213" t="s">
        <v>82</v>
      </c>
      <c r="J4" s="214" t="s">
        <v>86</v>
      </c>
    </row>
    <row r="5" spans="1:11" ht="21.75" customHeight="1" x14ac:dyDescent="0.25">
      <c r="A5" s="210" t="s">
        <v>75</v>
      </c>
      <c r="B5" s="211" t="str">
        <f>VLOOKUP(LEFT(A5,2),$I$10:$J$15,2,0)</f>
        <v>Bộ sen tắm nóng lạnh </v>
      </c>
      <c r="C5" s="211" t="str">
        <f>VLOOKUP(RIGHT(A5,3),$I$3:$J$6,2,0)</f>
        <v>Kangaroo</v>
      </c>
      <c r="D5" s="211">
        <v>10</v>
      </c>
      <c r="E5" s="212">
        <v>42376</v>
      </c>
      <c r="F5" s="211">
        <f>VLOOKUP(LEFT(A5,2),$I$10:$K$15,3,0)</f>
        <v>1850000</v>
      </c>
      <c r="G5" s="211">
        <f>SUM(F5*D5)</f>
        <v>18500000</v>
      </c>
      <c r="I5" s="213" t="s">
        <v>83</v>
      </c>
      <c r="J5" s="214" t="s">
        <v>87</v>
      </c>
    </row>
    <row r="6" spans="1:11" ht="21.75" customHeight="1" thickBot="1" x14ac:dyDescent="0.3">
      <c r="A6" s="210" t="s">
        <v>76</v>
      </c>
      <c r="B6" s="211" t="str">
        <f>VLOOKUP(LEFT(A6,2),$I$10:$J$15,2,0)</f>
        <v>Đèn bàn cao cấp</v>
      </c>
      <c r="C6" s="211" t="str">
        <f>VLOOKUP(RIGHT(A6,3),$I$3:$J$6,2,0)</f>
        <v>Philip</v>
      </c>
      <c r="D6" s="211">
        <v>12</v>
      </c>
      <c r="E6" s="212">
        <v>42380</v>
      </c>
      <c r="F6" s="211">
        <f>VLOOKUP(LEFT(A6,2),$I$10:$K$15,3,0)</f>
        <v>959000</v>
      </c>
      <c r="G6" s="211">
        <f>SUM(F6*D6)</f>
        <v>11508000</v>
      </c>
      <c r="I6" s="215" t="s">
        <v>84</v>
      </c>
      <c r="J6" s="216" t="s">
        <v>88</v>
      </c>
    </row>
    <row r="7" spans="1:11" ht="21.75" customHeight="1" thickBot="1" x14ac:dyDescent="0.3">
      <c r="A7" s="210" t="s">
        <v>77</v>
      </c>
      <c r="B7" s="211" t="str">
        <f>VLOOKUP(LEFT(A7,2),$I$10:$J$15,2,0)</f>
        <v>Tủ vải cao cấp </v>
      </c>
      <c r="C7" s="211" t="str">
        <f>VLOOKUP(RIGHT(A7,3),$I$3:$J$6,2,0)</f>
        <v>Gicoly</v>
      </c>
      <c r="D7" s="211">
        <v>40</v>
      </c>
      <c r="E7" s="212">
        <v>42382</v>
      </c>
      <c r="F7" s="211">
        <f>VLOOKUP(LEFT(A7,2),$I$10:$K$15,3,0)</f>
        <v>439000</v>
      </c>
      <c r="G7" s="211">
        <f>SUM(F7*D7)</f>
        <v>17560000</v>
      </c>
    </row>
    <row r="8" spans="1:11" ht="21.75" customHeight="1" x14ac:dyDescent="0.25">
      <c r="A8" s="210" t="s">
        <v>73</v>
      </c>
      <c r="B8" s="211" t="str">
        <f>VLOOKUP(LEFT(A8,2),$I$10:$J$15,2,0)</f>
        <v>Đèn pin Police</v>
      </c>
      <c r="C8" s="211" t="str">
        <f>VLOOKUP(RIGHT(A8,3),$I$3:$J$6,2,0)</f>
        <v>Philip</v>
      </c>
      <c r="D8" s="211">
        <v>25</v>
      </c>
      <c r="E8" s="212">
        <v>42384</v>
      </c>
      <c r="F8" s="211">
        <f>VLOOKUP(LEFT(A8,2),$I$10:$K$15,3,0)</f>
        <v>289000</v>
      </c>
      <c r="G8" s="211">
        <f>SUM(F8*D8)</f>
        <v>7225000</v>
      </c>
      <c r="I8" s="482" t="s">
        <v>472</v>
      </c>
      <c r="J8" s="483"/>
      <c r="K8" s="484"/>
    </row>
    <row r="9" spans="1:11" ht="21.75" customHeight="1" x14ac:dyDescent="0.25">
      <c r="A9" s="210" t="s">
        <v>74</v>
      </c>
      <c r="B9" s="211" t="str">
        <f>VLOOKUP(LEFT(A9,2),$I$10:$J$15,2,0)</f>
        <v>Đèn Led để bàn</v>
      </c>
      <c r="C9" s="211" t="str">
        <f>VLOOKUP(RIGHT(A9,3),$I$3:$J$6,2,0)</f>
        <v>Kazulighting</v>
      </c>
      <c r="D9" s="211">
        <v>12</v>
      </c>
      <c r="E9" s="212">
        <v>42388</v>
      </c>
      <c r="F9" s="211">
        <f>VLOOKUP(LEFT(A9,2),$I$10:$K$15,3,0)</f>
        <v>459000</v>
      </c>
      <c r="G9" s="211">
        <f>SUM(F9*D9)</f>
        <v>5508000</v>
      </c>
      <c r="I9" s="217" t="s">
        <v>64</v>
      </c>
      <c r="J9" s="207" t="s">
        <v>65</v>
      </c>
      <c r="K9" s="218" t="s">
        <v>69</v>
      </c>
    </row>
    <row r="10" spans="1:11" ht="21.75" customHeight="1" x14ac:dyDescent="0.25">
      <c r="A10" s="210" t="s">
        <v>78</v>
      </c>
      <c r="B10" s="211" t="str">
        <f>VLOOKUP(LEFT(A10,2),$I$10:$J$15,2,0)</f>
        <v>Đèn Pha Tranh</v>
      </c>
      <c r="C10" s="211" t="str">
        <f>VLOOKUP(RIGHT(A10,3),$I$3:$J$6,2,0)</f>
        <v>Kazulighting</v>
      </c>
      <c r="D10" s="211">
        <v>15</v>
      </c>
      <c r="E10" s="212">
        <v>42390</v>
      </c>
      <c r="F10" s="211">
        <f>VLOOKUP(LEFT(A10,2),$I$10:$K$15,3,0)</f>
        <v>640000</v>
      </c>
      <c r="G10" s="211">
        <f>SUM(F10*D10)</f>
        <v>9600000</v>
      </c>
      <c r="I10" s="213" t="s">
        <v>89</v>
      </c>
      <c r="J10" s="211" t="s">
        <v>95</v>
      </c>
      <c r="K10" s="219">
        <v>289000</v>
      </c>
    </row>
    <row r="11" spans="1:11" ht="21.75" customHeight="1" x14ac:dyDescent="0.25">
      <c r="A11" s="210" t="s">
        <v>76</v>
      </c>
      <c r="B11" s="211" t="str">
        <f>VLOOKUP(LEFT(A11,2),$I$10:$J$15,2,0)</f>
        <v>Đèn bàn cao cấp</v>
      </c>
      <c r="C11" s="211" t="str">
        <f>VLOOKUP(RIGHT(A11,3),$I$3:$J$6,2,0)</f>
        <v>Philip</v>
      </c>
      <c r="D11" s="211">
        <v>10</v>
      </c>
      <c r="E11" s="212">
        <v>42394</v>
      </c>
      <c r="F11" s="211">
        <f>VLOOKUP(LEFT(A11,2),$I$10:$K$15,3,0)</f>
        <v>959000</v>
      </c>
      <c r="G11" s="211">
        <f>SUM(F11*D11)</f>
        <v>9590000</v>
      </c>
      <c r="I11" s="213" t="s">
        <v>90</v>
      </c>
      <c r="J11" s="211" t="s">
        <v>473</v>
      </c>
      <c r="K11" s="220">
        <v>459000</v>
      </c>
    </row>
    <row r="12" spans="1:11" ht="21.75" customHeight="1" x14ac:dyDescent="0.25">
      <c r="A12" s="210" t="s">
        <v>77</v>
      </c>
      <c r="B12" s="211" t="str">
        <f>VLOOKUP(LEFT(A12,2),$I$10:$J$15,2,0)</f>
        <v>Tủ vải cao cấp </v>
      </c>
      <c r="C12" s="211" t="str">
        <f>VLOOKUP(RIGHT(A12,3),$I$3:$J$6,2,0)</f>
        <v>Gicoly</v>
      </c>
      <c r="D12" s="211">
        <v>40</v>
      </c>
      <c r="E12" s="212">
        <v>42396</v>
      </c>
      <c r="F12" s="211">
        <f>VLOOKUP(LEFT(A12,2),$I$10:$K$15,3,0)</f>
        <v>439000</v>
      </c>
      <c r="G12" s="211">
        <f>SUM(F12*D12)</f>
        <v>17560000</v>
      </c>
      <c r="I12" s="213" t="s">
        <v>91</v>
      </c>
      <c r="J12" s="211" t="s">
        <v>474</v>
      </c>
      <c r="K12" s="219">
        <v>640000</v>
      </c>
    </row>
    <row r="13" spans="1:11" ht="21.75" customHeight="1" x14ac:dyDescent="0.25">
      <c r="A13" s="210" t="s">
        <v>77</v>
      </c>
      <c r="B13" s="211" t="str">
        <f>VLOOKUP(LEFT(A13,2),$I$10:$J$15,2,0)</f>
        <v>Tủ vải cao cấp </v>
      </c>
      <c r="C13" s="211" t="str">
        <f>VLOOKUP(RIGHT(A13,3),$I$3:$J$6,2,0)</f>
        <v>Gicoly</v>
      </c>
      <c r="D13" s="211">
        <v>50</v>
      </c>
      <c r="E13" s="212">
        <v>42398</v>
      </c>
      <c r="F13" s="211">
        <f>VLOOKUP(LEFT(A13,2),$I$10:$K$15,3,0)</f>
        <v>439000</v>
      </c>
      <c r="G13" s="211">
        <f>SUM(F13*D13)</f>
        <v>21950000</v>
      </c>
      <c r="I13" s="213" t="s">
        <v>92</v>
      </c>
      <c r="J13" s="221" t="s">
        <v>96</v>
      </c>
      <c r="K13" s="219">
        <v>959000</v>
      </c>
    </row>
    <row r="14" spans="1:11" ht="21.75" customHeight="1" x14ac:dyDescent="0.25">
      <c r="A14" s="210" t="s">
        <v>79</v>
      </c>
      <c r="B14" s="211" t="str">
        <f>VLOOKUP(LEFT(A14,2),$I$10:$J$15,2,0)</f>
        <v>Tủ vải cao cấp </v>
      </c>
      <c r="C14" s="211" t="str">
        <f>VLOOKUP(RIGHT(A14,3),$I$3:$J$6,2,0)</f>
        <v>Kangaroo</v>
      </c>
      <c r="D14" s="211">
        <v>50</v>
      </c>
      <c r="E14" s="212">
        <v>42402</v>
      </c>
      <c r="F14" s="211">
        <f>VLOOKUP(LEFT(A14,2),$I$10:$K$15,3,0)</f>
        <v>439000</v>
      </c>
      <c r="G14" s="211">
        <f>SUM(F14*D14)</f>
        <v>21950000</v>
      </c>
      <c r="I14" s="213" t="s">
        <v>93</v>
      </c>
      <c r="J14" s="211" t="s">
        <v>475</v>
      </c>
      <c r="K14" s="219">
        <v>439000</v>
      </c>
    </row>
    <row r="15" spans="1:11" ht="21.75" customHeight="1" thickBot="1" x14ac:dyDescent="0.3">
      <c r="A15" s="210" t="s">
        <v>75</v>
      </c>
      <c r="B15" s="211" t="str">
        <f>VLOOKUP(LEFT(A15,2),$I$10:$J$15,2,0)</f>
        <v>Bộ sen tắm nóng lạnh </v>
      </c>
      <c r="C15" s="211" t="str">
        <f>VLOOKUP(RIGHT(A15,3),$I$3:$J$6,2,0)</f>
        <v>Kangaroo</v>
      </c>
      <c r="D15" s="211">
        <v>10</v>
      </c>
      <c r="E15" s="212">
        <v>42404</v>
      </c>
      <c r="F15" s="211">
        <f>VLOOKUP(LEFT(A15,2),$I$10:$K$15,3,0)</f>
        <v>1850000</v>
      </c>
      <c r="G15" s="211">
        <f>SUM(F15*D15)</f>
        <v>18500000</v>
      </c>
      <c r="I15" s="215" t="s">
        <v>94</v>
      </c>
      <c r="J15" s="222" t="s">
        <v>476</v>
      </c>
      <c r="K15" s="223">
        <v>1850000</v>
      </c>
    </row>
    <row r="16" spans="1:11" ht="21.75" customHeight="1" x14ac:dyDescent="0.25">
      <c r="A16" s="210" t="s">
        <v>78</v>
      </c>
      <c r="B16" s="211" t="str">
        <f>VLOOKUP(LEFT(A16,2),$I$10:$J$15,2,0)</f>
        <v>Đèn Pha Tranh</v>
      </c>
      <c r="C16" s="211" t="str">
        <f>VLOOKUP(RIGHT(A16,3),$I$3:$J$6,2,0)</f>
        <v>Kazulighting</v>
      </c>
      <c r="D16" s="211">
        <v>15</v>
      </c>
      <c r="E16" s="212">
        <v>42408</v>
      </c>
      <c r="F16" s="211">
        <f>VLOOKUP(LEFT(A16,2),$I$10:$K$15,3,0)</f>
        <v>640000</v>
      </c>
      <c r="G16" s="211">
        <f>SUM(F16*D16)</f>
        <v>9600000</v>
      </c>
    </row>
    <row r="17" spans="1:10" ht="21.75" customHeight="1" x14ac:dyDescent="0.25">
      <c r="A17" s="210" t="s">
        <v>76</v>
      </c>
      <c r="B17" s="211" t="str">
        <f>VLOOKUP(LEFT(A17,2),$I$10:$J$15,2,0)</f>
        <v>Đèn bàn cao cấp</v>
      </c>
      <c r="C17" s="211" t="str">
        <f>VLOOKUP(RIGHT(A17,3),$I$3:$J$6,2,0)</f>
        <v>Philip</v>
      </c>
      <c r="D17" s="211">
        <v>10</v>
      </c>
      <c r="E17" s="212">
        <v>42410</v>
      </c>
      <c r="F17" s="211">
        <f>VLOOKUP(LEFT(A17,2),$I$10:$K$15,3,0)</f>
        <v>959000</v>
      </c>
      <c r="G17" s="211">
        <f>SUM(F17*D17)</f>
        <v>9590000</v>
      </c>
    </row>
    <row r="18" spans="1:10" ht="17.25" thickBot="1" x14ac:dyDescent="0.3"/>
    <row r="19" spans="1:10" ht="17.25" thickBot="1" x14ac:dyDescent="0.3">
      <c r="A19" s="224" t="s">
        <v>477</v>
      </c>
      <c r="B19" s="225" t="s">
        <v>478</v>
      </c>
      <c r="C19" s="226" t="s">
        <v>479</v>
      </c>
      <c r="D19" s="226" t="s">
        <v>478</v>
      </c>
    </row>
    <row r="20" spans="1:10" ht="19.5" customHeight="1" x14ac:dyDescent="0.25">
      <c r="A20" s="227" t="s">
        <v>65</v>
      </c>
      <c r="B20" s="228" t="s">
        <v>480</v>
      </c>
      <c r="C20" s="229" t="s">
        <v>481</v>
      </c>
      <c r="D20" s="229" t="s">
        <v>482</v>
      </c>
      <c r="F20" s="485" t="s">
        <v>483</v>
      </c>
      <c r="G20" s="486"/>
      <c r="H20" s="486"/>
      <c r="I20" s="486"/>
      <c r="J20" s="230" t="s">
        <v>383</v>
      </c>
    </row>
    <row r="21" spans="1:10" ht="19.5" customHeight="1" x14ac:dyDescent="0.25">
      <c r="A21" s="231" t="s">
        <v>95</v>
      </c>
      <c r="B21" s="211">
        <f>SUMIF($B$3:$B$17,A21,$D$3:$D$17)</f>
        <v>45</v>
      </c>
      <c r="C21" s="211">
        <f>COUNTIF($B$3:$B$17,A21)</f>
        <v>2</v>
      </c>
      <c r="D21" s="214">
        <f>SUMIF($B$3:$B$17,A21,$F$3:$F$17)</f>
        <v>578000</v>
      </c>
      <c r="F21" s="475" t="s">
        <v>484</v>
      </c>
      <c r="G21" s="476"/>
      <c r="H21" s="476"/>
      <c r="I21" s="476"/>
      <c r="J21" s="232">
        <f>SUM(G12:G17)</f>
        <v>99150000</v>
      </c>
    </row>
    <row r="22" spans="1:10" ht="19.5" customHeight="1" x14ac:dyDescent="0.25">
      <c r="A22" s="231" t="s">
        <v>473</v>
      </c>
      <c r="B22" s="211">
        <f t="shared" ref="B22:B26" si="0">SUMIF($B$3:$B$17,A22,$D$3:$D$17)</f>
        <v>27</v>
      </c>
      <c r="C22" s="211">
        <f t="shared" ref="C22:C26" si="1">COUNTIF($B$3:$B$17,A22)</f>
        <v>2</v>
      </c>
      <c r="D22" s="214">
        <f t="shared" ref="D22:D26" si="2">SUMIF($B$3:$B$17,A22,$F$3:$F$17)</f>
        <v>918000</v>
      </c>
      <c r="F22" s="475" t="s">
        <v>485</v>
      </c>
      <c r="G22" s="476"/>
      <c r="H22" s="476"/>
      <c r="I22" s="476"/>
      <c r="J22" s="232">
        <f>SUM(G5:G13)</f>
        <v>119001000</v>
      </c>
    </row>
    <row r="23" spans="1:10" ht="19.5" customHeight="1" x14ac:dyDescent="0.25">
      <c r="A23" s="231" t="s">
        <v>474</v>
      </c>
      <c r="B23" s="211">
        <f t="shared" si="0"/>
        <v>30</v>
      </c>
      <c r="C23" s="211">
        <f t="shared" si="1"/>
        <v>2</v>
      </c>
      <c r="D23" s="214">
        <f t="shared" si="2"/>
        <v>1280000</v>
      </c>
      <c r="F23" s="475" t="s">
        <v>486</v>
      </c>
      <c r="G23" s="476"/>
      <c r="H23" s="476"/>
      <c r="I23" s="476"/>
      <c r="J23" s="232">
        <f>SUM(G13:G17)</f>
        <v>81590000</v>
      </c>
    </row>
    <row r="24" spans="1:10" ht="19.5" customHeight="1" thickBot="1" x14ac:dyDescent="0.3">
      <c r="A24" s="233" t="s">
        <v>96</v>
      </c>
      <c r="B24" s="211">
        <f t="shared" si="0"/>
        <v>32</v>
      </c>
      <c r="C24" s="211">
        <f t="shared" si="1"/>
        <v>3</v>
      </c>
      <c r="D24" s="214">
        <f t="shared" si="2"/>
        <v>2877000</v>
      </c>
      <c r="F24" s="477" t="s">
        <v>487</v>
      </c>
      <c r="G24" s="478"/>
      <c r="H24" s="478"/>
      <c r="I24" s="478"/>
      <c r="J24" s="234">
        <f>SUM(G3:G13)</f>
        <v>131666000</v>
      </c>
    </row>
    <row r="25" spans="1:10" ht="19.5" customHeight="1" x14ac:dyDescent="0.25">
      <c r="A25" s="231" t="s">
        <v>475</v>
      </c>
      <c r="B25" s="211">
        <f t="shared" si="0"/>
        <v>180</v>
      </c>
      <c r="C25" s="211">
        <f t="shared" si="1"/>
        <v>4</v>
      </c>
      <c r="D25" s="214">
        <f t="shared" si="2"/>
        <v>1756000</v>
      </c>
    </row>
    <row r="26" spans="1:10" ht="19.5" customHeight="1" thickBot="1" x14ac:dyDescent="0.3">
      <c r="A26" s="235" t="s">
        <v>476</v>
      </c>
      <c r="B26" s="211">
        <f t="shared" si="0"/>
        <v>20</v>
      </c>
      <c r="C26" s="211">
        <f t="shared" si="1"/>
        <v>2</v>
      </c>
      <c r="D26" s="214">
        <f t="shared" si="2"/>
        <v>3700000</v>
      </c>
    </row>
  </sheetData>
  <sortState ref="A3:G17">
    <sortCondition ref="E3"/>
  </sortState>
  <mergeCells count="8">
    <mergeCell ref="F23:I23"/>
    <mergeCell ref="F24:I24"/>
    <mergeCell ref="A1:G1"/>
    <mergeCell ref="I1:J1"/>
    <mergeCell ref="I8:K8"/>
    <mergeCell ref="F20:I20"/>
    <mergeCell ref="F21:I21"/>
    <mergeCell ref="F22:I2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5"/>
  <sheetViews>
    <sheetView workbookViewId="0">
      <selection activeCell="D28" sqref="D28"/>
    </sheetView>
  </sheetViews>
  <sheetFormatPr defaultRowHeight="12.75" x14ac:dyDescent="0.2"/>
  <cols>
    <col min="1" max="1" width="13" style="236" customWidth="1"/>
    <col min="2" max="3" width="14.5703125" style="236" customWidth="1"/>
    <col min="4" max="4" width="19.42578125" style="236" customWidth="1"/>
    <col min="5" max="5" width="14.5703125" style="236" customWidth="1"/>
    <col min="6" max="6" width="17.85546875" style="236" customWidth="1"/>
    <col min="7" max="7" width="16.140625" style="236" customWidth="1"/>
    <col min="8" max="8" width="11" style="236" customWidth="1"/>
    <col min="9" max="9" width="20.42578125" style="236" customWidth="1"/>
    <col min="10" max="10" width="14.42578125" style="236" bestFit="1" customWidth="1"/>
    <col min="11" max="11" width="17.42578125" style="236" customWidth="1"/>
    <col min="12" max="12" width="16.140625" style="236" customWidth="1"/>
    <col min="13" max="13" width="12.7109375" style="236" customWidth="1"/>
    <col min="14" max="14" width="16.85546875" style="236" customWidth="1"/>
    <col min="15" max="15" width="20.5703125" style="236" customWidth="1"/>
    <col min="16" max="16" width="17.42578125" style="236" customWidth="1"/>
    <col min="17" max="17" width="4.140625" style="236" customWidth="1"/>
    <col min="18" max="18" width="20.7109375" style="236" bestFit="1" customWidth="1"/>
    <col min="19" max="19" width="15.85546875" style="236" customWidth="1"/>
    <col min="20" max="20" width="16.140625" style="236" customWidth="1"/>
    <col min="21" max="21" width="13.85546875" style="236" customWidth="1"/>
    <col min="22" max="16384" width="9.140625" style="236"/>
  </cols>
  <sheetData>
    <row r="1" spans="1:15" s="238" customFormat="1" ht="21" customHeight="1" thickBot="1" x14ac:dyDescent="0.35">
      <c r="A1" s="487" t="s">
        <v>488</v>
      </c>
      <c r="B1" s="487"/>
      <c r="C1" s="487"/>
      <c r="D1" s="487"/>
      <c r="E1" s="487"/>
      <c r="F1" s="487"/>
      <c r="G1" s="487"/>
      <c r="I1" s="238" t="s">
        <v>489</v>
      </c>
      <c r="K1" s="239" t="s">
        <v>490</v>
      </c>
      <c r="L1" s="240">
        <v>21070</v>
      </c>
    </row>
    <row r="2" spans="1:15" s="245" customFormat="1" ht="34.5" customHeight="1" x14ac:dyDescent="0.25">
      <c r="A2" s="241" t="s">
        <v>491</v>
      </c>
      <c r="B2" s="241" t="s">
        <v>492</v>
      </c>
      <c r="C2" s="241" t="s">
        <v>493</v>
      </c>
      <c r="D2" s="241" t="s">
        <v>494</v>
      </c>
      <c r="E2" s="241" t="s">
        <v>495</v>
      </c>
      <c r="F2" s="241" t="s">
        <v>496</v>
      </c>
      <c r="G2" s="241" t="s">
        <v>497</v>
      </c>
      <c r="H2" s="238"/>
      <c r="I2" s="241" t="s">
        <v>498</v>
      </c>
      <c r="J2" s="242" t="s">
        <v>499</v>
      </c>
      <c r="K2" s="242" t="s">
        <v>500</v>
      </c>
      <c r="L2" s="243" t="s">
        <v>8</v>
      </c>
      <c r="M2" s="242" t="s">
        <v>501</v>
      </c>
      <c r="N2" s="244" t="s">
        <v>502</v>
      </c>
    </row>
    <row r="3" spans="1:15" s="238" customFormat="1" ht="16.5" x14ac:dyDescent="0.25">
      <c r="A3" s="246" t="s">
        <v>503</v>
      </c>
      <c r="B3" s="247"/>
      <c r="C3" s="247"/>
      <c r="D3" s="247"/>
      <c r="E3" s="247">
        <v>13</v>
      </c>
      <c r="F3" s="248"/>
      <c r="G3" s="248"/>
      <c r="I3" s="249">
        <v>11</v>
      </c>
      <c r="J3" s="250" t="s">
        <v>504</v>
      </c>
      <c r="K3" s="251"/>
      <c r="L3" s="251"/>
      <c r="M3" s="247"/>
      <c r="N3" s="252"/>
    </row>
    <row r="4" spans="1:15" s="238" customFormat="1" ht="16.5" x14ac:dyDescent="0.25">
      <c r="A4" s="246" t="s">
        <v>505</v>
      </c>
      <c r="B4" s="247"/>
      <c r="C4" s="247"/>
      <c r="D4" s="247"/>
      <c r="E4" s="247">
        <v>25</v>
      </c>
      <c r="F4" s="248"/>
      <c r="G4" s="248"/>
      <c r="I4" s="249">
        <v>22</v>
      </c>
      <c r="J4" s="250" t="s">
        <v>506</v>
      </c>
      <c r="K4" s="251"/>
      <c r="L4" s="251"/>
      <c r="M4" s="247"/>
      <c r="N4" s="252"/>
    </row>
    <row r="5" spans="1:15" s="238" customFormat="1" ht="16.5" x14ac:dyDescent="0.25">
      <c r="A5" s="246" t="s">
        <v>507</v>
      </c>
      <c r="B5" s="247"/>
      <c r="C5" s="247"/>
      <c r="D5" s="247"/>
      <c r="E5" s="247">
        <v>31</v>
      </c>
      <c r="F5" s="248"/>
      <c r="G5" s="248"/>
      <c r="I5" s="249">
        <v>33</v>
      </c>
      <c r="J5" s="250" t="s">
        <v>508</v>
      </c>
      <c r="K5" s="251"/>
      <c r="L5" s="251"/>
      <c r="M5" s="247"/>
      <c r="N5" s="252"/>
    </row>
    <row r="6" spans="1:15" s="238" customFormat="1" ht="17.25" thickBot="1" x14ac:dyDescent="0.3">
      <c r="A6" s="246" t="s">
        <v>509</v>
      </c>
      <c r="B6" s="247"/>
      <c r="C6" s="247"/>
      <c r="D6" s="247"/>
      <c r="E6" s="247">
        <v>33</v>
      </c>
      <c r="F6" s="248"/>
      <c r="G6" s="248"/>
      <c r="I6" s="253">
        <v>44</v>
      </c>
      <c r="J6" s="254" t="s">
        <v>510</v>
      </c>
      <c r="K6" s="251"/>
      <c r="L6" s="251"/>
      <c r="M6" s="247"/>
      <c r="N6" s="252"/>
    </row>
    <row r="7" spans="1:15" s="238" customFormat="1" ht="17.25" thickBot="1" x14ac:dyDescent="0.3">
      <c r="A7" s="246" t="s">
        <v>507</v>
      </c>
      <c r="B7" s="247"/>
      <c r="C7" s="247"/>
      <c r="D7" s="247"/>
      <c r="E7" s="247">
        <v>19</v>
      </c>
      <c r="F7" s="248"/>
      <c r="G7" s="248"/>
    </row>
    <row r="8" spans="1:15" s="238" customFormat="1" ht="16.5" x14ac:dyDescent="0.25">
      <c r="A8" s="246" t="s">
        <v>511</v>
      </c>
      <c r="B8" s="247"/>
      <c r="C8" s="247"/>
      <c r="D8" s="247"/>
      <c r="E8" s="247">
        <v>14</v>
      </c>
      <c r="F8" s="248"/>
      <c r="G8" s="248"/>
      <c r="I8" s="488" t="s">
        <v>512</v>
      </c>
      <c r="J8" s="489"/>
      <c r="K8" s="490"/>
      <c r="M8" s="491" t="s">
        <v>513</v>
      </c>
      <c r="N8" s="492"/>
      <c r="O8" s="493"/>
    </row>
    <row r="9" spans="1:15" s="238" customFormat="1" ht="16.5" x14ac:dyDescent="0.25">
      <c r="A9" s="246" t="s">
        <v>514</v>
      </c>
      <c r="B9" s="247"/>
      <c r="C9" s="247"/>
      <c r="D9" s="247"/>
      <c r="E9" s="247">
        <v>31</v>
      </c>
      <c r="F9" s="248"/>
      <c r="G9" s="248"/>
      <c r="I9" s="255" t="s">
        <v>64</v>
      </c>
      <c r="J9" s="256" t="s">
        <v>65</v>
      </c>
      <c r="K9" s="257" t="s">
        <v>515</v>
      </c>
      <c r="M9" s="255" t="s">
        <v>516</v>
      </c>
      <c r="N9" s="256" t="s">
        <v>517</v>
      </c>
      <c r="O9" s="257" t="s">
        <v>518</v>
      </c>
    </row>
    <row r="10" spans="1:15" s="238" customFormat="1" ht="17.25" thickBot="1" x14ac:dyDescent="0.3">
      <c r="A10" s="246" t="s">
        <v>519</v>
      </c>
      <c r="B10" s="247"/>
      <c r="C10" s="247"/>
      <c r="D10" s="247"/>
      <c r="E10" s="247">
        <v>24</v>
      </c>
      <c r="F10" s="248"/>
      <c r="G10" s="248"/>
      <c r="I10" s="258" t="s">
        <v>93</v>
      </c>
      <c r="J10" s="247" t="s">
        <v>520</v>
      </c>
      <c r="K10" s="259">
        <v>115</v>
      </c>
      <c r="M10" s="260" t="s">
        <v>521</v>
      </c>
      <c r="N10" s="261" t="s">
        <v>522</v>
      </c>
      <c r="O10" s="262" t="s">
        <v>523</v>
      </c>
    </row>
    <row r="11" spans="1:15" s="238" customFormat="1" ht="16.5" x14ac:dyDescent="0.25">
      <c r="A11" s="246" t="s">
        <v>524</v>
      </c>
      <c r="B11" s="247"/>
      <c r="C11" s="247"/>
      <c r="D11" s="247"/>
      <c r="E11" s="247">
        <v>11</v>
      </c>
      <c r="F11" s="248"/>
      <c r="G11" s="248"/>
      <c r="I11" s="258" t="s">
        <v>525</v>
      </c>
      <c r="J11" s="247" t="s">
        <v>526</v>
      </c>
      <c r="K11" s="259">
        <v>321</v>
      </c>
      <c r="M11" s="263"/>
    </row>
    <row r="12" spans="1:15" s="238" customFormat="1" ht="16.5" x14ac:dyDescent="0.25">
      <c r="A12" s="246" t="s">
        <v>527</v>
      </c>
      <c r="B12" s="247"/>
      <c r="C12" s="247"/>
      <c r="D12" s="247"/>
      <c r="E12" s="247">
        <v>21</v>
      </c>
      <c r="F12" s="248"/>
      <c r="G12" s="248"/>
      <c r="I12" s="258" t="s">
        <v>528</v>
      </c>
      <c r="J12" s="247" t="s">
        <v>529</v>
      </c>
      <c r="K12" s="259">
        <v>185</v>
      </c>
      <c r="M12" s="263"/>
    </row>
    <row r="13" spans="1:15" s="238" customFormat="1" ht="16.5" x14ac:dyDescent="0.25">
      <c r="A13" s="246" t="s">
        <v>524</v>
      </c>
      <c r="B13" s="247"/>
      <c r="C13" s="247"/>
      <c r="D13" s="247"/>
      <c r="E13" s="247">
        <v>19</v>
      </c>
      <c r="F13" s="248"/>
      <c r="G13" s="248"/>
      <c r="I13" s="258" t="s">
        <v>530</v>
      </c>
      <c r="J13" s="247" t="s">
        <v>531</v>
      </c>
      <c r="K13" s="259">
        <v>965</v>
      </c>
    </row>
    <row r="14" spans="1:15" s="238" customFormat="1" ht="17.25" thickBot="1" x14ac:dyDescent="0.3">
      <c r="A14" s="246" t="s">
        <v>532</v>
      </c>
      <c r="B14" s="247"/>
      <c r="C14" s="247"/>
      <c r="D14" s="247"/>
      <c r="E14" s="247">
        <v>39</v>
      </c>
      <c r="F14" s="248"/>
      <c r="G14" s="248"/>
      <c r="I14" s="264" t="s">
        <v>533</v>
      </c>
      <c r="J14" s="265" t="s">
        <v>534</v>
      </c>
      <c r="K14" s="266">
        <v>510</v>
      </c>
    </row>
    <row r="15" spans="1:15" s="238" customFormat="1" ht="17.25" thickBot="1" x14ac:dyDescent="0.3">
      <c r="A15" s="246" t="s">
        <v>535</v>
      </c>
      <c r="B15" s="247"/>
      <c r="C15" s="247"/>
      <c r="D15" s="247"/>
      <c r="E15" s="247">
        <v>33</v>
      </c>
      <c r="F15" s="248"/>
      <c r="G15" s="248"/>
    </row>
    <row r="16" spans="1:15" s="238" customFormat="1" ht="17.25" thickBot="1" x14ac:dyDescent="0.3">
      <c r="A16" s="246" t="s">
        <v>536</v>
      </c>
      <c r="B16" s="247"/>
      <c r="C16" s="247"/>
      <c r="D16" s="247"/>
      <c r="E16" s="247">
        <v>37</v>
      </c>
      <c r="F16" s="248"/>
      <c r="G16" s="248"/>
      <c r="I16" s="267" t="s">
        <v>537</v>
      </c>
      <c r="J16" s="268" t="s">
        <v>478</v>
      </c>
      <c r="L16" s="267" t="s">
        <v>538</v>
      </c>
      <c r="M16" s="269"/>
      <c r="N16" s="270" t="s">
        <v>539</v>
      </c>
      <c r="O16" s="271"/>
    </row>
    <row r="17" spans="1:15" s="238" customFormat="1" ht="16.5" x14ac:dyDescent="0.25">
      <c r="A17" s="246" t="s">
        <v>536</v>
      </c>
      <c r="B17" s="247"/>
      <c r="C17" s="247"/>
      <c r="D17" s="247"/>
      <c r="E17" s="247">
        <v>21</v>
      </c>
      <c r="F17" s="248"/>
      <c r="G17" s="248"/>
      <c r="I17" s="255" t="s">
        <v>65</v>
      </c>
      <c r="J17" s="257" t="s">
        <v>482</v>
      </c>
      <c r="L17" s="272"/>
      <c r="M17" s="273" t="s">
        <v>521</v>
      </c>
      <c r="N17" s="273" t="s">
        <v>522</v>
      </c>
      <c r="O17" s="274" t="s">
        <v>523</v>
      </c>
    </row>
    <row r="18" spans="1:15" s="238" customFormat="1" ht="16.5" x14ac:dyDescent="0.25">
      <c r="A18" s="246" t="s">
        <v>540</v>
      </c>
      <c r="B18" s="247"/>
      <c r="C18" s="247"/>
      <c r="D18" s="247"/>
      <c r="E18" s="247">
        <v>5</v>
      </c>
      <c r="F18" s="248"/>
      <c r="G18" s="248"/>
      <c r="I18" s="258" t="s">
        <v>520</v>
      </c>
      <c r="J18" s="259"/>
      <c r="L18" s="275" t="s">
        <v>520</v>
      </c>
      <c r="M18" s="247"/>
      <c r="N18" s="247"/>
      <c r="O18" s="247"/>
    </row>
    <row r="19" spans="1:15" s="238" customFormat="1" ht="16.5" x14ac:dyDescent="0.25">
      <c r="A19" s="246" t="s">
        <v>541</v>
      </c>
      <c r="B19" s="247"/>
      <c r="C19" s="247"/>
      <c r="D19" s="247"/>
      <c r="E19" s="247">
        <v>14</v>
      </c>
      <c r="F19" s="248"/>
      <c r="G19" s="248"/>
      <c r="I19" s="258" t="s">
        <v>526</v>
      </c>
      <c r="J19" s="259"/>
      <c r="L19" s="275" t="s">
        <v>526</v>
      </c>
      <c r="M19" s="247"/>
      <c r="N19" s="247"/>
      <c r="O19" s="247"/>
    </row>
    <row r="20" spans="1:15" s="238" customFormat="1" ht="16.5" x14ac:dyDescent="0.25">
      <c r="A20" s="246" t="s">
        <v>542</v>
      </c>
      <c r="B20" s="247"/>
      <c r="C20" s="247"/>
      <c r="D20" s="247"/>
      <c r="E20" s="247">
        <v>21</v>
      </c>
      <c r="F20" s="248"/>
      <c r="G20" s="248"/>
      <c r="I20" s="258" t="s">
        <v>529</v>
      </c>
      <c r="J20" s="259"/>
      <c r="L20" s="275" t="s">
        <v>529</v>
      </c>
      <c r="M20" s="247"/>
      <c r="N20" s="247"/>
      <c r="O20" s="247"/>
    </row>
    <row r="21" spans="1:15" s="238" customFormat="1" ht="16.5" x14ac:dyDescent="0.25">
      <c r="I21" s="258" t="s">
        <v>531</v>
      </c>
      <c r="J21" s="259"/>
      <c r="L21" s="275" t="s">
        <v>531</v>
      </c>
      <c r="M21" s="247"/>
      <c r="N21" s="247"/>
      <c r="O21" s="247"/>
    </row>
    <row r="22" spans="1:15" s="238" customFormat="1" ht="17.25" thickBot="1" x14ac:dyDescent="0.3">
      <c r="A22" s="276" t="s">
        <v>313</v>
      </c>
      <c r="I22" s="264" t="s">
        <v>534</v>
      </c>
      <c r="J22" s="266"/>
      <c r="L22" s="277" t="s">
        <v>534</v>
      </c>
      <c r="M22" s="247"/>
      <c r="N22" s="247"/>
      <c r="O22" s="247"/>
    </row>
    <row r="23" spans="1:15" s="278" customFormat="1" ht="18.75" x14ac:dyDescent="0.3">
      <c r="A23" s="278" t="s">
        <v>543</v>
      </c>
    </row>
    <row r="24" spans="1:15" s="278" customFormat="1" ht="18.75" x14ac:dyDescent="0.3">
      <c r="A24" s="278" t="s">
        <v>544</v>
      </c>
    </row>
    <row r="25" spans="1:15" s="278" customFormat="1" ht="18.75" x14ac:dyDescent="0.3">
      <c r="A25" s="278" t="s">
        <v>545</v>
      </c>
    </row>
    <row r="26" spans="1:15" s="278" customFormat="1" ht="18.75" x14ac:dyDescent="0.3">
      <c r="A26" s="278" t="s">
        <v>546</v>
      </c>
      <c r="K26" s="238"/>
    </row>
    <row r="27" spans="1:15" s="278" customFormat="1" ht="18.75" x14ac:dyDescent="0.3">
      <c r="A27" s="278" t="s">
        <v>547</v>
      </c>
      <c r="J27" s="279"/>
      <c r="K27" s="238"/>
    </row>
    <row r="28" spans="1:15" s="278" customFormat="1" ht="18.75" x14ac:dyDescent="0.3">
      <c r="A28" s="278" t="s">
        <v>548</v>
      </c>
      <c r="F28" s="280"/>
      <c r="I28" s="236"/>
      <c r="J28" s="236"/>
      <c r="K28" s="238"/>
    </row>
    <row r="29" spans="1:15" s="278" customFormat="1" ht="18.75" x14ac:dyDescent="0.3">
      <c r="A29" s="278" t="s">
        <v>549</v>
      </c>
      <c r="I29" s="236"/>
      <c r="J29" s="236"/>
      <c r="K29" s="238"/>
    </row>
    <row r="30" spans="1:15" s="278" customFormat="1" ht="18.75" x14ac:dyDescent="0.3">
      <c r="A30" s="278" t="s">
        <v>550</v>
      </c>
      <c r="I30" s="236"/>
      <c r="J30" s="236"/>
      <c r="K30" s="238"/>
    </row>
    <row r="31" spans="1:15" s="278" customFormat="1" ht="18.75" x14ac:dyDescent="0.3">
      <c r="A31" s="278" t="s">
        <v>551</v>
      </c>
      <c r="I31" s="236"/>
      <c r="J31" s="236"/>
    </row>
    <row r="32" spans="1:15" s="278" customFormat="1" ht="18.75" x14ac:dyDescent="0.3">
      <c r="A32" s="278" t="s">
        <v>552</v>
      </c>
      <c r="I32" s="236"/>
      <c r="J32" s="236"/>
    </row>
    <row r="33" spans="1:10" s="278" customFormat="1" ht="18.75" x14ac:dyDescent="0.3">
      <c r="A33" s="278" t="s">
        <v>553</v>
      </c>
      <c r="I33" s="236"/>
      <c r="J33" s="236"/>
    </row>
    <row r="35" spans="1:10" ht="17.25" customHeight="1" x14ac:dyDescent="0.2"/>
    <row r="36" spans="1:10" ht="17.25" customHeight="1" x14ac:dyDescent="0.2"/>
    <row r="37" spans="1:10" ht="17.25" customHeight="1" x14ac:dyDescent="0.2"/>
    <row r="38" spans="1:10" ht="17.25" customHeight="1" x14ac:dyDescent="0.2"/>
    <row r="39" spans="1:10" ht="17.25" customHeight="1" x14ac:dyDescent="0.2"/>
    <row r="40" spans="1:10" ht="17.25" customHeight="1" x14ac:dyDescent="0.2">
      <c r="D40" s="281"/>
      <c r="E40" s="282"/>
      <c r="F40" s="282"/>
      <c r="G40" s="282"/>
      <c r="H40" s="282"/>
    </row>
    <row r="41" spans="1:10" ht="17.25" customHeight="1" x14ac:dyDescent="0.2">
      <c r="D41" s="281"/>
      <c r="E41" s="282"/>
      <c r="F41" s="282"/>
      <c r="G41" s="282"/>
      <c r="H41" s="282"/>
    </row>
    <row r="42" spans="1:10" ht="17.25" customHeight="1" x14ac:dyDescent="0.2">
      <c r="D42" s="281"/>
      <c r="E42" s="282"/>
      <c r="F42" s="282"/>
      <c r="G42" s="282"/>
      <c r="H42" s="282"/>
    </row>
    <row r="43" spans="1:10" ht="17.25" customHeight="1" x14ac:dyDescent="0.2">
      <c r="D43" s="281"/>
      <c r="E43" s="282"/>
      <c r="F43" s="282"/>
      <c r="G43" s="282"/>
      <c r="H43" s="282"/>
    </row>
    <row r="44" spans="1:10" ht="17.25" customHeight="1" x14ac:dyDescent="0.2"/>
    <row r="45" spans="1:10" ht="17.25" customHeight="1" x14ac:dyDescent="0.2"/>
  </sheetData>
  <mergeCells count="3">
    <mergeCell ref="A1:G1"/>
    <mergeCell ref="I8:K8"/>
    <mergeCell ref="M8:O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Normal="100" workbookViewId="0">
      <selection activeCell="L10" sqref="L10"/>
    </sheetView>
  </sheetViews>
  <sheetFormatPr defaultRowHeight="12.75" x14ac:dyDescent="0.2"/>
  <cols>
    <col min="1" max="1" width="7" style="366" bestFit="1" customWidth="1"/>
    <col min="2" max="2" width="8.28515625" style="366" bestFit="1" customWidth="1"/>
    <col min="3" max="3" width="11.5703125" style="366" bestFit="1" customWidth="1"/>
    <col min="4" max="4" width="14.42578125" style="366" bestFit="1" customWidth="1"/>
    <col min="5" max="5" width="8.140625" style="366" bestFit="1" customWidth="1"/>
    <col min="6" max="6" width="25.140625" style="366" bestFit="1" customWidth="1"/>
    <col min="7" max="7" width="22.7109375" style="366" bestFit="1" customWidth="1"/>
    <col min="8" max="8" width="13.42578125" style="366" bestFit="1" customWidth="1"/>
    <col min="9" max="9" width="8.42578125" style="366" bestFit="1" customWidth="1"/>
    <col min="10" max="10" width="12.85546875" style="366" bestFit="1" customWidth="1"/>
    <col min="11" max="11" width="8.7109375" style="366" bestFit="1" customWidth="1"/>
    <col min="12" max="12" width="15.28515625" style="366" bestFit="1" customWidth="1"/>
    <col min="13" max="16384" width="9.140625" style="366"/>
  </cols>
  <sheetData>
    <row r="1" spans="1:12" s="365" customFormat="1" x14ac:dyDescent="0.2">
      <c r="A1" s="365" t="s">
        <v>615</v>
      </c>
      <c r="B1" s="365" t="s">
        <v>616</v>
      </c>
      <c r="C1" s="365" t="s">
        <v>617</v>
      </c>
      <c r="D1" s="365" t="s">
        <v>618</v>
      </c>
      <c r="E1" s="365" t="s">
        <v>619</v>
      </c>
      <c r="F1" s="365" t="s">
        <v>620</v>
      </c>
      <c r="G1" s="365" t="s">
        <v>621</v>
      </c>
      <c r="H1" s="365" t="s">
        <v>622</v>
      </c>
      <c r="I1" s="365" t="s">
        <v>623</v>
      </c>
      <c r="J1" s="365" t="s">
        <v>624</v>
      </c>
    </row>
    <row r="2" spans="1:12" x14ac:dyDescent="0.2">
      <c r="A2" s="366">
        <v>11079</v>
      </c>
      <c r="B2" s="366" t="s">
        <v>625</v>
      </c>
      <c r="C2" s="367">
        <v>40548</v>
      </c>
      <c r="D2" s="367">
        <v>40550</v>
      </c>
      <c r="E2" s="368">
        <v>18</v>
      </c>
      <c r="F2" s="366" t="s">
        <v>626</v>
      </c>
      <c r="G2" s="366" t="s">
        <v>627</v>
      </c>
      <c r="H2" s="366" t="s">
        <v>628</v>
      </c>
      <c r="I2" s="366" t="s">
        <v>629</v>
      </c>
      <c r="J2" s="366" t="s">
        <v>630</v>
      </c>
    </row>
    <row r="3" spans="1:12" x14ac:dyDescent="0.2">
      <c r="A3" s="366">
        <v>11080</v>
      </c>
      <c r="B3" s="366" t="s">
        <v>631</v>
      </c>
      <c r="C3" s="367">
        <v>40548</v>
      </c>
      <c r="D3" s="367">
        <v>40549</v>
      </c>
      <c r="E3" s="368">
        <v>13.25</v>
      </c>
      <c r="F3" s="366" t="s">
        <v>632</v>
      </c>
      <c r="G3" s="366" t="s">
        <v>633</v>
      </c>
      <c r="H3" s="366" t="s">
        <v>634</v>
      </c>
      <c r="I3" s="366" t="s">
        <v>635</v>
      </c>
      <c r="J3" s="366" t="s">
        <v>636</v>
      </c>
    </row>
    <row r="4" spans="1:12" x14ac:dyDescent="0.2">
      <c r="A4" s="366">
        <v>11081</v>
      </c>
      <c r="B4" s="366" t="s">
        <v>637</v>
      </c>
      <c r="C4" s="367">
        <v>40549</v>
      </c>
      <c r="D4" s="367">
        <v>40550</v>
      </c>
      <c r="E4" s="368">
        <v>8.9499999999999993</v>
      </c>
      <c r="F4" s="366" t="s">
        <v>638</v>
      </c>
      <c r="G4" s="366" t="s">
        <v>639</v>
      </c>
      <c r="H4" s="366" t="s">
        <v>640</v>
      </c>
      <c r="I4" s="366" t="s">
        <v>641</v>
      </c>
      <c r="J4" s="366" t="s">
        <v>642</v>
      </c>
    </row>
    <row r="5" spans="1:12" x14ac:dyDescent="0.2">
      <c r="A5" s="366">
        <v>11082</v>
      </c>
      <c r="B5" s="366" t="s">
        <v>643</v>
      </c>
      <c r="C5" s="367">
        <v>40549</v>
      </c>
      <c r="D5" s="367">
        <v>40551</v>
      </c>
      <c r="E5" s="368">
        <v>5.5</v>
      </c>
      <c r="F5" s="366" t="s">
        <v>644</v>
      </c>
      <c r="G5" s="366" t="s">
        <v>645</v>
      </c>
      <c r="H5" s="366" t="s">
        <v>646</v>
      </c>
      <c r="I5" s="366" t="s">
        <v>533</v>
      </c>
      <c r="J5" s="366" t="s">
        <v>647</v>
      </c>
      <c r="L5" s="367"/>
    </row>
    <row r="6" spans="1:12" x14ac:dyDescent="0.2">
      <c r="A6" s="366">
        <v>11083</v>
      </c>
      <c r="B6" s="366" t="s">
        <v>648</v>
      </c>
      <c r="C6" s="367">
        <v>40551</v>
      </c>
      <c r="D6" s="367">
        <v>40552</v>
      </c>
      <c r="E6" s="368">
        <v>28</v>
      </c>
      <c r="F6" s="366" t="s">
        <v>649</v>
      </c>
      <c r="G6" s="366" t="s">
        <v>650</v>
      </c>
      <c r="H6" s="366" t="s">
        <v>651</v>
      </c>
      <c r="I6" s="366" t="s">
        <v>533</v>
      </c>
      <c r="J6" s="366" t="s">
        <v>652</v>
      </c>
      <c r="L6" s="367"/>
    </row>
    <row r="7" spans="1:12" x14ac:dyDescent="0.2">
      <c r="A7" s="366">
        <v>11084</v>
      </c>
      <c r="B7" s="366" t="s">
        <v>653</v>
      </c>
      <c r="C7" s="367">
        <v>40555</v>
      </c>
      <c r="D7" s="367">
        <v>40557</v>
      </c>
      <c r="E7" s="368">
        <v>8.5</v>
      </c>
      <c r="F7" s="366" t="s">
        <v>654</v>
      </c>
      <c r="G7" s="366" t="s">
        <v>655</v>
      </c>
      <c r="H7" s="366" t="s">
        <v>656</v>
      </c>
      <c r="I7" s="366" t="s">
        <v>657</v>
      </c>
      <c r="J7" s="366" t="s">
        <v>658</v>
      </c>
    </row>
    <row r="8" spans="1:12" x14ac:dyDescent="0.2">
      <c r="A8" s="366">
        <v>11085</v>
      </c>
      <c r="B8" s="366" t="s">
        <v>659</v>
      </c>
      <c r="C8" s="367">
        <v>40555</v>
      </c>
      <c r="D8" s="367">
        <v>40556</v>
      </c>
      <c r="E8" s="368">
        <v>3</v>
      </c>
      <c r="F8" s="366" t="s">
        <v>660</v>
      </c>
      <c r="G8" s="366" t="s">
        <v>661</v>
      </c>
      <c r="H8" s="366" t="s">
        <v>662</v>
      </c>
      <c r="I8" s="366" t="s">
        <v>663</v>
      </c>
      <c r="J8" s="366" t="s">
        <v>664</v>
      </c>
    </row>
    <row r="9" spans="1:12" x14ac:dyDescent="0.2">
      <c r="A9" s="366">
        <v>11086</v>
      </c>
      <c r="B9" s="366" t="s">
        <v>665</v>
      </c>
      <c r="C9" s="367">
        <v>40555</v>
      </c>
      <c r="D9" s="367">
        <v>40556</v>
      </c>
      <c r="E9" s="368">
        <v>6.95</v>
      </c>
      <c r="F9" s="366" t="s">
        <v>666</v>
      </c>
      <c r="G9" s="366" t="s">
        <v>667</v>
      </c>
      <c r="H9" s="366" t="s">
        <v>651</v>
      </c>
      <c r="I9" s="366" t="s">
        <v>533</v>
      </c>
      <c r="J9" s="366" t="s">
        <v>668</v>
      </c>
    </row>
    <row r="10" spans="1:12" x14ac:dyDescent="0.2">
      <c r="A10" s="366">
        <v>11087</v>
      </c>
      <c r="B10" s="366" t="s">
        <v>669</v>
      </c>
      <c r="C10" s="367">
        <v>40555</v>
      </c>
      <c r="D10" s="367">
        <v>40556</v>
      </c>
      <c r="E10" s="368">
        <v>20</v>
      </c>
      <c r="F10" s="366" t="s">
        <v>670</v>
      </c>
      <c r="G10" s="366" t="s">
        <v>671</v>
      </c>
      <c r="H10" s="366" t="s">
        <v>651</v>
      </c>
      <c r="I10" s="366" t="s">
        <v>533</v>
      </c>
      <c r="J10" s="366" t="s">
        <v>672</v>
      </c>
    </row>
    <row r="11" spans="1:12" x14ac:dyDescent="0.2">
      <c r="A11" s="366">
        <v>11088</v>
      </c>
      <c r="B11" s="366" t="s">
        <v>673</v>
      </c>
      <c r="C11" s="367">
        <v>40556</v>
      </c>
      <c r="D11" s="367">
        <v>40557</v>
      </c>
      <c r="E11" s="368">
        <v>7.95</v>
      </c>
      <c r="F11" s="366" t="s">
        <v>674</v>
      </c>
      <c r="G11" s="366" t="s">
        <v>675</v>
      </c>
      <c r="H11" s="366" t="s">
        <v>676</v>
      </c>
      <c r="I11" s="366" t="s">
        <v>533</v>
      </c>
      <c r="J11" s="366" t="s">
        <v>677</v>
      </c>
    </row>
    <row r="12" spans="1:12" x14ac:dyDescent="0.2">
      <c r="A12" s="366">
        <v>11089</v>
      </c>
      <c r="B12" s="366" t="s">
        <v>678</v>
      </c>
      <c r="C12" s="367">
        <v>40557</v>
      </c>
      <c r="D12" s="367">
        <v>40559</v>
      </c>
      <c r="E12" s="368">
        <v>7.5</v>
      </c>
      <c r="F12" s="366" t="s">
        <v>679</v>
      </c>
      <c r="G12" s="366" t="s">
        <v>680</v>
      </c>
      <c r="H12" s="366" t="s">
        <v>681</v>
      </c>
      <c r="I12" s="366" t="s">
        <v>682</v>
      </c>
      <c r="J12" s="366" t="s">
        <v>683</v>
      </c>
      <c r="L12" s="367"/>
    </row>
    <row r="13" spans="1:12" x14ac:dyDescent="0.2">
      <c r="A13" s="366">
        <v>11090</v>
      </c>
      <c r="B13" s="366" t="s">
        <v>684</v>
      </c>
      <c r="C13" s="367">
        <v>40557</v>
      </c>
      <c r="D13" s="367">
        <v>40559</v>
      </c>
      <c r="E13" s="368">
        <v>14.5</v>
      </c>
      <c r="F13" s="366" t="s">
        <v>685</v>
      </c>
      <c r="G13" s="366" t="s">
        <v>686</v>
      </c>
      <c r="H13" s="366" t="s">
        <v>651</v>
      </c>
      <c r="I13" s="366" t="s">
        <v>533</v>
      </c>
      <c r="J13" s="366" t="s">
        <v>687</v>
      </c>
    </row>
    <row r="14" spans="1:12" x14ac:dyDescent="0.2">
      <c r="A14" s="366">
        <v>11091</v>
      </c>
      <c r="B14" s="366" t="s">
        <v>688</v>
      </c>
      <c r="C14" s="367">
        <v>40558</v>
      </c>
      <c r="D14" s="367">
        <v>40562</v>
      </c>
      <c r="E14" s="368">
        <v>24.5</v>
      </c>
      <c r="F14" s="366" t="s">
        <v>689</v>
      </c>
      <c r="G14" s="366" t="s">
        <v>690</v>
      </c>
      <c r="H14" s="366" t="s">
        <v>691</v>
      </c>
      <c r="I14" s="366" t="s">
        <v>533</v>
      </c>
      <c r="J14" s="366" t="s">
        <v>692</v>
      </c>
      <c r="L14" s="367"/>
    </row>
    <row r="15" spans="1:12" x14ac:dyDescent="0.2">
      <c r="A15" s="366">
        <v>11092</v>
      </c>
      <c r="B15" s="366" t="s">
        <v>693</v>
      </c>
      <c r="C15" s="367">
        <v>40559</v>
      </c>
      <c r="D15" s="367">
        <v>40562</v>
      </c>
      <c r="E15" s="368">
        <v>17</v>
      </c>
      <c r="F15" s="366" t="s">
        <v>694</v>
      </c>
      <c r="G15" s="366" t="s">
        <v>695</v>
      </c>
      <c r="H15" s="366" t="s">
        <v>696</v>
      </c>
      <c r="I15" s="366" t="s">
        <v>533</v>
      </c>
      <c r="J15" s="366" t="s">
        <v>697</v>
      </c>
    </row>
    <row r="16" spans="1:12" x14ac:dyDescent="0.2">
      <c r="A16" s="366">
        <v>11093</v>
      </c>
      <c r="B16" s="366" t="s">
        <v>698</v>
      </c>
      <c r="C16" s="367">
        <v>40562</v>
      </c>
      <c r="D16" s="367">
        <v>40564</v>
      </c>
      <c r="E16" s="368">
        <v>0</v>
      </c>
      <c r="F16" s="366" t="s">
        <v>699</v>
      </c>
      <c r="G16" s="366" t="s">
        <v>700</v>
      </c>
      <c r="H16" s="366" t="s">
        <v>701</v>
      </c>
      <c r="I16" s="366" t="s">
        <v>533</v>
      </c>
      <c r="J16" s="366" t="s">
        <v>702</v>
      </c>
    </row>
    <row r="17" spans="1:12" x14ac:dyDescent="0.2">
      <c r="A17" s="366">
        <v>11094</v>
      </c>
      <c r="B17" s="366" t="s">
        <v>703</v>
      </c>
      <c r="C17" s="367">
        <v>40565</v>
      </c>
      <c r="D17" s="367">
        <v>40566</v>
      </c>
      <c r="E17" s="368">
        <v>4.3499999999999996</v>
      </c>
      <c r="F17" s="366" t="s">
        <v>704</v>
      </c>
      <c r="G17" s="366" t="s">
        <v>705</v>
      </c>
      <c r="H17" s="366" t="s">
        <v>706</v>
      </c>
      <c r="I17" s="366" t="s">
        <v>533</v>
      </c>
      <c r="J17" s="366" t="s">
        <v>707</v>
      </c>
    </row>
    <row r="18" spans="1:12" x14ac:dyDescent="0.2">
      <c r="A18" s="366">
        <v>11095</v>
      </c>
      <c r="B18" s="366" t="s">
        <v>708</v>
      </c>
      <c r="C18" s="367">
        <v>40565</v>
      </c>
      <c r="D18" s="367">
        <v>40567</v>
      </c>
      <c r="E18" s="368">
        <v>18.95</v>
      </c>
      <c r="F18" s="366" t="s">
        <v>709</v>
      </c>
      <c r="G18" s="366" t="s">
        <v>710</v>
      </c>
      <c r="H18" s="366" t="s">
        <v>651</v>
      </c>
      <c r="I18" s="366" t="s">
        <v>533</v>
      </c>
      <c r="J18" s="366" t="s">
        <v>711</v>
      </c>
    </row>
    <row r="19" spans="1:12" x14ac:dyDescent="0.2">
      <c r="A19" s="366">
        <v>11096</v>
      </c>
      <c r="B19" s="366" t="s">
        <v>712</v>
      </c>
      <c r="C19" s="367">
        <v>40565</v>
      </c>
      <c r="D19" s="367">
        <v>40566</v>
      </c>
      <c r="E19" s="368">
        <v>14.4</v>
      </c>
      <c r="F19" s="366" t="s">
        <v>713</v>
      </c>
      <c r="G19" s="366" t="s">
        <v>714</v>
      </c>
      <c r="H19" s="366" t="s">
        <v>691</v>
      </c>
      <c r="I19" s="366" t="s">
        <v>533</v>
      </c>
      <c r="J19" s="366" t="s">
        <v>715</v>
      </c>
    </row>
    <row r="20" spans="1:12" x14ac:dyDescent="0.2">
      <c r="A20" s="366">
        <v>11097</v>
      </c>
      <c r="B20" s="366" t="s">
        <v>716</v>
      </c>
      <c r="C20" s="367">
        <v>40565</v>
      </c>
      <c r="D20" s="367">
        <v>40566</v>
      </c>
      <c r="E20" s="368">
        <v>30</v>
      </c>
      <c r="F20" s="366" t="s">
        <v>717</v>
      </c>
      <c r="G20" s="366" t="s">
        <v>718</v>
      </c>
      <c r="H20" s="366" t="s">
        <v>696</v>
      </c>
      <c r="I20" s="366" t="s">
        <v>533</v>
      </c>
      <c r="J20" s="366" t="s">
        <v>719</v>
      </c>
      <c r="L20" s="367"/>
    </row>
    <row r="21" spans="1:12" x14ac:dyDescent="0.2">
      <c r="A21" s="366">
        <v>11098</v>
      </c>
      <c r="B21" s="366" t="s">
        <v>720</v>
      </c>
      <c r="C21" s="367">
        <v>40565</v>
      </c>
      <c r="D21" s="367">
        <v>40566</v>
      </c>
      <c r="E21" s="368">
        <v>18.5</v>
      </c>
      <c r="F21" s="366" t="s">
        <v>721</v>
      </c>
      <c r="G21" s="366" t="s">
        <v>722</v>
      </c>
      <c r="H21" s="366" t="s">
        <v>723</v>
      </c>
      <c r="I21" s="366" t="s">
        <v>682</v>
      </c>
      <c r="J21" s="366" t="s">
        <v>724</v>
      </c>
      <c r="L21" s="367"/>
    </row>
    <row r="22" spans="1:12" x14ac:dyDescent="0.2">
      <c r="A22" s="366">
        <v>11099</v>
      </c>
      <c r="B22" s="366" t="s">
        <v>725</v>
      </c>
      <c r="C22" s="367">
        <v>40565</v>
      </c>
      <c r="D22" s="367">
        <v>40566</v>
      </c>
      <c r="E22" s="368">
        <v>9.9499999999999993</v>
      </c>
      <c r="F22" s="366" t="s">
        <v>726</v>
      </c>
      <c r="G22" s="366" t="s">
        <v>727</v>
      </c>
      <c r="H22" s="366" t="s">
        <v>728</v>
      </c>
      <c r="I22" s="366" t="s">
        <v>533</v>
      </c>
      <c r="J22" s="366" t="s">
        <v>729</v>
      </c>
      <c r="L22" s="367"/>
    </row>
    <row r="23" spans="1:12" x14ac:dyDescent="0.2">
      <c r="A23" s="366">
        <v>11100</v>
      </c>
      <c r="B23" s="366" t="s">
        <v>730</v>
      </c>
      <c r="C23" s="367">
        <v>40566</v>
      </c>
      <c r="D23" s="367">
        <v>40567</v>
      </c>
      <c r="E23" s="368">
        <v>16.5</v>
      </c>
      <c r="F23" s="366" t="s">
        <v>731</v>
      </c>
      <c r="G23" s="366" t="s">
        <v>732</v>
      </c>
      <c r="H23" s="366" t="s">
        <v>733</v>
      </c>
      <c r="I23" s="366" t="s">
        <v>533</v>
      </c>
      <c r="J23" s="366" t="s">
        <v>734</v>
      </c>
      <c r="L23" s="367"/>
    </row>
    <row r="24" spans="1:12" x14ac:dyDescent="0.2">
      <c r="A24" s="366">
        <v>11101</v>
      </c>
      <c r="B24" s="366" t="s">
        <v>735</v>
      </c>
      <c r="C24" s="367">
        <v>40566</v>
      </c>
      <c r="D24" s="367">
        <v>40567</v>
      </c>
      <c r="E24" s="368">
        <v>3.25</v>
      </c>
      <c r="F24" s="366" t="s">
        <v>736</v>
      </c>
      <c r="G24" s="366" t="s">
        <v>737</v>
      </c>
      <c r="H24" s="366" t="s">
        <v>651</v>
      </c>
      <c r="I24" s="366" t="s">
        <v>533</v>
      </c>
      <c r="J24" s="366" t="s">
        <v>738</v>
      </c>
    </row>
    <row r="25" spans="1:12" x14ac:dyDescent="0.2">
      <c r="A25" s="366">
        <v>11102</v>
      </c>
      <c r="B25" s="366" t="s">
        <v>739</v>
      </c>
      <c r="C25" s="367">
        <v>40566</v>
      </c>
      <c r="D25" s="367">
        <v>40567</v>
      </c>
      <c r="E25" s="368">
        <v>12.45</v>
      </c>
      <c r="F25" s="366" t="s">
        <v>740</v>
      </c>
      <c r="G25" s="366" t="s">
        <v>741</v>
      </c>
      <c r="H25" s="366" t="s">
        <v>696</v>
      </c>
      <c r="I25" s="366" t="s">
        <v>533</v>
      </c>
      <c r="J25" s="366" t="s">
        <v>742</v>
      </c>
      <c r="L25" s="367"/>
    </row>
    <row r="26" spans="1:12" x14ac:dyDescent="0.2">
      <c r="A26" s="366">
        <v>11103</v>
      </c>
      <c r="B26" s="366" t="s">
        <v>743</v>
      </c>
      <c r="C26" s="367">
        <v>40566</v>
      </c>
      <c r="D26" s="367">
        <v>40567</v>
      </c>
      <c r="E26" s="368">
        <v>21.5</v>
      </c>
      <c r="F26" s="366" t="s">
        <v>744</v>
      </c>
      <c r="G26" s="366" t="s">
        <v>745</v>
      </c>
      <c r="H26" s="366" t="s">
        <v>746</v>
      </c>
      <c r="I26" s="366" t="s">
        <v>663</v>
      </c>
      <c r="J26" s="366" t="s">
        <v>747</v>
      </c>
      <c r="L26" s="367"/>
    </row>
    <row r="27" spans="1:12" x14ac:dyDescent="0.2">
      <c r="A27" s="366">
        <v>11104</v>
      </c>
      <c r="B27" s="366" t="s">
        <v>748</v>
      </c>
      <c r="C27" s="367">
        <v>40566</v>
      </c>
      <c r="D27" s="367">
        <v>40568</v>
      </c>
      <c r="E27" s="368">
        <v>8.5</v>
      </c>
      <c r="F27" s="366" t="s">
        <v>749</v>
      </c>
      <c r="G27" s="366" t="s">
        <v>750</v>
      </c>
      <c r="H27" s="366" t="s">
        <v>751</v>
      </c>
      <c r="I27" s="366" t="s">
        <v>533</v>
      </c>
      <c r="J27" s="366" t="s">
        <v>752</v>
      </c>
      <c r="L27" s="367"/>
    </row>
    <row r="28" spans="1:12" x14ac:dyDescent="0.2">
      <c r="A28" s="366">
        <v>11105</v>
      </c>
      <c r="B28" s="366" t="s">
        <v>753</v>
      </c>
      <c r="C28" s="367">
        <v>40566</v>
      </c>
      <c r="D28" s="367">
        <v>40568</v>
      </c>
      <c r="E28" s="368">
        <v>2.95</v>
      </c>
      <c r="F28" s="366" t="s">
        <v>754</v>
      </c>
      <c r="G28" s="366" t="s">
        <v>755</v>
      </c>
      <c r="H28" s="366" t="s">
        <v>756</v>
      </c>
      <c r="I28" s="366" t="s">
        <v>682</v>
      </c>
      <c r="J28" s="366" t="s">
        <v>757</v>
      </c>
    </row>
    <row r="29" spans="1:12" x14ac:dyDescent="0.2">
      <c r="A29" s="366">
        <v>11106</v>
      </c>
      <c r="B29" s="366" t="s">
        <v>758</v>
      </c>
      <c r="C29" s="367">
        <v>40567</v>
      </c>
      <c r="D29" s="367">
        <v>40568</v>
      </c>
      <c r="E29" s="368">
        <v>14.5</v>
      </c>
      <c r="F29" s="366" t="s">
        <v>759</v>
      </c>
      <c r="G29" s="366" t="s">
        <v>760</v>
      </c>
      <c r="H29" s="366" t="s">
        <v>696</v>
      </c>
      <c r="I29" s="366" t="s">
        <v>533</v>
      </c>
      <c r="J29" s="366" t="s">
        <v>761</v>
      </c>
    </row>
    <row r="30" spans="1:12" x14ac:dyDescent="0.2">
      <c r="A30" s="366">
        <v>11107</v>
      </c>
      <c r="B30" s="366" t="s">
        <v>762</v>
      </c>
      <c r="C30" s="367">
        <v>40567</v>
      </c>
      <c r="D30" s="367">
        <v>40568</v>
      </c>
      <c r="E30" s="368">
        <v>4.5</v>
      </c>
      <c r="F30" s="366" t="s">
        <v>763</v>
      </c>
      <c r="G30" s="366" t="s">
        <v>764</v>
      </c>
      <c r="H30" s="366" t="s">
        <v>651</v>
      </c>
      <c r="I30" s="366" t="s">
        <v>533</v>
      </c>
      <c r="J30" s="366" t="s">
        <v>765</v>
      </c>
    </row>
    <row r="31" spans="1:12" x14ac:dyDescent="0.2">
      <c r="A31" s="366">
        <v>11108</v>
      </c>
      <c r="B31" s="366" t="s">
        <v>766</v>
      </c>
      <c r="C31" s="367">
        <v>40567</v>
      </c>
      <c r="D31" s="367">
        <v>40568</v>
      </c>
      <c r="E31" s="368">
        <v>2.95</v>
      </c>
      <c r="F31" s="366" t="s">
        <v>767</v>
      </c>
      <c r="G31" s="366" t="s">
        <v>768</v>
      </c>
      <c r="H31" s="366" t="s">
        <v>769</v>
      </c>
      <c r="I31" s="366" t="s">
        <v>533</v>
      </c>
      <c r="J31" s="366" t="s">
        <v>770</v>
      </c>
      <c r="L31" s="367"/>
    </row>
    <row r="32" spans="1:12" x14ac:dyDescent="0.2">
      <c r="A32" s="366">
        <v>11109</v>
      </c>
      <c r="B32" s="366" t="s">
        <v>771</v>
      </c>
      <c r="C32" s="367">
        <v>40568</v>
      </c>
      <c r="D32" s="367">
        <v>40569</v>
      </c>
      <c r="E32" s="368">
        <v>2.95</v>
      </c>
      <c r="F32" s="366" t="s">
        <v>772</v>
      </c>
      <c r="G32" s="366" t="s">
        <v>773</v>
      </c>
      <c r="H32" s="366" t="s">
        <v>651</v>
      </c>
      <c r="I32" s="366" t="s">
        <v>533</v>
      </c>
      <c r="J32" s="366" t="s">
        <v>774</v>
      </c>
    </row>
    <row r="33" spans="1:12" x14ac:dyDescent="0.2">
      <c r="A33" s="366">
        <v>11110</v>
      </c>
      <c r="B33" s="366" t="s">
        <v>775</v>
      </c>
      <c r="C33" s="367">
        <v>40567</v>
      </c>
      <c r="D33" s="367">
        <v>40568</v>
      </c>
      <c r="E33" s="368">
        <v>14.5</v>
      </c>
      <c r="F33" s="366" t="s">
        <v>776</v>
      </c>
      <c r="G33" s="366" t="s">
        <v>777</v>
      </c>
      <c r="H33" s="366" t="s">
        <v>751</v>
      </c>
      <c r="I33" s="366" t="s">
        <v>533</v>
      </c>
      <c r="J33" s="366" t="s">
        <v>778</v>
      </c>
    </row>
    <row r="34" spans="1:12" x14ac:dyDescent="0.2">
      <c r="A34" s="366">
        <v>11111</v>
      </c>
      <c r="B34" s="366" t="s">
        <v>779</v>
      </c>
      <c r="C34" s="367">
        <v>40567</v>
      </c>
      <c r="D34" s="367">
        <v>40568</v>
      </c>
      <c r="E34" s="368">
        <v>25</v>
      </c>
      <c r="F34" s="366" t="s">
        <v>780</v>
      </c>
      <c r="G34" s="366" t="s">
        <v>781</v>
      </c>
      <c r="H34" s="366" t="s">
        <v>782</v>
      </c>
      <c r="I34" s="366" t="s">
        <v>533</v>
      </c>
      <c r="J34" s="366" t="s">
        <v>783</v>
      </c>
    </row>
    <row r="35" spans="1:12" x14ac:dyDescent="0.2">
      <c r="A35" s="366">
        <v>11112</v>
      </c>
      <c r="B35" s="366" t="s">
        <v>784</v>
      </c>
      <c r="C35" s="367">
        <v>40568</v>
      </c>
      <c r="D35" s="367">
        <v>40569</v>
      </c>
      <c r="E35" s="368">
        <v>12.95</v>
      </c>
      <c r="F35" s="366" t="s">
        <v>785</v>
      </c>
      <c r="G35" s="366" t="s">
        <v>786</v>
      </c>
      <c r="H35" s="366" t="s">
        <v>651</v>
      </c>
      <c r="I35" s="366" t="s">
        <v>533</v>
      </c>
      <c r="J35" s="366" t="s">
        <v>787</v>
      </c>
      <c r="L35" s="367"/>
    </row>
    <row r="36" spans="1:12" x14ac:dyDescent="0.2">
      <c r="A36" s="366">
        <v>11113</v>
      </c>
      <c r="B36" s="366" t="s">
        <v>788</v>
      </c>
      <c r="C36" s="367">
        <v>40568</v>
      </c>
      <c r="D36" s="367">
        <v>40569</v>
      </c>
      <c r="E36" s="368">
        <v>21.95</v>
      </c>
      <c r="F36" s="366" t="s">
        <v>789</v>
      </c>
      <c r="G36" s="366" t="s">
        <v>790</v>
      </c>
      <c r="H36" s="366" t="s">
        <v>791</v>
      </c>
      <c r="I36" s="366" t="s">
        <v>533</v>
      </c>
      <c r="J36" s="366" t="s">
        <v>792</v>
      </c>
      <c r="L36" s="367"/>
    </row>
    <row r="37" spans="1:12" x14ac:dyDescent="0.2">
      <c r="A37" s="366">
        <v>11114</v>
      </c>
      <c r="B37" s="366" t="s">
        <v>793</v>
      </c>
      <c r="C37" s="367">
        <v>40568</v>
      </c>
      <c r="D37" s="367">
        <v>40569</v>
      </c>
      <c r="E37" s="368">
        <v>10.95</v>
      </c>
      <c r="F37" s="366" t="s">
        <v>794</v>
      </c>
      <c r="G37" s="366" t="s">
        <v>795</v>
      </c>
      <c r="H37" s="366" t="s">
        <v>651</v>
      </c>
      <c r="I37" s="366" t="s">
        <v>533</v>
      </c>
      <c r="J37" s="366" t="s">
        <v>796</v>
      </c>
      <c r="L37" s="367"/>
    </row>
    <row r="38" spans="1:12" x14ac:dyDescent="0.2">
      <c r="A38" s="366">
        <v>11115</v>
      </c>
      <c r="B38" s="366" t="s">
        <v>797</v>
      </c>
      <c r="C38" s="367">
        <v>40568</v>
      </c>
      <c r="D38" s="367">
        <v>40569</v>
      </c>
      <c r="E38" s="368">
        <v>11.95</v>
      </c>
      <c r="F38" s="366" t="s">
        <v>798</v>
      </c>
      <c r="G38" s="366" t="s">
        <v>799</v>
      </c>
      <c r="H38" s="366" t="s">
        <v>696</v>
      </c>
      <c r="I38" s="366" t="s">
        <v>533</v>
      </c>
      <c r="J38" s="366" t="s">
        <v>800</v>
      </c>
      <c r="L38" s="367"/>
    </row>
    <row r="39" spans="1:12" x14ac:dyDescent="0.2">
      <c r="A39" s="366">
        <v>11116</v>
      </c>
      <c r="B39" s="366" t="s">
        <v>801</v>
      </c>
      <c r="C39" s="367">
        <v>40569</v>
      </c>
      <c r="D39" s="367">
        <v>40572</v>
      </c>
      <c r="E39" s="368">
        <v>4.75</v>
      </c>
      <c r="F39" s="366" t="s">
        <v>802</v>
      </c>
      <c r="G39" s="366" t="s">
        <v>803</v>
      </c>
      <c r="H39" s="366" t="s">
        <v>804</v>
      </c>
      <c r="I39" s="366" t="s">
        <v>805</v>
      </c>
      <c r="J39" s="366" t="s">
        <v>806</v>
      </c>
    </row>
    <row r="40" spans="1:12" x14ac:dyDescent="0.2">
      <c r="A40" s="366">
        <v>11117</v>
      </c>
      <c r="B40" s="366" t="s">
        <v>807</v>
      </c>
      <c r="C40" s="367">
        <v>40569</v>
      </c>
      <c r="D40" s="367">
        <v>40572</v>
      </c>
      <c r="E40" s="368">
        <v>3.5</v>
      </c>
      <c r="F40" s="366" t="s">
        <v>808</v>
      </c>
      <c r="G40" s="366" t="s">
        <v>809</v>
      </c>
      <c r="H40" s="366" t="s">
        <v>810</v>
      </c>
      <c r="I40" s="366" t="s">
        <v>525</v>
      </c>
      <c r="J40" s="366" t="s">
        <v>811</v>
      </c>
    </row>
    <row r="41" spans="1:12" x14ac:dyDescent="0.2">
      <c r="A41" s="366">
        <v>11118</v>
      </c>
      <c r="B41" s="366" t="s">
        <v>812</v>
      </c>
      <c r="C41" s="367">
        <v>40569</v>
      </c>
      <c r="D41" s="367">
        <v>40572</v>
      </c>
      <c r="E41" s="368">
        <v>8.4</v>
      </c>
      <c r="F41" s="366" t="s">
        <v>813</v>
      </c>
      <c r="G41" s="366" t="s">
        <v>814</v>
      </c>
      <c r="H41" s="366" t="s">
        <v>651</v>
      </c>
      <c r="I41" s="366" t="s">
        <v>533</v>
      </c>
      <c r="J41" s="366" t="s">
        <v>815</v>
      </c>
    </row>
    <row r="42" spans="1:12" x14ac:dyDescent="0.2">
      <c r="A42" s="366">
        <v>11119</v>
      </c>
      <c r="B42" s="366" t="s">
        <v>816</v>
      </c>
      <c r="C42" s="367">
        <v>40569</v>
      </c>
      <c r="D42" s="367">
        <v>40572</v>
      </c>
      <c r="E42" s="368">
        <v>18.5</v>
      </c>
      <c r="F42" s="366" t="s">
        <v>817</v>
      </c>
      <c r="G42" s="366" t="s">
        <v>818</v>
      </c>
      <c r="H42" s="366" t="s">
        <v>651</v>
      </c>
      <c r="I42" s="366" t="s">
        <v>533</v>
      </c>
      <c r="J42" s="366" t="s">
        <v>819</v>
      </c>
      <c r="L42" s="367"/>
    </row>
    <row r="43" spans="1:12" x14ac:dyDescent="0.2">
      <c r="A43" s="366">
        <v>11120</v>
      </c>
      <c r="B43" s="366" t="s">
        <v>820</v>
      </c>
      <c r="C43" s="367">
        <v>40572</v>
      </c>
      <c r="D43" s="367">
        <v>40573</v>
      </c>
      <c r="E43" s="368">
        <v>2.95</v>
      </c>
      <c r="F43" s="366" t="s">
        <v>821</v>
      </c>
      <c r="G43" s="366" t="s">
        <v>822</v>
      </c>
      <c r="H43" s="366" t="s">
        <v>696</v>
      </c>
      <c r="I43" s="366" t="s">
        <v>533</v>
      </c>
      <c r="J43" s="366" t="s">
        <v>823</v>
      </c>
    </row>
    <row r="44" spans="1:12" x14ac:dyDescent="0.2">
      <c r="A44" s="366">
        <v>11121</v>
      </c>
      <c r="B44" s="366" t="s">
        <v>820</v>
      </c>
      <c r="C44" s="367">
        <v>40572</v>
      </c>
      <c r="D44" s="367">
        <v>40573</v>
      </c>
      <c r="E44" s="368">
        <v>2.95</v>
      </c>
      <c r="F44" s="366" t="s">
        <v>821</v>
      </c>
      <c r="G44" s="366" t="s">
        <v>822</v>
      </c>
      <c r="H44" s="366" t="s">
        <v>696</v>
      </c>
      <c r="I44" s="366" t="s">
        <v>533</v>
      </c>
      <c r="J44" s="366" t="s">
        <v>823</v>
      </c>
    </row>
    <row r="45" spans="1:12" x14ac:dyDescent="0.2">
      <c r="A45" s="366">
        <v>11122</v>
      </c>
      <c r="B45" s="366" t="s">
        <v>824</v>
      </c>
      <c r="C45" s="367">
        <v>40572</v>
      </c>
      <c r="D45" s="367">
        <v>40573</v>
      </c>
      <c r="E45" s="368">
        <v>12.95</v>
      </c>
      <c r="F45" s="366" t="s">
        <v>825</v>
      </c>
      <c r="G45" s="366" t="s">
        <v>826</v>
      </c>
      <c r="H45" s="366" t="s">
        <v>827</v>
      </c>
      <c r="I45" s="366" t="s">
        <v>533</v>
      </c>
      <c r="J45" s="366" t="s">
        <v>828</v>
      </c>
    </row>
    <row r="46" spans="1:12" x14ac:dyDescent="0.2">
      <c r="A46" s="366">
        <v>11123</v>
      </c>
      <c r="B46" s="366" t="s">
        <v>829</v>
      </c>
      <c r="C46" s="367">
        <v>40572</v>
      </c>
      <c r="D46" s="367">
        <v>40573</v>
      </c>
      <c r="E46" s="368">
        <v>6.95</v>
      </c>
      <c r="F46" s="366" t="s">
        <v>830</v>
      </c>
      <c r="G46" s="366" t="s">
        <v>831</v>
      </c>
      <c r="H46" s="366" t="s">
        <v>723</v>
      </c>
      <c r="I46" s="366" t="s">
        <v>682</v>
      </c>
      <c r="J46" s="366" t="s">
        <v>832</v>
      </c>
    </row>
    <row r="47" spans="1:12" x14ac:dyDescent="0.2">
      <c r="A47" s="366">
        <v>11124</v>
      </c>
      <c r="B47" s="366" t="s">
        <v>833</v>
      </c>
      <c r="C47" s="367">
        <v>40572</v>
      </c>
      <c r="D47" s="367">
        <v>40573</v>
      </c>
      <c r="E47" s="368">
        <v>4.95</v>
      </c>
      <c r="F47" s="366" t="s">
        <v>834</v>
      </c>
      <c r="G47" s="366" t="s">
        <v>835</v>
      </c>
      <c r="H47" s="366" t="s">
        <v>836</v>
      </c>
      <c r="I47" s="366" t="s">
        <v>525</v>
      </c>
      <c r="J47" s="366" t="s">
        <v>837</v>
      </c>
      <c r="L47" s="367"/>
    </row>
    <row r="48" spans="1:12" x14ac:dyDescent="0.2">
      <c r="A48" s="366">
        <v>11125</v>
      </c>
      <c r="B48" s="366" t="s">
        <v>838</v>
      </c>
      <c r="C48" s="367">
        <v>40572</v>
      </c>
      <c r="D48" s="367">
        <v>40573</v>
      </c>
      <c r="E48" s="368">
        <v>12.95</v>
      </c>
      <c r="F48" s="366" t="s">
        <v>839</v>
      </c>
      <c r="G48" s="366" t="s">
        <v>840</v>
      </c>
      <c r="H48" s="366" t="s">
        <v>841</v>
      </c>
      <c r="I48" s="366" t="s">
        <v>525</v>
      </c>
      <c r="J48" s="366" t="s">
        <v>842</v>
      </c>
      <c r="L48" s="367"/>
    </row>
    <row r="49" spans="1:12" x14ac:dyDescent="0.2">
      <c r="A49" s="366">
        <v>11126</v>
      </c>
      <c r="B49" s="366" t="s">
        <v>843</v>
      </c>
      <c r="C49" s="367">
        <v>40572</v>
      </c>
      <c r="D49" s="367">
        <v>40573</v>
      </c>
      <c r="E49" s="368">
        <v>4.25</v>
      </c>
      <c r="F49" s="366" t="s">
        <v>844</v>
      </c>
      <c r="G49" s="366" t="s">
        <v>845</v>
      </c>
      <c r="H49" s="366" t="s">
        <v>651</v>
      </c>
      <c r="I49" s="366" t="s">
        <v>533</v>
      </c>
      <c r="J49" s="366" t="s">
        <v>846</v>
      </c>
      <c r="L49" s="367"/>
    </row>
    <row r="50" spans="1:12" x14ac:dyDescent="0.2">
      <c r="A50" s="366">
        <v>11127</v>
      </c>
      <c r="B50" s="366" t="s">
        <v>847</v>
      </c>
      <c r="C50" s="367">
        <v>40572</v>
      </c>
      <c r="D50" s="367">
        <v>40573</v>
      </c>
      <c r="E50" s="368">
        <v>3.25</v>
      </c>
      <c r="F50" s="366" t="s">
        <v>848</v>
      </c>
      <c r="G50" s="366" t="s">
        <v>849</v>
      </c>
      <c r="H50" s="366" t="s">
        <v>850</v>
      </c>
      <c r="I50" s="366" t="s">
        <v>533</v>
      </c>
      <c r="J50" s="366" t="s">
        <v>851</v>
      </c>
      <c r="L50" s="367"/>
    </row>
    <row r="51" spans="1:12" x14ac:dyDescent="0.2">
      <c r="A51" s="366">
        <v>11128</v>
      </c>
      <c r="B51" s="366" t="s">
        <v>852</v>
      </c>
      <c r="C51" s="367">
        <v>40572</v>
      </c>
      <c r="D51" s="367">
        <v>40574</v>
      </c>
      <c r="E51" s="368">
        <v>6.95</v>
      </c>
      <c r="F51" s="366" t="s">
        <v>853</v>
      </c>
      <c r="G51" s="366" t="s">
        <v>854</v>
      </c>
      <c r="H51" s="366" t="s">
        <v>855</v>
      </c>
      <c r="I51" s="366" t="s">
        <v>805</v>
      </c>
      <c r="J51" s="366" t="s">
        <v>856</v>
      </c>
      <c r="L51" s="367"/>
    </row>
    <row r="52" spans="1:12" x14ac:dyDescent="0.2">
      <c r="A52" s="366">
        <v>11129</v>
      </c>
      <c r="B52" s="366" t="s">
        <v>857</v>
      </c>
      <c r="C52" s="367">
        <v>40573</v>
      </c>
      <c r="D52" s="367">
        <v>40574</v>
      </c>
      <c r="E52" s="368">
        <v>4.25</v>
      </c>
      <c r="F52" s="366" t="s">
        <v>858</v>
      </c>
      <c r="G52" s="366" t="s">
        <v>859</v>
      </c>
      <c r="H52" s="366" t="s">
        <v>860</v>
      </c>
      <c r="I52" s="366" t="s">
        <v>525</v>
      </c>
      <c r="J52" s="366" t="s">
        <v>861</v>
      </c>
    </row>
    <row r="53" spans="1:12" x14ac:dyDescent="0.2">
      <c r="A53" s="366">
        <v>11130</v>
      </c>
      <c r="B53" s="366" t="s">
        <v>862</v>
      </c>
      <c r="C53" s="367">
        <v>40573</v>
      </c>
      <c r="D53" s="367">
        <v>40574</v>
      </c>
      <c r="E53" s="368">
        <v>5.25</v>
      </c>
      <c r="F53" s="366" t="s">
        <v>863</v>
      </c>
      <c r="G53" s="366" t="s">
        <v>864</v>
      </c>
      <c r="H53" s="366" t="s">
        <v>865</v>
      </c>
      <c r="I53" s="366" t="s">
        <v>533</v>
      </c>
      <c r="J53" s="366" t="s">
        <v>697</v>
      </c>
    </row>
    <row r="54" spans="1:12" x14ac:dyDescent="0.2">
      <c r="A54" s="366">
        <v>11131</v>
      </c>
      <c r="B54" s="366" t="s">
        <v>866</v>
      </c>
      <c r="C54" s="367">
        <v>40573</v>
      </c>
      <c r="D54" s="367">
        <v>40574</v>
      </c>
      <c r="E54" s="368">
        <v>4.95</v>
      </c>
      <c r="F54" s="366" t="s">
        <v>867</v>
      </c>
      <c r="G54" s="366" t="s">
        <v>868</v>
      </c>
      <c r="H54" s="366" t="s">
        <v>651</v>
      </c>
      <c r="I54" s="366" t="s">
        <v>533</v>
      </c>
      <c r="J54" s="366" t="s">
        <v>869</v>
      </c>
    </row>
    <row r="55" spans="1:12" x14ac:dyDescent="0.2">
      <c r="A55" s="366">
        <v>11132</v>
      </c>
      <c r="B55" s="366" t="s">
        <v>870</v>
      </c>
      <c r="C55" s="367">
        <v>40573</v>
      </c>
      <c r="D55" s="367">
        <v>40574</v>
      </c>
      <c r="E55" s="368">
        <v>21.5</v>
      </c>
      <c r="F55" s="366" t="s">
        <v>871</v>
      </c>
      <c r="G55" s="366" t="s">
        <v>872</v>
      </c>
      <c r="H55" s="366" t="s">
        <v>651</v>
      </c>
      <c r="I55" s="366" t="s">
        <v>533</v>
      </c>
      <c r="J55" s="366" t="s">
        <v>873</v>
      </c>
    </row>
    <row r="56" spans="1:12" x14ac:dyDescent="0.2">
      <c r="A56" s="366">
        <v>11133</v>
      </c>
      <c r="B56" s="366" t="s">
        <v>874</v>
      </c>
      <c r="C56" s="367">
        <v>40573</v>
      </c>
      <c r="D56" s="367">
        <v>40574</v>
      </c>
      <c r="E56" s="368">
        <v>29.95</v>
      </c>
      <c r="F56" s="366" t="s">
        <v>875</v>
      </c>
      <c r="G56" s="366" t="s">
        <v>876</v>
      </c>
      <c r="H56" s="366" t="s">
        <v>877</v>
      </c>
      <c r="I56" s="366" t="s">
        <v>657</v>
      </c>
      <c r="J56" s="366" t="s">
        <v>878</v>
      </c>
    </row>
    <row r="57" spans="1:12" x14ac:dyDescent="0.2">
      <c r="A57" s="366">
        <v>11134</v>
      </c>
      <c r="B57" s="366" t="s">
        <v>879</v>
      </c>
      <c r="C57" s="367">
        <v>40573</v>
      </c>
      <c r="D57" s="367">
        <v>40574</v>
      </c>
      <c r="E57" s="368">
        <v>22</v>
      </c>
      <c r="F57" s="366" t="s">
        <v>880</v>
      </c>
      <c r="G57" s="366" t="s">
        <v>881</v>
      </c>
      <c r="H57" s="366" t="s">
        <v>691</v>
      </c>
      <c r="I57" s="366" t="s">
        <v>533</v>
      </c>
      <c r="J57" s="366" t="s">
        <v>882</v>
      </c>
    </row>
    <row r="58" spans="1:12" x14ac:dyDescent="0.2">
      <c r="A58" s="366">
        <v>11135</v>
      </c>
      <c r="B58" s="366" t="s">
        <v>883</v>
      </c>
      <c r="C58" s="367">
        <v>40573</v>
      </c>
      <c r="D58" s="367">
        <v>40574</v>
      </c>
      <c r="E58" s="368">
        <v>14.95</v>
      </c>
      <c r="F58" s="366" t="s">
        <v>884</v>
      </c>
      <c r="G58" s="366" t="s">
        <v>885</v>
      </c>
      <c r="H58" s="366" t="s">
        <v>728</v>
      </c>
      <c r="I58" s="366" t="s">
        <v>533</v>
      </c>
      <c r="J58" s="366" t="s">
        <v>886</v>
      </c>
    </row>
    <row r="59" spans="1:12" x14ac:dyDescent="0.2">
      <c r="A59" s="366">
        <v>11136</v>
      </c>
      <c r="B59" s="366" t="s">
        <v>887</v>
      </c>
      <c r="C59" s="367">
        <v>40574</v>
      </c>
      <c r="D59" s="367">
        <v>40575</v>
      </c>
      <c r="E59" s="368">
        <v>2.95</v>
      </c>
      <c r="F59" s="366" t="s">
        <v>888</v>
      </c>
      <c r="G59" s="366" t="s">
        <v>889</v>
      </c>
      <c r="H59" s="366" t="s">
        <v>890</v>
      </c>
      <c r="I59" s="366" t="s">
        <v>533</v>
      </c>
      <c r="J59" s="366" t="s">
        <v>891</v>
      </c>
      <c r="L59" s="367"/>
    </row>
    <row r="60" spans="1:12" x14ac:dyDescent="0.2">
      <c r="A60" s="366">
        <v>11137</v>
      </c>
      <c r="B60" s="366" t="s">
        <v>892</v>
      </c>
      <c r="C60" s="367">
        <v>40574</v>
      </c>
      <c r="D60" s="367">
        <v>40575</v>
      </c>
      <c r="E60" s="368">
        <v>19.95</v>
      </c>
      <c r="F60" s="366" t="s">
        <v>893</v>
      </c>
      <c r="G60" s="366" t="s">
        <v>894</v>
      </c>
      <c r="H60" s="366" t="s">
        <v>691</v>
      </c>
      <c r="I60" s="366" t="s">
        <v>533</v>
      </c>
      <c r="J60" s="366" t="s">
        <v>895</v>
      </c>
      <c r="L60" s="367"/>
    </row>
    <row r="61" spans="1:12" x14ac:dyDescent="0.2">
      <c r="A61" s="366">
        <v>11138</v>
      </c>
      <c r="B61" s="366" t="s">
        <v>896</v>
      </c>
      <c r="C61" s="367">
        <v>40574</v>
      </c>
      <c r="D61" s="367">
        <v>40575</v>
      </c>
      <c r="E61" s="368">
        <v>12.95</v>
      </c>
      <c r="F61" s="366" t="s">
        <v>897</v>
      </c>
      <c r="G61" s="366" t="s">
        <v>898</v>
      </c>
      <c r="H61" s="366" t="s">
        <v>751</v>
      </c>
      <c r="I61" s="366" t="s">
        <v>533</v>
      </c>
      <c r="J61" s="366" t="s">
        <v>899</v>
      </c>
      <c r="L61" s="367"/>
    </row>
    <row r="62" spans="1:12" x14ac:dyDescent="0.2">
      <c r="A62" s="366">
        <v>11139</v>
      </c>
      <c r="B62" s="366" t="s">
        <v>896</v>
      </c>
      <c r="C62" s="367">
        <v>40574</v>
      </c>
      <c r="D62" s="367">
        <v>40575</v>
      </c>
      <c r="E62" s="368">
        <v>12.95</v>
      </c>
      <c r="F62" s="366" t="s">
        <v>897</v>
      </c>
      <c r="G62" s="366" t="s">
        <v>898</v>
      </c>
      <c r="H62" s="366" t="s">
        <v>751</v>
      </c>
      <c r="I62" s="366" t="s">
        <v>533</v>
      </c>
      <c r="J62" s="366" t="s">
        <v>899</v>
      </c>
      <c r="L62" s="367"/>
    </row>
    <row r="63" spans="1:12" x14ac:dyDescent="0.2">
      <c r="C63" s="367"/>
      <c r="D63" s="367"/>
      <c r="E63" s="368"/>
    </row>
    <row r="64" spans="1:12" x14ac:dyDescent="0.2">
      <c r="C64" s="367"/>
      <c r="D64" s="367"/>
      <c r="E64" s="368"/>
    </row>
    <row r="65" spans="3:12" x14ac:dyDescent="0.2">
      <c r="C65" s="367"/>
      <c r="D65" s="367"/>
      <c r="E65" s="368"/>
    </row>
    <row r="66" spans="3:12" x14ac:dyDescent="0.2">
      <c r="C66" s="367"/>
      <c r="D66" s="367"/>
      <c r="E66" s="368"/>
    </row>
    <row r="67" spans="3:12" x14ac:dyDescent="0.2">
      <c r="C67" s="367"/>
      <c r="D67" s="367"/>
      <c r="E67" s="368"/>
    </row>
    <row r="68" spans="3:12" x14ac:dyDescent="0.2">
      <c r="C68" s="367"/>
      <c r="D68" s="367"/>
      <c r="E68" s="368"/>
    </row>
    <row r="69" spans="3:12" x14ac:dyDescent="0.2">
      <c r="C69" s="367"/>
      <c r="D69" s="367"/>
      <c r="E69" s="368"/>
      <c r="L69" s="367"/>
    </row>
    <row r="70" spans="3:12" x14ac:dyDescent="0.2">
      <c r="C70" s="367"/>
      <c r="D70" s="367"/>
      <c r="E70" s="368"/>
      <c r="L70" s="367"/>
    </row>
    <row r="71" spans="3:12" x14ac:dyDescent="0.2">
      <c r="C71" s="367"/>
      <c r="D71" s="367"/>
      <c r="E71" s="368"/>
    </row>
    <row r="72" spans="3:12" x14ac:dyDescent="0.2">
      <c r="C72" s="367"/>
      <c r="D72" s="367"/>
      <c r="E72" s="368"/>
      <c r="L72" s="367"/>
    </row>
    <row r="73" spans="3:12" x14ac:dyDescent="0.2">
      <c r="C73" s="367"/>
      <c r="D73" s="367"/>
      <c r="E73" s="368"/>
      <c r="L73" s="367"/>
    </row>
    <row r="74" spans="3:12" x14ac:dyDescent="0.2">
      <c r="C74" s="367"/>
      <c r="D74" s="367"/>
      <c r="E74" s="368"/>
    </row>
    <row r="75" spans="3:12" x14ac:dyDescent="0.2">
      <c r="C75" s="367"/>
      <c r="D75" s="367"/>
      <c r="E75" s="368"/>
    </row>
    <row r="76" spans="3:12" x14ac:dyDescent="0.2">
      <c r="C76" s="367"/>
      <c r="D76" s="367"/>
      <c r="E76" s="368"/>
    </row>
    <row r="77" spans="3:12" x14ac:dyDescent="0.2">
      <c r="C77" s="367"/>
      <c r="D77" s="367"/>
      <c r="E77" s="368"/>
    </row>
    <row r="78" spans="3:12" x14ac:dyDescent="0.2">
      <c r="C78" s="367"/>
      <c r="D78" s="367"/>
      <c r="E78" s="368"/>
    </row>
    <row r="79" spans="3:12" x14ac:dyDescent="0.2">
      <c r="C79" s="367"/>
      <c r="D79" s="367"/>
      <c r="E79" s="368"/>
    </row>
    <row r="80" spans="3:12" x14ac:dyDescent="0.2">
      <c r="C80" s="367"/>
      <c r="D80" s="367"/>
      <c r="E80" s="368"/>
    </row>
    <row r="81" spans="3:5" x14ac:dyDescent="0.2">
      <c r="C81" s="367"/>
      <c r="D81" s="367"/>
      <c r="E81" s="368"/>
    </row>
    <row r="82" spans="3:5" x14ac:dyDescent="0.2">
      <c r="C82" s="367"/>
      <c r="D82" s="367"/>
      <c r="E82" s="368"/>
    </row>
    <row r="83" spans="3:5" x14ac:dyDescent="0.2">
      <c r="C83" s="367"/>
      <c r="D83" s="367"/>
      <c r="E83" s="368"/>
    </row>
    <row r="84" spans="3:5" x14ac:dyDescent="0.2">
      <c r="C84" s="367"/>
      <c r="D84" s="367"/>
      <c r="E84" s="368"/>
    </row>
    <row r="85" spans="3:5" x14ac:dyDescent="0.2">
      <c r="C85" s="367"/>
      <c r="D85" s="367"/>
      <c r="E85" s="368"/>
    </row>
    <row r="86" spans="3:5" x14ac:dyDescent="0.2">
      <c r="C86" s="367"/>
      <c r="D86" s="367"/>
      <c r="E86" s="368"/>
    </row>
    <row r="87" spans="3:5" x14ac:dyDescent="0.2">
      <c r="C87" s="367"/>
      <c r="D87" s="367"/>
      <c r="E87" s="368"/>
    </row>
    <row r="88" spans="3:5" x14ac:dyDescent="0.2">
      <c r="C88" s="367"/>
      <c r="D88" s="367"/>
      <c r="E88" s="368"/>
    </row>
  </sheetData>
  <pageMargins left="0.75" right="0.75" top="1" bottom="1" header="0.5" footer="0.5"/>
  <pageSetup orientation="portrait" horizontalDpi="200" verticalDpi="200" r:id="rId1"/>
  <headerFooter differentFirst="1"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1"/>
  <sheetViews>
    <sheetView zoomScaleNormal="100" workbookViewId="0">
      <selection activeCell="K24" sqref="K24"/>
    </sheetView>
  </sheetViews>
  <sheetFormatPr defaultRowHeight="12.75" x14ac:dyDescent="0.2"/>
  <cols>
    <col min="1" max="1" width="7.7109375" style="321" bestFit="1" customWidth="1"/>
    <col min="2" max="2" width="20.85546875" style="321" customWidth="1"/>
    <col min="3" max="3" width="18.7109375" style="321" bestFit="1" customWidth="1"/>
    <col min="4" max="4" width="17.140625" style="321" bestFit="1" customWidth="1"/>
    <col min="5" max="5" width="13.7109375" style="321" customWidth="1"/>
    <col min="6" max="6" width="29.42578125" style="321" customWidth="1"/>
    <col min="7" max="7" width="22" style="321" bestFit="1" customWidth="1"/>
    <col min="8" max="8" width="17.5703125" style="321" bestFit="1" customWidth="1"/>
    <col min="9" max="9" width="21" style="321" bestFit="1" customWidth="1"/>
    <col min="10" max="10" width="18.28515625" style="321" customWidth="1"/>
    <col min="11" max="11" width="22" style="321" bestFit="1" customWidth="1"/>
    <col min="12" max="12" width="15.28515625" style="321" customWidth="1"/>
    <col min="13" max="13" width="21" style="321" bestFit="1" customWidth="1"/>
    <col min="14" max="14" width="48" style="321" bestFit="1" customWidth="1"/>
    <col min="15" max="15" width="14.28515625" style="321" customWidth="1"/>
    <col min="16" max="16384" width="9.140625" style="321"/>
  </cols>
  <sheetData>
    <row r="1" spans="1:12" s="283" customFormat="1" ht="27" customHeight="1" thickBot="1" x14ac:dyDescent="0.5">
      <c r="B1" s="494" t="s">
        <v>554</v>
      </c>
      <c r="C1" s="494"/>
      <c r="D1" s="494"/>
      <c r="E1" s="494"/>
      <c r="F1" s="494"/>
      <c r="G1" s="494"/>
      <c r="H1" s="494"/>
      <c r="I1" s="494"/>
      <c r="J1" s="494"/>
      <c r="K1" s="494"/>
      <c r="L1" s="494"/>
    </row>
    <row r="2" spans="1:12" s="287" customFormat="1" ht="18.75" customHeight="1" x14ac:dyDescent="0.25">
      <c r="A2" s="284" t="s">
        <v>31</v>
      </c>
      <c r="B2" s="285" t="s">
        <v>498</v>
      </c>
      <c r="C2" s="285" t="s">
        <v>5</v>
      </c>
      <c r="D2" s="285" t="s">
        <v>555</v>
      </c>
      <c r="E2" s="285" t="s">
        <v>7</v>
      </c>
      <c r="F2" s="285" t="s">
        <v>556</v>
      </c>
      <c r="G2" s="285" t="s">
        <v>557</v>
      </c>
      <c r="H2" s="285" t="s">
        <v>558</v>
      </c>
      <c r="I2" s="285" t="s">
        <v>559</v>
      </c>
      <c r="J2" s="285" t="s">
        <v>340</v>
      </c>
      <c r="K2" s="285" t="s">
        <v>560</v>
      </c>
      <c r="L2" s="286" t="s">
        <v>502</v>
      </c>
    </row>
    <row r="3" spans="1:12" s="293" customFormat="1" ht="19.5" customHeight="1" x14ac:dyDescent="0.25">
      <c r="A3" s="288">
        <v>7</v>
      </c>
      <c r="B3" s="289" t="s">
        <v>567</v>
      </c>
      <c r="C3" s="290" t="str">
        <f>HLOOKUP(LEFT(B3,1),$B$20:$D$21,2,0)</f>
        <v>Phòng Giám Đốc</v>
      </c>
      <c r="D3" s="290" t="str">
        <f>VLOOKUP(RIGHT(B3,2),$B$24:$D$29,2,0)</f>
        <v>Phó Giám Đốc</v>
      </c>
      <c r="E3" s="291">
        <v>6.52</v>
      </c>
      <c r="F3" s="290">
        <v>30</v>
      </c>
      <c r="G3" s="290">
        <f>VLOOKUP(RIGHT(B3,2),$B$24:$D$29,3,0)</f>
        <v>4000000</v>
      </c>
      <c r="H3" s="524">
        <f>(E3*F3)*100000</f>
        <v>19560000</v>
      </c>
      <c r="I3" s="290"/>
      <c r="J3" s="292">
        <v>19560000</v>
      </c>
      <c r="K3" s="525">
        <v>0.1</v>
      </c>
      <c r="L3" s="528">
        <f>J3-(J3*K3)</f>
        <v>17604000</v>
      </c>
    </row>
    <row r="4" spans="1:12" s="293" customFormat="1" ht="19.5" customHeight="1" x14ac:dyDescent="0.25">
      <c r="A4" s="288">
        <v>4</v>
      </c>
      <c r="B4" s="289" t="s">
        <v>564</v>
      </c>
      <c r="C4" s="290" t="str">
        <f>HLOOKUP(LEFT(B4,1),$B$20:$D$21,2,0)</f>
        <v>Phòng Giám Đốc</v>
      </c>
      <c r="D4" s="290" t="str">
        <f>VLOOKUP(RIGHT(B4,2),$B$24:$D$29,2,0)</f>
        <v>Phó Giám Đốc</v>
      </c>
      <c r="E4" s="291">
        <v>7.76</v>
      </c>
      <c r="F4" s="290">
        <v>26</v>
      </c>
      <c r="G4" s="290">
        <f>VLOOKUP(RIGHT(B4,2),$B$24:$D$29,3,0)</f>
        <v>4000000</v>
      </c>
      <c r="H4" s="524">
        <f>(E4*F4)*100000</f>
        <v>20176000</v>
      </c>
      <c r="I4" s="290"/>
      <c r="J4" s="292">
        <v>20176000</v>
      </c>
      <c r="K4" s="525">
        <v>0.1</v>
      </c>
      <c r="L4" s="528">
        <f>J4-(J4*K4)</f>
        <v>18158400</v>
      </c>
    </row>
    <row r="5" spans="1:12" s="293" customFormat="1" ht="19.5" customHeight="1" x14ac:dyDescent="0.25">
      <c r="A5" s="288">
        <v>1</v>
      </c>
      <c r="B5" s="289" t="s">
        <v>561</v>
      </c>
      <c r="C5" s="290" t="str">
        <f>HLOOKUP(LEFT(B5,1),$B$20:$D$21,2,0)</f>
        <v>Phòng Giám Đốc</v>
      </c>
      <c r="D5" s="290" t="str">
        <f>VLOOKUP(RIGHT(B5,2),$B$24:$D$29,2,0)</f>
        <v>Tổng Giám Đốc</v>
      </c>
      <c r="E5" s="291">
        <v>9.5500000000000007</v>
      </c>
      <c r="F5" s="290">
        <v>28</v>
      </c>
      <c r="G5" s="290">
        <f>VLOOKUP(RIGHT(B5,2),$B$24:$D$29,3,0)</f>
        <v>5000000</v>
      </c>
      <c r="H5" s="524">
        <f>(E5*F5)*100000</f>
        <v>26740000.000000004</v>
      </c>
      <c r="I5" s="292"/>
      <c r="J5" s="292">
        <v>26740000.000000004</v>
      </c>
      <c r="K5" s="525">
        <v>0.1</v>
      </c>
      <c r="L5" s="528">
        <f>J5-(J5*K5)</f>
        <v>24066000.000000004</v>
      </c>
    </row>
    <row r="6" spans="1:12" s="293" customFormat="1" ht="19.5" customHeight="1" x14ac:dyDescent="0.25">
      <c r="A6" s="288">
        <v>2</v>
      </c>
      <c r="B6" s="289" t="s">
        <v>562</v>
      </c>
      <c r="C6" s="290" t="str">
        <f>HLOOKUP(LEFT(B6,1),$B$20:$D$21,2,0)</f>
        <v>Phòng kế toán</v>
      </c>
      <c r="D6" s="290" t="str">
        <f>VLOOKUP(RIGHT(B6,2),$B$24:$D$29,2,0)</f>
        <v>Nhân viên</v>
      </c>
      <c r="E6" s="291">
        <v>2.65</v>
      </c>
      <c r="F6" s="290">
        <v>20</v>
      </c>
      <c r="G6" s="290">
        <f>VLOOKUP(RIGHT(B6,2),$B$24:$D$29,3,0)</f>
        <v>0</v>
      </c>
      <c r="H6" s="524">
        <f>(E6*F6)*100000</f>
        <v>5300000</v>
      </c>
      <c r="I6" s="290"/>
      <c r="J6" s="292">
        <v>5300000</v>
      </c>
      <c r="K6" s="290"/>
      <c r="L6" s="292">
        <v>5300000</v>
      </c>
    </row>
    <row r="7" spans="1:12" s="293" customFormat="1" ht="19.5" customHeight="1" thickBot="1" x14ac:dyDescent="0.3">
      <c r="A7" s="288">
        <v>9</v>
      </c>
      <c r="B7" s="289" t="s">
        <v>569</v>
      </c>
      <c r="C7" s="290" t="str">
        <f>HLOOKUP(LEFT(B7,1),$B$20:$D$21,2,0)</f>
        <v>Phòng kế toán</v>
      </c>
      <c r="D7" s="290" t="str">
        <f>VLOOKUP(RIGHT(B7,2),$B$24:$D$29,2,0)</f>
        <v>Nhân viên</v>
      </c>
      <c r="E7" s="291">
        <v>4.0999999999999996</v>
      </c>
      <c r="F7" s="290">
        <v>26</v>
      </c>
      <c r="G7" s="290">
        <f>VLOOKUP(RIGHT(B7,2),$B$24:$D$29,3,0)</f>
        <v>0</v>
      </c>
      <c r="H7" s="524">
        <f>(E7*F7)*100000</f>
        <v>10660000</v>
      </c>
      <c r="I7" s="290"/>
      <c r="J7" s="292">
        <v>10660000</v>
      </c>
      <c r="K7" s="526">
        <v>0.1</v>
      </c>
      <c r="L7" s="527">
        <f>J7-(J7*K7)</f>
        <v>9594000</v>
      </c>
    </row>
    <row r="8" spans="1:12" s="293" customFormat="1" ht="19.5" customHeight="1" thickBot="1" x14ac:dyDescent="0.3">
      <c r="A8" s="288">
        <v>13</v>
      </c>
      <c r="B8" s="289" t="s">
        <v>573</v>
      </c>
      <c r="C8" s="290" t="str">
        <f>HLOOKUP(LEFT(B8,1),$B$20:$D$21,2,0)</f>
        <v>Phòng kế toán</v>
      </c>
      <c r="D8" s="290" t="str">
        <f>VLOOKUP(RIGHT(B8,2),$B$24:$D$29,2,0)</f>
        <v>Kế toán</v>
      </c>
      <c r="E8" s="291">
        <v>5.43</v>
      </c>
      <c r="F8" s="290">
        <v>29</v>
      </c>
      <c r="G8" s="290">
        <f>VLOOKUP(RIGHT(B8,2),$B$24:$D$29,3,0)</f>
        <v>3500000</v>
      </c>
      <c r="H8" s="524">
        <f>(E8*F8)*100000</f>
        <v>15747000</v>
      </c>
      <c r="I8" s="290"/>
      <c r="J8" s="292">
        <v>15747000</v>
      </c>
      <c r="K8" s="526">
        <v>0.1</v>
      </c>
      <c r="L8" s="527">
        <f>J8-(J8*K8)</f>
        <v>14172300</v>
      </c>
    </row>
    <row r="9" spans="1:12" s="293" customFormat="1" ht="19.5" customHeight="1" thickBot="1" x14ac:dyDescent="0.3">
      <c r="A9" s="288">
        <v>5</v>
      </c>
      <c r="B9" s="289" t="s">
        <v>565</v>
      </c>
      <c r="C9" s="290" t="str">
        <f>HLOOKUP(LEFT(B9,1),$B$20:$D$21,2,0)</f>
        <v>Phòng kế toán</v>
      </c>
      <c r="D9" s="290" t="str">
        <f>VLOOKUP(RIGHT(B9,2),$B$24:$D$29,2,0)</f>
        <v>Kế toán</v>
      </c>
      <c r="E9" s="291">
        <v>7.76</v>
      </c>
      <c r="F9" s="290">
        <v>23</v>
      </c>
      <c r="G9" s="290">
        <f>VLOOKUP(RIGHT(B9,2),$B$24:$D$29,3,0)</f>
        <v>3500000</v>
      </c>
      <c r="H9" s="524">
        <f>(E9*F9)*100000</f>
        <v>17848000</v>
      </c>
      <c r="I9" s="290"/>
      <c r="J9" s="292">
        <v>17848000</v>
      </c>
      <c r="K9" s="526">
        <v>0.1</v>
      </c>
      <c r="L9" s="527">
        <f>J9-(J9*K9)</f>
        <v>16063200</v>
      </c>
    </row>
    <row r="10" spans="1:12" s="293" customFormat="1" ht="19.5" customHeight="1" thickBot="1" x14ac:dyDescent="0.3">
      <c r="A10" s="288">
        <v>14</v>
      </c>
      <c r="B10" s="289" t="s">
        <v>574</v>
      </c>
      <c r="C10" s="290" t="str">
        <f>HLOOKUP(LEFT(B10,1),$B$20:$D$21,2,0)</f>
        <v>Phòng thiết kế</v>
      </c>
      <c r="D10" s="290" t="str">
        <f>VLOOKUP(RIGHT(B10,2),$B$24:$D$29,2,0)</f>
        <v>Nhân viên</v>
      </c>
      <c r="E10" s="291">
        <v>1.57</v>
      </c>
      <c r="F10" s="290">
        <v>24</v>
      </c>
      <c r="G10" s="290">
        <f>VLOOKUP(RIGHT(B10,2),$B$24:$D$29,3,0)</f>
        <v>0</v>
      </c>
      <c r="H10" s="524">
        <f>(E10*F10)*100000</f>
        <v>3768000</v>
      </c>
      <c r="I10" s="290"/>
      <c r="J10" s="292">
        <v>3768000</v>
      </c>
      <c r="K10" s="296"/>
      <c r="L10" s="308">
        <v>3768000</v>
      </c>
    </row>
    <row r="11" spans="1:12" s="293" customFormat="1" ht="19.5" customHeight="1" thickBot="1" x14ac:dyDescent="0.3">
      <c r="A11" s="288">
        <v>6</v>
      </c>
      <c r="B11" s="289" t="s">
        <v>566</v>
      </c>
      <c r="C11" s="290" t="str">
        <f>HLOOKUP(LEFT(B11,1),$B$20:$D$21,2,0)</f>
        <v>Phòng thiết kế</v>
      </c>
      <c r="D11" s="290" t="str">
        <f>VLOOKUP(RIGHT(B11,2),$B$24:$D$29,2,0)</f>
        <v xml:space="preserve">Kỹ sư thiết kế </v>
      </c>
      <c r="E11" s="291">
        <v>2.06</v>
      </c>
      <c r="F11" s="290">
        <v>28</v>
      </c>
      <c r="G11" s="290">
        <f>VLOOKUP(RIGHT(B11,2),$B$24:$D$29,3,0)</f>
        <v>3000000</v>
      </c>
      <c r="H11" s="524">
        <f>(E11*F11)*100000</f>
        <v>5768000</v>
      </c>
      <c r="I11" s="290"/>
      <c r="J11" s="292">
        <v>5768000</v>
      </c>
      <c r="K11" s="296"/>
      <c r="L11" s="308">
        <v>5768000</v>
      </c>
    </row>
    <row r="12" spans="1:12" s="293" customFormat="1" ht="19.5" customHeight="1" thickBot="1" x14ac:dyDescent="0.3">
      <c r="A12" s="288">
        <v>10</v>
      </c>
      <c r="B12" s="289" t="s">
        <v>570</v>
      </c>
      <c r="C12" s="290" t="str">
        <f>HLOOKUP(LEFT(B12,1),$B$20:$D$21,2,0)</f>
        <v>Phòng thiết kế</v>
      </c>
      <c r="D12" s="290" t="str">
        <f>VLOOKUP(RIGHT(B12,2),$B$24:$D$29,2,0)</f>
        <v>Nhân viên</v>
      </c>
      <c r="E12" s="291">
        <v>3.52</v>
      </c>
      <c r="F12" s="290">
        <v>17</v>
      </c>
      <c r="G12" s="290">
        <f>VLOOKUP(RIGHT(B12,2),$B$24:$D$29,3,0)</f>
        <v>0</v>
      </c>
      <c r="H12" s="524">
        <f>(E12*F12)*100000</f>
        <v>5984000</v>
      </c>
      <c r="I12" s="523"/>
      <c r="J12" s="292">
        <v>5984000</v>
      </c>
      <c r="K12" s="296"/>
      <c r="L12" s="308">
        <v>5984000</v>
      </c>
    </row>
    <row r="13" spans="1:12" s="293" customFormat="1" ht="19.5" customHeight="1" thickBot="1" x14ac:dyDescent="0.3">
      <c r="A13" s="288">
        <v>3</v>
      </c>
      <c r="B13" s="289" t="s">
        <v>563</v>
      </c>
      <c r="C13" s="290" t="str">
        <f>HLOOKUP(LEFT(B13,1),$B$20:$D$21,2,0)</f>
        <v>Phòng thiết kế</v>
      </c>
      <c r="D13" s="290" t="str">
        <f>VLOOKUP(RIGHT(B13,2),$B$24:$D$29,2,0)</f>
        <v>Nhân viên</v>
      </c>
      <c r="E13" s="291">
        <v>4.84</v>
      </c>
      <c r="F13" s="290">
        <v>21</v>
      </c>
      <c r="G13" s="290">
        <f>VLOOKUP(RIGHT(B13,2),$B$24:$D$29,3,0)</f>
        <v>0</v>
      </c>
      <c r="H13" s="524">
        <f>(E13*F13)*100000</f>
        <v>10164000</v>
      </c>
      <c r="I13" s="290"/>
      <c r="J13" s="292">
        <v>10164000</v>
      </c>
      <c r="K13" s="526">
        <v>0.1</v>
      </c>
      <c r="L13" s="527">
        <f>J13-(J13*K13)</f>
        <v>9147600</v>
      </c>
    </row>
    <row r="14" spans="1:12" s="293" customFormat="1" ht="19.5" customHeight="1" thickBot="1" x14ac:dyDescent="0.3">
      <c r="A14" s="288">
        <v>12</v>
      </c>
      <c r="B14" s="289" t="s">
        <v>572</v>
      </c>
      <c r="C14" s="290" t="str">
        <f>HLOOKUP(LEFT(B14,1),$B$20:$D$21,2,0)</f>
        <v>Phòng thiết kế</v>
      </c>
      <c r="D14" s="290" t="str">
        <f>VLOOKUP(RIGHT(B14,2),$B$24:$D$29,2,0)</f>
        <v xml:space="preserve">Kỹ sư thiết kế </v>
      </c>
      <c r="E14" s="291">
        <v>4.8099999999999996</v>
      </c>
      <c r="F14" s="290">
        <v>24</v>
      </c>
      <c r="G14" s="290">
        <f>VLOOKUP(RIGHT(B14,2),$B$24:$D$29,3,0)</f>
        <v>3000000</v>
      </c>
      <c r="H14" s="524">
        <f>(E14*F14)*100000</f>
        <v>11544000</v>
      </c>
      <c r="I14" s="290"/>
      <c r="J14" s="292">
        <v>11544000</v>
      </c>
      <c r="K14" s="526">
        <v>0.1</v>
      </c>
      <c r="L14" s="527">
        <f>J14-(J14*K14)</f>
        <v>10389600</v>
      </c>
    </row>
    <row r="15" spans="1:12" s="293" customFormat="1" ht="19.5" customHeight="1" thickBot="1" x14ac:dyDescent="0.3">
      <c r="A15" s="288">
        <v>11</v>
      </c>
      <c r="B15" s="289" t="s">
        <v>571</v>
      </c>
      <c r="C15" s="290" t="str">
        <f>HLOOKUP(LEFT(B15,1),$B$20:$D$21,2,0)</f>
        <v>Phòng thiết kế</v>
      </c>
      <c r="D15" s="290" t="str">
        <f>VLOOKUP(RIGHT(B15,2),$B$24:$D$29,2,0)</f>
        <v xml:space="preserve">Kỹ sư thiết kế </v>
      </c>
      <c r="E15" s="291">
        <v>7.9</v>
      </c>
      <c r="F15" s="290">
        <v>21</v>
      </c>
      <c r="G15" s="290">
        <f>VLOOKUP(RIGHT(B15,2),$B$24:$D$29,3,0)</f>
        <v>3000000</v>
      </c>
      <c r="H15" s="524">
        <f>(E15*F15)*100000</f>
        <v>16590000</v>
      </c>
      <c r="I15" s="290"/>
      <c r="J15" s="292">
        <v>16590000</v>
      </c>
      <c r="K15" s="526">
        <v>0.1</v>
      </c>
      <c r="L15" s="527">
        <f>J15-(J15*K15)</f>
        <v>14931000</v>
      </c>
    </row>
    <row r="16" spans="1:12" s="293" customFormat="1" ht="19.5" customHeight="1" thickBot="1" x14ac:dyDescent="0.3">
      <c r="A16" s="288">
        <v>8</v>
      </c>
      <c r="B16" s="289" t="s">
        <v>568</v>
      </c>
      <c r="C16" s="290" t="str">
        <f>HLOOKUP(LEFT(B16,1),$B$20:$D$21,2,0)</f>
        <v>Phòng thiết kế</v>
      </c>
      <c r="D16" s="290" t="str">
        <f>VLOOKUP(RIGHT(B16,2),$B$24:$D$29,2,0)</f>
        <v>Nhân viên</v>
      </c>
      <c r="E16" s="291">
        <v>6.9</v>
      </c>
      <c r="F16" s="290">
        <v>25</v>
      </c>
      <c r="G16" s="290">
        <f>VLOOKUP(RIGHT(B16,2),$B$24:$D$29,3,0)</f>
        <v>0</v>
      </c>
      <c r="H16" s="524">
        <f>(E16*F16)*100000</f>
        <v>17250000</v>
      </c>
      <c r="I16" s="290"/>
      <c r="J16" s="292">
        <v>17250000</v>
      </c>
      <c r="K16" s="526">
        <v>0.1</v>
      </c>
      <c r="L16" s="527">
        <f>J16-(J16*K16)</f>
        <v>15525000</v>
      </c>
    </row>
    <row r="17" spans="1:12" s="293" customFormat="1" ht="19.5" customHeight="1" thickBot="1" x14ac:dyDescent="0.3">
      <c r="A17" s="294">
        <v>15</v>
      </c>
      <c r="B17" s="295" t="s">
        <v>575</v>
      </c>
      <c r="C17" s="290" t="str">
        <f>HLOOKUP(LEFT(B17,1),$B$20:$D$21,2,0)</f>
        <v>Phòng thiết kế</v>
      </c>
      <c r="D17" s="290" t="str">
        <f>VLOOKUP(RIGHT(B17,2),$B$24:$D$29,2,0)</f>
        <v xml:space="preserve">Kỹ sư thiết kế </v>
      </c>
      <c r="E17" s="297">
        <v>8.6199999999999992</v>
      </c>
      <c r="F17" s="296">
        <v>26</v>
      </c>
      <c r="G17" s="290">
        <f>VLOOKUP(RIGHT(B17,2),$B$24:$D$29,3,0)</f>
        <v>3000000</v>
      </c>
      <c r="H17" s="524">
        <f>(E17*F17)*100000</f>
        <v>22411999.999999996</v>
      </c>
      <c r="I17" s="296"/>
      <c r="J17" s="298">
        <v>22411999.999999996</v>
      </c>
      <c r="K17" s="526">
        <v>0.1</v>
      </c>
      <c r="L17" s="527">
        <f>J17-(J17*K17)</f>
        <v>20170799.999999996</v>
      </c>
    </row>
    <row r="18" spans="1:12" s="293" customFormat="1" ht="15" customHeight="1" thickBot="1" x14ac:dyDescent="0.25">
      <c r="A18" s="299"/>
      <c r="B18" s="299"/>
      <c r="C18" s="299"/>
      <c r="D18" s="299"/>
      <c r="E18" s="299"/>
      <c r="F18" s="299"/>
      <c r="G18" s="299"/>
      <c r="H18" s="299"/>
      <c r="I18" s="299"/>
      <c r="J18" s="300"/>
      <c r="K18" s="299"/>
      <c r="L18" s="299"/>
    </row>
    <row r="19" spans="1:12" s="293" customFormat="1" ht="16.5" customHeight="1" x14ac:dyDescent="0.3">
      <c r="B19" s="495" t="s">
        <v>489</v>
      </c>
      <c r="C19" s="496"/>
      <c r="D19" s="497"/>
      <c r="E19" s="236"/>
      <c r="F19" s="322" t="s">
        <v>577</v>
      </c>
      <c r="G19" s="323"/>
      <c r="H19" s="323"/>
      <c r="I19" s="324"/>
      <c r="J19" s="300"/>
      <c r="K19" s="299"/>
      <c r="L19" s="299"/>
    </row>
    <row r="20" spans="1:12" s="293" customFormat="1" ht="17.25" customHeight="1" x14ac:dyDescent="0.25">
      <c r="B20" s="301" t="s">
        <v>123</v>
      </c>
      <c r="C20" s="302" t="s">
        <v>124</v>
      </c>
      <c r="D20" s="303" t="s">
        <v>125</v>
      </c>
      <c r="E20" s="236"/>
      <c r="F20" s="309" t="s">
        <v>5</v>
      </c>
      <c r="G20" s="310" t="s">
        <v>582</v>
      </c>
      <c r="H20" s="310" t="s">
        <v>340</v>
      </c>
      <c r="I20" s="311" t="s">
        <v>583</v>
      </c>
    </row>
    <row r="21" spans="1:12" s="293" customFormat="1" ht="17.25" customHeight="1" thickBot="1" x14ac:dyDescent="0.25">
      <c r="B21" s="304" t="s">
        <v>578</v>
      </c>
      <c r="C21" s="305" t="s">
        <v>579</v>
      </c>
      <c r="D21" s="306" t="s">
        <v>580</v>
      </c>
      <c r="E21" s="236"/>
      <c r="F21" s="312" t="s">
        <v>578</v>
      </c>
      <c r="G21" s="290">
        <f>COUNTIF($C$3:$C$17,F21)</f>
        <v>3</v>
      </c>
      <c r="H21" s="528">
        <f>SUM(L3:L5)</f>
        <v>59828400</v>
      </c>
      <c r="I21" s="527">
        <f>AVERAGE(L3:L5)</f>
        <v>19942800</v>
      </c>
    </row>
    <row r="22" spans="1:12" s="293" customFormat="1" ht="17.25" customHeight="1" thickBot="1" x14ac:dyDescent="0.25">
      <c r="A22" s="236"/>
      <c r="B22" s="236"/>
      <c r="C22" s="236"/>
      <c r="D22" s="236"/>
      <c r="E22" s="236"/>
      <c r="F22" s="312" t="s">
        <v>579</v>
      </c>
      <c r="G22" s="290">
        <f t="shared" ref="G22:G23" si="0">COUNTIF($C$3:$C$17,F22)</f>
        <v>4</v>
      </c>
      <c r="H22" s="528">
        <f>SUM(L6:L9)</f>
        <v>45129500</v>
      </c>
      <c r="I22" s="527">
        <f>AVERAGE(L6:L9)</f>
        <v>11282375</v>
      </c>
    </row>
    <row r="23" spans="1:12" s="293" customFormat="1" ht="17.25" customHeight="1" thickBot="1" x14ac:dyDescent="0.35">
      <c r="A23" s="236"/>
      <c r="B23" s="326" t="s">
        <v>512</v>
      </c>
      <c r="C23" s="327"/>
      <c r="D23" s="328"/>
      <c r="E23" s="236"/>
      <c r="F23" s="313" t="s">
        <v>580</v>
      </c>
      <c r="G23" s="290">
        <f t="shared" si="0"/>
        <v>8</v>
      </c>
      <c r="H23" s="529">
        <f>SUM(L10:L17)</f>
        <v>85684000</v>
      </c>
      <c r="I23" s="530">
        <f>AVERAGE(L10:L17)</f>
        <v>10710500</v>
      </c>
    </row>
    <row r="24" spans="1:12" s="293" customFormat="1" ht="17.25" customHeight="1" thickBot="1" x14ac:dyDescent="0.3">
      <c r="A24" s="236"/>
      <c r="B24" s="301" t="s">
        <v>576</v>
      </c>
      <c r="C24" s="302" t="s">
        <v>555</v>
      </c>
      <c r="D24" s="303" t="s">
        <v>557</v>
      </c>
      <c r="E24" s="236"/>
      <c r="F24" s="300"/>
      <c r="G24" s="299"/>
      <c r="H24" s="299"/>
    </row>
    <row r="25" spans="1:12" s="293" customFormat="1" ht="17.25" customHeight="1" x14ac:dyDescent="0.25">
      <c r="A25" s="236"/>
      <c r="B25" s="307" t="s">
        <v>403</v>
      </c>
      <c r="C25" s="290" t="s">
        <v>581</v>
      </c>
      <c r="D25" s="308">
        <v>5000000</v>
      </c>
      <c r="E25" s="236"/>
      <c r="F25" s="329"/>
      <c r="G25" s="330"/>
      <c r="H25" s="331"/>
      <c r="I25" s="325" t="s">
        <v>383</v>
      </c>
    </row>
    <row r="26" spans="1:12" s="293" customFormat="1" ht="21" customHeight="1" x14ac:dyDescent="0.25">
      <c r="A26" s="299"/>
      <c r="B26" s="307" t="s">
        <v>584</v>
      </c>
      <c r="C26" s="290" t="s">
        <v>585</v>
      </c>
      <c r="D26" s="308">
        <v>4000000</v>
      </c>
      <c r="E26" s="317"/>
      <c r="F26" s="332" t="s">
        <v>592</v>
      </c>
      <c r="G26" s="333"/>
      <c r="H26" s="334"/>
      <c r="I26" s="318">
        <f>COUNT(F10:F17)</f>
        <v>8</v>
      </c>
      <c r="J26" s="293">
        <v>25</v>
      </c>
    </row>
    <row r="27" spans="1:12" s="293" customFormat="1" ht="21" customHeight="1" x14ac:dyDescent="0.25">
      <c r="A27" s="299"/>
      <c r="B27" s="307" t="s">
        <v>586</v>
      </c>
      <c r="C27" s="290" t="s">
        <v>587</v>
      </c>
      <c r="D27" s="308">
        <v>3500000</v>
      </c>
      <c r="E27" s="317"/>
      <c r="F27" s="332" t="s">
        <v>593</v>
      </c>
      <c r="G27" s="333"/>
      <c r="H27" s="334"/>
      <c r="I27" s="318">
        <f>COUNT(L14:L17)</f>
        <v>4</v>
      </c>
    </row>
    <row r="28" spans="1:12" s="283" customFormat="1" ht="19.5" thickBot="1" x14ac:dyDescent="0.3">
      <c r="B28" s="307" t="s">
        <v>588</v>
      </c>
      <c r="C28" s="290" t="s">
        <v>589</v>
      </c>
      <c r="D28" s="308">
        <v>3000000</v>
      </c>
      <c r="F28" s="335" t="s">
        <v>594</v>
      </c>
      <c r="G28" s="336"/>
      <c r="H28" s="337"/>
      <c r="I28" s="319">
        <f>COUNT(L9:L17)</f>
        <v>9</v>
      </c>
    </row>
    <row r="29" spans="1:12" s="283" customFormat="1" ht="24" thickBot="1" x14ac:dyDescent="0.4">
      <c r="B29" s="314" t="s">
        <v>590</v>
      </c>
      <c r="C29" s="315" t="s">
        <v>591</v>
      </c>
      <c r="D29" s="316">
        <v>0</v>
      </c>
      <c r="E29" s="320"/>
      <c r="F29" s="320"/>
    </row>
    <row r="30" spans="1:12" s="283" customFormat="1" ht="23.25" x14ac:dyDescent="0.35">
      <c r="C30" s="320"/>
      <c r="D30" s="320"/>
      <c r="E30" s="320"/>
      <c r="F30" s="320"/>
      <c r="G30" s="320"/>
      <c r="H30" s="320"/>
      <c r="J30" s="320"/>
      <c r="K30" s="320"/>
      <c r="L30" s="320"/>
    </row>
    <row r="31" spans="1:12" s="283" customFormat="1" ht="23.25" x14ac:dyDescent="0.35">
      <c r="C31" s="320"/>
      <c r="D31" s="320"/>
      <c r="E31" s="320"/>
      <c r="F31" s="320"/>
      <c r="G31" s="320"/>
      <c r="H31" s="320"/>
      <c r="J31" s="320"/>
      <c r="K31" s="320"/>
      <c r="L31" s="320"/>
    </row>
  </sheetData>
  <sortState ref="A3:L17">
    <sortCondition ref="C3"/>
  </sortState>
  <mergeCells count="2">
    <mergeCell ref="B1:L1"/>
    <mergeCell ref="B19:D19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3"/>
  <sheetViews>
    <sheetView workbookViewId="0">
      <selection activeCell="J33" sqref="J33"/>
    </sheetView>
  </sheetViews>
  <sheetFormatPr defaultRowHeight="15" x14ac:dyDescent="0.2"/>
  <cols>
    <col min="1" max="1" width="12.85546875" style="95" bestFit="1" customWidth="1"/>
    <col min="2" max="2" width="26.7109375" style="95" customWidth="1"/>
    <col min="3" max="3" width="16.28515625" style="95" customWidth="1"/>
    <col min="4" max="4" width="23.5703125" style="95" customWidth="1"/>
    <col min="5" max="9" width="17.28515625" style="95" customWidth="1"/>
    <col min="10" max="16384" width="9.140625" style="95"/>
  </cols>
  <sheetData>
    <row r="1" spans="1:11" ht="23.25" x14ac:dyDescent="0.35">
      <c r="B1" s="498" t="s">
        <v>275</v>
      </c>
      <c r="C1" s="498"/>
      <c r="D1" s="498"/>
      <c r="E1" s="498"/>
      <c r="F1" s="498"/>
      <c r="G1" s="498"/>
      <c r="H1" s="498"/>
      <c r="I1" s="498"/>
      <c r="J1" s="498"/>
      <c r="K1" s="498"/>
    </row>
    <row r="2" spans="1:11" ht="31.5" x14ac:dyDescent="0.2">
      <c r="A2" s="96" t="s">
        <v>259</v>
      </c>
      <c r="B2" s="96" t="s">
        <v>260</v>
      </c>
      <c r="C2" s="96" t="s">
        <v>266</v>
      </c>
      <c r="D2" s="96" t="s">
        <v>267</v>
      </c>
      <c r="E2" s="96" t="s">
        <v>261</v>
      </c>
      <c r="F2" s="96" t="s">
        <v>262</v>
      </c>
      <c r="G2" s="96" t="s">
        <v>268</v>
      </c>
      <c r="H2" s="96" t="s">
        <v>269</v>
      </c>
      <c r="I2" s="96" t="s">
        <v>270</v>
      </c>
      <c r="J2" s="96" t="s">
        <v>271</v>
      </c>
      <c r="K2" s="96" t="s">
        <v>272</v>
      </c>
    </row>
    <row r="3" spans="1:11" ht="20.25" customHeight="1" x14ac:dyDescent="0.2">
      <c r="A3" s="71">
        <v>1</v>
      </c>
      <c r="B3" s="71" t="s">
        <v>263</v>
      </c>
      <c r="C3" s="97">
        <v>41850</v>
      </c>
      <c r="D3" s="97">
        <v>41870</v>
      </c>
      <c r="E3" s="98"/>
      <c r="F3" s="98"/>
      <c r="G3" s="98"/>
      <c r="H3" s="98"/>
      <c r="I3" s="98">
        <v>1</v>
      </c>
      <c r="J3" s="98"/>
      <c r="K3" s="98"/>
    </row>
    <row r="4" spans="1:11" ht="20.25" customHeight="1" x14ac:dyDescent="0.2">
      <c r="A4" s="71">
        <v>2</v>
      </c>
      <c r="B4" s="71" t="s">
        <v>264</v>
      </c>
      <c r="C4" s="97">
        <v>41933</v>
      </c>
      <c r="D4" s="97">
        <v>41939</v>
      </c>
      <c r="E4" s="98"/>
      <c r="F4" s="98"/>
      <c r="G4" s="98"/>
      <c r="H4" s="98"/>
      <c r="I4" s="98">
        <v>2</v>
      </c>
      <c r="J4" s="98"/>
      <c r="K4" s="98"/>
    </row>
    <row r="5" spans="1:11" ht="20.25" customHeight="1" x14ac:dyDescent="0.2">
      <c r="A5" s="71">
        <v>3</v>
      </c>
      <c r="B5" s="71" t="s">
        <v>263</v>
      </c>
      <c r="C5" s="97">
        <v>41784</v>
      </c>
      <c r="D5" s="97">
        <v>41797</v>
      </c>
      <c r="E5" s="98"/>
      <c r="F5" s="98"/>
      <c r="G5" s="98"/>
      <c r="H5" s="98"/>
      <c r="I5" s="98">
        <v>1</v>
      </c>
      <c r="J5" s="98"/>
      <c r="K5" s="98"/>
    </row>
    <row r="6" spans="1:11" ht="20.25" customHeight="1" x14ac:dyDescent="0.2">
      <c r="A6" s="71">
        <v>4</v>
      </c>
      <c r="B6" s="71" t="s">
        <v>265</v>
      </c>
      <c r="C6" s="97">
        <v>41909</v>
      </c>
      <c r="D6" s="97">
        <v>41915</v>
      </c>
      <c r="E6" s="98"/>
      <c r="F6" s="98"/>
      <c r="G6" s="98"/>
      <c r="H6" s="98"/>
      <c r="I6" s="98">
        <v>3</v>
      </c>
      <c r="J6" s="98"/>
      <c r="K6" s="98"/>
    </row>
    <row r="7" spans="1:11" ht="20.25" customHeight="1" x14ac:dyDescent="0.2">
      <c r="A7" s="71">
        <v>5</v>
      </c>
      <c r="B7" s="71" t="s">
        <v>263</v>
      </c>
      <c r="C7" s="97">
        <v>41878</v>
      </c>
      <c r="D7" s="97">
        <v>41894</v>
      </c>
      <c r="E7" s="98"/>
      <c r="F7" s="98"/>
      <c r="G7" s="98"/>
      <c r="H7" s="98"/>
      <c r="I7" s="98">
        <v>2</v>
      </c>
      <c r="J7" s="98"/>
      <c r="K7" s="98"/>
    </row>
    <row r="8" spans="1:11" ht="20.25" customHeight="1" x14ac:dyDescent="0.2">
      <c r="A8" s="71">
        <v>6</v>
      </c>
      <c r="B8" s="71" t="s">
        <v>265</v>
      </c>
      <c r="C8" s="97">
        <v>41911</v>
      </c>
      <c r="D8" s="97">
        <v>41913</v>
      </c>
      <c r="E8" s="98"/>
      <c r="F8" s="98"/>
      <c r="G8" s="98"/>
      <c r="H8" s="98"/>
      <c r="I8" s="98">
        <v>4</v>
      </c>
      <c r="J8" s="98"/>
      <c r="K8" s="98"/>
    </row>
    <row r="9" spans="1:11" ht="20.25" customHeight="1" x14ac:dyDescent="0.2">
      <c r="A9" s="71">
        <v>7</v>
      </c>
      <c r="B9" s="71" t="s">
        <v>264</v>
      </c>
      <c r="C9" s="97">
        <v>41816</v>
      </c>
      <c r="D9" s="97">
        <v>41825</v>
      </c>
      <c r="E9" s="98"/>
      <c r="F9" s="98"/>
      <c r="G9" s="98"/>
      <c r="H9" s="98"/>
      <c r="I9" s="98">
        <v>2</v>
      </c>
      <c r="J9" s="98"/>
      <c r="K9" s="98"/>
    </row>
    <row r="10" spans="1:11" ht="20.25" customHeight="1" x14ac:dyDescent="0.2">
      <c r="A10" s="71">
        <v>8</v>
      </c>
      <c r="B10" s="71" t="s">
        <v>264</v>
      </c>
      <c r="C10" s="97">
        <v>41902</v>
      </c>
      <c r="D10" s="97">
        <v>41925</v>
      </c>
      <c r="E10" s="98"/>
      <c r="F10" s="98"/>
      <c r="G10" s="98"/>
      <c r="H10" s="98"/>
      <c r="I10" s="98">
        <v>1</v>
      </c>
      <c r="J10" s="98"/>
      <c r="K10" s="98"/>
    </row>
    <row r="11" spans="1:11" ht="20.25" customHeight="1" x14ac:dyDescent="0.2">
      <c r="A11" s="71">
        <v>9</v>
      </c>
      <c r="B11" s="71" t="s">
        <v>263</v>
      </c>
      <c r="C11" s="97">
        <v>41906</v>
      </c>
      <c r="D11" s="97">
        <v>41906</v>
      </c>
      <c r="E11" s="98"/>
      <c r="F11" s="98"/>
      <c r="G11" s="98"/>
      <c r="H11" s="98"/>
      <c r="I11" s="98">
        <v>2</v>
      </c>
      <c r="J11" s="98"/>
      <c r="K11" s="98"/>
    </row>
    <row r="12" spans="1:11" ht="20.25" customHeight="1" x14ac:dyDescent="0.2">
      <c r="A12" s="71">
        <v>10</v>
      </c>
      <c r="B12" s="71" t="s">
        <v>263</v>
      </c>
      <c r="C12" s="97">
        <v>41877</v>
      </c>
      <c r="D12" s="97">
        <v>41894</v>
      </c>
      <c r="E12" s="98"/>
      <c r="F12" s="98"/>
      <c r="G12" s="98"/>
      <c r="H12" s="98"/>
      <c r="I12" s="98">
        <v>3</v>
      </c>
      <c r="J12" s="98"/>
      <c r="K12" s="98"/>
    </row>
    <row r="13" spans="1:11" ht="20.25" customHeight="1" x14ac:dyDescent="0.2">
      <c r="A13" s="71">
        <v>11</v>
      </c>
      <c r="B13" s="71" t="s">
        <v>265</v>
      </c>
      <c r="C13" s="97">
        <v>41901</v>
      </c>
      <c r="D13" s="97">
        <v>41913</v>
      </c>
      <c r="E13" s="98"/>
      <c r="F13" s="98"/>
      <c r="G13" s="98"/>
      <c r="H13" s="98"/>
      <c r="I13" s="98">
        <v>3</v>
      </c>
      <c r="J13" s="98"/>
      <c r="K13" s="98"/>
    </row>
    <row r="14" spans="1:11" ht="20.25" customHeight="1" x14ac:dyDescent="0.2">
      <c r="A14" s="71">
        <v>12</v>
      </c>
      <c r="B14" s="71" t="s">
        <v>265</v>
      </c>
      <c r="C14" s="97">
        <v>41791</v>
      </c>
      <c r="D14" s="97">
        <v>41825</v>
      </c>
      <c r="E14" s="98"/>
      <c r="F14" s="98"/>
      <c r="G14" s="98"/>
      <c r="H14" s="98"/>
      <c r="I14" s="98">
        <v>2</v>
      </c>
      <c r="J14" s="98"/>
      <c r="K14" s="98"/>
    </row>
    <row r="15" spans="1:11" ht="20.25" customHeight="1" x14ac:dyDescent="0.2">
      <c r="A15" s="71">
        <v>13</v>
      </c>
      <c r="B15" s="71" t="s">
        <v>263</v>
      </c>
      <c r="C15" s="97">
        <v>41912</v>
      </c>
      <c r="D15" s="97">
        <v>41925</v>
      </c>
      <c r="E15" s="98"/>
      <c r="F15" s="98"/>
      <c r="G15" s="98"/>
      <c r="H15" s="98"/>
      <c r="I15" s="98">
        <v>3</v>
      </c>
      <c r="J15" s="98"/>
      <c r="K15" s="98"/>
    </row>
    <row r="16" spans="1:11" ht="20.25" customHeight="1" x14ac:dyDescent="0.2">
      <c r="A16" s="71">
        <v>14</v>
      </c>
      <c r="B16" s="71" t="s">
        <v>264</v>
      </c>
      <c r="C16" s="97">
        <v>41906</v>
      </c>
      <c r="D16" s="97">
        <v>41906</v>
      </c>
      <c r="E16" s="98"/>
      <c r="F16" s="98"/>
      <c r="G16" s="98"/>
      <c r="H16" s="98"/>
      <c r="I16" s="98">
        <v>1</v>
      </c>
      <c r="J16" s="98"/>
      <c r="K16" s="98"/>
    </row>
    <row r="17" spans="1:11" ht="20.25" customHeight="1" x14ac:dyDescent="0.2">
      <c r="A17" s="71">
        <v>15</v>
      </c>
      <c r="B17" s="98" t="s">
        <v>265</v>
      </c>
      <c r="C17" s="97">
        <v>41877</v>
      </c>
      <c r="D17" s="97">
        <v>41894</v>
      </c>
      <c r="E17" s="98"/>
      <c r="F17" s="98"/>
      <c r="G17" s="98"/>
      <c r="H17" s="98"/>
      <c r="I17" s="98">
        <v>2</v>
      </c>
      <c r="J17" s="98"/>
      <c r="K17" s="98"/>
    </row>
    <row r="18" spans="1:11" ht="15.75" thickBot="1" x14ac:dyDescent="0.25"/>
    <row r="19" spans="1:11" ht="15.75" x14ac:dyDescent="0.25">
      <c r="A19" s="499" t="s">
        <v>276</v>
      </c>
      <c r="B19" s="500"/>
      <c r="C19" s="500"/>
      <c r="D19" s="500"/>
      <c r="E19" s="501"/>
      <c r="G19" s="502" t="s">
        <v>278</v>
      </c>
      <c r="H19" s="503"/>
    </row>
    <row r="20" spans="1:11" ht="20.25" customHeight="1" x14ac:dyDescent="0.2">
      <c r="A20" s="96" t="s">
        <v>260</v>
      </c>
      <c r="B20" s="96" t="s">
        <v>269</v>
      </c>
      <c r="C20" s="96" t="s">
        <v>268</v>
      </c>
      <c r="D20" s="96" t="s">
        <v>273</v>
      </c>
      <c r="E20" s="96" t="s">
        <v>274</v>
      </c>
      <c r="G20" s="106" t="s">
        <v>260</v>
      </c>
      <c r="H20" s="107" t="s">
        <v>277</v>
      </c>
    </row>
    <row r="21" spans="1:11" ht="20.25" customHeight="1" x14ac:dyDescent="0.2">
      <c r="A21" s="103" t="s">
        <v>263</v>
      </c>
      <c r="B21" s="102">
        <v>25</v>
      </c>
      <c r="C21" s="71">
        <v>120</v>
      </c>
      <c r="D21" s="71">
        <v>2</v>
      </c>
      <c r="E21" s="99">
        <v>3</v>
      </c>
      <c r="G21" s="103" t="s">
        <v>263</v>
      </c>
      <c r="H21" s="99"/>
    </row>
    <row r="22" spans="1:11" ht="20.25" customHeight="1" x14ac:dyDescent="0.2">
      <c r="A22" s="103" t="s">
        <v>264</v>
      </c>
      <c r="B22" s="102">
        <v>25</v>
      </c>
      <c r="C22" s="71">
        <v>150</v>
      </c>
      <c r="D22" s="71">
        <v>4</v>
      </c>
      <c r="E22" s="99">
        <v>6</v>
      </c>
      <c r="G22" s="103" t="s">
        <v>264</v>
      </c>
      <c r="H22" s="99"/>
    </row>
    <row r="23" spans="1:11" ht="20.25" customHeight="1" thickBot="1" x14ac:dyDescent="0.25">
      <c r="A23" s="104" t="s">
        <v>265</v>
      </c>
      <c r="B23" s="105">
        <v>50</v>
      </c>
      <c r="C23" s="100">
        <v>300</v>
      </c>
      <c r="D23" s="100">
        <v>6</v>
      </c>
      <c r="E23" s="101">
        <v>9</v>
      </c>
      <c r="G23" s="104" t="s">
        <v>265</v>
      </c>
      <c r="H23" s="101"/>
    </row>
  </sheetData>
  <mergeCells count="3">
    <mergeCell ref="B1:K1"/>
    <mergeCell ref="A19:E19"/>
    <mergeCell ref="G19:H1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67"/>
  <sheetViews>
    <sheetView workbookViewId="0">
      <selection activeCell="M26" sqref="M26"/>
    </sheetView>
  </sheetViews>
  <sheetFormatPr defaultRowHeight="15" x14ac:dyDescent="0.2"/>
  <cols>
    <col min="1" max="1" width="15.140625" style="54" customWidth="1"/>
    <col min="2" max="2" width="16.28515625" style="54" customWidth="1"/>
    <col min="3" max="3" width="15.7109375" style="54" bestFit="1" customWidth="1"/>
    <col min="4" max="4" width="15.5703125" style="54" customWidth="1"/>
    <col min="5" max="5" width="15.140625" style="54" customWidth="1"/>
    <col min="6" max="6" width="17.85546875" style="54" customWidth="1"/>
    <col min="7" max="7" width="17.28515625" style="54" bestFit="1" customWidth="1"/>
    <col min="8" max="8" width="15.85546875" style="54" customWidth="1"/>
    <col min="9" max="9" width="14" style="54" customWidth="1"/>
    <col min="10" max="10" width="16.7109375" style="54" customWidth="1"/>
    <col min="11" max="11" width="17.85546875" style="54" bestFit="1" customWidth="1"/>
    <col min="12" max="16384" width="9.140625" style="54"/>
  </cols>
  <sheetData>
    <row r="1" spans="1:10" ht="20.25" customHeight="1" thickBot="1" x14ac:dyDescent="0.25">
      <c r="A1" s="504" t="s">
        <v>614</v>
      </c>
      <c r="B1" s="505"/>
      <c r="C1" s="505"/>
      <c r="D1" s="505"/>
      <c r="E1" s="505"/>
      <c r="F1" s="505"/>
      <c r="G1" s="505"/>
      <c r="H1" s="505"/>
      <c r="I1" s="505"/>
      <c r="J1" s="506"/>
    </row>
    <row r="2" spans="1:10" ht="20.25" customHeight="1" thickTop="1" thickBot="1" x14ac:dyDescent="0.25">
      <c r="A2" s="350" t="s">
        <v>31</v>
      </c>
      <c r="B2" s="351" t="s">
        <v>498</v>
      </c>
      <c r="C2" s="351" t="s">
        <v>155</v>
      </c>
      <c r="D2" s="351" t="s">
        <v>64</v>
      </c>
      <c r="E2" s="351" t="s">
        <v>65</v>
      </c>
      <c r="F2" s="351" t="s">
        <v>68</v>
      </c>
      <c r="G2" s="352" t="s">
        <v>595</v>
      </c>
      <c r="H2" s="351" t="s">
        <v>67</v>
      </c>
      <c r="I2" s="351" t="s">
        <v>69</v>
      </c>
      <c r="J2" s="353" t="s">
        <v>596</v>
      </c>
    </row>
    <row r="3" spans="1:10" ht="20.25" customHeight="1" thickTop="1" x14ac:dyDescent="0.2">
      <c r="A3" s="354">
        <v>1</v>
      </c>
      <c r="B3" s="57" t="s">
        <v>597</v>
      </c>
      <c r="C3" s="57" t="str">
        <f>VLOOKUP(B3,$A$24:$B$27,2,0)</f>
        <v>Thúy Hằng</v>
      </c>
      <c r="D3" s="57" t="s">
        <v>598</v>
      </c>
      <c r="E3" s="57" t="str">
        <f>HLOOKUP(LEFT(D3,4),$E$23:$G$24,2,0)</f>
        <v>Toshiba</v>
      </c>
      <c r="F3" s="137">
        <v>42029</v>
      </c>
      <c r="G3" s="57">
        <v>1</v>
      </c>
      <c r="H3" s="57">
        <v>10</v>
      </c>
      <c r="I3" s="57">
        <f>HLOOKUP(LEFT(D3,4),$E$23:$G$26,4,0)</f>
        <v>700</v>
      </c>
      <c r="J3" s="58">
        <f>I3*H3</f>
        <v>7000</v>
      </c>
    </row>
    <row r="4" spans="1:10" ht="20.25" customHeight="1" x14ac:dyDescent="0.2">
      <c r="A4" s="354">
        <v>2</v>
      </c>
      <c r="B4" s="57" t="s">
        <v>599</v>
      </c>
      <c r="C4" s="57" t="str">
        <f t="shared" ref="C4:C20" si="0">VLOOKUP(B4,$A$24:$B$27,2,0)</f>
        <v>Lan Anh</v>
      </c>
      <c r="D4" s="57" t="s">
        <v>600</v>
      </c>
      <c r="E4" s="57" t="str">
        <f t="shared" ref="E4:E20" si="1">HLOOKUP(LEFT(D4,4),$E$23:$G$24,2,0)</f>
        <v>MacBook Pro </v>
      </c>
      <c r="F4" s="137">
        <v>42030</v>
      </c>
      <c r="G4" s="57">
        <v>1</v>
      </c>
      <c r="H4" s="57">
        <v>12</v>
      </c>
      <c r="I4" s="57">
        <f t="shared" ref="I4:I20" si="2">HLOOKUP(LEFT(D4,4),$E$23:$G$26,4,0)</f>
        <v>1600</v>
      </c>
      <c r="J4" s="58">
        <f t="shared" ref="J4:J20" si="3">I4*H4</f>
        <v>19200</v>
      </c>
    </row>
    <row r="5" spans="1:10" ht="20.25" customHeight="1" x14ac:dyDescent="0.2">
      <c r="A5" s="354">
        <v>3</v>
      </c>
      <c r="B5" s="57" t="s">
        <v>597</v>
      </c>
      <c r="C5" s="57" t="str">
        <f t="shared" si="0"/>
        <v>Thúy Hằng</v>
      </c>
      <c r="D5" s="57" t="s">
        <v>601</v>
      </c>
      <c r="E5" s="57" t="str">
        <f t="shared" si="1"/>
        <v>Dell Latitude</v>
      </c>
      <c r="F5" s="137">
        <v>42031</v>
      </c>
      <c r="G5" s="57">
        <v>1</v>
      </c>
      <c r="H5" s="57">
        <v>8</v>
      </c>
      <c r="I5" s="57">
        <f t="shared" si="2"/>
        <v>750</v>
      </c>
      <c r="J5" s="58">
        <f t="shared" si="3"/>
        <v>6000</v>
      </c>
    </row>
    <row r="6" spans="1:10" ht="20.25" customHeight="1" x14ac:dyDescent="0.2">
      <c r="A6" s="354">
        <v>4</v>
      </c>
      <c r="B6" s="57" t="s">
        <v>602</v>
      </c>
      <c r="C6" s="57" t="str">
        <f t="shared" si="0"/>
        <v>Hải Quân</v>
      </c>
      <c r="D6" s="57" t="s">
        <v>598</v>
      </c>
      <c r="E6" s="57" t="str">
        <f t="shared" si="1"/>
        <v>Toshiba</v>
      </c>
      <c r="F6" s="137">
        <v>42032</v>
      </c>
      <c r="G6" s="57">
        <v>1</v>
      </c>
      <c r="H6" s="57">
        <v>10</v>
      </c>
      <c r="I6" s="57">
        <f t="shared" si="2"/>
        <v>700</v>
      </c>
      <c r="J6" s="58">
        <f t="shared" si="3"/>
        <v>7000</v>
      </c>
    </row>
    <row r="7" spans="1:10" ht="20.25" customHeight="1" x14ac:dyDescent="0.2">
      <c r="A7" s="354">
        <v>5</v>
      </c>
      <c r="B7" s="57" t="s">
        <v>603</v>
      </c>
      <c r="C7" s="57" t="str">
        <f t="shared" si="0"/>
        <v>Thanh Long</v>
      </c>
      <c r="D7" s="57" t="s">
        <v>604</v>
      </c>
      <c r="E7" s="57" t="str">
        <f t="shared" si="1"/>
        <v>MacBook Pro </v>
      </c>
      <c r="F7" s="137">
        <v>42033</v>
      </c>
      <c r="G7" s="57">
        <v>1</v>
      </c>
      <c r="H7" s="57">
        <v>15</v>
      </c>
      <c r="I7" s="57">
        <f t="shared" si="2"/>
        <v>1600</v>
      </c>
      <c r="J7" s="58">
        <f t="shared" si="3"/>
        <v>24000</v>
      </c>
    </row>
    <row r="8" spans="1:10" ht="20.25" customHeight="1" x14ac:dyDescent="0.2">
      <c r="A8" s="354">
        <v>6</v>
      </c>
      <c r="B8" s="57" t="s">
        <v>599</v>
      </c>
      <c r="C8" s="57" t="str">
        <f t="shared" si="0"/>
        <v>Lan Anh</v>
      </c>
      <c r="D8" s="57" t="s">
        <v>605</v>
      </c>
      <c r="E8" s="57" t="str">
        <f t="shared" si="1"/>
        <v>Dell Latitude</v>
      </c>
      <c r="F8" s="137">
        <v>42034</v>
      </c>
      <c r="G8" s="57">
        <v>1</v>
      </c>
      <c r="H8" s="57">
        <v>12</v>
      </c>
      <c r="I8" s="57">
        <f t="shared" si="2"/>
        <v>750</v>
      </c>
      <c r="J8" s="58">
        <f t="shared" si="3"/>
        <v>9000</v>
      </c>
    </row>
    <row r="9" spans="1:10" ht="20.25" customHeight="1" x14ac:dyDescent="0.2">
      <c r="A9" s="354">
        <v>7</v>
      </c>
      <c r="B9" s="57" t="s">
        <v>602</v>
      </c>
      <c r="C9" s="57" t="str">
        <f t="shared" si="0"/>
        <v>Hải Quân</v>
      </c>
      <c r="D9" s="57" t="s">
        <v>601</v>
      </c>
      <c r="E9" s="57" t="str">
        <f t="shared" si="1"/>
        <v>Dell Latitude</v>
      </c>
      <c r="F9" s="137">
        <v>42037</v>
      </c>
      <c r="G9" s="57">
        <v>2</v>
      </c>
      <c r="H9" s="57">
        <v>12</v>
      </c>
      <c r="I9" s="57">
        <f t="shared" si="2"/>
        <v>750</v>
      </c>
      <c r="J9" s="58">
        <f t="shared" si="3"/>
        <v>9000</v>
      </c>
    </row>
    <row r="10" spans="1:10" ht="20.25" customHeight="1" x14ac:dyDescent="0.2">
      <c r="A10" s="354">
        <v>8</v>
      </c>
      <c r="B10" s="57" t="s">
        <v>603</v>
      </c>
      <c r="C10" s="57" t="str">
        <f t="shared" si="0"/>
        <v>Thanh Long</v>
      </c>
      <c r="D10" s="57" t="s">
        <v>606</v>
      </c>
      <c r="E10" s="57" t="str">
        <f t="shared" si="1"/>
        <v>Toshiba</v>
      </c>
      <c r="F10" s="137">
        <v>42038</v>
      </c>
      <c r="G10" s="57">
        <v>2</v>
      </c>
      <c r="H10" s="57">
        <v>20</v>
      </c>
      <c r="I10" s="57">
        <f t="shared" si="2"/>
        <v>700</v>
      </c>
      <c r="J10" s="58">
        <f t="shared" si="3"/>
        <v>14000</v>
      </c>
    </row>
    <row r="11" spans="1:10" ht="20.25" customHeight="1" x14ac:dyDescent="0.2">
      <c r="A11" s="354">
        <v>9</v>
      </c>
      <c r="B11" s="57" t="s">
        <v>603</v>
      </c>
      <c r="C11" s="57" t="str">
        <f t="shared" si="0"/>
        <v>Thanh Long</v>
      </c>
      <c r="D11" s="57" t="s">
        <v>604</v>
      </c>
      <c r="E11" s="57" t="str">
        <f t="shared" si="1"/>
        <v>MacBook Pro </v>
      </c>
      <c r="F11" s="137">
        <v>42039</v>
      </c>
      <c r="G11" s="57">
        <v>2</v>
      </c>
      <c r="H11" s="57">
        <v>15</v>
      </c>
      <c r="I11" s="57">
        <f t="shared" si="2"/>
        <v>1600</v>
      </c>
      <c r="J11" s="58">
        <f t="shared" si="3"/>
        <v>24000</v>
      </c>
    </row>
    <row r="12" spans="1:10" ht="20.25" customHeight="1" x14ac:dyDescent="0.2">
      <c r="A12" s="354">
        <v>10</v>
      </c>
      <c r="B12" s="57" t="s">
        <v>599</v>
      </c>
      <c r="C12" s="57" t="str">
        <f t="shared" si="0"/>
        <v>Lan Anh</v>
      </c>
      <c r="D12" s="57" t="s">
        <v>605</v>
      </c>
      <c r="E12" s="57" t="str">
        <f t="shared" si="1"/>
        <v>Dell Latitude</v>
      </c>
      <c r="F12" s="137">
        <v>42040</v>
      </c>
      <c r="G12" s="57">
        <v>2</v>
      </c>
      <c r="H12" s="57">
        <v>10</v>
      </c>
      <c r="I12" s="57">
        <f t="shared" si="2"/>
        <v>750</v>
      </c>
      <c r="J12" s="58">
        <f t="shared" si="3"/>
        <v>7500</v>
      </c>
    </row>
    <row r="13" spans="1:10" ht="20.25" customHeight="1" x14ac:dyDescent="0.2">
      <c r="A13" s="354">
        <v>11</v>
      </c>
      <c r="B13" s="57" t="s">
        <v>603</v>
      </c>
      <c r="C13" s="57" t="str">
        <f t="shared" si="0"/>
        <v>Thanh Long</v>
      </c>
      <c r="D13" s="57" t="s">
        <v>604</v>
      </c>
      <c r="E13" s="57" t="str">
        <f t="shared" si="1"/>
        <v>MacBook Pro </v>
      </c>
      <c r="F13" s="137">
        <v>42041</v>
      </c>
      <c r="G13" s="57">
        <v>2</v>
      </c>
      <c r="H13" s="57">
        <v>30</v>
      </c>
      <c r="I13" s="57">
        <f t="shared" si="2"/>
        <v>1600</v>
      </c>
      <c r="J13" s="58">
        <f t="shared" si="3"/>
        <v>48000</v>
      </c>
    </row>
    <row r="14" spans="1:10" ht="20.25" customHeight="1" x14ac:dyDescent="0.2">
      <c r="A14" s="354">
        <v>12</v>
      </c>
      <c r="B14" s="57" t="s">
        <v>597</v>
      </c>
      <c r="C14" s="57" t="str">
        <f t="shared" si="0"/>
        <v>Thúy Hằng</v>
      </c>
      <c r="D14" s="57" t="s">
        <v>605</v>
      </c>
      <c r="E14" s="57" t="str">
        <f t="shared" si="1"/>
        <v>Dell Latitude</v>
      </c>
      <c r="F14" s="137">
        <v>42072</v>
      </c>
      <c r="G14" s="57">
        <v>3</v>
      </c>
      <c r="H14" s="57">
        <v>10</v>
      </c>
      <c r="I14" s="57">
        <f t="shared" si="2"/>
        <v>750</v>
      </c>
      <c r="J14" s="58">
        <f t="shared" si="3"/>
        <v>7500</v>
      </c>
    </row>
    <row r="15" spans="1:10" ht="20.25" customHeight="1" x14ac:dyDescent="0.2">
      <c r="A15" s="354">
        <v>13</v>
      </c>
      <c r="B15" s="57" t="s">
        <v>603</v>
      </c>
      <c r="C15" s="57" t="str">
        <f t="shared" si="0"/>
        <v>Thanh Long</v>
      </c>
      <c r="D15" s="57" t="s">
        <v>601</v>
      </c>
      <c r="E15" s="57" t="str">
        <f t="shared" si="1"/>
        <v>Dell Latitude</v>
      </c>
      <c r="F15" s="137">
        <v>42073</v>
      </c>
      <c r="G15" s="57">
        <v>3</v>
      </c>
      <c r="H15" s="57">
        <v>15</v>
      </c>
      <c r="I15" s="57">
        <f t="shared" si="2"/>
        <v>750</v>
      </c>
      <c r="J15" s="58">
        <f t="shared" si="3"/>
        <v>11250</v>
      </c>
    </row>
    <row r="16" spans="1:10" ht="20.25" customHeight="1" x14ac:dyDescent="0.2">
      <c r="A16" s="354">
        <v>14</v>
      </c>
      <c r="B16" s="57" t="s">
        <v>599</v>
      </c>
      <c r="C16" s="57" t="str">
        <f t="shared" si="0"/>
        <v>Lan Anh</v>
      </c>
      <c r="D16" s="57" t="s">
        <v>606</v>
      </c>
      <c r="E16" s="57" t="str">
        <f t="shared" si="1"/>
        <v>Toshiba</v>
      </c>
      <c r="F16" s="137">
        <v>42074</v>
      </c>
      <c r="G16" s="57">
        <v>3</v>
      </c>
      <c r="H16" s="57">
        <v>12</v>
      </c>
      <c r="I16" s="57">
        <f t="shared" si="2"/>
        <v>700</v>
      </c>
      <c r="J16" s="58">
        <f t="shared" si="3"/>
        <v>8400</v>
      </c>
    </row>
    <row r="17" spans="1:11" ht="20.25" customHeight="1" x14ac:dyDescent="0.2">
      <c r="A17" s="354">
        <v>15</v>
      </c>
      <c r="B17" s="57" t="s">
        <v>602</v>
      </c>
      <c r="C17" s="57" t="str">
        <f t="shared" si="0"/>
        <v>Hải Quân</v>
      </c>
      <c r="D17" s="57" t="s">
        <v>601</v>
      </c>
      <c r="E17" s="57" t="str">
        <f t="shared" si="1"/>
        <v>Dell Latitude</v>
      </c>
      <c r="F17" s="137">
        <v>42075</v>
      </c>
      <c r="G17" s="57">
        <v>3</v>
      </c>
      <c r="H17" s="57">
        <v>12</v>
      </c>
      <c r="I17" s="57">
        <f t="shared" si="2"/>
        <v>750</v>
      </c>
      <c r="J17" s="58">
        <f t="shared" si="3"/>
        <v>9000</v>
      </c>
    </row>
    <row r="18" spans="1:11" ht="20.25" customHeight="1" x14ac:dyDescent="0.2">
      <c r="A18" s="354">
        <v>16</v>
      </c>
      <c r="B18" s="57" t="s">
        <v>603</v>
      </c>
      <c r="C18" s="57" t="str">
        <f t="shared" si="0"/>
        <v>Thanh Long</v>
      </c>
      <c r="D18" s="57" t="s">
        <v>606</v>
      </c>
      <c r="E18" s="57" t="str">
        <f t="shared" si="1"/>
        <v>Toshiba</v>
      </c>
      <c r="F18" s="137">
        <v>42076</v>
      </c>
      <c r="G18" s="57">
        <v>3</v>
      </c>
      <c r="H18" s="57">
        <v>20</v>
      </c>
      <c r="I18" s="57">
        <f t="shared" si="2"/>
        <v>700</v>
      </c>
      <c r="J18" s="58">
        <f t="shared" si="3"/>
        <v>14000</v>
      </c>
    </row>
    <row r="19" spans="1:11" ht="20.25" customHeight="1" x14ac:dyDescent="0.2">
      <c r="A19" s="354">
        <v>17</v>
      </c>
      <c r="B19" s="57" t="s">
        <v>603</v>
      </c>
      <c r="C19" s="57" t="str">
        <f t="shared" si="0"/>
        <v>Thanh Long</v>
      </c>
      <c r="D19" s="57" t="s">
        <v>604</v>
      </c>
      <c r="E19" s="57" t="str">
        <f t="shared" si="1"/>
        <v>MacBook Pro </v>
      </c>
      <c r="F19" s="137">
        <v>42079</v>
      </c>
      <c r="G19" s="57">
        <v>3</v>
      </c>
      <c r="H19" s="57">
        <v>15</v>
      </c>
      <c r="I19" s="57">
        <f t="shared" si="2"/>
        <v>1600</v>
      </c>
      <c r="J19" s="58">
        <f t="shared" si="3"/>
        <v>24000</v>
      </c>
    </row>
    <row r="20" spans="1:11" ht="20.25" customHeight="1" thickBot="1" x14ac:dyDescent="0.25">
      <c r="A20" s="354">
        <v>18</v>
      </c>
      <c r="B20" s="61" t="s">
        <v>599</v>
      </c>
      <c r="C20" s="57" t="str">
        <f t="shared" si="0"/>
        <v>Lan Anh</v>
      </c>
      <c r="D20" s="61" t="s">
        <v>605</v>
      </c>
      <c r="E20" s="57" t="str">
        <f t="shared" si="1"/>
        <v>Dell Latitude</v>
      </c>
      <c r="F20" s="355">
        <v>42080</v>
      </c>
      <c r="G20" s="61">
        <v>3</v>
      </c>
      <c r="H20" s="61">
        <v>10</v>
      </c>
      <c r="I20" s="57">
        <f t="shared" si="2"/>
        <v>750</v>
      </c>
      <c r="J20" s="58">
        <f t="shared" si="3"/>
        <v>7500</v>
      </c>
    </row>
    <row r="21" spans="1:11" ht="20.25" customHeight="1" thickBot="1" x14ac:dyDescent="0.25">
      <c r="A21" s="358"/>
      <c r="B21" s="359"/>
      <c r="C21" s="338"/>
      <c r="D21" s="338"/>
      <c r="E21" s="338"/>
      <c r="F21" s="343"/>
      <c r="G21" s="338"/>
      <c r="H21" s="338"/>
      <c r="I21" s="338"/>
      <c r="J21" s="338"/>
    </row>
    <row r="22" spans="1:11" ht="15.75" x14ac:dyDescent="0.25">
      <c r="A22" s="510" t="s">
        <v>489</v>
      </c>
      <c r="B22" s="511"/>
      <c r="C22" s="356"/>
      <c r="D22" s="507" t="s">
        <v>512</v>
      </c>
      <c r="E22" s="509"/>
      <c r="F22" s="509"/>
      <c r="G22" s="508"/>
      <c r="H22" s="341"/>
      <c r="J22" s="507" t="s">
        <v>537</v>
      </c>
      <c r="K22" s="508"/>
    </row>
    <row r="23" spans="1:11" ht="15.75" x14ac:dyDescent="0.25">
      <c r="A23" s="344" t="s">
        <v>498</v>
      </c>
      <c r="B23" s="346" t="s">
        <v>155</v>
      </c>
      <c r="C23" s="356"/>
      <c r="D23" s="55" t="s">
        <v>64</v>
      </c>
      <c r="E23" s="339" t="s">
        <v>609</v>
      </c>
      <c r="F23" s="339" t="s">
        <v>610</v>
      </c>
      <c r="G23" s="345" t="s">
        <v>611</v>
      </c>
      <c r="H23" s="342"/>
      <c r="J23" s="344"/>
      <c r="K23" s="346" t="s">
        <v>480</v>
      </c>
    </row>
    <row r="24" spans="1:11" ht="16.5" x14ac:dyDescent="0.25">
      <c r="A24" s="55" t="s">
        <v>597</v>
      </c>
      <c r="B24" s="360" t="s">
        <v>504</v>
      </c>
      <c r="C24" s="342"/>
      <c r="D24" s="55" t="s">
        <v>65</v>
      </c>
      <c r="E24" s="136" t="s">
        <v>522</v>
      </c>
      <c r="F24" s="136" t="s">
        <v>607</v>
      </c>
      <c r="G24" s="348" t="s">
        <v>608</v>
      </c>
      <c r="H24" s="342"/>
      <c r="J24" s="347" t="s">
        <v>522</v>
      </c>
      <c r="K24" s="58">
        <f>SUMIF($E$3:$E$20,J24,H3:H20)</f>
        <v>72</v>
      </c>
    </row>
    <row r="25" spans="1:11" ht="16.5" x14ac:dyDescent="0.25">
      <c r="A25" s="55" t="s">
        <v>599</v>
      </c>
      <c r="B25" s="360" t="s">
        <v>506</v>
      </c>
      <c r="C25" s="342"/>
      <c r="D25" s="55" t="s">
        <v>612</v>
      </c>
      <c r="E25" s="57">
        <v>729</v>
      </c>
      <c r="F25" s="57">
        <v>1725</v>
      </c>
      <c r="G25" s="58">
        <v>850</v>
      </c>
      <c r="H25" s="342"/>
      <c r="J25" s="347" t="s">
        <v>607</v>
      </c>
      <c r="K25" s="58">
        <f t="shared" ref="K25:K26" si="4">SUMIF($E$3:$E$20,J25,H4:H21)</f>
        <v>50</v>
      </c>
    </row>
    <row r="26" spans="1:11" ht="17.25" thickBot="1" x14ac:dyDescent="0.3">
      <c r="A26" s="55" t="s">
        <v>602</v>
      </c>
      <c r="B26" s="360" t="s">
        <v>508</v>
      </c>
      <c r="C26" s="342"/>
      <c r="D26" s="349" t="s">
        <v>613</v>
      </c>
      <c r="E26" s="61">
        <v>700</v>
      </c>
      <c r="F26" s="61">
        <v>1600</v>
      </c>
      <c r="G26" s="66">
        <v>750</v>
      </c>
      <c r="H26" s="342"/>
      <c r="J26" s="340" t="s">
        <v>608</v>
      </c>
      <c r="K26" s="58">
        <f t="shared" si="4"/>
        <v>99</v>
      </c>
    </row>
    <row r="27" spans="1:11" ht="17.25" thickBot="1" x14ac:dyDescent="0.3">
      <c r="A27" s="59" t="s">
        <v>603</v>
      </c>
      <c r="B27" s="361" t="s">
        <v>510</v>
      </c>
      <c r="C27" s="342"/>
      <c r="D27" s="342"/>
      <c r="E27" s="342"/>
      <c r="F27" s="357"/>
      <c r="G27" s="342"/>
      <c r="H27" s="342"/>
    </row>
    <row r="29" spans="1:11" ht="15.75" x14ac:dyDescent="0.25">
      <c r="G29" s="356"/>
      <c r="H29" s="356"/>
      <c r="I29" s="356"/>
      <c r="J29" s="356"/>
    </row>
    <row r="30" spans="1:11" ht="15.75" x14ac:dyDescent="0.25">
      <c r="G30" s="342"/>
      <c r="H30" s="356"/>
      <c r="I30" s="356"/>
      <c r="J30" s="356"/>
    </row>
    <row r="31" spans="1:11" ht="15.75" x14ac:dyDescent="0.25">
      <c r="G31" s="356"/>
      <c r="H31" s="342"/>
      <c r="I31" s="342"/>
      <c r="J31" s="342"/>
    </row>
    <row r="32" spans="1:11" ht="15.75" x14ac:dyDescent="0.25">
      <c r="G32" s="356"/>
      <c r="H32" s="342"/>
      <c r="I32" s="342"/>
      <c r="J32" s="342"/>
    </row>
    <row r="33" spans="1:10" ht="15.75" x14ac:dyDescent="0.25">
      <c r="G33" s="356"/>
      <c r="H33" s="342"/>
      <c r="I33" s="342"/>
      <c r="J33" s="342"/>
    </row>
    <row r="35" spans="1:10" s="338" customFormat="1" ht="15.75" x14ac:dyDescent="0.25">
      <c r="A35" s="362"/>
    </row>
    <row r="36" spans="1:10" s="338" customFormat="1" ht="20.25" customHeight="1" x14ac:dyDescent="0.2"/>
    <row r="37" spans="1:10" s="338" customFormat="1" ht="20.25" customHeight="1" x14ac:dyDescent="0.2"/>
    <row r="38" spans="1:10" s="338" customFormat="1" ht="20.25" customHeight="1" x14ac:dyDescent="0.2"/>
    <row r="39" spans="1:10" s="338" customFormat="1" ht="20.25" customHeight="1" x14ac:dyDescent="0.2"/>
    <row r="40" spans="1:10" s="338" customFormat="1" ht="20.25" customHeight="1" x14ac:dyDescent="0.2"/>
    <row r="41" spans="1:10" s="338" customFormat="1" ht="20.25" customHeight="1" x14ac:dyDescent="0.2"/>
    <row r="42" spans="1:10" s="338" customFormat="1" ht="20.25" customHeight="1" x14ac:dyDescent="0.2"/>
    <row r="43" spans="1:10" s="338" customFormat="1" ht="20.25" customHeight="1" x14ac:dyDescent="0.2"/>
    <row r="44" spans="1:10" s="338" customFormat="1" ht="20.25" customHeight="1" x14ac:dyDescent="0.2"/>
    <row r="45" spans="1:10" s="338" customFormat="1" ht="20.25" customHeight="1" x14ac:dyDescent="0.2"/>
    <row r="46" spans="1:10" s="338" customFormat="1" ht="20.25" customHeight="1" x14ac:dyDescent="0.2"/>
    <row r="47" spans="1:10" s="338" customFormat="1" ht="20.25" customHeight="1" x14ac:dyDescent="0.2"/>
    <row r="48" spans="1:10" s="338" customFormat="1" ht="20.25" customHeight="1" x14ac:dyDescent="0.2"/>
    <row r="49" spans="1:6" s="338" customFormat="1" ht="20.25" customHeight="1" x14ac:dyDescent="0.2"/>
    <row r="50" spans="1:6" s="338" customFormat="1" ht="20.25" customHeight="1" x14ac:dyDescent="0.2"/>
    <row r="51" spans="1:6" s="338" customFormat="1" ht="20.25" customHeight="1" x14ac:dyDescent="0.2"/>
    <row r="52" spans="1:6" s="338" customFormat="1" ht="18" customHeight="1" x14ac:dyDescent="0.2"/>
    <row r="53" spans="1:6" s="338" customFormat="1" ht="18" customHeight="1" x14ac:dyDescent="0.2"/>
    <row r="54" spans="1:6" s="338" customFormat="1" x14ac:dyDescent="0.2"/>
    <row r="55" spans="1:6" s="338" customFormat="1" x14ac:dyDescent="0.2"/>
    <row r="56" spans="1:6" s="338" customFormat="1" ht="18.75" x14ac:dyDescent="0.2">
      <c r="F56" s="363"/>
    </row>
    <row r="57" spans="1:6" s="338" customFormat="1" x14ac:dyDescent="0.2">
      <c r="F57" s="364"/>
    </row>
    <row r="58" spans="1:6" s="338" customFormat="1" x14ac:dyDescent="0.2"/>
    <row r="59" spans="1:6" s="338" customFormat="1" x14ac:dyDescent="0.2"/>
    <row r="60" spans="1:6" s="338" customFormat="1" ht="15.75" x14ac:dyDescent="0.25">
      <c r="A60" s="16"/>
      <c r="B60" s="16"/>
      <c r="C60" s="16"/>
    </row>
    <row r="61" spans="1:6" ht="15.75" x14ac:dyDescent="0.25">
      <c r="A61"/>
      <c r="B61"/>
      <c r="C61"/>
    </row>
    <row r="62" spans="1:6" ht="15.75" x14ac:dyDescent="0.25">
      <c r="A62"/>
      <c r="B62"/>
      <c r="C62"/>
    </row>
    <row r="63" spans="1:6" ht="15.75" x14ac:dyDescent="0.25">
      <c r="A63"/>
      <c r="B63"/>
      <c r="C63"/>
    </row>
    <row r="64" spans="1:6" ht="15.75" x14ac:dyDescent="0.25">
      <c r="A64"/>
      <c r="B64"/>
      <c r="C64"/>
    </row>
    <row r="65" spans="1:3" ht="15.75" x14ac:dyDescent="0.25">
      <c r="A65"/>
      <c r="B65"/>
      <c r="C65"/>
    </row>
    <row r="66" spans="1:3" ht="15.75" x14ac:dyDescent="0.25">
      <c r="A66"/>
      <c r="B66"/>
      <c r="C66"/>
    </row>
    <row r="67" spans="1:3" ht="15.75" x14ac:dyDescent="0.25">
      <c r="A67"/>
      <c r="B67"/>
      <c r="C67"/>
    </row>
  </sheetData>
  <sortState ref="A3:J20">
    <sortCondition ref="G3:G20"/>
  </sortState>
  <mergeCells count="4">
    <mergeCell ref="A1:J1"/>
    <mergeCell ref="J22:K22"/>
    <mergeCell ref="D22:G22"/>
    <mergeCell ref="A22:B22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Bai2_Phan6!C27:E27</xm:f>
              <xm:sqref>G27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Bai2_Phan6!C28:E28</xm:f>
              <xm:sqref>H28</xm:sqref>
            </x14:sparkline>
          </x14:sparklines>
        </x14:sparklineGroup>
      </x14:sparklineGroup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L21" sqref="L21"/>
    </sheetView>
  </sheetViews>
  <sheetFormatPr defaultRowHeight="15" x14ac:dyDescent="0.25"/>
  <cols>
    <col min="2" max="2" width="17.140625" customWidth="1"/>
    <col min="3" max="3" width="17.85546875" customWidth="1"/>
    <col min="4" max="4" width="14.28515625" customWidth="1"/>
    <col min="5" max="5" width="20.85546875" customWidth="1"/>
    <col min="6" max="6" width="17.5703125" bestFit="1" customWidth="1"/>
    <col min="7" max="7" width="16" customWidth="1"/>
    <col min="8" max="8" width="21.140625" bestFit="1" customWidth="1"/>
    <col min="9" max="9" width="15.5703125" customWidth="1"/>
    <col min="10" max="10" width="17" customWidth="1"/>
    <col min="11" max="11" width="17.5703125" bestFit="1" customWidth="1"/>
  </cols>
  <sheetData>
    <row r="1" spans="1:13" ht="27" thickBot="1" x14ac:dyDescent="0.45">
      <c r="B1" s="512" t="s">
        <v>1005</v>
      </c>
      <c r="C1" s="512"/>
      <c r="D1" s="512"/>
      <c r="E1" s="512"/>
      <c r="F1" s="512"/>
      <c r="G1" s="512"/>
      <c r="H1" s="512"/>
      <c r="I1" s="512"/>
      <c r="J1" s="512"/>
      <c r="K1" s="512"/>
    </row>
    <row r="2" spans="1:13" s="402" customFormat="1" ht="39" x14ac:dyDescent="0.25">
      <c r="A2" s="405" t="s">
        <v>31</v>
      </c>
      <c r="B2" s="405" t="s">
        <v>1004</v>
      </c>
      <c r="C2" s="404" t="s">
        <v>990</v>
      </c>
      <c r="D2" s="404" t="s">
        <v>975</v>
      </c>
      <c r="E2" s="404" t="s">
        <v>1003</v>
      </c>
      <c r="F2" s="404" t="s">
        <v>1002</v>
      </c>
      <c r="G2" s="404" t="s">
        <v>1001</v>
      </c>
      <c r="H2" s="404" t="s">
        <v>1000</v>
      </c>
      <c r="I2" s="404" t="s">
        <v>999</v>
      </c>
      <c r="J2" s="404" t="s">
        <v>998</v>
      </c>
      <c r="K2" s="403" t="s">
        <v>70</v>
      </c>
    </row>
    <row r="3" spans="1:13" s="95" customFormat="1" ht="20.25" customHeight="1" x14ac:dyDescent="0.2">
      <c r="A3" s="95">
        <v>1</v>
      </c>
      <c r="B3" s="401">
        <v>42736</v>
      </c>
      <c r="C3" s="400" t="s">
        <v>994</v>
      </c>
      <c r="D3" s="71" t="str">
        <f>HLOOKUP(RIGHT(C3,2),$C$17:$E$19,2,0)</f>
        <v>Nội hạt</v>
      </c>
      <c r="E3" s="71">
        <f>HLOOKUP(RIGHT(C3,2),$C$17:$E$19,3,0)</f>
        <v>200</v>
      </c>
      <c r="F3" s="71" t="str">
        <f>VLOOKUP(LEFT(C3,3),$G$18:$H$22,2,0)</f>
        <v>Thành phố HCM</v>
      </c>
      <c r="G3" s="399">
        <v>0.27083333333333331</v>
      </c>
      <c r="H3" s="399">
        <v>5.590277777777778E-2</v>
      </c>
      <c r="I3" s="98"/>
      <c r="J3" s="532">
        <f>HOUR(H3)*60+MINUTE(H3)*60+SECOND(H3)/60</f>
        <v>1260.5</v>
      </c>
      <c r="K3" s="534">
        <f>J3*E3</f>
        <v>252100</v>
      </c>
    </row>
    <row r="4" spans="1:13" s="95" customFormat="1" ht="20.25" customHeight="1" x14ac:dyDescent="0.2">
      <c r="A4" s="95">
        <v>2</v>
      </c>
      <c r="B4" s="401">
        <v>42761</v>
      </c>
      <c r="C4" s="400" t="s">
        <v>997</v>
      </c>
      <c r="D4" s="71" t="str">
        <f t="shared" ref="D4:D14" si="0">HLOOKUP(RIGHT(C4,2),$C$17:$E$19,2,0)</f>
        <v>Quốc tế</v>
      </c>
      <c r="E4" s="71">
        <f t="shared" ref="E4:E14" si="1">HLOOKUP(RIGHT(C4,2),$C$17:$E$19,3,0)</f>
        <v>6000</v>
      </c>
      <c r="F4" s="71" t="str">
        <f t="shared" ref="F4:F14" si="2">VLOOKUP(LEFT(C4,3),$G$18:$H$22,2,0)</f>
        <v>Pháp</v>
      </c>
      <c r="G4" s="399">
        <v>0.38680555555555557</v>
      </c>
      <c r="H4" s="399">
        <v>2.1006944444444443E-2</v>
      </c>
      <c r="I4" s="98"/>
      <c r="J4" s="532">
        <f t="shared" ref="J4:J14" si="3">HOUR(H4)*60+MINUTE(H4)*60+SECOND(H4)/60</f>
        <v>1800.25</v>
      </c>
      <c r="K4" s="534">
        <f t="shared" ref="K4:K14" si="4">J4*E4</f>
        <v>10801500</v>
      </c>
    </row>
    <row r="5" spans="1:13" s="95" customFormat="1" ht="20.25" customHeight="1" x14ac:dyDescent="0.2">
      <c r="A5" s="95">
        <v>3</v>
      </c>
      <c r="B5" s="401">
        <v>42770</v>
      </c>
      <c r="C5" s="400" t="s">
        <v>994</v>
      </c>
      <c r="D5" s="71" t="str">
        <f t="shared" si="0"/>
        <v>Nội hạt</v>
      </c>
      <c r="E5" s="71">
        <f t="shared" si="1"/>
        <v>200</v>
      </c>
      <c r="F5" s="71" t="str">
        <f t="shared" si="2"/>
        <v>Thành phố HCM</v>
      </c>
      <c r="G5" s="399">
        <v>0.31458333333333333</v>
      </c>
      <c r="H5" s="399">
        <v>6.25E-2</v>
      </c>
      <c r="I5" s="98"/>
      <c r="J5" s="532">
        <f t="shared" si="3"/>
        <v>1860</v>
      </c>
      <c r="K5" s="534">
        <f t="shared" si="4"/>
        <v>372000</v>
      </c>
    </row>
    <row r="6" spans="1:13" s="95" customFormat="1" ht="20.25" customHeight="1" x14ac:dyDescent="0.2">
      <c r="A6" s="95">
        <v>4</v>
      </c>
      <c r="B6" s="401">
        <v>42778</v>
      </c>
      <c r="C6" s="400" t="s">
        <v>993</v>
      </c>
      <c r="D6" s="71" t="str">
        <f t="shared" si="0"/>
        <v>Liên tỉnh</v>
      </c>
      <c r="E6" s="71">
        <f t="shared" si="1"/>
        <v>2000</v>
      </c>
      <c r="F6" s="71" t="str">
        <f t="shared" si="2"/>
        <v>Tiền Giang</v>
      </c>
      <c r="G6" s="399">
        <v>0.62152777777777779</v>
      </c>
      <c r="H6" s="399">
        <v>5.5787037037037031E-2</v>
      </c>
      <c r="I6" s="98"/>
      <c r="J6" s="532">
        <f t="shared" si="3"/>
        <v>1260.3333333333333</v>
      </c>
      <c r="K6" s="534">
        <f t="shared" si="4"/>
        <v>2520666.6666666665</v>
      </c>
    </row>
    <row r="7" spans="1:13" s="95" customFormat="1" ht="20.25" customHeight="1" x14ac:dyDescent="0.2">
      <c r="A7" s="95">
        <v>5</v>
      </c>
      <c r="B7" s="401">
        <v>42789</v>
      </c>
      <c r="C7" s="400" t="s">
        <v>996</v>
      </c>
      <c r="D7" s="71" t="str">
        <f t="shared" si="0"/>
        <v>Liên tỉnh</v>
      </c>
      <c r="E7" s="71">
        <f t="shared" si="1"/>
        <v>2000</v>
      </c>
      <c r="F7" s="71" t="str">
        <f t="shared" si="2"/>
        <v>Hà Nội</v>
      </c>
      <c r="G7" s="399">
        <v>0.4861111111111111</v>
      </c>
      <c r="H7" s="399">
        <v>3.5069444444444445E-2</v>
      </c>
      <c r="I7" s="98"/>
      <c r="J7" s="532">
        <f t="shared" si="3"/>
        <v>3000.5</v>
      </c>
      <c r="K7" s="534">
        <f t="shared" si="4"/>
        <v>6001000</v>
      </c>
    </row>
    <row r="8" spans="1:13" s="95" customFormat="1" ht="20.25" customHeight="1" x14ac:dyDescent="0.2">
      <c r="A8" s="95">
        <v>6</v>
      </c>
      <c r="B8" s="401">
        <v>42791</v>
      </c>
      <c r="C8" s="400" t="s">
        <v>995</v>
      </c>
      <c r="D8" s="71" t="str">
        <f t="shared" si="0"/>
        <v>Quốc tế</v>
      </c>
      <c r="E8" s="71">
        <f t="shared" si="1"/>
        <v>6000</v>
      </c>
      <c r="F8" s="71" t="str">
        <f t="shared" si="2"/>
        <v>Nhật</v>
      </c>
      <c r="G8" s="399">
        <v>7.0833333333333331E-2</v>
      </c>
      <c r="H8" s="399">
        <v>2.1006944444444443E-2</v>
      </c>
      <c r="I8" s="98"/>
      <c r="J8" s="532">
        <f t="shared" si="3"/>
        <v>1800.25</v>
      </c>
      <c r="K8" s="534">
        <f t="shared" si="4"/>
        <v>10801500</v>
      </c>
    </row>
    <row r="9" spans="1:13" s="95" customFormat="1" ht="20.25" customHeight="1" x14ac:dyDescent="0.2">
      <c r="A9" s="95">
        <v>7</v>
      </c>
      <c r="B9" s="401">
        <v>42797</v>
      </c>
      <c r="C9" s="400" t="s">
        <v>996</v>
      </c>
      <c r="D9" s="71" t="str">
        <f t="shared" si="0"/>
        <v>Liên tỉnh</v>
      </c>
      <c r="E9" s="71">
        <f t="shared" si="1"/>
        <v>2000</v>
      </c>
      <c r="F9" s="71" t="str">
        <f t="shared" si="2"/>
        <v>Hà Nội</v>
      </c>
      <c r="G9" s="399">
        <v>0.8027777777777777</v>
      </c>
      <c r="H9" s="399">
        <v>2.1006944444444443E-2</v>
      </c>
      <c r="I9" s="98"/>
      <c r="J9" s="532">
        <f t="shared" si="3"/>
        <v>1800.25</v>
      </c>
      <c r="K9" s="534">
        <f t="shared" si="4"/>
        <v>3600500</v>
      </c>
    </row>
    <row r="10" spans="1:13" s="95" customFormat="1" ht="20.25" customHeight="1" x14ac:dyDescent="0.2">
      <c r="A10" s="95">
        <v>8</v>
      </c>
      <c r="B10" s="401">
        <v>42804</v>
      </c>
      <c r="C10" s="400" t="s">
        <v>994</v>
      </c>
      <c r="D10" s="71" t="str">
        <f t="shared" si="0"/>
        <v>Nội hạt</v>
      </c>
      <c r="E10" s="71">
        <f t="shared" si="1"/>
        <v>200</v>
      </c>
      <c r="F10" s="71" t="str">
        <f t="shared" si="2"/>
        <v>Thành phố HCM</v>
      </c>
      <c r="G10" s="399">
        <v>0.22916666666666666</v>
      </c>
      <c r="H10" s="399">
        <v>1.7361111111111112E-2</v>
      </c>
      <c r="I10" s="98"/>
      <c r="J10" s="532">
        <f t="shared" si="3"/>
        <v>1500</v>
      </c>
      <c r="K10" s="534">
        <f t="shared" si="4"/>
        <v>300000</v>
      </c>
    </row>
    <row r="11" spans="1:13" s="95" customFormat="1" ht="20.25" customHeight="1" x14ac:dyDescent="0.2">
      <c r="A11" s="95">
        <v>9</v>
      </c>
      <c r="B11" s="401">
        <v>42810</v>
      </c>
      <c r="C11" s="400" t="s">
        <v>994</v>
      </c>
      <c r="D11" s="71" t="str">
        <f t="shared" si="0"/>
        <v>Nội hạt</v>
      </c>
      <c r="E11" s="71">
        <f t="shared" si="1"/>
        <v>200</v>
      </c>
      <c r="F11" s="71" t="str">
        <f t="shared" si="2"/>
        <v>Thành phố HCM</v>
      </c>
      <c r="G11" s="399">
        <v>0.84722222222222221</v>
      </c>
      <c r="H11" s="399">
        <v>2.1006944444444443E-2</v>
      </c>
      <c r="I11" s="98"/>
      <c r="J11" s="532">
        <f t="shared" si="3"/>
        <v>1800.25</v>
      </c>
      <c r="K11" s="534">
        <f t="shared" si="4"/>
        <v>360050</v>
      </c>
    </row>
    <row r="12" spans="1:13" s="95" customFormat="1" ht="20.25" customHeight="1" x14ac:dyDescent="0.2">
      <c r="A12" s="95">
        <v>10</v>
      </c>
      <c r="B12" s="401">
        <v>42830</v>
      </c>
      <c r="C12" s="400" t="s">
        <v>995</v>
      </c>
      <c r="D12" s="71" t="str">
        <f t="shared" si="0"/>
        <v>Quốc tế</v>
      </c>
      <c r="E12" s="71">
        <f t="shared" si="1"/>
        <v>6000</v>
      </c>
      <c r="F12" s="71" t="str">
        <f t="shared" si="2"/>
        <v>Nhật</v>
      </c>
      <c r="G12" s="399">
        <v>0.70833333333333337</v>
      </c>
      <c r="H12" s="399">
        <v>6.25E-2</v>
      </c>
      <c r="I12" s="98"/>
      <c r="J12" s="532">
        <f t="shared" si="3"/>
        <v>1860</v>
      </c>
      <c r="K12" s="534">
        <f t="shared" si="4"/>
        <v>11160000</v>
      </c>
    </row>
    <row r="13" spans="1:13" s="95" customFormat="1" ht="20.25" customHeight="1" x14ac:dyDescent="0.2">
      <c r="A13" s="95">
        <v>11</v>
      </c>
      <c r="B13" s="401">
        <v>42834</v>
      </c>
      <c r="C13" s="400" t="s">
        <v>994</v>
      </c>
      <c r="D13" s="71" t="str">
        <f t="shared" si="0"/>
        <v>Nội hạt</v>
      </c>
      <c r="E13" s="71">
        <f t="shared" si="1"/>
        <v>200</v>
      </c>
      <c r="F13" s="71" t="str">
        <f t="shared" si="2"/>
        <v>Thành phố HCM</v>
      </c>
      <c r="G13" s="399">
        <v>0.27083333333333331</v>
      </c>
      <c r="H13" s="399">
        <v>5.5787037037037031E-2</v>
      </c>
      <c r="I13" s="98"/>
      <c r="J13" s="532">
        <f t="shared" si="3"/>
        <v>1260.3333333333333</v>
      </c>
      <c r="K13" s="534">
        <f t="shared" si="4"/>
        <v>252066.66666666666</v>
      </c>
    </row>
    <row r="14" spans="1:13" s="95" customFormat="1" ht="20.25" customHeight="1" x14ac:dyDescent="0.2">
      <c r="A14" s="95">
        <v>12</v>
      </c>
      <c r="B14" s="401">
        <v>42842</v>
      </c>
      <c r="C14" s="400" t="s">
        <v>993</v>
      </c>
      <c r="D14" s="71" t="str">
        <f t="shared" si="0"/>
        <v>Liên tỉnh</v>
      </c>
      <c r="E14" s="71">
        <f t="shared" si="1"/>
        <v>2000</v>
      </c>
      <c r="F14" s="71" t="str">
        <f t="shared" si="2"/>
        <v>Tiền Giang</v>
      </c>
      <c r="G14" s="399">
        <v>0.18402777777777779</v>
      </c>
      <c r="H14" s="399">
        <v>3.5069444444444445E-2</v>
      </c>
      <c r="I14" s="98"/>
      <c r="J14" s="532">
        <f t="shared" si="3"/>
        <v>3000.5</v>
      </c>
      <c r="K14" s="534">
        <f t="shared" si="4"/>
        <v>6001000</v>
      </c>
    </row>
    <row r="15" spans="1:13" ht="15.75" thickBot="1" x14ac:dyDescent="0.3">
      <c r="M15" s="533"/>
    </row>
    <row r="16" spans="1:13" ht="15.75" x14ac:dyDescent="0.25">
      <c r="B16" s="513" t="s">
        <v>992</v>
      </c>
      <c r="C16" s="514"/>
      <c r="D16" s="514"/>
      <c r="E16" s="515"/>
      <c r="G16" s="513" t="s">
        <v>991</v>
      </c>
      <c r="H16" s="515"/>
    </row>
    <row r="17" spans="2:8" ht="17.25" customHeight="1" x14ac:dyDescent="0.25">
      <c r="B17" s="395" t="s">
        <v>990</v>
      </c>
      <c r="C17" s="398" t="s">
        <v>989</v>
      </c>
      <c r="D17" s="71" t="s">
        <v>343</v>
      </c>
      <c r="E17" s="99" t="s">
        <v>988</v>
      </c>
      <c r="F17" s="95"/>
      <c r="G17" s="395" t="s">
        <v>987</v>
      </c>
      <c r="H17" s="99" t="s">
        <v>986</v>
      </c>
    </row>
    <row r="18" spans="2:8" ht="17.25" customHeight="1" x14ac:dyDescent="0.25">
      <c r="B18" s="395" t="s">
        <v>975</v>
      </c>
      <c r="C18" s="398" t="s">
        <v>974</v>
      </c>
      <c r="D18" s="71" t="s">
        <v>973</v>
      </c>
      <c r="E18" s="99" t="s">
        <v>972</v>
      </c>
      <c r="F18" s="95"/>
      <c r="G18" s="397" t="s">
        <v>985</v>
      </c>
      <c r="H18" s="99" t="s">
        <v>984</v>
      </c>
    </row>
    <row r="19" spans="2:8" ht="17.25" customHeight="1" thickBot="1" x14ac:dyDescent="0.3">
      <c r="B19" s="394" t="s">
        <v>983</v>
      </c>
      <c r="C19" s="100">
        <v>200</v>
      </c>
      <c r="D19" s="100">
        <v>2000</v>
      </c>
      <c r="E19" s="101">
        <v>6000</v>
      </c>
      <c r="F19" s="95"/>
      <c r="G19" s="531" t="s">
        <v>1020</v>
      </c>
      <c r="H19" s="99" t="s">
        <v>982</v>
      </c>
    </row>
    <row r="20" spans="2:8" ht="17.25" customHeight="1" x14ac:dyDescent="0.25">
      <c r="B20" s="95"/>
      <c r="C20" s="95"/>
      <c r="D20" s="95"/>
      <c r="E20" s="95"/>
      <c r="F20" s="95"/>
      <c r="G20" s="397" t="s">
        <v>981</v>
      </c>
      <c r="H20" s="99" t="s">
        <v>980</v>
      </c>
    </row>
    <row r="21" spans="2:8" ht="17.25" customHeight="1" x14ac:dyDescent="0.25">
      <c r="B21" s="95"/>
      <c r="C21" s="95"/>
      <c r="D21" s="95"/>
      <c r="E21" s="95"/>
      <c r="F21" s="95"/>
      <c r="G21" s="397" t="s">
        <v>979</v>
      </c>
      <c r="H21" s="99" t="s">
        <v>978</v>
      </c>
    </row>
    <row r="22" spans="2:8" ht="17.25" customHeight="1" thickBot="1" x14ac:dyDescent="0.3">
      <c r="B22" s="95"/>
      <c r="C22" s="95"/>
      <c r="D22" s="95"/>
      <c r="E22" s="95"/>
      <c r="F22" s="95"/>
      <c r="G22" s="396" t="s">
        <v>977</v>
      </c>
      <c r="H22" s="101" t="s">
        <v>976</v>
      </c>
    </row>
  </sheetData>
  <mergeCells count="3">
    <mergeCell ref="B1:K1"/>
    <mergeCell ref="B16:E16"/>
    <mergeCell ref="G16:H1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Normal="100" workbookViewId="0">
      <selection activeCell="F6" sqref="F6"/>
    </sheetView>
  </sheetViews>
  <sheetFormatPr defaultRowHeight="15" x14ac:dyDescent="0.25"/>
  <cols>
    <col min="1" max="1" width="8.28515625" customWidth="1"/>
    <col min="2" max="2" width="8.85546875" customWidth="1"/>
    <col min="3" max="3" width="18.7109375" customWidth="1"/>
    <col min="4" max="4" width="14.5703125" customWidth="1"/>
    <col min="5" max="5" width="9.42578125" customWidth="1"/>
    <col min="6" max="6" width="16.7109375" bestFit="1" customWidth="1"/>
    <col min="7" max="7" width="23.7109375" bestFit="1" customWidth="1"/>
    <col min="8" max="8" width="13.42578125" bestFit="1" customWidth="1"/>
    <col min="9" max="9" width="9.28515625" customWidth="1"/>
    <col min="10" max="10" width="13.140625" customWidth="1"/>
  </cols>
  <sheetData>
    <row r="1" spans="1:10" x14ac:dyDescent="0.25">
      <c r="A1" s="390" t="s">
        <v>615</v>
      </c>
      <c r="B1" s="390" t="s">
        <v>616</v>
      </c>
      <c r="C1" s="390" t="s">
        <v>617</v>
      </c>
      <c r="D1" s="390" t="s">
        <v>618</v>
      </c>
      <c r="E1" s="390" t="s">
        <v>619</v>
      </c>
      <c r="F1" s="390" t="s">
        <v>620</v>
      </c>
      <c r="G1" s="390" t="s">
        <v>621</v>
      </c>
      <c r="H1" s="390" t="s">
        <v>622</v>
      </c>
      <c r="I1" s="390" t="s">
        <v>623</v>
      </c>
      <c r="J1" s="390" t="s">
        <v>624</v>
      </c>
    </row>
    <row r="2" spans="1:10" x14ac:dyDescent="0.25">
      <c r="A2" s="391">
        <v>11079</v>
      </c>
      <c r="B2" s="391" t="s">
        <v>625</v>
      </c>
      <c r="C2" s="392">
        <v>41279</v>
      </c>
      <c r="D2" s="392">
        <v>41281</v>
      </c>
      <c r="E2" s="393">
        <v>18</v>
      </c>
      <c r="F2" s="391" t="s">
        <v>626</v>
      </c>
      <c r="G2" s="391" t="s">
        <v>627</v>
      </c>
      <c r="H2" s="391" t="s">
        <v>628</v>
      </c>
      <c r="I2" s="391" t="s">
        <v>629</v>
      </c>
      <c r="J2" s="391" t="s">
        <v>630</v>
      </c>
    </row>
    <row r="3" spans="1:10" x14ac:dyDescent="0.25">
      <c r="A3" s="391">
        <v>11080</v>
      </c>
      <c r="B3" s="391" t="s">
        <v>631</v>
      </c>
      <c r="C3" s="392">
        <v>41279</v>
      </c>
      <c r="D3" s="392">
        <v>41280</v>
      </c>
      <c r="E3" s="393">
        <v>13.25</v>
      </c>
      <c r="F3" s="391" t="s">
        <v>632</v>
      </c>
      <c r="G3" s="391" t="s">
        <v>633</v>
      </c>
      <c r="H3" s="391" t="s">
        <v>634</v>
      </c>
      <c r="I3" s="391" t="s">
        <v>635</v>
      </c>
      <c r="J3" s="391" t="s">
        <v>636</v>
      </c>
    </row>
    <row r="4" spans="1:10" x14ac:dyDescent="0.25">
      <c r="A4" s="391">
        <v>11081</v>
      </c>
      <c r="B4" s="391" t="s">
        <v>637</v>
      </c>
      <c r="C4" s="392">
        <v>41280</v>
      </c>
      <c r="D4" s="392">
        <v>41281</v>
      </c>
      <c r="E4" s="393">
        <v>8.9499999999999993</v>
      </c>
      <c r="F4" s="391" t="s">
        <v>638</v>
      </c>
      <c r="G4" s="391" t="s">
        <v>639</v>
      </c>
      <c r="H4" s="391" t="s">
        <v>640</v>
      </c>
      <c r="I4" s="391" t="s">
        <v>641</v>
      </c>
      <c r="J4" s="391" t="s">
        <v>642</v>
      </c>
    </row>
    <row r="5" spans="1:10" x14ac:dyDescent="0.25">
      <c r="A5" s="391">
        <v>11082</v>
      </c>
      <c r="B5" s="391" t="s">
        <v>643</v>
      </c>
      <c r="C5" s="392">
        <v>41280</v>
      </c>
      <c r="D5" s="392">
        <v>41282</v>
      </c>
      <c r="E5" s="393">
        <v>5.5</v>
      </c>
      <c r="F5" s="391" t="s">
        <v>644</v>
      </c>
      <c r="G5" s="391" t="s">
        <v>645</v>
      </c>
      <c r="H5" s="391" t="s">
        <v>646</v>
      </c>
      <c r="I5" s="391" t="s">
        <v>533</v>
      </c>
      <c r="J5" s="391" t="s">
        <v>647</v>
      </c>
    </row>
    <row r="6" spans="1:10" x14ac:dyDescent="0.25">
      <c r="A6" s="391">
        <v>11083</v>
      </c>
      <c r="B6" s="391" t="s">
        <v>648</v>
      </c>
      <c r="C6" s="392">
        <v>41282</v>
      </c>
      <c r="D6" s="392">
        <v>41283</v>
      </c>
      <c r="E6" s="393">
        <v>28</v>
      </c>
      <c r="F6" s="391" t="s">
        <v>649</v>
      </c>
      <c r="G6" s="391" t="s">
        <v>650</v>
      </c>
      <c r="H6" s="391" t="s">
        <v>651</v>
      </c>
      <c r="I6" s="391" t="s">
        <v>533</v>
      </c>
      <c r="J6" s="391" t="s">
        <v>652</v>
      </c>
    </row>
    <row r="7" spans="1:10" x14ac:dyDescent="0.25">
      <c r="A7" s="391">
        <v>11084</v>
      </c>
      <c r="B7" s="391" t="s">
        <v>653</v>
      </c>
      <c r="C7" s="392">
        <v>41286</v>
      </c>
      <c r="D7" s="392">
        <v>41288</v>
      </c>
      <c r="E7" s="393">
        <v>8.5</v>
      </c>
      <c r="F7" s="391" t="s">
        <v>654</v>
      </c>
      <c r="G7" s="391" t="s">
        <v>655</v>
      </c>
      <c r="H7" s="391" t="s">
        <v>656</v>
      </c>
      <c r="I7" s="391" t="s">
        <v>657</v>
      </c>
      <c r="J7" s="391" t="s">
        <v>658</v>
      </c>
    </row>
    <row r="8" spans="1:10" x14ac:dyDescent="0.25">
      <c r="A8" s="391">
        <v>11085</v>
      </c>
      <c r="B8" s="391" t="s">
        <v>659</v>
      </c>
      <c r="C8" s="392">
        <v>41286</v>
      </c>
      <c r="D8" s="392">
        <v>41287</v>
      </c>
      <c r="E8" s="393">
        <v>3</v>
      </c>
      <c r="F8" s="391" t="s">
        <v>660</v>
      </c>
      <c r="G8" s="391" t="s">
        <v>661</v>
      </c>
      <c r="H8" s="391" t="s">
        <v>662</v>
      </c>
      <c r="I8" s="391" t="s">
        <v>663</v>
      </c>
      <c r="J8" s="391" t="s">
        <v>664</v>
      </c>
    </row>
    <row r="9" spans="1:10" x14ac:dyDescent="0.25">
      <c r="A9" s="391">
        <v>11086</v>
      </c>
      <c r="B9" s="391" t="s">
        <v>665</v>
      </c>
      <c r="C9" s="392">
        <v>41286</v>
      </c>
      <c r="D9" s="392">
        <v>41287</v>
      </c>
      <c r="E9" s="393">
        <v>6.95</v>
      </c>
      <c r="F9" s="391" t="s">
        <v>666</v>
      </c>
      <c r="G9" s="391" t="s">
        <v>667</v>
      </c>
      <c r="H9" s="391" t="s">
        <v>651</v>
      </c>
      <c r="I9" s="391" t="s">
        <v>533</v>
      </c>
      <c r="J9" s="391" t="s">
        <v>668</v>
      </c>
    </row>
    <row r="10" spans="1:10" x14ac:dyDescent="0.25">
      <c r="A10" s="391">
        <v>11087</v>
      </c>
      <c r="B10" s="391" t="s">
        <v>669</v>
      </c>
      <c r="C10" s="392">
        <v>41286</v>
      </c>
      <c r="D10" s="392">
        <v>41287</v>
      </c>
      <c r="E10" s="393">
        <v>20</v>
      </c>
      <c r="F10" s="391" t="s">
        <v>670</v>
      </c>
      <c r="G10" s="391" t="s">
        <v>671</v>
      </c>
      <c r="H10" s="391" t="s">
        <v>651</v>
      </c>
      <c r="I10" s="391" t="s">
        <v>533</v>
      </c>
      <c r="J10" s="391" t="s">
        <v>672</v>
      </c>
    </row>
    <row r="11" spans="1:10" x14ac:dyDescent="0.25">
      <c r="A11" s="391">
        <v>11088</v>
      </c>
      <c r="B11" s="391" t="s">
        <v>673</v>
      </c>
      <c r="C11" s="392">
        <v>41287</v>
      </c>
      <c r="D11" s="392">
        <v>41288</v>
      </c>
      <c r="E11" s="393">
        <v>7.95</v>
      </c>
      <c r="F11" s="391" t="s">
        <v>674</v>
      </c>
      <c r="G11" s="391" t="s">
        <v>675</v>
      </c>
      <c r="H11" s="391" t="s">
        <v>676</v>
      </c>
      <c r="I11" s="391" t="s">
        <v>533</v>
      </c>
      <c r="J11" s="391" t="s">
        <v>677</v>
      </c>
    </row>
    <row r="12" spans="1:10" x14ac:dyDescent="0.25">
      <c r="A12" s="391">
        <v>11089</v>
      </c>
      <c r="B12" s="391" t="s">
        <v>678</v>
      </c>
      <c r="C12" s="392">
        <v>41288</v>
      </c>
      <c r="D12" s="392">
        <v>41290</v>
      </c>
      <c r="E12" s="393">
        <v>7.5</v>
      </c>
      <c r="F12" s="391" t="s">
        <v>679</v>
      </c>
      <c r="G12" s="391" t="s">
        <v>680</v>
      </c>
      <c r="H12" s="391" t="s">
        <v>681</v>
      </c>
      <c r="I12" s="391" t="s">
        <v>682</v>
      </c>
      <c r="J12" s="391" t="s">
        <v>683</v>
      </c>
    </row>
    <row r="13" spans="1:10" x14ac:dyDescent="0.25">
      <c r="A13" s="391">
        <v>11090</v>
      </c>
      <c r="B13" s="391" t="s">
        <v>684</v>
      </c>
      <c r="C13" s="392">
        <v>41288</v>
      </c>
      <c r="D13" s="392">
        <v>41290</v>
      </c>
      <c r="E13" s="393">
        <v>14.5</v>
      </c>
      <c r="F13" s="391" t="s">
        <v>685</v>
      </c>
      <c r="G13" s="391" t="s">
        <v>686</v>
      </c>
      <c r="H13" s="391" t="s">
        <v>651</v>
      </c>
      <c r="I13" s="391" t="s">
        <v>533</v>
      </c>
      <c r="J13" s="391" t="s">
        <v>687</v>
      </c>
    </row>
    <row r="14" spans="1:10" x14ac:dyDescent="0.25">
      <c r="A14" s="391">
        <v>11091</v>
      </c>
      <c r="B14" s="391" t="s">
        <v>688</v>
      </c>
      <c r="C14" s="392">
        <v>41289</v>
      </c>
      <c r="D14" s="392">
        <v>41293</v>
      </c>
      <c r="E14" s="393">
        <v>24.5</v>
      </c>
      <c r="F14" s="391" t="s">
        <v>689</v>
      </c>
      <c r="G14" s="391" t="s">
        <v>690</v>
      </c>
      <c r="H14" s="391" t="s">
        <v>691</v>
      </c>
      <c r="I14" s="391" t="s">
        <v>533</v>
      </c>
      <c r="J14" s="391" t="s">
        <v>692</v>
      </c>
    </row>
    <row r="15" spans="1:10" x14ac:dyDescent="0.25">
      <c r="A15" s="391">
        <v>11092</v>
      </c>
      <c r="B15" s="391" t="s">
        <v>693</v>
      </c>
      <c r="C15" s="392">
        <v>41290</v>
      </c>
      <c r="D15" s="392">
        <v>41293</v>
      </c>
      <c r="E15" s="393">
        <v>17</v>
      </c>
      <c r="F15" s="391" t="s">
        <v>694</v>
      </c>
      <c r="G15" s="391" t="s">
        <v>695</v>
      </c>
      <c r="H15" s="391" t="s">
        <v>696</v>
      </c>
      <c r="I15" s="391" t="s">
        <v>533</v>
      </c>
      <c r="J15" s="391" t="s">
        <v>697</v>
      </c>
    </row>
    <row r="16" spans="1:10" x14ac:dyDescent="0.25">
      <c r="A16" s="391">
        <v>11093</v>
      </c>
      <c r="B16" s="391" t="s">
        <v>698</v>
      </c>
      <c r="C16" s="392">
        <v>41293</v>
      </c>
      <c r="D16" s="392">
        <v>41295</v>
      </c>
      <c r="E16" s="393">
        <v>0</v>
      </c>
      <c r="F16" s="391" t="s">
        <v>699</v>
      </c>
      <c r="G16" s="391" t="s">
        <v>700</v>
      </c>
      <c r="H16" s="391" t="s">
        <v>701</v>
      </c>
      <c r="I16" s="391" t="s">
        <v>533</v>
      </c>
      <c r="J16" s="391" t="s">
        <v>702</v>
      </c>
    </row>
    <row r="17" spans="1:10" x14ac:dyDescent="0.25">
      <c r="A17" s="391">
        <v>11094</v>
      </c>
      <c r="B17" s="391" t="s">
        <v>703</v>
      </c>
      <c r="C17" s="392">
        <v>41296</v>
      </c>
      <c r="D17" s="392">
        <v>41297</v>
      </c>
      <c r="E17" s="393">
        <v>4.3499999999999996</v>
      </c>
      <c r="F17" s="391" t="s">
        <v>704</v>
      </c>
      <c r="G17" s="391" t="s">
        <v>705</v>
      </c>
      <c r="H17" s="391" t="s">
        <v>706</v>
      </c>
      <c r="I17" s="391" t="s">
        <v>533</v>
      </c>
      <c r="J17" s="391" t="s">
        <v>707</v>
      </c>
    </row>
    <row r="18" spans="1:10" x14ac:dyDescent="0.25">
      <c r="A18" s="391">
        <v>11095</v>
      </c>
      <c r="B18" s="391" t="s">
        <v>708</v>
      </c>
      <c r="C18" s="392">
        <v>41296</v>
      </c>
      <c r="D18" s="392">
        <v>41298</v>
      </c>
      <c r="E18" s="393">
        <v>18.95</v>
      </c>
      <c r="F18" s="391" t="s">
        <v>709</v>
      </c>
      <c r="G18" s="391" t="s">
        <v>710</v>
      </c>
      <c r="H18" s="391" t="s">
        <v>651</v>
      </c>
      <c r="I18" s="391" t="s">
        <v>533</v>
      </c>
      <c r="J18" s="391" t="s">
        <v>711</v>
      </c>
    </row>
    <row r="19" spans="1:10" x14ac:dyDescent="0.25">
      <c r="A19" s="391">
        <v>11096</v>
      </c>
      <c r="B19" s="391" t="s">
        <v>712</v>
      </c>
      <c r="C19" s="392">
        <v>41296</v>
      </c>
      <c r="D19" s="392">
        <v>41297</v>
      </c>
      <c r="E19" s="393">
        <v>14.4</v>
      </c>
      <c r="F19" s="391" t="s">
        <v>713</v>
      </c>
      <c r="G19" s="391" t="s">
        <v>714</v>
      </c>
      <c r="H19" s="391" t="s">
        <v>691</v>
      </c>
      <c r="I19" s="391" t="s">
        <v>533</v>
      </c>
      <c r="J19" s="391" t="s">
        <v>715</v>
      </c>
    </row>
    <row r="20" spans="1:10" x14ac:dyDescent="0.25">
      <c r="A20" s="391">
        <v>11097</v>
      </c>
      <c r="B20" s="391" t="s">
        <v>716</v>
      </c>
      <c r="C20" s="392">
        <v>41296</v>
      </c>
      <c r="D20" s="392">
        <v>41297</v>
      </c>
      <c r="E20" s="393">
        <v>30</v>
      </c>
      <c r="F20" s="391" t="s">
        <v>717</v>
      </c>
      <c r="G20" s="391" t="s">
        <v>718</v>
      </c>
      <c r="H20" s="391" t="s">
        <v>696</v>
      </c>
      <c r="I20" s="391" t="s">
        <v>533</v>
      </c>
      <c r="J20" s="391" t="s">
        <v>719</v>
      </c>
    </row>
    <row r="21" spans="1:10" x14ac:dyDescent="0.25">
      <c r="A21" s="391">
        <v>11098</v>
      </c>
      <c r="B21" s="391" t="s">
        <v>720</v>
      </c>
      <c r="C21" s="392">
        <v>41296</v>
      </c>
      <c r="D21" s="392">
        <v>41297</v>
      </c>
      <c r="E21" s="393">
        <v>18.5</v>
      </c>
      <c r="F21" s="391" t="s">
        <v>721</v>
      </c>
      <c r="G21" s="391" t="s">
        <v>722</v>
      </c>
      <c r="H21" s="391" t="s">
        <v>723</v>
      </c>
      <c r="I21" s="391" t="s">
        <v>682</v>
      </c>
      <c r="J21" s="391" t="s">
        <v>724</v>
      </c>
    </row>
    <row r="22" spans="1:10" x14ac:dyDescent="0.25">
      <c r="A22" s="391">
        <v>11099</v>
      </c>
      <c r="B22" s="391" t="s">
        <v>725</v>
      </c>
      <c r="C22" s="392">
        <v>41296</v>
      </c>
      <c r="D22" s="392">
        <v>41297</v>
      </c>
      <c r="E22" s="393">
        <v>9.9499999999999993</v>
      </c>
      <c r="F22" s="391" t="s">
        <v>726</v>
      </c>
      <c r="G22" s="391" t="s">
        <v>727</v>
      </c>
      <c r="H22" s="391" t="s">
        <v>728</v>
      </c>
      <c r="I22" s="391" t="s">
        <v>533</v>
      </c>
      <c r="J22" s="391" t="s">
        <v>729</v>
      </c>
    </row>
    <row r="23" spans="1:10" x14ac:dyDescent="0.25">
      <c r="A23" s="391">
        <v>11100</v>
      </c>
      <c r="B23" s="391" t="s">
        <v>730</v>
      </c>
      <c r="C23" s="392">
        <v>41297</v>
      </c>
      <c r="D23" s="392">
        <v>41298</v>
      </c>
      <c r="E23" s="393">
        <v>16.5</v>
      </c>
      <c r="F23" s="391" t="s">
        <v>731</v>
      </c>
      <c r="G23" s="391" t="s">
        <v>732</v>
      </c>
      <c r="H23" s="391" t="s">
        <v>733</v>
      </c>
      <c r="I23" s="391" t="s">
        <v>533</v>
      </c>
      <c r="J23" s="391" t="s">
        <v>734</v>
      </c>
    </row>
    <row r="24" spans="1:10" x14ac:dyDescent="0.25">
      <c r="A24" s="391">
        <v>11101</v>
      </c>
      <c r="B24" s="391" t="s">
        <v>735</v>
      </c>
      <c r="C24" s="392">
        <v>41297</v>
      </c>
      <c r="D24" s="392">
        <v>41298</v>
      </c>
      <c r="E24" s="393">
        <v>3.25</v>
      </c>
      <c r="F24" s="391" t="s">
        <v>736</v>
      </c>
      <c r="G24" s="391" t="s">
        <v>737</v>
      </c>
      <c r="H24" s="391" t="s">
        <v>651</v>
      </c>
      <c r="I24" s="391" t="s">
        <v>533</v>
      </c>
      <c r="J24" s="391" t="s">
        <v>738</v>
      </c>
    </row>
    <row r="25" spans="1:10" x14ac:dyDescent="0.25">
      <c r="A25" s="391">
        <v>11102</v>
      </c>
      <c r="B25" s="391" t="s">
        <v>739</v>
      </c>
      <c r="C25" s="392">
        <v>41297</v>
      </c>
      <c r="D25" s="392">
        <v>41298</v>
      </c>
      <c r="E25" s="393">
        <v>12.45</v>
      </c>
      <c r="F25" s="391" t="s">
        <v>740</v>
      </c>
      <c r="G25" s="391" t="s">
        <v>741</v>
      </c>
      <c r="H25" s="391" t="s">
        <v>696</v>
      </c>
      <c r="I25" s="391" t="s">
        <v>533</v>
      </c>
      <c r="J25" s="391" t="s">
        <v>742</v>
      </c>
    </row>
    <row r="26" spans="1:10" x14ac:dyDescent="0.25">
      <c r="A26" s="391">
        <v>11103</v>
      </c>
      <c r="B26" s="391" t="s">
        <v>743</v>
      </c>
      <c r="C26" s="392">
        <v>41297</v>
      </c>
      <c r="D26" s="392">
        <v>41298</v>
      </c>
      <c r="E26" s="393">
        <v>21.5</v>
      </c>
      <c r="F26" s="391" t="s">
        <v>744</v>
      </c>
      <c r="G26" s="391" t="s">
        <v>745</v>
      </c>
      <c r="H26" s="391" t="s">
        <v>746</v>
      </c>
      <c r="I26" s="391" t="s">
        <v>663</v>
      </c>
      <c r="J26" s="391" t="s">
        <v>747</v>
      </c>
    </row>
    <row r="27" spans="1:10" x14ac:dyDescent="0.25">
      <c r="A27" s="391">
        <v>11104</v>
      </c>
      <c r="B27" s="391" t="s">
        <v>748</v>
      </c>
      <c r="C27" s="392">
        <v>41297</v>
      </c>
      <c r="D27" s="392">
        <v>41299</v>
      </c>
      <c r="E27" s="393">
        <v>8.5</v>
      </c>
      <c r="F27" s="391" t="s">
        <v>749</v>
      </c>
      <c r="G27" s="391" t="s">
        <v>750</v>
      </c>
      <c r="H27" s="391" t="s">
        <v>751</v>
      </c>
      <c r="I27" s="391" t="s">
        <v>533</v>
      </c>
      <c r="J27" s="391" t="s">
        <v>752</v>
      </c>
    </row>
    <row r="28" spans="1:10" x14ac:dyDescent="0.25">
      <c r="A28" s="391">
        <v>11105</v>
      </c>
      <c r="B28" s="391" t="s">
        <v>753</v>
      </c>
      <c r="C28" s="392">
        <v>41297</v>
      </c>
      <c r="D28" s="392">
        <v>41299</v>
      </c>
      <c r="E28" s="393">
        <v>2.95</v>
      </c>
      <c r="F28" s="391" t="s">
        <v>754</v>
      </c>
      <c r="G28" s="391" t="s">
        <v>755</v>
      </c>
      <c r="H28" s="391" t="s">
        <v>756</v>
      </c>
      <c r="I28" s="391" t="s">
        <v>682</v>
      </c>
      <c r="J28" s="391" t="s">
        <v>757</v>
      </c>
    </row>
    <row r="29" spans="1:10" x14ac:dyDescent="0.25">
      <c r="A29" s="391">
        <v>11106</v>
      </c>
      <c r="B29" s="391" t="s">
        <v>758</v>
      </c>
      <c r="C29" s="392">
        <v>41298</v>
      </c>
      <c r="D29" s="392">
        <v>41299</v>
      </c>
      <c r="E29" s="393">
        <v>14.5</v>
      </c>
      <c r="F29" s="391" t="s">
        <v>759</v>
      </c>
      <c r="G29" s="391" t="s">
        <v>760</v>
      </c>
      <c r="H29" s="391" t="s">
        <v>696</v>
      </c>
      <c r="I29" s="391" t="s">
        <v>533</v>
      </c>
      <c r="J29" s="391" t="s">
        <v>761</v>
      </c>
    </row>
    <row r="30" spans="1:10" x14ac:dyDescent="0.25">
      <c r="A30" s="391">
        <v>11107</v>
      </c>
      <c r="B30" s="391" t="s">
        <v>762</v>
      </c>
      <c r="C30" s="392">
        <v>41298</v>
      </c>
      <c r="D30" s="392">
        <v>41299</v>
      </c>
      <c r="E30" s="393">
        <v>4.5</v>
      </c>
      <c r="F30" s="391" t="s">
        <v>763</v>
      </c>
      <c r="G30" s="391" t="s">
        <v>764</v>
      </c>
      <c r="H30" s="391" t="s">
        <v>651</v>
      </c>
      <c r="I30" s="391" t="s">
        <v>533</v>
      </c>
      <c r="J30" s="391" t="s">
        <v>765</v>
      </c>
    </row>
    <row r="31" spans="1:10" x14ac:dyDescent="0.25">
      <c r="A31" s="391">
        <v>11108</v>
      </c>
      <c r="B31" s="391" t="s">
        <v>766</v>
      </c>
      <c r="C31" s="392">
        <v>41298</v>
      </c>
      <c r="D31" s="392">
        <v>41299</v>
      </c>
      <c r="E31" s="393">
        <v>2.95</v>
      </c>
      <c r="F31" s="391" t="s">
        <v>767</v>
      </c>
      <c r="G31" s="391" t="s">
        <v>768</v>
      </c>
      <c r="H31" s="391" t="s">
        <v>769</v>
      </c>
      <c r="I31" s="391" t="s">
        <v>533</v>
      </c>
      <c r="J31" s="391" t="s">
        <v>770</v>
      </c>
    </row>
    <row r="32" spans="1:10" x14ac:dyDescent="0.25">
      <c r="A32" s="391">
        <v>11109</v>
      </c>
      <c r="B32" s="391" t="s">
        <v>771</v>
      </c>
      <c r="C32" s="392">
        <v>41299</v>
      </c>
      <c r="D32" s="392">
        <v>41300</v>
      </c>
      <c r="E32" s="393">
        <v>2.95</v>
      </c>
      <c r="F32" s="391" t="s">
        <v>772</v>
      </c>
      <c r="G32" s="391" t="s">
        <v>773</v>
      </c>
      <c r="H32" s="391" t="s">
        <v>651</v>
      </c>
      <c r="I32" s="391" t="s">
        <v>533</v>
      </c>
      <c r="J32" s="391" t="s">
        <v>774</v>
      </c>
    </row>
    <row r="33" spans="1:10" x14ac:dyDescent="0.25">
      <c r="A33" s="391">
        <v>11110</v>
      </c>
      <c r="B33" s="391" t="s">
        <v>775</v>
      </c>
      <c r="C33" s="392">
        <v>41298</v>
      </c>
      <c r="D33" s="392">
        <v>41299</v>
      </c>
      <c r="E33" s="393">
        <v>14.5</v>
      </c>
      <c r="F33" s="391" t="s">
        <v>776</v>
      </c>
      <c r="G33" s="391" t="s">
        <v>777</v>
      </c>
      <c r="H33" s="391" t="s">
        <v>751</v>
      </c>
      <c r="I33" s="391" t="s">
        <v>533</v>
      </c>
      <c r="J33" s="391" t="s">
        <v>778</v>
      </c>
    </row>
    <row r="34" spans="1:10" x14ac:dyDescent="0.25">
      <c r="A34" s="391">
        <v>11111</v>
      </c>
      <c r="B34" s="391" t="s">
        <v>779</v>
      </c>
      <c r="C34" s="392">
        <v>41298</v>
      </c>
      <c r="D34" s="392">
        <v>41299</v>
      </c>
      <c r="E34" s="393">
        <v>25</v>
      </c>
      <c r="F34" s="391" t="s">
        <v>780</v>
      </c>
      <c r="G34" s="391" t="s">
        <v>781</v>
      </c>
      <c r="H34" s="391" t="s">
        <v>782</v>
      </c>
      <c r="I34" s="391" t="s">
        <v>533</v>
      </c>
      <c r="J34" s="391" t="s">
        <v>783</v>
      </c>
    </row>
    <row r="35" spans="1:10" x14ac:dyDescent="0.25">
      <c r="A35" s="391">
        <v>11112</v>
      </c>
      <c r="B35" s="391" t="s">
        <v>784</v>
      </c>
      <c r="C35" s="392">
        <v>41299</v>
      </c>
      <c r="D35" s="392">
        <v>41300</v>
      </c>
      <c r="E35" s="393">
        <v>12.95</v>
      </c>
      <c r="F35" s="391" t="s">
        <v>785</v>
      </c>
      <c r="G35" s="391" t="s">
        <v>786</v>
      </c>
      <c r="H35" s="391" t="s">
        <v>651</v>
      </c>
      <c r="I35" s="391" t="s">
        <v>533</v>
      </c>
      <c r="J35" s="391" t="s">
        <v>787</v>
      </c>
    </row>
    <row r="36" spans="1:10" x14ac:dyDescent="0.25">
      <c r="A36" s="391">
        <v>11113</v>
      </c>
      <c r="B36" s="391" t="s">
        <v>788</v>
      </c>
      <c r="C36" s="392">
        <v>41299</v>
      </c>
      <c r="D36" s="392">
        <v>41300</v>
      </c>
      <c r="E36" s="393">
        <v>21.95</v>
      </c>
      <c r="F36" s="391" t="s">
        <v>789</v>
      </c>
      <c r="G36" s="391" t="s">
        <v>790</v>
      </c>
      <c r="H36" s="391" t="s">
        <v>791</v>
      </c>
      <c r="I36" s="391" t="s">
        <v>533</v>
      </c>
      <c r="J36" s="391" t="s">
        <v>792</v>
      </c>
    </row>
    <row r="37" spans="1:10" x14ac:dyDescent="0.25">
      <c r="A37" s="391">
        <v>11114</v>
      </c>
      <c r="B37" s="391" t="s">
        <v>793</v>
      </c>
      <c r="C37" s="392">
        <v>41299</v>
      </c>
      <c r="D37" s="392">
        <v>41300</v>
      </c>
      <c r="E37" s="393">
        <v>10.95</v>
      </c>
      <c r="F37" s="391" t="s">
        <v>794</v>
      </c>
      <c r="G37" s="391" t="s">
        <v>795</v>
      </c>
      <c r="H37" s="391" t="s">
        <v>651</v>
      </c>
      <c r="I37" s="391" t="s">
        <v>533</v>
      </c>
      <c r="J37" s="391" t="s">
        <v>796</v>
      </c>
    </row>
    <row r="38" spans="1:10" x14ac:dyDescent="0.25">
      <c r="A38" s="391">
        <v>11115</v>
      </c>
      <c r="B38" s="391" t="s">
        <v>797</v>
      </c>
      <c r="C38" s="392">
        <v>41299</v>
      </c>
      <c r="D38" s="392">
        <v>41300</v>
      </c>
      <c r="E38" s="393">
        <v>11.95</v>
      </c>
      <c r="F38" s="391" t="s">
        <v>798</v>
      </c>
      <c r="G38" s="391" t="s">
        <v>799</v>
      </c>
      <c r="H38" s="391" t="s">
        <v>696</v>
      </c>
      <c r="I38" s="391" t="s">
        <v>533</v>
      </c>
      <c r="J38" s="391" t="s">
        <v>800</v>
      </c>
    </row>
    <row r="39" spans="1:10" x14ac:dyDescent="0.25">
      <c r="A39" s="391">
        <v>11116</v>
      </c>
      <c r="B39" s="391" t="s">
        <v>801</v>
      </c>
      <c r="C39" s="392">
        <v>41300</v>
      </c>
      <c r="D39" s="392">
        <v>41303</v>
      </c>
      <c r="E39" s="393">
        <v>4.75</v>
      </c>
      <c r="F39" s="391" t="s">
        <v>802</v>
      </c>
      <c r="G39" s="391" t="s">
        <v>803</v>
      </c>
      <c r="H39" s="391" t="s">
        <v>804</v>
      </c>
      <c r="I39" s="391" t="s">
        <v>805</v>
      </c>
      <c r="J39" s="391" t="s">
        <v>806</v>
      </c>
    </row>
    <row r="40" spans="1:10" x14ac:dyDescent="0.25">
      <c r="A40" s="391">
        <v>11117</v>
      </c>
      <c r="B40" s="391" t="s">
        <v>807</v>
      </c>
      <c r="C40" s="392">
        <v>41300</v>
      </c>
      <c r="D40" s="392">
        <v>41303</v>
      </c>
      <c r="E40" s="393">
        <v>3.5</v>
      </c>
      <c r="F40" s="391" t="s">
        <v>808</v>
      </c>
      <c r="G40" s="391" t="s">
        <v>809</v>
      </c>
      <c r="H40" s="391" t="s">
        <v>810</v>
      </c>
      <c r="I40" s="391" t="s">
        <v>525</v>
      </c>
      <c r="J40" s="391" t="s">
        <v>811</v>
      </c>
    </row>
    <row r="41" spans="1:10" x14ac:dyDescent="0.25">
      <c r="A41" s="391">
        <v>11118</v>
      </c>
      <c r="B41" s="391" t="s">
        <v>812</v>
      </c>
      <c r="C41" s="392">
        <v>41300</v>
      </c>
      <c r="D41" s="392">
        <v>41303</v>
      </c>
      <c r="E41" s="393">
        <v>8.4</v>
      </c>
      <c r="F41" s="391" t="s">
        <v>813</v>
      </c>
      <c r="G41" s="391" t="s">
        <v>814</v>
      </c>
      <c r="H41" s="391" t="s">
        <v>651</v>
      </c>
      <c r="I41" s="391" t="s">
        <v>533</v>
      </c>
      <c r="J41" s="391" t="s">
        <v>815</v>
      </c>
    </row>
    <row r="42" spans="1:10" x14ac:dyDescent="0.25">
      <c r="A42" s="391">
        <v>11119</v>
      </c>
      <c r="B42" s="391" t="s">
        <v>816</v>
      </c>
      <c r="C42" s="392">
        <v>41300</v>
      </c>
      <c r="D42" s="392">
        <v>41303</v>
      </c>
      <c r="E42" s="393">
        <v>18.5</v>
      </c>
      <c r="F42" s="391" t="s">
        <v>817</v>
      </c>
      <c r="G42" s="391" t="s">
        <v>818</v>
      </c>
      <c r="H42" s="391" t="s">
        <v>651</v>
      </c>
      <c r="I42" s="391" t="s">
        <v>533</v>
      </c>
      <c r="J42" s="391" t="s">
        <v>819</v>
      </c>
    </row>
    <row r="43" spans="1:10" x14ac:dyDescent="0.25">
      <c r="A43" s="391">
        <v>11120</v>
      </c>
      <c r="B43" s="391" t="s">
        <v>820</v>
      </c>
      <c r="C43" s="392">
        <v>41303</v>
      </c>
      <c r="D43" s="392">
        <v>41304</v>
      </c>
      <c r="E43" s="393">
        <v>2.95</v>
      </c>
      <c r="F43" s="391" t="s">
        <v>821</v>
      </c>
      <c r="G43" s="391" t="s">
        <v>822</v>
      </c>
      <c r="H43" s="391" t="s">
        <v>696</v>
      </c>
      <c r="I43" s="391" t="s">
        <v>533</v>
      </c>
      <c r="J43" s="391" t="s">
        <v>823</v>
      </c>
    </row>
    <row r="44" spans="1:10" x14ac:dyDescent="0.25">
      <c r="A44" s="391">
        <v>11121</v>
      </c>
      <c r="B44" s="391" t="s">
        <v>820</v>
      </c>
      <c r="C44" s="392">
        <v>41303</v>
      </c>
      <c r="D44" s="392">
        <v>41304</v>
      </c>
      <c r="E44" s="393">
        <v>2.95</v>
      </c>
      <c r="F44" s="391" t="s">
        <v>821</v>
      </c>
      <c r="G44" s="391" t="s">
        <v>822</v>
      </c>
      <c r="H44" s="391" t="s">
        <v>696</v>
      </c>
      <c r="I44" s="391" t="s">
        <v>533</v>
      </c>
      <c r="J44" s="391" t="s">
        <v>823</v>
      </c>
    </row>
    <row r="45" spans="1:10" x14ac:dyDescent="0.25">
      <c r="A45" s="391">
        <v>11122</v>
      </c>
      <c r="B45" s="391" t="s">
        <v>824</v>
      </c>
      <c r="C45" s="392">
        <v>41303</v>
      </c>
      <c r="D45" s="392">
        <v>41304</v>
      </c>
      <c r="E45" s="393">
        <v>12.95</v>
      </c>
      <c r="F45" s="391" t="s">
        <v>825</v>
      </c>
      <c r="G45" s="391" t="s">
        <v>826</v>
      </c>
      <c r="H45" s="391" t="s">
        <v>827</v>
      </c>
      <c r="I45" s="391" t="s">
        <v>533</v>
      </c>
      <c r="J45" s="391" t="s">
        <v>828</v>
      </c>
    </row>
    <row r="46" spans="1:10" x14ac:dyDescent="0.25">
      <c r="A46" s="391">
        <v>11123</v>
      </c>
      <c r="B46" s="391" t="s">
        <v>829</v>
      </c>
      <c r="C46" s="392">
        <v>41303</v>
      </c>
      <c r="D46" s="392">
        <v>41304</v>
      </c>
      <c r="E46" s="393">
        <v>6.95</v>
      </c>
      <c r="F46" s="391" t="s">
        <v>830</v>
      </c>
      <c r="G46" s="391" t="s">
        <v>831</v>
      </c>
      <c r="H46" s="391" t="s">
        <v>723</v>
      </c>
      <c r="I46" s="391" t="s">
        <v>682</v>
      </c>
      <c r="J46" s="391" t="s">
        <v>832</v>
      </c>
    </row>
    <row r="47" spans="1:10" x14ac:dyDescent="0.25">
      <c r="A47" s="391">
        <v>11124</v>
      </c>
      <c r="B47" s="391" t="s">
        <v>833</v>
      </c>
      <c r="C47" s="392">
        <v>41303</v>
      </c>
      <c r="D47" s="392">
        <v>41304</v>
      </c>
      <c r="E47" s="393">
        <v>4.95</v>
      </c>
      <c r="F47" s="391" t="s">
        <v>834</v>
      </c>
      <c r="G47" s="391" t="s">
        <v>835</v>
      </c>
      <c r="H47" s="391" t="s">
        <v>836</v>
      </c>
      <c r="I47" s="391" t="s">
        <v>525</v>
      </c>
      <c r="J47" s="391" t="s">
        <v>837</v>
      </c>
    </row>
    <row r="48" spans="1:10" x14ac:dyDescent="0.25">
      <c r="A48" s="391">
        <v>11125</v>
      </c>
      <c r="B48" s="391" t="s">
        <v>838</v>
      </c>
      <c r="C48" s="392">
        <v>41303</v>
      </c>
      <c r="D48" s="392">
        <v>41304</v>
      </c>
      <c r="E48" s="393">
        <v>12.95</v>
      </c>
      <c r="F48" s="391" t="s">
        <v>839</v>
      </c>
      <c r="G48" s="391" t="s">
        <v>840</v>
      </c>
      <c r="H48" s="391" t="s">
        <v>841</v>
      </c>
      <c r="I48" s="391" t="s">
        <v>525</v>
      </c>
      <c r="J48" s="391" t="s">
        <v>842</v>
      </c>
    </row>
    <row r="49" spans="1:10" x14ac:dyDescent="0.25">
      <c r="A49" s="391">
        <v>11126</v>
      </c>
      <c r="B49" s="391" t="s">
        <v>843</v>
      </c>
      <c r="C49" s="392">
        <v>41303</v>
      </c>
      <c r="D49" s="392">
        <v>41304</v>
      </c>
      <c r="E49" s="393">
        <v>4.25</v>
      </c>
      <c r="F49" s="391" t="s">
        <v>844</v>
      </c>
      <c r="G49" s="391" t="s">
        <v>845</v>
      </c>
      <c r="H49" s="391" t="s">
        <v>651</v>
      </c>
      <c r="I49" s="391" t="s">
        <v>533</v>
      </c>
      <c r="J49" s="391" t="s">
        <v>846</v>
      </c>
    </row>
    <row r="50" spans="1:10" x14ac:dyDescent="0.25">
      <c r="A50" s="391">
        <v>11127</v>
      </c>
      <c r="B50" s="391" t="s">
        <v>847</v>
      </c>
      <c r="C50" s="392">
        <v>41303</v>
      </c>
      <c r="D50" s="392">
        <v>41304</v>
      </c>
      <c r="E50" s="393">
        <v>3.25</v>
      </c>
      <c r="F50" s="391" t="s">
        <v>848</v>
      </c>
      <c r="G50" s="391" t="s">
        <v>849</v>
      </c>
      <c r="H50" s="391" t="s">
        <v>850</v>
      </c>
      <c r="I50" s="391" t="s">
        <v>533</v>
      </c>
      <c r="J50" s="391" t="s">
        <v>851</v>
      </c>
    </row>
    <row r="51" spans="1:10" x14ac:dyDescent="0.25">
      <c r="A51" s="391">
        <v>11128</v>
      </c>
      <c r="B51" s="391" t="s">
        <v>852</v>
      </c>
      <c r="C51" s="392">
        <v>41303</v>
      </c>
      <c r="D51" s="392">
        <v>41305</v>
      </c>
      <c r="E51" s="393">
        <v>6.95</v>
      </c>
      <c r="F51" s="391" t="s">
        <v>853</v>
      </c>
      <c r="G51" s="391" t="s">
        <v>854</v>
      </c>
      <c r="H51" s="391" t="s">
        <v>855</v>
      </c>
      <c r="I51" s="391" t="s">
        <v>805</v>
      </c>
      <c r="J51" s="391" t="s">
        <v>856</v>
      </c>
    </row>
    <row r="52" spans="1:10" x14ac:dyDescent="0.25">
      <c r="A52" s="391">
        <v>11129</v>
      </c>
      <c r="B52" s="391" t="s">
        <v>857</v>
      </c>
      <c r="C52" s="392">
        <v>41304</v>
      </c>
      <c r="D52" s="392">
        <v>41305</v>
      </c>
      <c r="E52" s="393">
        <v>4.25</v>
      </c>
      <c r="F52" s="391" t="s">
        <v>858</v>
      </c>
      <c r="G52" s="391" t="s">
        <v>859</v>
      </c>
      <c r="H52" s="391" t="s">
        <v>860</v>
      </c>
      <c r="I52" s="391" t="s">
        <v>525</v>
      </c>
      <c r="J52" s="391" t="s">
        <v>861</v>
      </c>
    </row>
    <row r="53" spans="1:10" x14ac:dyDescent="0.25">
      <c r="A53" s="391">
        <v>11130</v>
      </c>
      <c r="B53" s="391" t="s">
        <v>862</v>
      </c>
      <c r="C53" s="392">
        <v>41304</v>
      </c>
      <c r="D53" s="392">
        <v>41305</v>
      </c>
      <c r="E53" s="393">
        <v>5.25</v>
      </c>
      <c r="F53" s="391" t="s">
        <v>863</v>
      </c>
      <c r="G53" s="391" t="s">
        <v>864</v>
      </c>
      <c r="H53" s="391" t="s">
        <v>865</v>
      </c>
      <c r="I53" s="391" t="s">
        <v>533</v>
      </c>
      <c r="J53" s="391" t="s">
        <v>697</v>
      </c>
    </row>
    <row r="54" spans="1:10" x14ac:dyDescent="0.25">
      <c r="A54" s="391">
        <v>11131</v>
      </c>
      <c r="B54" s="391" t="s">
        <v>866</v>
      </c>
      <c r="C54" s="392">
        <v>41304</v>
      </c>
      <c r="D54" s="392">
        <v>41305</v>
      </c>
      <c r="E54" s="393">
        <v>4.95</v>
      </c>
      <c r="F54" s="391" t="s">
        <v>867</v>
      </c>
      <c r="G54" s="391" t="s">
        <v>868</v>
      </c>
      <c r="H54" s="391" t="s">
        <v>651</v>
      </c>
      <c r="I54" s="391" t="s">
        <v>533</v>
      </c>
      <c r="J54" s="391" t="s">
        <v>869</v>
      </c>
    </row>
    <row r="55" spans="1:10" x14ac:dyDescent="0.25">
      <c r="A55" s="391">
        <v>11132</v>
      </c>
      <c r="B55" s="391" t="s">
        <v>870</v>
      </c>
      <c r="C55" s="392">
        <v>41304</v>
      </c>
      <c r="D55" s="392">
        <v>41305</v>
      </c>
      <c r="E55" s="393">
        <v>21.5</v>
      </c>
      <c r="F55" s="391" t="s">
        <v>871</v>
      </c>
      <c r="G55" s="391" t="s">
        <v>872</v>
      </c>
      <c r="H55" s="391" t="s">
        <v>651</v>
      </c>
      <c r="I55" s="391" t="s">
        <v>533</v>
      </c>
      <c r="J55" s="391" t="s">
        <v>873</v>
      </c>
    </row>
    <row r="56" spans="1:10" x14ac:dyDescent="0.25">
      <c r="A56" s="391">
        <v>11133</v>
      </c>
      <c r="B56" s="391" t="s">
        <v>874</v>
      </c>
      <c r="C56" s="392">
        <v>41304</v>
      </c>
      <c r="D56" s="392">
        <v>41305</v>
      </c>
      <c r="E56" s="393">
        <v>29.95</v>
      </c>
      <c r="F56" s="391" t="s">
        <v>875</v>
      </c>
      <c r="G56" s="391" t="s">
        <v>876</v>
      </c>
      <c r="H56" s="391" t="s">
        <v>877</v>
      </c>
      <c r="I56" s="391" t="s">
        <v>657</v>
      </c>
      <c r="J56" s="391" t="s">
        <v>878</v>
      </c>
    </row>
    <row r="57" spans="1:10" x14ac:dyDescent="0.25">
      <c r="A57" s="391">
        <v>11134</v>
      </c>
      <c r="B57" s="391" t="s">
        <v>879</v>
      </c>
      <c r="C57" s="392">
        <v>41304</v>
      </c>
      <c r="D57" s="392">
        <v>41305</v>
      </c>
      <c r="E57" s="393">
        <v>22</v>
      </c>
      <c r="F57" s="391" t="s">
        <v>880</v>
      </c>
      <c r="G57" s="391" t="s">
        <v>881</v>
      </c>
      <c r="H57" s="391" t="s">
        <v>691</v>
      </c>
      <c r="I57" s="391" t="s">
        <v>533</v>
      </c>
      <c r="J57" s="391" t="s">
        <v>882</v>
      </c>
    </row>
    <row r="58" spans="1:10" x14ac:dyDescent="0.25">
      <c r="A58" s="391">
        <v>11135</v>
      </c>
      <c r="B58" s="391" t="s">
        <v>883</v>
      </c>
      <c r="C58" s="392">
        <v>41304</v>
      </c>
      <c r="D58" s="392">
        <v>41305</v>
      </c>
      <c r="E58" s="393">
        <v>14.95</v>
      </c>
      <c r="F58" s="391" t="s">
        <v>884</v>
      </c>
      <c r="G58" s="391" t="s">
        <v>885</v>
      </c>
      <c r="H58" s="391" t="s">
        <v>728</v>
      </c>
      <c r="I58" s="391" t="s">
        <v>533</v>
      </c>
      <c r="J58" s="391" t="s">
        <v>886</v>
      </c>
    </row>
    <row r="59" spans="1:10" x14ac:dyDescent="0.25">
      <c r="A59" s="391">
        <v>11136</v>
      </c>
      <c r="B59" s="391" t="s">
        <v>887</v>
      </c>
      <c r="C59" s="392">
        <v>41305</v>
      </c>
      <c r="D59" s="392">
        <v>41306</v>
      </c>
      <c r="E59" s="393">
        <v>2.95</v>
      </c>
      <c r="F59" s="391" t="s">
        <v>888</v>
      </c>
      <c r="G59" s="391" t="s">
        <v>889</v>
      </c>
      <c r="H59" s="391" t="s">
        <v>890</v>
      </c>
      <c r="I59" s="391" t="s">
        <v>533</v>
      </c>
      <c r="J59" s="391" t="s">
        <v>891</v>
      </c>
    </row>
    <row r="60" spans="1:10" x14ac:dyDescent="0.25">
      <c r="A60" s="391">
        <v>11137</v>
      </c>
      <c r="B60" s="391" t="s">
        <v>892</v>
      </c>
      <c r="C60" s="392">
        <v>41305</v>
      </c>
      <c r="D60" s="392">
        <v>41306</v>
      </c>
      <c r="E60" s="393">
        <v>19.95</v>
      </c>
      <c r="F60" s="391" t="s">
        <v>893</v>
      </c>
      <c r="G60" s="391" t="s">
        <v>894</v>
      </c>
      <c r="H60" s="391" t="s">
        <v>691</v>
      </c>
      <c r="I60" s="391" t="s">
        <v>533</v>
      </c>
      <c r="J60" s="391" t="s">
        <v>895</v>
      </c>
    </row>
    <row r="61" spans="1:10" x14ac:dyDescent="0.25">
      <c r="A61" s="391">
        <v>11138</v>
      </c>
      <c r="B61" s="391" t="s">
        <v>896</v>
      </c>
      <c r="C61" s="392">
        <v>41305</v>
      </c>
      <c r="D61" s="392">
        <v>41306</v>
      </c>
      <c r="E61" s="393">
        <v>12.95</v>
      </c>
      <c r="F61" s="391" t="s">
        <v>897</v>
      </c>
      <c r="G61" s="391" t="s">
        <v>898</v>
      </c>
      <c r="H61" s="391" t="s">
        <v>751</v>
      </c>
      <c r="I61" s="391" t="s">
        <v>533</v>
      </c>
      <c r="J61" s="391" t="s">
        <v>899</v>
      </c>
    </row>
    <row r="62" spans="1:10" x14ac:dyDescent="0.25">
      <c r="A62" s="391">
        <v>11139</v>
      </c>
      <c r="B62" s="391" t="s">
        <v>896</v>
      </c>
      <c r="C62" s="392">
        <v>41305</v>
      </c>
      <c r="D62" s="392">
        <v>41306</v>
      </c>
      <c r="E62" s="393">
        <v>12.95</v>
      </c>
      <c r="F62" s="391" t="s">
        <v>897</v>
      </c>
      <c r="G62" s="391" t="s">
        <v>898</v>
      </c>
      <c r="H62" s="391" t="s">
        <v>751</v>
      </c>
      <c r="I62" s="391" t="s">
        <v>533</v>
      </c>
      <c r="J62" s="391" t="s">
        <v>899</v>
      </c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19"/>
  <sheetViews>
    <sheetView workbookViewId="0">
      <selection activeCell="D8" sqref="D8"/>
    </sheetView>
  </sheetViews>
  <sheetFormatPr defaultRowHeight="18.75" x14ac:dyDescent="0.3"/>
  <cols>
    <col min="1" max="1" width="32.140625" style="1" customWidth="1"/>
    <col min="2" max="2" width="14.7109375" style="1" customWidth="1"/>
    <col min="3" max="3" width="15.85546875" style="1" customWidth="1"/>
    <col min="4" max="4" width="17.85546875" style="1" bestFit="1" customWidth="1"/>
    <col min="5" max="5" width="18" style="1" customWidth="1"/>
    <col min="6" max="6" width="15.140625" style="1" customWidth="1"/>
    <col min="7" max="7" width="16.7109375" style="1" customWidth="1"/>
    <col min="8" max="8" width="15.5703125" style="1" bestFit="1" customWidth="1"/>
    <col min="9" max="9" width="14.7109375" style="1" bestFit="1" customWidth="1"/>
    <col min="10" max="16384" width="9.140625" style="1"/>
  </cols>
  <sheetData>
    <row r="1" spans="1:9" ht="26.25" x14ac:dyDescent="0.4">
      <c r="A1" s="424" t="s">
        <v>0</v>
      </c>
      <c r="B1" s="424"/>
      <c r="C1" s="424"/>
      <c r="D1" s="424"/>
      <c r="E1" s="424"/>
      <c r="F1" s="424"/>
      <c r="G1" s="424"/>
      <c r="H1" s="424"/>
      <c r="I1" s="424"/>
    </row>
    <row r="2" spans="1:9" ht="23.25" x14ac:dyDescent="0.35">
      <c r="A2" s="425" t="s">
        <v>1</v>
      </c>
      <c r="B2" s="425"/>
      <c r="C2" s="425"/>
      <c r="D2" s="425"/>
      <c r="E2" s="425"/>
      <c r="F2" s="425"/>
      <c r="G2" s="425"/>
      <c r="H2" s="425"/>
      <c r="I2" s="425"/>
    </row>
    <row r="4" spans="1:9" ht="20.25" thickBot="1" x14ac:dyDescent="0.35">
      <c r="A4" s="12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</row>
    <row r="5" spans="1:9" ht="23.25" customHeight="1" thickTop="1" x14ac:dyDescent="0.3">
      <c r="A5" s="6" t="s">
        <v>11</v>
      </c>
      <c r="B5" s="2"/>
      <c r="C5" s="2"/>
      <c r="D5" s="2" t="s">
        <v>24</v>
      </c>
      <c r="E5" s="3">
        <v>38808</v>
      </c>
      <c r="F5" s="2">
        <v>2</v>
      </c>
      <c r="G5" s="2">
        <v>35000</v>
      </c>
      <c r="H5" s="2"/>
      <c r="I5" s="7"/>
    </row>
    <row r="6" spans="1:9" ht="23.25" customHeight="1" x14ac:dyDescent="0.3">
      <c r="A6" s="6" t="s">
        <v>12</v>
      </c>
      <c r="B6" s="2"/>
      <c r="C6" s="2"/>
      <c r="D6" s="2" t="s">
        <v>25</v>
      </c>
      <c r="E6" s="3">
        <v>39889</v>
      </c>
      <c r="F6" s="2">
        <v>2</v>
      </c>
      <c r="G6" s="2">
        <v>33000</v>
      </c>
      <c r="H6" s="2"/>
      <c r="I6" s="7"/>
    </row>
    <row r="7" spans="1:9" ht="23.25" customHeight="1" x14ac:dyDescent="0.3">
      <c r="A7" s="6" t="s">
        <v>13</v>
      </c>
      <c r="B7" s="2"/>
      <c r="C7" s="2"/>
      <c r="D7" s="2" t="s">
        <v>26</v>
      </c>
      <c r="E7" s="3">
        <v>39529</v>
      </c>
      <c r="F7" s="2">
        <v>2</v>
      </c>
      <c r="G7" s="2">
        <v>51000</v>
      </c>
      <c r="H7" s="2"/>
      <c r="I7" s="7"/>
    </row>
    <row r="8" spans="1:9" ht="23.25" customHeight="1" x14ac:dyDescent="0.3">
      <c r="A8" s="6" t="s">
        <v>14</v>
      </c>
      <c r="B8" s="2"/>
      <c r="C8" s="2"/>
      <c r="D8" s="2" t="s">
        <v>27</v>
      </c>
      <c r="E8" s="3">
        <v>39522</v>
      </c>
      <c r="F8" s="2">
        <v>7</v>
      </c>
      <c r="G8" s="2">
        <v>55000</v>
      </c>
      <c r="H8" s="2"/>
      <c r="I8" s="7"/>
    </row>
    <row r="9" spans="1:9" ht="23.25" customHeight="1" x14ac:dyDescent="0.3">
      <c r="A9" s="6" t="s">
        <v>15</v>
      </c>
      <c r="B9" s="2"/>
      <c r="C9" s="2"/>
      <c r="D9" s="2" t="s">
        <v>25</v>
      </c>
      <c r="E9" s="3">
        <v>39104</v>
      </c>
      <c r="F9" s="2">
        <v>4</v>
      </c>
      <c r="G9" s="2">
        <v>32000</v>
      </c>
      <c r="H9" s="2"/>
      <c r="I9" s="7"/>
    </row>
    <row r="10" spans="1:9" ht="23.25" customHeight="1" x14ac:dyDescent="0.3">
      <c r="A10" s="6" t="s">
        <v>16</v>
      </c>
      <c r="B10" s="2"/>
      <c r="C10" s="2"/>
      <c r="D10" s="2" t="s">
        <v>25</v>
      </c>
      <c r="E10" s="3">
        <v>37870</v>
      </c>
      <c r="F10" s="2">
        <v>4</v>
      </c>
      <c r="G10" s="2">
        <v>29000</v>
      </c>
      <c r="H10" s="2"/>
      <c r="I10" s="7"/>
    </row>
    <row r="11" spans="1:9" ht="23.25" customHeight="1" x14ac:dyDescent="0.3">
      <c r="A11" s="6" t="s">
        <v>28</v>
      </c>
      <c r="B11" s="2"/>
      <c r="C11" s="2"/>
      <c r="D11" s="2" t="s">
        <v>27</v>
      </c>
      <c r="E11" s="3">
        <v>39466</v>
      </c>
      <c r="F11" s="2">
        <v>2</v>
      </c>
      <c r="G11" s="2">
        <v>72000</v>
      </c>
      <c r="H11" s="2"/>
      <c r="I11" s="7"/>
    </row>
    <row r="12" spans="1:9" ht="23.25" customHeight="1" x14ac:dyDescent="0.3">
      <c r="A12" s="6" t="s">
        <v>17</v>
      </c>
      <c r="B12" s="2"/>
      <c r="C12" s="2"/>
      <c r="D12" s="2" t="s">
        <v>24</v>
      </c>
      <c r="E12" s="3">
        <v>38944</v>
      </c>
      <c r="F12" s="2">
        <v>2</v>
      </c>
      <c r="G12" s="2">
        <v>35000</v>
      </c>
      <c r="H12" s="2"/>
      <c r="I12" s="7"/>
    </row>
    <row r="13" spans="1:9" ht="23.25" customHeight="1" x14ac:dyDescent="0.3">
      <c r="A13" s="6" t="s">
        <v>18</v>
      </c>
      <c r="B13" s="2"/>
      <c r="C13" s="2"/>
      <c r="D13" s="2" t="s">
        <v>24</v>
      </c>
      <c r="E13" s="3">
        <v>38623</v>
      </c>
      <c r="F13" s="2">
        <v>2</v>
      </c>
      <c r="G13" s="2">
        <v>36000</v>
      </c>
      <c r="H13" s="2"/>
      <c r="I13" s="7"/>
    </row>
    <row r="14" spans="1:9" ht="23.25" customHeight="1" x14ac:dyDescent="0.3">
      <c r="A14" s="6" t="s">
        <v>19</v>
      </c>
      <c r="B14" s="2"/>
      <c r="C14" s="2"/>
      <c r="D14" s="2" t="s">
        <v>26</v>
      </c>
      <c r="E14" s="3">
        <v>37989</v>
      </c>
      <c r="F14" s="2">
        <v>2</v>
      </c>
      <c r="G14" s="2">
        <v>38000</v>
      </c>
      <c r="H14" s="2"/>
      <c r="I14" s="7"/>
    </row>
    <row r="15" spans="1:9" ht="23.25" customHeight="1" x14ac:dyDescent="0.3">
      <c r="A15" s="6" t="s">
        <v>20</v>
      </c>
      <c r="B15" s="2"/>
      <c r="C15" s="2"/>
      <c r="D15" s="2" t="s">
        <v>27</v>
      </c>
      <c r="E15" s="3">
        <v>38374</v>
      </c>
      <c r="F15" s="2">
        <v>2</v>
      </c>
      <c r="G15" s="2">
        <v>34000</v>
      </c>
      <c r="H15" s="2"/>
      <c r="I15" s="7"/>
    </row>
    <row r="16" spans="1:9" ht="23.25" customHeight="1" x14ac:dyDescent="0.3">
      <c r="A16" s="6" t="s">
        <v>21</v>
      </c>
      <c r="B16" s="2"/>
      <c r="C16" s="2"/>
      <c r="D16" s="2" t="s">
        <v>26</v>
      </c>
      <c r="E16" s="3">
        <v>38972</v>
      </c>
      <c r="F16" s="2">
        <v>2</v>
      </c>
      <c r="G16" s="2">
        <v>40000</v>
      </c>
      <c r="H16" s="2"/>
      <c r="I16" s="7"/>
    </row>
    <row r="17" spans="1:9" ht="23.25" customHeight="1" x14ac:dyDescent="0.3">
      <c r="A17" s="6" t="s">
        <v>22</v>
      </c>
      <c r="B17" s="2"/>
      <c r="C17" s="2"/>
      <c r="D17" s="2" t="s">
        <v>25</v>
      </c>
      <c r="E17" s="3">
        <v>39368</v>
      </c>
      <c r="F17" s="2">
        <v>3</v>
      </c>
      <c r="G17" s="2">
        <v>60000</v>
      </c>
      <c r="H17" s="2"/>
      <c r="I17" s="7"/>
    </row>
    <row r="18" spans="1:9" ht="23.25" customHeight="1" x14ac:dyDescent="0.3">
      <c r="A18" s="6" t="s">
        <v>23</v>
      </c>
      <c r="B18" s="2"/>
      <c r="C18" s="2"/>
      <c r="D18" s="2" t="s">
        <v>24</v>
      </c>
      <c r="E18" s="3">
        <v>38364</v>
      </c>
      <c r="F18" s="2">
        <v>4</v>
      </c>
      <c r="G18" s="2">
        <v>65000</v>
      </c>
      <c r="H18" s="2"/>
      <c r="I18" s="7"/>
    </row>
    <row r="19" spans="1:9" ht="23.25" customHeight="1" thickBot="1" x14ac:dyDescent="0.35">
      <c r="A19" s="8" t="s">
        <v>29</v>
      </c>
      <c r="B19" s="9"/>
      <c r="C19" s="9"/>
      <c r="D19" s="9" t="s">
        <v>24</v>
      </c>
      <c r="E19" s="10">
        <v>38493</v>
      </c>
      <c r="F19" s="9">
        <v>2</v>
      </c>
      <c r="G19" s="9">
        <v>47000</v>
      </c>
      <c r="H19" s="9"/>
      <c r="I19" s="11"/>
    </row>
  </sheetData>
  <mergeCells count="2">
    <mergeCell ref="A1:I1"/>
    <mergeCell ref="A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17"/>
  <sheetViews>
    <sheetView workbookViewId="0">
      <selection activeCell="D8" sqref="D8"/>
    </sheetView>
  </sheetViews>
  <sheetFormatPr defaultRowHeight="15" x14ac:dyDescent="0.25"/>
  <cols>
    <col min="1" max="1" width="11" customWidth="1"/>
    <col min="2" max="3" width="19.140625" customWidth="1"/>
    <col min="4" max="4" width="19.85546875" customWidth="1"/>
    <col min="5" max="5" width="19.140625" customWidth="1"/>
    <col min="6" max="6" width="23.42578125" customWidth="1"/>
    <col min="7" max="7" width="23.85546875" customWidth="1"/>
  </cols>
  <sheetData>
    <row r="1" spans="1:7" ht="51" customHeight="1" x14ac:dyDescent="0.25">
      <c r="A1" s="426" t="s">
        <v>30</v>
      </c>
      <c r="B1" s="426"/>
      <c r="C1" s="426"/>
      <c r="D1" s="426"/>
      <c r="E1" s="426"/>
      <c r="F1" s="426"/>
      <c r="G1" s="426"/>
    </row>
    <row r="2" spans="1:7" ht="20.25" customHeight="1" thickBot="1" x14ac:dyDescent="0.35">
      <c r="A2" s="12" t="s">
        <v>31</v>
      </c>
      <c r="B2" s="12" t="s">
        <v>32</v>
      </c>
      <c r="C2" s="12" t="s">
        <v>4</v>
      </c>
      <c r="D2" s="12" t="s">
        <v>33</v>
      </c>
      <c r="E2" s="12" t="s">
        <v>34</v>
      </c>
      <c r="F2" s="12" t="s">
        <v>35</v>
      </c>
      <c r="G2" s="12" t="s">
        <v>36</v>
      </c>
    </row>
    <row r="3" spans="1:7" ht="20.25" customHeight="1" thickTop="1" x14ac:dyDescent="0.3">
      <c r="A3" s="14" t="s">
        <v>37</v>
      </c>
      <c r="B3" s="4" t="s">
        <v>40</v>
      </c>
      <c r="C3" s="4" t="s">
        <v>54</v>
      </c>
      <c r="D3" s="4"/>
      <c r="E3" s="4" t="s">
        <v>39</v>
      </c>
      <c r="F3" s="15">
        <v>41913</v>
      </c>
      <c r="G3" s="5">
        <v>5200</v>
      </c>
    </row>
    <row r="4" spans="1:7" ht="20.25" customHeight="1" x14ac:dyDescent="0.3">
      <c r="A4" s="13" t="s">
        <v>38</v>
      </c>
      <c r="B4" s="2" t="s">
        <v>41</v>
      </c>
      <c r="C4" s="2" t="s">
        <v>54</v>
      </c>
      <c r="D4" s="2"/>
      <c r="E4" s="2"/>
      <c r="F4" s="2"/>
      <c r="G4" s="7"/>
    </row>
    <row r="5" spans="1:7" ht="20.25" customHeight="1" x14ac:dyDescent="0.3">
      <c r="A5" s="6"/>
      <c r="B5" s="2" t="s">
        <v>42</v>
      </c>
      <c r="C5" s="2" t="s">
        <v>55</v>
      </c>
      <c r="D5" s="2"/>
      <c r="E5" s="2"/>
      <c r="F5" s="2"/>
      <c r="G5" s="7"/>
    </row>
    <row r="6" spans="1:7" ht="20.25" customHeight="1" x14ac:dyDescent="0.3">
      <c r="A6" s="6"/>
      <c r="B6" s="2" t="s">
        <v>43</v>
      </c>
      <c r="C6" s="2" t="s">
        <v>55</v>
      </c>
      <c r="D6" s="2"/>
      <c r="E6" s="2"/>
      <c r="F6" s="2"/>
      <c r="G6" s="7"/>
    </row>
    <row r="7" spans="1:7" ht="20.25" customHeight="1" x14ac:dyDescent="0.3">
      <c r="A7" s="6"/>
      <c r="B7" s="2" t="s">
        <v>44</v>
      </c>
      <c r="C7" s="2" t="s">
        <v>56</v>
      </c>
      <c r="D7" s="2"/>
      <c r="E7" s="2"/>
      <c r="F7" s="2"/>
      <c r="G7" s="7"/>
    </row>
    <row r="8" spans="1:7" ht="20.25" customHeight="1" x14ac:dyDescent="0.3">
      <c r="A8" s="6"/>
      <c r="B8" s="2" t="s">
        <v>45</v>
      </c>
      <c r="C8" s="2" t="s">
        <v>55</v>
      </c>
      <c r="D8" s="2"/>
      <c r="E8" s="2"/>
      <c r="F8" s="2"/>
      <c r="G8" s="7"/>
    </row>
    <row r="9" spans="1:7" ht="20.25" customHeight="1" x14ac:dyDescent="0.3">
      <c r="A9" s="6"/>
      <c r="B9" s="2" t="s">
        <v>46</v>
      </c>
      <c r="C9" s="2" t="s">
        <v>57</v>
      </c>
      <c r="D9" s="2"/>
      <c r="E9" s="2"/>
      <c r="F9" s="2"/>
      <c r="G9" s="7"/>
    </row>
    <row r="10" spans="1:7" ht="20.25" customHeight="1" x14ac:dyDescent="0.3">
      <c r="A10" s="6"/>
      <c r="B10" s="2" t="s">
        <v>47</v>
      </c>
      <c r="C10" s="2" t="s">
        <v>58</v>
      </c>
      <c r="D10" s="2"/>
      <c r="E10" s="2"/>
      <c r="F10" s="2"/>
      <c r="G10" s="7"/>
    </row>
    <row r="11" spans="1:7" ht="20.25" customHeight="1" x14ac:dyDescent="0.3">
      <c r="A11" s="6"/>
      <c r="B11" s="2" t="s">
        <v>48</v>
      </c>
      <c r="C11" s="2" t="s">
        <v>59</v>
      </c>
      <c r="D11" s="2"/>
      <c r="E11" s="2"/>
      <c r="F11" s="2"/>
      <c r="G11" s="7"/>
    </row>
    <row r="12" spans="1:7" ht="20.25" customHeight="1" x14ac:dyDescent="0.3">
      <c r="A12" s="6"/>
      <c r="B12" s="2" t="s">
        <v>49</v>
      </c>
      <c r="C12" s="2" t="s">
        <v>60</v>
      </c>
      <c r="D12" s="2"/>
      <c r="E12" s="2"/>
      <c r="F12" s="2"/>
      <c r="G12" s="7"/>
    </row>
    <row r="13" spans="1:7" ht="20.25" customHeight="1" x14ac:dyDescent="0.3">
      <c r="A13" s="6"/>
      <c r="B13" s="2" t="s">
        <v>50</v>
      </c>
      <c r="C13" s="2" t="s">
        <v>55</v>
      </c>
      <c r="D13" s="2"/>
      <c r="E13" s="2"/>
      <c r="F13" s="2"/>
      <c r="G13" s="7"/>
    </row>
    <row r="14" spans="1:7" ht="20.25" customHeight="1" x14ac:dyDescent="0.3">
      <c r="A14" s="6"/>
      <c r="B14" s="2" t="s">
        <v>51</v>
      </c>
      <c r="C14" s="2" t="s">
        <v>61</v>
      </c>
      <c r="D14" s="2"/>
      <c r="E14" s="2"/>
      <c r="F14" s="2"/>
      <c r="G14" s="7"/>
    </row>
    <row r="15" spans="1:7" ht="20.25" customHeight="1" x14ac:dyDescent="0.3">
      <c r="A15" s="6"/>
      <c r="B15" s="2" t="s">
        <v>46</v>
      </c>
      <c r="C15" s="2" t="s">
        <v>62</v>
      </c>
      <c r="D15" s="2"/>
      <c r="E15" s="2"/>
      <c r="F15" s="2"/>
      <c r="G15" s="7"/>
    </row>
    <row r="16" spans="1:7" ht="20.25" customHeight="1" x14ac:dyDescent="0.3">
      <c r="A16" s="6"/>
      <c r="B16" s="2" t="s">
        <v>52</v>
      </c>
      <c r="C16" s="2" t="s">
        <v>56</v>
      </c>
      <c r="D16" s="2"/>
      <c r="E16" s="2"/>
      <c r="F16" s="2"/>
      <c r="G16" s="7"/>
    </row>
    <row r="17" spans="1:7" ht="20.25" customHeight="1" thickBot="1" x14ac:dyDescent="0.35">
      <c r="A17" s="8"/>
      <c r="B17" s="9" t="s">
        <v>53</v>
      </c>
      <c r="C17" s="9" t="s">
        <v>63</v>
      </c>
      <c r="D17" s="9"/>
      <c r="E17" s="9"/>
      <c r="F17" s="9"/>
      <c r="G17" s="11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25"/>
  <sheetViews>
    <sheetView topLeftCell="A13" workbookViewId="0">
      <selection activeCell="I26" sqref="I26"/>
    </sheetView>
  </sheetViews>
  <sheetFormatPr defaultRowHeight="18.75" x14ac:dyDescent="0.3"/>
  <cols>
    <col min="1" max="1" width="9.140625" style="1"/>
    <col min="2" max="2" width="18.5703125" style="1" customWidth="1"/>
    <col min="3" max="3" width="13.140625" style="1" customWidth="1"/>
    <col min="4" max="4" width="12.140625" style="1" customWidth="1"/>
    <col min="5" max="5" width="11.42578125" style="1" customWidth="1"/>
    <col min="6" max="6" width="13.5703125" style="1" customWidth="1"/>
    <col min="7" max="16384" width="9.140625" style="1"/>
  </cols>
  <sheetData>
    <row r="1" spans="1:6" x14ac:dyDescent="0.3">
      <c r="A1" s="19" t="s">
        <v>97</v>
      </c>
      <c r="B1" s="20"/>
      <c r="C1" s="21"/>
    </row>
    <row r="2" spans="1:6" ht="20.25" thickBot="1" x14ac:dyDescent="0.35">
      <c r="B2" s="12"/>
      <c r="C2" s="31" t="s">
        <v>98</v>
      </c>
      <c r="D2" s="32"/>
      <c r="E2" s="32"/>
      <c r="F2" s="32"/>
    </row>
    <row r="3" spans="1:6" ht="21" thickTop="1" thickBot="1" x14ac:dyDescent="0.35">
      <c r="B3" s="12" t="s">
        <v>99</v>
      </c>
      <c r="C3" s="32" t="s">
        <v>100</v>
      </c>
      <c r="D3" s="18" t="s">
        <v>101</v>
      </c>
      <c r="E3" s="18" t="s">
        <v>102</v>
      </c>
      <c r="F3" s="33" t="s">
        <v>103</v>
      </c>
    </row>
    <row r="4" spans="1:6" ht="19.5" thickTop="1" x14ac:dyDescent="0.3">
      <c r="B4" s="1" t="s">
        <v>104</v>
      </c>
      <c r="C4" s="22">
        <v>18000</v>
      </c>
      <c r="D4" s="22">
        <v>18501</v>
      </c>
      <c r="E4"/>
      <c r="F4" s="23"/>
    </row>
    <row r="5" spans="1:6" x14ac:dyDescent="0.3">
      <c r="B5" s="1" t="s">
        <v>105</v>
      </c>
      <c r="C5" s="22">
        <v>16000</v>
      </c>
      <c r="D5" s="22">
        <v>18750</v>
      </c>
      <c r="E5"/>
      <c r="F5" s="23"/>
    </row>
    <row r="6" spans="1:6" x14ac:dyDescent="0.3">
      <c r="B6" s="1" t="s">
        <v>106</v>
      </c>
      <c r="C6" s="22">
        <v>9000</v>
      </c>
      <c r="D6" s="22">
        <v>6392</v>
      </c>
      <c r="E6"/>
      <c r="F6" s="23"/>
    </row>
    <row r="7" spans="1:6" x14ac:dyDescent="0.3">
      <c r="B7" s="1" t="s">
        <v>107</v>
      </c>
      <c r="C7" s="22">
        <v>17000</v>
      </c>
      <c r="D7" s="22">
        <v>13827</v>
      </c>
      <c r="E7"/>
      <c r="F7" s="23"/>
    </row>
    <row r="8" spans="1:6" x14ac:dyDescent="0.3">
      <c r="B8" s="1" t="s">
        <v>108</v>
      </c>
      <c r="C8" s="22">
        <v>12000</v>
      </c>
      <c r="D8" s="22">
        <v>14163</v>
      </c>
      <c r="E8"/>
      <c r="F8" s="23"/>
    </row>
    <row r="9" spans="1:6" x14ac:dyDescent="0.3">
      <c r="B9" s="1" t="s">
        <v>109</v>
      </c>
      <c r="C9" s="22">
        <v>9000</v>
      </c>
      <c r="D9" s="22">
        <v>3513</v>
      </c>
      <c r="E9"/>
      <c r="F9" s="23"/>
    </row>
    <row r="10" spans="1:6" x14ac:dyDescent="0.3">
      <c r="B10" s="1" t="s">
        <v>24</v>
      </c>
      <c r="C10" s="24"/>
      <c r="D10" s="24"/>
      <c r="E10"/>
      <c r="F10" s="25"/>
    </row>
    <row r="11" spans="1:6" x14ac:dyDescent="0.3">
      <c r="B11" s="1" t="s">
        <v>110</v>
      </c>
      <c r="C11" s="22">
        <v>21000</v>
      </c>
      <c r="D11" s="22">
        <v>19616</v>
      </c>
      <c r="E11"/>
      <c r="F11" s="23"/>
    </row>
    <row r="12" spans="1:6" x14ac:dyDescent="0.3">
      <c r="B12" s="1" t="s">
        <v>111</v>
      </c>
      <c r="C12" s="22">
        <v>13000</v>
      </c>
      <c r="D12" s="22">
        <v>10391</v>
      </c>
      <c r="E12"/>
      <c r="F12" s="23"/>
    </row>
    <row r="13" spans="1:6" x14ac:dyDescent="0.3">
      <c r="B13" s="1" t="s">
        <v>112</v>
      </c>
      <c r="C13" s="22">
        <v>12000</v>
      </c>
      <c r="D13" s="22">
        <v>14986</v>
      </c>
      <c r="E13"/>
      <c r="F13" s="23"/>
    </row>
    <row r="14" spans="1:6" x14ac:dyDescent="0.3">
      <c r="B14" s="1" t="s">
        <v>113</v>
      </c>
      <c r="C14" s="22">
        <v>7000</v>
      </c>
      <c r="D14" s="22">
        <v>8549</v>
      </c>
      <c r="E14"/>
      <c r="F14" s="23"/>
    </row>
    <row r="15" spans="1:6" x14ac:dyDescent="0.3">
      <c r="C15" s="26"/>
      <c r="D15" s="26"/>
      <c r="E15" s="26"/>
      <c r="F15" s="27"/>
    </row>
    <row r="16" spans="1:6" x14ac:dyDescent="0.3">
      <c r="B16" s="1" t="s">
        <v>114</v>
      </c>
      <c r="C16" s="22"/>
      <c r="D16" s="22"/>
      <c r="E16" s="22"/>
      <c r="F16" s="23"/>
    </row>
    <row r="18" spans="2:2" x14ac:dyDescent="0.3">
      <c r="B18" s="28" t="s">
        <v>115</v>
      </c>
    </row>
    <row r="19" spans="2:2" x14ac:dyDescent="0.3">
      <c r="B19" s="29" t="s">
        <v>116</v>
      </c>
    </row>
    <row r="20" spans="2:2" x14ac:dyDescent="0.3">
      <c r="B20" s="30" t="s">
        <v>117</v>
      </c>
    </row>
    <row r="21" spans="2:2" x14ac:dyDescent="0.3">
      <c r="B21" s="30" t="s">
        <v>118</v>
      </c>
    </row>
    <row r="22" spans="2:2" x14ac:dyDescent="0.3">
      <c r="B22" s="30" t="s">
        <v>119</v>
      </c>
    </row>
    <row r="23" spans="2:2" x14ac:dyDescent="0.3">
      <c r="B23" s="29" t="s">
        <v>120</v>
      </c>
    </row>
    <row r="24" spans="2:2" x14ac:dyDescent="0.3">
      <c r="B24" s="30" t="s">
        <v>121</v>
      </c>
    </row>
    <row r="25" spans="2:2" x14ac:dyDescent="0.3">
      <c r="B25" s="30" t="s">
        <v>122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K18"/>
  <sheetViews>
    <sheetView topLeftCell="A10" workbookViewId="0">
      <selection activeCell="B18" sqref="B18:D18"/>
    </sheetView>
  </sheetViews>
  <sheetFormatPr defaultColWidth="34.85546875" defaultRowHeight="18" x14ac:dyDescent="0.25"/>
  <cols>
    <col min="1" max="1" width="1.85546875" style="34" customWidth="1"/>
    <col min="2" max="2" width="20.5703125" style="34" customWidth="1"/>
    <col min="3" max="4" width="23.85546875" style="34" customWidth="1"/>
    <col min="5" max="8" width="11.85546875" style="34" customWidth="1"/>
    <col min="9" max="10" width="22.7109375" style="34" customWidth="1"/>
    <col min="11" max="11" width="26.85546875" style="34" customWidth="1"/>
    <col min="12" max="16384" width="34.85546875" style="34"/>
  </cols>
  <sheetData>
    <row r="1" spans="2:11" ht="18.75" thickBot="1" x14ac:dyDescent="0.3"/>
    <row r="2" spans="2:11" ht="26.25" x14ac:dyDescent="0.4">
      <c r="B2" s="427" t="s">
        <v>163</v>
      </c>
      <c r="C2" s="428"/>
      <c r="D2" s="428"/>
      <c r="E2" s="428"/>
      <c r="F2" s="428"/>
      <c r="G2" s="428"/>
      <c r="H2" s="428"/>
      <c r="I2" s="428"/>
      <c r="J2" s="428"/>
      <c r="K2" s="429"/>
    </row>
    <row r="3" spans="2:11" ht="24" customHeight="1" x14ac:dyDescent="0.25">
      <c r="B3" s="50" t="s">
        <v>156</v>
      </c>
      <c r="C3" s="50" t="s">
        <v>157</v>
      </c>
      <c r="D3" s="50" t="s">
        <v>158</v>
      </c>
      <c r="E3" s="50" t="s">
        <v>159</v>
      </c>
      <c r="F3" s="50" t="s">
        <v>160</v>
      </c>
      <c r="G3" s="50" t="s">
        <v>161</v>
      </c>
      <c r="H3" s="50" t="s">
        <v>162</v>
      </c>
      <c r="I3" s="50" t="s">
        <v>164</v>
      </c>
      <c r="J3" s="50" t="s">
        <v>149</v>
      </c>
      <c r="K3" s="50" t="s">
        <v>165</v>
      </c>
    </row>
    <row r="4" spans="2:11" ht="24" customHeight="1" x14ac:dyDescent="0.25">
      <c r="B4" s="45" t="s">
        <v>166</v>
      </c>
      <c r="C4" s="46"/>
      <c r="D4" s="47">
        <v>11122333</v>
      </c>
      <c r="E4" s="48">
        <v>80</v>
      </c>
      <c r="F4" s="48">
        <v>71</v>
      </c>
      <c r="G4" s="48">
        <v>70</v>
      </c>
      <c r="H4" s="48">
        <v>84</v>
      </c>
      <c r="I4" s="48"/>
      <c r="J4" s="48">
        <v>65</v>
      </c>
      <c r="K4" s="49"/>
    </row>
    <row r="5" spans="2:11" ht="24" customHeight="1" x14ac:dyDescent="0.25">
      <c r="B5" s="36" t="s">
        <v>167</v>
      </c>
      <c r="C5" s="46"/>
      <c r="D5" s="37">
        <v>444556666</v>
      </c>
      <c r="E5" s="44">
        <v>96</v>
      </c>
      <c r="F5" s="44">
        <v>98</v>
      </c>
      <c r="G5" s="44">
        <v>97</v>
      </c>
      <c r="H5" s="38">
        <v>90</v>
      </c>
      <c r="I5" s="38"/>
      <c r="J5" s="38">
        <v>40</v>
      </c>
      <c r="K5" s="39"/>
    </row>
    <row r="6" spans="2:11" ht="24" customHeight="1" x14ac:dyDescent="0.25">
      <c r="B6" s="36" t="s">
        <v>168</v>
      </c>
      <c r="C6" s="46"/>
      <c r="D6" s="37">
        <v>777889999</v>
      </c>
      <c r="E6" s="38">
        <v>78</v>
      </c>
      <c r="F6" s="38">
        <v>81</v>
      </c>
      <c r="G6" s="38">
        <v>70</v>
      </c>
      <c r="H6" s="38">
        <v>78</v>
      </c>
      <c r="I6" s="38"/>
      <c r="J6" s="38">
        <v>45</v>
      </c>
      <c r="K6" s="39"/>
    </row>
    <row r="7" spans="2:11" ht="24" customHeight="1" x14ac:dyDescent="0.25">
      <c r="B7" s="36" t="s">
        <v>169</v>
      </c>
      <c r="C7" s="46"/>
      <c r="D7" s="37">
        <v>123456789</v>
      </c>
      <c r="E7" s="38">
        <v>65</v>
      </c>
      <c r="F7" s="38">
        <v>65</v>
      </c>
      <c r="G7" s="38">
        <v>65</v>
      </c>
      <c r="H7" s="38">
        <v>60</v>
      </c>
      <c r="I7" s="38"/>
      <c r="J7" s="38">
        <v>70</v>
      </c>
      <c r="K7" s="39"/>
    </row>
    <row r="8" spans="2:11" ht="24" customHeight="1" x14ac:dyDescent="0.25">
      <c r="B8" s="36" t="s">
        <v>170</v>
      </c>
      <c r="C8" s="46"/>
      <c r="D8" s="37">
        <v>999999999</v>
      </c>
      <c r="E8" s="38">
        <v>92</v>
      </c>
      <c r="F8" s="38">
        <v>95</v>
      </c>
      <c r="G8" s="38">
        <v>79</v>
      </c>
      <c r="H8" s="38">
        <v>80</v>
      </c>
      <c r="I8" s="38"/>
      <c r="J8" s="38">
        <v>78</v>
      </c>
      <c r="K8" s="39"/>
    </row>
    <row r="9" spans="2:11" ht="24" customHeight="1" x14ac:dyDescent="0.25">
      <c r="B9" s="36" t="s">
        <v>171</v>
      </c>
      <c r="C9" s="46"/>
      <c r="D9" s="37">
        <v>888888888</v>
      </c>
      <c r="E9" s="38">
        <v>90</v>
      </c>
      <c r="F9" s="38">
        <v>90</v>
      </c>
      <c r="G9" s="38">
        <v>90</v>
      </c>
      <c r="H9" s="38">
        <v>70</v>
      </c>
      <c r="I9" s="38"/>
      <c r="J9" s="38">
        <v>80</v>
      </c>
      <c r="K9" s="39"/>
    </row>
    <row r="10" spans="2:11" ht="24" customHeight="1" x14ac:dyDescent="0.25">
      <c r="B10" s="36" t="s">
        <v>172</v>
      </c>
      <c r="C10" s="46"/>
      <c r="D10" s="37">
        <v>100000000</v>
      </c>
      <c r="E10" s="38">
        <v>60</v>
      </c>
      <c r="F10" s="38">
        <v>50</v>
      </c>
      <c r="G10" s="38">
        <v>40</v>
      </c>
      <c r="H10" s="38">
        <v>79</v>
      </c>
      <c r="I10" s="38"/>
      <c r="J10" s="38">
        <v>70</v>
      </c>
      <c r="K10" s="39"/>
    </row>
    <row r="11" spans="2:11" ht="24" customHeight="1" x14ac:dyDescent="0.25">
      <c r="B11" s="36" t="s">
        <v>173</v>
      </c>
      <c r="C11" s="46"/>
      <c r="D11" s="37">
        <v>222222222</v>
      </c>
      <c r="E11" s="38">
        <v>75</v>
      </c>
      <c r="F11" s="38">
        <v>70</v>
      </c>
      <c r="G11" s="38">
        <v>65</v>
      </c>
      <c r="H11" s="38">
        <v>95</v>
      </c>
      <c r="I11" s="38"/>
      <c r="J11" s="38">
        <v>69</v>
      </c>
      <c r="K11" s="39"/>
    </row>
    <row r="12" spans="2:11" ht="24" customHeight="1" x14ac:dyDescent="0.25">
      <c r="B12" s="36" t="s">
        <v>174</v>
      </c>
      <c r="C12" s="46"/>
      <c r="D12" s="37">
        <v>200000000</v>
      </c>
      <c r="E12" s="38">
        <v>90</v>
      </c>
      <c r="F12" s="38">
        <v>90</v>
      </c>
      <c r="G12" s="38">
        <v>80</v>
      </c>
      <c r="H12" s="38">
        <v>90</v>
      </c>
      <c r="I12" s="38"/>
      <c r="J12" s="38">
        <v>80</v>
      </c>
      <c r="K12" s="39"/>
    </row>
    <row r="13" spans="2:11" ht="24" customHeight="1" x14ac:dyDescent="0.25">
      <c r="B13" s="36" t="s">
        <v>175</v>
      </c>
      <c r="C13" s="46"/>
      <c r="D13" s="37">
        <v>444444444</v>
      </c>
      <c r="E13" s="38">
        <v>85</v>
      </c>
      <c r="F13" s="38">
        <v>78</v>
      </c>
      <c r="G13" s="38">
        <v>62</v>
      </c>
      <c r="H13" s="38">
        <v>77</v>
      </c>
      <c r="I13" s="38"/>
      <c r="J13" s="38">
        <v>45</v>
      </c>
      <c r="K13" s="39"/>
    </row>
    <row r="14" spans="2:11" ht="24" customHeight="1" thickBot="1" x14ac:dyDescent="0.3">
      <c r="B14" s="40" t="s">
        <v>176</v>
      </c>
      <c r="C14" s="67"/>
      <c r="D14" s="41">
        <v>555555555</v>
      </c>
      <c r="E14" s="42">
        <v>92</v>
      </c>
      <c r="F14" s="42">
        <v>88</v>
      </c>
      <c r="G14" s="42">
        <v>65</v>
      </c>
      <c r="H14" s="42">
        <v>78</v>
      </c>
      <c r="I14" s="42"/>
      <c r="J14" s="42">
        <v>38</v>
      </c>
      <c r="K14" s="43"/>
    </row>
    <row r="15" spans="2:11" ht="18.75" thickBot="1" x14ac:dyDescent="0.3"/>
    <row r="16" spans="2:11" ht="21.75" customHeight="1" x14ac:dyDescent="0.25">
      <c r="B16" s="430" t="s">
        <v>325</v>
      </c>
      <c r="C16" s="431"/>
      <c r="D16" s="431"/>
      <c r="E16" s="68"/>
      <c r="F16" s="35"/>
      <c r="G16" s="35"/>
      <c r="H16" s="35"/>
    </row>
    <row r="17" spans="2:8" ht="21.75" customHeight="1" x14ac:dyDescent="0.25">
      <c r="B17" s="432" t="s">
        <v>326</v>
      </c>
      <c r="C17" s="433"/>
      <c r="D17" s="434"/>
      <c r="E17" s="69"/>
      <c r="F17" s="39"/>
      <c r="G17" s="39"/>
      <c r="H17" s="39"/>
    </row>
    <row r="18" spans="2:8" ht="21.75" customHeight="1" thickBot="1" x14ac:dyDescent="0.3">
      <c r="B18" s="435" t="s">
        <v>327</v>
      </c>
      <c r="C18" s="436"/>
      <c r="D18" s="437"/>
      <c r="E18" s="70"/>
      <c r="F18" s="43"/>
      <c r="G18" s="43"/>
      <c r="H18" s="43"/>
    </row>
  </sheetData>
  <mergeCells count="4">
    <mergeCell ref="B2:K2"/>
    <mergeCell ref="B16:D16"/>
    <mergeCell ref="B17:D17"/>
    <mergeCell ref="B18:D18"/>
  </mergeCells>
  <conditionalFormatting sqref="K4:K14">
    <cfRule type="top10" dxfId="1" priority="1" percent="1" rank="1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10"/>
  <sheetViews>
    <sheetView workbookViewId="0">
      <selection activeCell="B26" sqref="B26"/>
    </sheetView>
  </sheetViews>
  <sheetFormatPr defaultRowHeight="15" x14ac:dyDescent="0.25"/>
  <cols>
    <col min="1" max="1" width="15.5703125" customWidth="1"/>
    <col min="2" max="2" width="16.85546875" customWidth="1"/>
    <col min="3" max="3" width="18" customWidth="1"/>
    <col min="4" max="4" width="22.85546875" customWidth="1"/>
    <col min="5" max="9" width="16" customWidth="1"/>
  </cols>
  <sheetData>
    <row r="1" spans="1:9" ht="35.25" customHeight="1" thickBot="1" x14ac:dyDescent="0.3">
      <c r="A1" s="438" t="s">
        <v>186</v>
      </c>
      <c r="B1" s="438"/>
      <c r="C1" s="438"/>
      <c r="D1" s="438"/>
      <c r="E1" s="438"/>
      <c r="F1" s="438"/>
      <c r="G1" s="438"/>
      <c r="H1" s="438"/>
      <c r="I1" s="438"/>
    </row>
    <row r="2" spans="1:9" ht="40.5" thickTop="1" thickBot="1" x14ac:dyDescent="0.3">
      <c r="A2" s="74" t="s">
        <v>177</v>
      </c>
      <c r="B2" s="74" t="s">
        <v>178</v>
      </c>
      <c r="C2" s="74" t="s">
        <v>179</v>
      </c>
      <c r="D2" s="74" t="s">
        <v>180</v>
      </c>
      <c r="E2" s="74" t="s">
        <v>181</v>
      </c>
      <c r="F2" s="75" t="s">
        <v>182</v>
      </c>
      <c r="G2" s="74" t="s">
        <v>183</v>
      </c>
      <c r="H2" s="74" t="s">
        <v>184</v>
      </c>
      <c r="I2" s="74" t="s">
        <v>185</v>
      </c>
    </row>
    <row r="3" spans="1:9" ht="26.25" customHeight="1" thickTop="1" x14ac:dyDescent="0.25">
      <c r="A3" s="71" t="s">
        <v>187</v>
      </c>
      <c r="B3" s="72">
        <v>181921</v>
      </c>
      <c r="C3" s="72">
        <v>176655</v>
      </c>
      <c r="D3" s="72">
        <v>194288</v>
      </c>
      <c r="E3" s="72"/>
      <c r="F3" s="72">
        <v>124100</v>
      </c>
      <c r="G3" s="72"/>
      <c r="H3" s="72"/>
      <c r="I3" s="73"/>
    </row>
    <row r="4" spans="1:9" ht="26.25" customHeight="1" x14ac:dyDescent="0.25">
      <c r="A4" s="71" t="s">
        <v>188</v>
      </c>
      <c r="B4" s="72">
        <v>170438</v>
      </c>
      <c r="C4" s="72">
        <v>190801</v>
      </c>
      <c r="D4" s="72">
        <v>165028</v>
      </c>
      <c r="E4" s="72"/>
      <c r="F4" s="72">
        <v>116500</v>
      </c>
      <c r="G4" s="72"/>
      <c r="H4" s="72"/>
      <c r="I4" s="73"/>
    </row>
    <row r="5" spans="1:9" ht="26.25" customHeight="1" x14ac:dyDescent="0.25">
      <c r="A5" s="71" t="s">
        <v>189</v>
      </c>
      <c r="B5" s="72">
        <v>200969</v>
      </c>
      <c r="C5" s="72">
        <v>219519</v>
      </c>
      <c r="D5" s="72">
        <v>219529</v>
      </c>
      <c r="E5" s="72"/>
      <c r="F5" s="72">
        <v>165999</v>
      </c>
      <c r="G5" s="72"/>
      <c r="H5" s="72"/>
      <c r="I5" s="73"/>
    </row>
    <row r="6" spans="1:9" ht="26.25" customHeight="1" x14ac:dyDescent="0.25">
      <c r="A6" s="71" t="s">
        <v>190</v>
      </c>
      <c r="B6" s="72">
        <v>194844</v>
      </c>
      <c r="C6" s="72">
        <v>172556</v>
      </c>
      <c r="D6" s="72">
        <v>187026</v>
      </c>
      <c r="E6" s="72"/>
      <c r="F6" s="72">
        <v>134500</v>
      </c>
      <c r="G6" s="72"/>
      <c r="H6" s="72"/>
      <c r="I6" s="73"/>
    </row>
    <row r="7" spans="1:9" ht="26.25" customHeight="1" x14ac:dyDescent="0.25">
      <c r="A7" s="71" t="s">
        <v>191</v>
      </c>
      <c r="B7" s="72">
        <v>748172</v>
      </c>
      <c r="C7" s="72">
        <v>749631</v>
      </c>
      <c r="D7" s="72">
        <v>762271</v>
      </c>
      <c r="E7" s="72"/>
      <c r="F7" s="72">
        <v>540100</v>
      </c>
      <c r="G7" s="72"/>
      <c r="H7" s="72"/>
      <c r="I7" s="73"/>
    </row>
    <row r="8" spans="1:9" ht="26.25" customHeight="1" x14ac:dyDescent="0.25">
      <c r="A8" s="71" t="s">
        <v>192</v>
      </c>
      <c r="B8" s="72">
        <v>201069</v>
      </c>
      <c r="C8" s="72">
        <v>291619</v>
      </c>
      <c r="D8" s="72">
        <v>219629</v>
      </c>
      <c r="E8" s="72"/>
      <c r="F8" s="72">
        <v>166099</v>
      </c>
      <c r="G8" s="72"/>
      <c r="H8" s="72"/>
      <c r="I8" s="73"/>
    </row>
    <row r="9" spans="1:9" ht="26.25" customHeight="1" x14ac:dyDescent="0.25">
      <c r="A9" s="71" t="s">
        <v>193</v>
      </c>
      <c r="B9" s="72">
        <v>194944</v>
      </c>
      <c r="C9" s="72">
        <v>172656</v>
      </c>
      <c r="D9" s="72">
        <v>187126</v>
      </c>
      <c r="E9" s="72"/>
      <c r="F9" s="72">
        <v>134600</v>
      </c>
      <c r="G9" s="72"/>
      <c r="H9" s="72"/>
      <c r="I9" s="73"/>
    </row>
    <row r="10" spans="1:9" ht="26.25" customHeight="1" x14ac:dyDescent="0.25">
      <c r="A10" s="71" t="s">
        <v>194</v>
      </c>
      <c r="B10" s="72">
        <v>748272</v>
      </c>
      <c r="C10" s="72">
        <v>749731</v>
      </c>
      <c r="D10" s="72">
        <v>762371</v>
      </c>
      <c r="E10" s="72"/>
      <c r="F10" s="72">
        <v>540200</v>
      </c>
      <c r="G10" s="72"/>
      <c r="H10" s="72"/>
      <c r="I10" s="73"/>
    </row>
  </sheetData>
  <mergeCells count="1">
    <mergeCell ref="A1:I1"/>
  </mergeCells>
  <conditionalFormatting sqref="G3:G10">
    <cfRule type="aboveAverage" dxfId="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17"/>
  <sheetViews>
    <sheetView workbookViewId="0">
      <selection activeCell="D7" sqref="D7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9.140625" customWidth="1"/>
    <col min="4" max="4" width="19.42578125" customWidth="1"/>
    <col min="5" max="5" width="18" bestFit="1" customWidth="1"/>
    <col min="6" max="6" width="11" bestFit="1" customWidth="1"/>
    <col min="7" max="9" width="21.42578125" customWidth="1"/>
  </cols>
  <sheetData>
    <row r="1" spans="1:9" ht="28.5" x14ac:dyDescent="0.45">
      <c r="A1" s="439" t="s">
        <v>329</v>
      </c>
      <c r="B1" s="440"/>
      <c r="C1" s="440"/>
      <c r="D1" s="440"/>
      <c r="E1" s="440"/>
      <c r="F1" s="440"/>
      <c r="G1" s="440"/>
      <c r="H1" s="440"/>
      <c r="I1" s="441"/>
    </row>
    <row r="2" spans="1:9" ht="18.75" x14ac:dyDescent="0.3">
      <c r="A2" s="113"/>
      <c r="B2" s="16"/>
      <c r="C2" s="16"/>
      <c r="D2" s="16"/>
      <c r="E2" s="16"/>
      <c r="F2" s="16"/>
      <c r="G2" s="16"/>
      <c r="H2" s="108" t="s">
        <v>279</v>
      </c>
      <c r="I2" s="114">
        <v>21000</v>
      </c>
    </row>
    <row r="3" spans="1:9" ht="40.5" x14ac:dyDescent="0.25">
      <c r="A3" s="115" t="s">
        <v>259</v>
      </c>
      <c r="B3" s="109" t="s">
        <v>260</v>
      </c>
      <c r="C3" s="109" t="s">
        <v>280</v>
      </c>
      <c r="D3" s="109" t="s">
        <v>281</v>
      </c>
      <c r="E3" s="109" t="s">
        <v>282</v>
      </c>
      <c r="F3" s="109" t="s">
        <v>261</v>
      </c>
      <c r="G3" s="109" t="s">
        <v>262</v>
      </c>
      <c r="H3" s="110" t="s">
        <v>283</v>
      </c>
      <c r="I3" s="116" t="s">
        <v>284</v>
      </c>
    </row>
    <row r="4" spans="1:9" ht="20.25" x14ac:dyDescent="0.3">
      <c r="A4" s="117" t="s">
        <v>285</v>
      </c>
      <c r="B4" s="84"/>
      <c r="C4" s="111">
        <v>41850</v>
      </c>
      <c r="D4" s="111">
        <v>41870</v>
      </c>
      <c r="E4" s="112"/>
      <c r="F4" s="112"/>
      <c r="G4" s="112"/>
      <c r="H4" s="112"/>
      <c r="I4" s="118"/>
    </row>
    <row r="5" spans="1:9" ht="20.25" x14ac:dyDescent="0.3">
      <c r="A5" s="117" t="s">
        <v>286</v>
      </c>
      <c r="B5" s="84"/>
      <c r="C5" s="111">
        <v>41933</v>
      </c>
      <c r="D5" s="111">
        <v>41939</v>
      </c>
      <c r="E5" s="112"/>
      <c r="F5" s="112"/>
      <c r="G5" s="112"/>
      <c r="H5" s="112"/>
      <c r="I5" s="118"/>
    </row>
    <row r="6" spans="1:9" ht="20.25" x14ac:dyDescent="0.3">
      <c r="A6" s="117" t="s">
        <v>287</v>
      </c>
      <c r="B6" s="84"/>
      <c r="C6" s="111">
        <v>41784</v>
      </c>
      <c r="D6" s="111">
        <v>41797</v>
      </c>
      <c r="E6" s="112"/>
      <c r="F6" s="112"/>
      <c r="G6" s="112"/>
      <c r="H6" s="112"/>
      <c r="I6" s="118"/>
    </row>
    <row r="7" spans="1:9" ht="20.25" x14ac:dyDescent="0.3">
      <c r="A7" s="117" t="s">
        <v>288</v>
      </c>
      <c r="B7" s="84"/>
      <c r="C7" s="111">
        <v>41909</v>
      </c>
      <c r="D7" s="111">
        <v>41915</v>
      </c>
      <c r="E7" s="112"/>
      <c r="F7" s="112"/>
      <c r="G7" s="112"/>
      <c r="H7" s="112"/>
      <c r="I7" s="118"/>
    </row>
    <row r="8" spans="1:9" ht="20.25" x14ac:dyDescent="0.3">
      <c r="A8" s="117" t="s">
        <v>289</v>
      </c>
      <c r="B8" s="84"/>
      <c r="C8" s="111">
        <v>41878</v>
      </c>
      <c r="D8" s="111">
        <v>41894</v>
      </c>
      <c r="E8" s="112"/>
      <c r="F8" s="112"/>
      <c r="G8" s="112"/>
      <c r="H8" s="112"/>
      <c r="I8" s="118"/>
    </row>
    <row r="9" spans="1:9" ht="20.25" x14ac:dyDescent="0.3">
      <c r="A9" s="117" t="s">
        <v>290</v>
      </c>
      <c r="B9" s="84"/>
      <c r="C9" s="111">
        <v>41911</v>
      </c>
      <c r="D9" s="111">
        <v>41913</v>
      </c>
      <c r="E9" s="112"/>
      <c r="F9" s="112"/>
      <c r="G9" s="112"/>
      <c r="H9" s="112"/>
      <c r="I9" s="118"/>
    </row>
    <row r="10" spans="1:9" ht="20.25" x14ac:dyDescent="0.3">
      <c r="A10" s="117" t="s">
        <v>291</v>
      </c>
      <c r="B10" s="84"/>
      <c r="C10" s="111">
        <v>41816</v>
      </c>
      <c r="D10" s="111">
        <v>41825</v>
      </c>
      <c r="E10" s="112"/>
      <c r="F10" s="112"/>
      <c r="G10" s="112"/>
      <c r="H10" s="112"/>
      <c r="I10" s="118"/>
    </row>
    <row r="11" spans="1:9" ht="20.25" x14ac:dyDescent="0.3">
      <c r="A11" s="117" t="s">
        <v>292</v>
      </c>
      <c r="B11" s="84"/>
      <c r="C11" s="111">
        <v>41902</v>
      </c>
      <c r="D11" s="111">
        <v>41925</v>
      </c>
      <c r="E11" s="112"/>
      <c r="F11" s="112"/>
      <c r="G11" s="112"/>
      <c r="H11" s="112"/>
      <c r="I11" s="118"/>
    </row>
    <row r="12" spans="1:9" ht="20.25" x14ac:dyDescent="0.3">
      <c r="A12" s="117" t="s">
        <v>293</v>
      </c>
      <c r="B12" s="84"/>
      <c r="C12" s="111">
        <v>41906</v>
      </c>
      <c r="D12" s="111">
        <v>41906</v>
      </c>
      <c r="E12" s="112"/>
      <c r="F12" s="112"/>
      <c r="G12" s="112"/>
      <c r="H12" s="112"/>
      <c r="I12" s="118"/>
    </row>
    <row r="13" spans="1:9" ht="20.25" x14ac:dyDescent="0.3">
      <c r="A13" s="117" t="s">
        <v>289</v>
      </c>
      <c r="B13" s="84"/>
      <c r="C13" s="111">
        <v>41877</v>
      </c>
      <c r="D13" s="111">
        <v>41894</v>
      </c>
      <c r="E13" s="112"/>
      <c r="F13" s="112"/>
      <c r="G13" s="112"/>
      <c r="H13" s="112"/>
      <c r="I13" s="118"/>
    </row>
    <row r="14" spans="1:9" ht="20.25" x14ac:dyDescent="0.3">
      <c r="A14" s="117" t="s">
        <v>290</v>
      </c>
      <c r="B14" s="84"/>
      <c r="C14" s="111">
        <v>41901</v>
      </c>
      <c r="D14" s="111">
        <v>41913</v>
      </c>
      <c r="E14" s="112"/>
      <c r="F14" s="112"/>
      <c r="G14" s="112"/>
      <c r="H14" s="112"/>
      <c r="I14" s="118"/>
    </row>
    <row r="15" spans="1:9" ht="20.25" x14ac:dyDescent="0.3">
      <c r="A15" s="117" t="s">
        <v>291</v>
      </c>
      <c r="B15" s="84"/>
      <c r="C15" s="111">
        <v>41791</v>
      </c>
      <c r="D15" s="111">
        <v>41825</v>
      </c>
      <c r="E15" s="112"/>
      <c r="F15" s="112"/>
      <c r="G15" s="112"/>
      <c r="H15" s="112"/>
      <c r="I15" s="118"/>
    </row>
    <row r="16" spans="1:9" ht="20.25" x14ac:dyDescent="0.3">
      <c r="A16" s="117" t="s">
        <v>292</v>
      </c>
      <c r="B16" s="84"/>
      <c r="C16" s="111">
        <v>41912</v>
      </c>
      <c r="D16" s="111">
        <v>41925</v>
      </c>
      <c r="E16" s="112"/>
      <c r="F16" s="112"/>
      <c r="G16" s="112"/>
      <c r="H16" s="112"/>
      <c r="I16" s="118"/>
    </row>
    <row r="17" spans="1:9" ht="21" thickBot="1" x14ac:dyDescent="0.35">
      <c r="A17" s="119" t="s">
        <v>293</v>
      </c>
      <c r="B17" s="120"/>
      <c r="C17" s="121">
        <v>41906</v>
      </c>
      <c r="D17" s="121">
        <v>41906</v>
      </c>
      <c r="E17" s="122"/>
      <c r="F17" s="122"/>
      <c r="G17" s="122"/>
      <c r="H17" s="122"/>
      <c r="I17" s="123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Bai1_Phan1</vt:lpstr>
      <vt:lpstr>Bai2_Phan1</vt:lpstr>
      <vt:lpstr>Bai3_Phan1</vt:lpstr>
      <vt:lpstr>bai1_Phan3</vt:lpstr>
      <vt:lpstr>Bai2_Phan3</vt:lpstr>
      <vt:lpstr>Bai3_Phan3</vt:lpstr>
      <vt:lpstr>Bai4_Phan3</vt:lpstr>
      <vt:lpstr>Bai5_Phan3</vt:lpstr>
      <vt:lpstr>Bai3_Phan4</vt:lpstr>
      <vt:lpstr>Bai1a_Phan4</vt:lpstr>
      <vt:lpstr>Bai1b_Phan4</vt:lpstr>
      <vt:lpstr>Bai2_Phan4</vt:lpstr>
      <vt:lpstr>Bai4_Phan4</vt:lpstr>
      <vt:lpstr>Bai5_Phan4</vt:lpstr>
      <vt:lpstr>Bai6_Phan4</vt:lpstr>
      <vt:lpstr>Bai7_Chuong3</vt:lpstr>
      <vt:lpstr>Bai1_Phan5</vt:lpstr>
      <vt:lpstr>Bai2_Phan5</vt:lpstr>
      <vt:lpstr>Bai3_Phan5</vt:lpstr>
      <vt:lpstr>Bai4_Phan5</vt:lpstr>
      <vt:lpstr>Bai1_Phan6</vt:lpstr>
      <vt:lpstr>Bai2_Phan6</vt:lpstr>
      <vt:lpstr>Bai3_Phan6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B112M42</dc:creator>
  <cp:lastModifiedBy>Admin</cp:lastModifiedBy>
  <cp:lastPrinted>2017-11-15T14:22:33Z</cp:lastPrinted>
  <dcterms:created xsi:type="dcterms:W3CDTF">2016-06-11T06:34:15Z</dcterms:created>
  <dcterms:modified xsi:type="dcterms:W3CDTF">2021-11-05T16:27:09Z</dcterms:modified>
</cp:coreProperties>
</file>