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codeName="ThisWorkbook" autoCompressPictures="0"/>
  <bookViews>
    <workbookView xWindow="2640" yWindow="0" windowWidth="21380" windowHeight="11860" tabRatio="931"/>
  </bookViews>
  <sheets>
    <sheet name="ZCB+Options_HW" sheetId="23" r:id="rId1"/>
    <sheet name="ZCB+Options" sheetId="8" r:id="rId2"/>
    <sheet name="BondForward+Futures" sheetId="12" r:id="rId3"/>
    <sheet name="Caplets" sheetId="16" r:id="rId4"/>
    <sheet name="Swaps+Swaptions" sheetId="13" r:id="rId5"/>
    <sheet name="Elementary Prices" sheetId="9" r:id="rId6"/>
    <sheet name="BDT" sheetId="7" r:id="rId7"/>
    <sheet name="BDT_b=.1_HW" sheetId="22" r:id="rId8"/>
    <sheet name="BDT_b=.05_HW" sheetId="20" r:id="rId9"/>
    <sheet name="BDT_b=.005" sheetId="14" r:id="rId10"/>
    <sheet name="BDT_b=.01" sheetId="15" r:id="rId11"/>
  </sheets>
  <definedNames>
    <definedName name="_xlnm.Print_Area" localSheetId="6">BDT!$C$80:$L$105</definedName>
    <definedName name="_xlnm.Print_Area" localSheetId="9">'BDT_b=.005'!$C$80:$L$105</definedName>
    <definedName name="_xlnm.Print_Area" localSheetId="10">'BDT_b=.01'!$C$80:$L$105</definedName>
    <definedName name="_xlnm.Print_Area" localSheetId="8">'BDT_b=.05_HW'!$C$80:$L$105</definedName>
    <definedName name="_xlnm.Print_Area" localSheetId="7">'BDT_b=.1_HW'!$C$80:$L$105</definedName>
    <definedName name="solver_adj" localSheetId="6" hidden="1">BDT!$C$5:$P$5</definedName>
    <definedName name="solver_adj" localSheetId="9" hidden="1">'BDT_b=.005'!$C$5:$P$5</definedName>
    <definedName name="solver_adj" localSheetId="10" hidden="1">'BDT_b=.01'!$C$5:$P$5</definedName>
    <definedName name="solver_adj" localSheetId="8" hidden="1">'BDT_b=.05_HW'!$C$5:$L$5</definedName>
    <definedName name="solver_adj" localSheetId="7" hidden="1">'BDT_b=.1_HW'!$C$5:$L$5</definedName>
    <definedName name="solver_cvg" localSheetId="6" hidden="1">0.0001</definedName>
    <definedName name="solver_cvg" localSheetId="9" hidden="1">0.0001</definedName>
    <definedName name="solver_cvg" localSheetId="10" hidden="1">0.0001</definedName>
    <definedName name="solver_cvg" localSheetId="8" hidden="1">0.0001</definedName>
    <definedName name="solver_cvg" localSheetId="7" hidden="1">0.0001</definedName>
    <definedName name="solver_drv" localSheetId="6" hidden="1">1</definedName>
    <definedName name="solver_drv" localSheetId="9" hidden="1">1</definedName>
    <definedName name="solver_drv" localSheetId="10" hidden="1">1</definedName>
    <definedName name="solver_drv" localSheetId="8" hidden="1">1</definedName>
    <definedName name="solver_drv" localSheetId="7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st" localSheetId="6" hidden="1">1</definedName>
    <definedName name="solver_est" localSheetId="9" hidden="1">1</definedName>
    <definedName name="solver_est" localSheetId="10" hidden="1">1</definedName>
    <definedName name="solver_est" localSheetId="8" hidden="1">1</definedName>
    <definedName name="solver_est" localSheetId="7" hidden="1">1</definedName>
    <definedName name="solver_itr" localSheetId="6" hidden="1">100</definedName>
    <definedName name="solver_itr" localSheetId="9" hidden="1">100</definedName>
    <definedName name="solver_itr" localSheetId="10" hidden="1">100</definedName>
    <definedName name="solver_itr" localSheetId="8" hidden="1">100</definedName>
    <definedName name="solver_itr" localSheetId="7" hidden="1">100</definedName>
    <definedName name="solver_lin" localSheetId="6" hidden="1">2</definedName>
    <definedName name="solver_lin" localSheetId="9" hidden="1">2</definedName>
    <definedName name="solver_lin" localSheetId="10" hidden="1">2</definedName>
    <definedName name="solver_lin" localSheetId="8" hidden="1">2</definedName>
    <definedName name="solver_lin" localSheetId="7" hidden="1">2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neg" localSheetId="6" hidden="1">2</definedName>
    <definedName name="solver_neg" localSheetId="9" hidden="1">2</definedName>
    <definedName name="solver_neg" localSheetId="10" hidden="1">2</definedName>
    <definedName name="solver_neg" localSheetId="8" hidden="1">2</definedName>
    <definedName name="solver_neg" localSheetId="7" hidden="1">2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um" localSheetId="6" hidden="1">0</definedName>
    <definedName name="solver_num" localSheetId="9" hidden="1">0</definedName>
    <definedName name="solver_num" localSheetId="10" hidden="1">0</definedName>
    <definedName name="solver_num" localSheetId="8" hidden="1">0</definedName>
    <definedName name="solver_num" localSheetId="7" hidden="1">0</definedName>
    <definedName name="solver_nwt" localSheetId="6" hidden="1">1</definedName>
    <definedName name="solver_nwt" localSheetId="9" hidden="1">1</definedName>
    <definedName name="solver_nwt" localSheetId="10" hidden="1">1</definedName>
    <definedName name="solver_nwt" localSheetId="8" hidden="1">1</definedName>
    <definedName name="solver_nwt" localSheetId="7" hidden="1">1</definedName>
    <definedName name="solver_opt" localSheetId="6" hidden="1">BDT!$D$51</definedName>
    <definedName name="solver_opt" localSheetId="9" hidden="1">'BDT_b=.005'!$D$51</definedName>
    <definedName name="solver_opt" localSheetId="10" hidden="1">'BDT_b=.01'!$D$51</definedName>
    <definedName name="solver_opt" localSheetId="8" hidden="1">'BDT_b=.05_HW'!$D$51</definedName>
    <definedName name="solver_opt" localSheetId="7" hidden="1">'BDT_b=.1_HW'!$D$51</definedName>
    <definedName name="solver_pre" localSheetId="6" hidden="1">0.000001</definedName>
    <definedName name="solver_pre" localSheetId="9" hidden="1">0.000001</definedName>
    <definedName name="solver_pre" localSheetId="10" hidden="1">0.000001</definedName>
    <definedName name="solver_pre" localSheetId="8" hidden="1">0.000001</definedName>
    <definedName name="solver_pre" localSheetId="7" hidden="1">0.000001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lx" localSheetId="6" hidden="1">1</definedName>
    <definedName name="solver_rlx" localSheetId="8" hidden="1">1</definedName>
    <definedName name="solver_rlx" localSheetId="7" hidden="1">1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scl" localSheetId="6" hidden="1">2</definedName>
    <definedName name="solver_scl" localSheetId="9" hidden="1">2</definedName>
    <definedName name="solver_scl" localSheetId="10" hidden="1">2</definedName>
    <definedName name="solver_scl" localSheetId="8" hidden="1">2</definedName>
    <definedName name="solver_scl" localSheetId="7" hidden="1">2</definedName>
    <definedName name="solver_sho" localSheetId="6" hidden="1">2</definedName>
    <definedName name="solver_sho" localSheetId="9" hidden="1">2</definedName>
    <definedName name="solver_sho" localSheetId="10" hidden="1">2</definedName>
    <definedName name="solver_sho" localSheetId="8" hidden="1">2</definedName>
    <definedName name="solver_sho" localSheetId="7" hidden="1">2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tim" localSheetId="6" hidden="1">100</definedName>
    <definedName name="solver_tim" localSheetId="9" hidden="1">100</definedName>
    <definedName name="solver_tim" localSheetId="10" hidden="1">100</definedName>
    <definedName name="solver_tim" localSheetId="8" hidden="1">100</definedName>
    <definedName name="solver_tim" localSheetId="7" hidden="1">100</definedName>
    <definedName name="solver_tol" localSheetId="6" hidden="1">0.05</definedName>
    <definedName name="solver_tol" localSheetId="9" hidden="1">0.05</definedName>
    <definedName name="solver_tol" localSheetId="10" hidden="1">0.05</definedName>
    <definedName name="solver_tol" localSheetId="8" hidden="1">0.05</definedName>
    <definedName name="solver_tol" localSheetId="7" hidden="1">0.05</definedName>
    <definedName name="solver_typ" localSheetId="6" hidden="1">2</definedName>
    <definedName name="solver_typ" localSheetId="9" hidden="1">2</definedName>
    <definedName name="solver_typ" localSheetId="10" hidden="1">2</definedName>
    <definedName name="solver_typ" localSheetId="8" hidden="1">2</definedName>
    <definedName name="solver_typ" localSheetId="7" hidden="1">2</definedName>
    <definedName name="solver_val" localSheetId="6" hidden="1">0</definedName>
    <definedName name="solver_val" localSheetId="9" hidden="1">0</definedName>
    <definedName name="solver_val" localSheetId="10" hidden="1">0</definedName>
    <definedName name="solver_val" localSheetId="8" hidden="1">0</definedName>
    <definedName name="solver_val" localSheetId="7" hidden="1">0</definedName>
    <definedName name="solver_ver" localSheetId="6" hidden="1">2</definedName>
    <definedName name="solver_ver" localSheetId="8" hidden="1">2</definedName>
    <definedName name="solver_ver" localSheetId="7" hidden="1">2</definedName>
    <definedName name="workspace" localSheetId="8">#REF!</definedName>
    <definedName name="workspace" localSheetId="7">#REF!</definedName>
    <definedName name="workspace" localSheetId="2">#REF!</definedName>
    <definedName name="workspace" localSheetId="3">#REF!</definedName>
    <definedName name="workspace" localSheetId="4">#REF!</definedName>
    <definedName name="workspace" localSheetId="0">#REF!</definedName>
    <definedName name="workspac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3" l="1"/>
  <c r="D19" i="23"/>
  <c r="E18" i="23"/>
  <c r="F17" i="23"/>
  <c r="G16" i="23"/>
  <c r="H15" i="23"/>
  <c r="I14" i="23"/>
  <c r="J13" i="23"/>
  <c r="K12" i="23"/>
  <c r="K44" i="23"/>
  <c r="K13" i="23"/>
  <c r="K45" i="23"/>
  <c r="J14" i="23"/>
  <c r="K14" i="23"/>
  <c r="K46" i="23"/>
  <c r="I15" i="23"/>
  <c r="J15" i="23"/>
  <c r="K15" i="23"/>
  <c r="K47" i="23"/>
  <c r="H16" i="23"/>
  <c r="I16" i="23"/>
  <c r="J16" i="23"/>
  <c r="K16" i="23"/>
  <c r="K48" i="23"/>
  <c r="G17" i="23"/>
  <c r="H17" i="23"/>
  <c r="I17" i="23"/>
  <c r="J17" i="23"/>
  <c r="K17" i="23"/>
  <c r="K49" i="23"/>
  <c r="F18" i="23"/>
  <c r="G18" i="23"/>
  <c r="H18" i="23"/>
  <c r="I18" i="23"/>
  <c r="J18" i="23"/>
  <c r="K18" i="23"/>
  <c r="K50" i="23"/>
  <c r="E19" i="23"/>
  <c r="F19" i="23"/>
  <c r="G19" i="23"/>
  <c r="H19" i="23"/>
  <c r="I19" i="23"/>
  <c r="J19" i="23"/>
  <c r="K19" i="23"/>
  <c r="K51" i="23"/>
  <c r="D20" i="23"/>
  <c r="E20" i="23"/>
  <c r="F20" i="23"/>
  <c r="G20" i="23"/>
  <c r="H20" i="23"/>
  <c r="I20" i="23"/>
  <c r="J20" i="23"/>
  <c r="K20" i="23"/>
  <c r="K52" i="23"/>
  <c r="C21" i="23"/>
  <c r="D21" i="23"/>
  <c r="E21" i="23"/>
  <c r="F21" i="23"/>
  <c r="G21" i="23"/>
  <c r="H21" i="23"/>
  <c r="I21" i="23"/>
  <c r="J21" i="23"/>
  <c r="K21" i="23"/>
  <c r="K53" i="23"/>
  <c r="L28" i="23"/>
  <c r="L29" i="23"/>
  <c r="L30" i="23"/>
  <c r="L31" i="23"/>
  <c r="L32" i="23"/>
  <c r="L33" i="23"/>
  <c r="L34" i="23"/>
  <c r="L35" i="23"/>
  <c r="L36" i="23"/>
  <c r="L37" i="23"/>
  <c r="L38" i="23"/>
  <c r="L11" i="23"/>
  <c r="L12" i="23"/>
  <c r="L13" i="23"/>
  <c r="L14" i="23"/>
  <c r="L15" i="23"/>
  <c r="L16" i="23"/>
  <c r="L17" i="23"/>
  <c r="L18" i="23"/>
  <c r="L19" i="23"/>
  <c r="L20" i="23"/>
  <c r="L21" i="23"/>
  <c r="B21" i="23"/>
  <c r="K31" i="23"/>
  <c r="B6" i="23"/>
  <c r="K32" i="23"/>
  <c r="J32" i="23"/>
  <c r="J47" i="23"/>
  <c r="B44" i="23"/>
  <c r="C44" i="23"/>
  <c r="D44" i="23"/>
  <c r="E44" i="23"/>
  <c r="F44" i="23"/>
  <c r="G44" i="23"/>
  <c r="H44" i="23"/>
  <c r="I44" i="23"/>
  <c r="J44" i="23"/>
  <c r="B45" i="23"/>
  <c r="C45" i="23"/>
  <c r="D45" i="23"/>
  <c r="E45" i="23"/>
  <c r="F45" i="23"/>
  <c r="G45" i="23"/>
  <c r="H45" i="23"/>
  <c r="I45" i="23"/>
  <c r="K29" i="23"/>
  <c r="K30" i="23"/>
  <c r="J30" i="23"/>
  <c r="J45" i="23"/>
  <c r="B46" i="23"/>
  <c r="C46" i="23"/>
  <c r="D46" i="23"/>
  <c r="E46" i="23"/>
  <c r="F46" i="23"/>
  <c r="G46" i="23"/>
  <c r="H46" i="23"/>
  <c r="J31" i="23"/>
  <c r="J46" i="23"/>
  <c r="I31" i="23"/>
  <c r="I46" i="23"/>
  <c r="B47" i="23"/>
  <c r="C47" i="23"/>
  <c r="D47" i="23"/>
  <c r="E47" i="23"/>
  <c r="F47" i="23"/>
  <c r="G47" i="23"/>
  <c r="I32" i="23"/>
  <c r="I47" i="23"/>
  <c r="H32" i="23"/>
  <c r="H47" i="23"/>
  <c r="B48" i="23"/>
  <c r="C48" i="23"/>
  <c r="D48" i="23"/>
  <c r="E48" i="23"/>
  <c r="F48" i="23"/>
  <c r="K33" i="23"/>
  <c r="J33" i="23"/>
  <c r="J48" i="23"/>
  <c r="I33" i="23"/>
  <c r="I48" i="23"/>
  <c r="H33" i="23"/>
  <c r="H48" i="23"/>
  <c r="G33" i="23"/>
  <c r="G48" i="23"/>
  <c r="B49" i="23"/>
  <c r="C49" i="23"/>
  <c r="D49" i="23"/>
  <c r="E49" i="23"/>
  <c r="K34" i="23"/>
  <c r="J34" i="23"/>
  <c r="J49" i="23"/>
  <c r="I34" i="23"/>
  <c r="I49" i="23"/>
  <c r="H34" i="23"/>
  <c r="H49" i="23"/>
  <c r="G34" i="23"/>
  <c r="G49" i="23"/>
  <c r="F34" i="23"/>
  <c r="F49" i="23"/>
  <c r="B50" i="23"/>
  <c r="C50" i="23"/>
  <c r="D50" i="23"/>
  <c r="K35" i="23"/>
  <c r="J35" i="23"/>
  <c r="J50" i="23"/>
  <c r="I35" i="23"/>
  <c r="I50" i="23"/>
  <c r="H35" i="23"/>
  <c r="H50" i="23"/>
  <c r="G35" i="23"/>
  <c r="G50" i="23"/>
  <c r="F35" i="23"/>
  <c r="F50" i="23"/>
  <c r="E35" i="23"/>
  <c r="E50" i="23"/>
  <c r="B51" i="23"/>
  <c r="C51" i="23"/>
  <c r="K36" i="23"/>
  <c r="J36" i="23"/>
  <c r="J51" i="23"/>
  <c r="I36" i="23"/>
  <c r="I51" i="23"/>
  <c r="H36" i="23"/>
  <c r="H51" i="23"/>
  <c r="G36" i="23"/>
  <c r="G51" i="23"/>
  <c r="F36" i="23"/>
  <c r="F51" i="23"/>
  <c r="E36" i="23"/>
  <c r="E51" i="23"/>
  <c r="D36" i="23"/>
  <c r="D51" i="23"/>
  <c r="B52" i="23"/>
  <c r="K37" i="23"/>
  <c r="J37" i="23"/>
  <c r="J52" i="23"/>
  <c r="I37" i="23"/>
  <c r="I52" i="23"/>
  <c r="H37" i="23"/>
  <c r="H52" i="23"/>
  <c r="G37" i="23"/>
  <c r="G52" i="23"/>
  <c r="F37" i="23"/>
  <c r="F52" i="23"/>
  <c r="E37" i="23"/>
  <c r="E52" i="23"/>
  <c r="D37" i="23"/>
  <c r="D52" i="23"/>
  <c r="C37" i="23"/>
  <c r="C52" i="23"/>
  <c r="K38" i="23"/>
  <c r="J38" i="23"/>
  <c r="J53" i="23"/>
  <c r="I38" i="23"/>
  <c r="I53" i="23"/>
  <c r="H38" i="23"/>
  <c r="H53" i="23"/>
  <c r="G38" i="23"/>
  <c r="G53" i="23"/>
  <c r="F38" i="23"/>
  <c r="F53" i="23"/>
  <c r="E38" i="23"/>
  <c r="E53" i="23"/>
  <c r="D38" i="23"/>
  <c r="D53" i="23"/>
  <c r="C38" i="23"/>
  <c r="C53" i="23"/>
  <c r="B38" i="23"/>
  <c r="B53" i="23"/>
  <c r="B29" i="23"/>
  <c r="C29" i="23"/>
  <c r="D29" i="23"/>
  <c r="E29" i="23"/>
  <c r="F29" i="23"/>
  <c r="G29" i="23"/>
  <c r="H29" i="23"/>
  <c r="I29" i="23"/>
  <c r="J29" i="23"/>
  <c r="B30" i="23"/>
  <c r="C30" i="23"/>
  <c r="D30" i="23"/>
  <c r="E30" i="23"/>
  <c r="F30" i="23"/>
  <c r="G30" i="23"/>
  <c r="H30" i="23"/>
  <c r="I30" i="23"/>
  <c r="B31" i="23"/>
  <c r="C31" i="23"/>
  <c r="D31" i="23"/>
  <c r="E31" i="23"/>
  <c r="F31" i="23"/>
  <c r="G31" i="23"/>
  <c r="H31" i="23"/>
  <c r="B32" i="23"/>
  <c r="C32" i="23"/>
  <c r="D32" i="23"/>
  <c r="E32" i="23"/>
  <c r="F32" i="23"/>
  <c r="G32" i="23"/>
  <c r="B33" i="23"/>
  <c r="C33" i="23"/>
  <c r="D33" i="23"/>
  <c r="E33" i="23"/>
  <c r="F33" i="23"/>
  <c r="B34" i="23"/>
  <c r="C34" i="23"/>
  <c r="D34" i="23"/>
  <c r="E34" i="23"/>
  <c r="B35" i="23"/>
  <c r="C35" i="23"/>
  <c r="D35" i="23"/>
  <c r="B36" i="23"/>
  <c r="C36" i="23"/>
  <c r="B37" i="23"/>
  <c r="C17" i="23"/>
  <c r="D17" i="23"/>
  <c r="E17" i="23"/>
  <c r="C18" i="23"/>
  <c r="D18" i="23"/>
  <c r="C19" i="23"/>
  <c r="C11" i="23"/>
  <c r="D11" i="23"/>
  <c r="E11" i="23"/>
  <c r="F11" i="23"/>
  <c r="G11" i="23"/>
  <c r="H11" i="23"/>
  <c r="I11" i="23"/>
  <c r="J11" i="23"/>
  <c r="K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C14" i="23"/>
  <c r="D14" i="23"/>
  <c r="E14" i="23"/>
  <c r="F14" i="23"/>
  <c r="G14" i="23"/>
  <c r="H14" i="23"/>
  <c r="C15" i="23"/>
  <c r="D15" i="23"/>
  <c r="E15" i="23"/>
  <c r="F15" i="23"/>
  <c r="G15" i="23"/>
  <c r="C16" i="23"/>
  <c r="D16" i="23"/>
  <c r="E16" i="23"/>
  <c r="F16" i="23"/>
  <c r="F22" i="22"/>
  <c r="G21" i="22"/>
  <c r="H20" i="22"/>
  <c r="I19" i="22"/>
  <c r="J18" i="22"/>
  <c r="K17" i="22"/>
  <c r="L16" i="22"/>
  <c r="L58" i="22"/>
  <c r="B8" i="22"/>
  <c r="L17" i="22"/>
  <c r="L59" i="22"/>
  <c r="K59" i="22"/>
  <c r="K18" i="22"/>
  <c r="L18" i="22"/>
  <c r="L60" i="22"/>
  <c r="K60" i="22"/>
  <c r="J60" i="22"/>
  <c r="J19" i="22"/>
  <c r="K19" i="22"/>
  <c r="L19" i="22"/>
  <c r="L61" i="22"/>
  <c r="K61" i="22"/>
  <c r="J61" i="22"/>
  <c r="I61" i="22"/>
  <c r="I20" i="22"/>
  <c r="J20" i="22"/>
  <c r="K20" i="22"/>
  <c r="L20" i="22"/>
  <c r="L62" i="22"/>
  <c r="K62" i="22"/>
  <c r="J62" i="22"/>
  <c r="I62" i="22"/>
  <c r="H62" i="22"/>
  <c r="H21" i="22"/>
  <c r="I21" i="22"/>
  <c r="J21" i="22"/>
  <c r="K21" i="22"/>
  <c r="L21" i="22"/>
  <c r="L63" i="22"/>
  <c r="K63" i="22"/>
  <c r="J63" i="22"/>
  <c r="I63" i="22"/>
  <c r="H63" i="22"/>
  <c r="G63" i="22"/>
  <c r="G22" i="22"/>
  <c r="H22" i="22"/>
  <c r="I22" i="22"/>
  <c r="J22" i="22"/>
  <c r="K22" i="22"/>
  <c r="L22" i="22"/>
  <c r="L64" i="22"/>
  <c r="K64" i="22"/>
  <c r="J64" i="22"/>
  <c r="I64" i="22"/>
  <c r="H64" i="22"/>
  <c r="G64" i="22"/>
  <c r="F64" i="22"/>
  <c r="F23" i="22"/>
  <c r="G23" i="22"/>
  <c r="H23" i="22"/>
  <c r="I23" i="22"/>
  <c r="J23" i="22"/>
  <c r="K23" i="22"/>
  <c r="L23" i="22"/>
  <c r="L65" i="22"/>
  <c r="K65" i="22"/>
  <c r="J65" i="22"/>
  <c r="I65" i="22"/>
  <c r="H65" i="22"/>
  <c r="G65" i="22"/>
  <c r="F65" i="22"/>
  <c r="E23" i="22"/>
  <c r="E65" i="22"/>
  <c r="F24" i="22"/>
  <c r="G24" i="22"/>
  <c r="H24" i="22"/>
  <c r="I24" i="22"/>
  <c r="J24" i="22"/>
  <c r="K24" i="22"/>
  <c r="L24" i="22"/>
  <c r="L66" i="22"/>
  <c r="K66" i="22"/>
  <c r="J66" i="22"/>
  <c r="I66" i="22"/>
  <c r="H66" i="22"/>
  <c r="G66" i="22"/>
  <c r="F66" i="22"/>
  <c r="E24" i="22"/>
  <c r="E66" i="22"/>
  <c r="D24" i="22"/>
  <c r="D66" i="22"/>
  <c r="F25" i="22"/>
  <c r="G25" i="22"/>
  <c r="H25" i="22"/>
  <c r="I25" i="22"/>
  <c r="J25" i="22"/>
  <c r="K25" i="22"/>
  <c r="L25" i="22"/>
  <c r="L67" i="22"/>
  <c r="K67" i="22"/>
  <c r="J67" i="22"/>
  <c r="I67" i="22"/>
  <c r="H67" i="22"/>
  <c r="G67" i="22"/>
  <c r="F67" i="22"/>
  <c r="E25" i="22"/>
  <c r="E67" i="22"/>
  <c r="D25" i="22"/>
  <c r="D67" i="22"/>
  <c r="C25" i="22"/>
  <c r="C67" i="22"/>
  <c r="C81" i="22"/>
  <c r="C66" i="22"/>
  <c r="D65" i="22"/>
  <c r="C65" i="22"/>
  <c r="E64" i="22"/>
  <c r="D64" i="22"/>
  <c r="C64" i="22"/>
  <c r="F63" i="22"/>
  <c r="E63" i="22"/>
  <c r="D63" i="22"/>
  <c r="C63" i="22"/>
  <c r="G62" i="22"/>
  <c r="F62" i="22"/>
  <c r="E62" i="22"/>
  <c r="D62" i="22"/>
  <c r="C62" i="22"/>
  <c r="H61" i="22"/>
  <c r="G61" i="22"/>
  <c r="F61" i="22"/>
  <c r="E61" i="22"/>
  <c r="D61" i="22"/>
  <c r="C61" i="22"/>
  <c r="I60" i="22"/>
  <c r="H60" i="22"/>
  <c r="G60" i="22"/>
  <c r="F60" i="22"/>
  <c r="E60" i="22"/>
  <c r="D60" i="22"/>
  <c r="C60" i="22"/>
  <c r="J59" i="22"/>
  <c r="I59" i="22"/>
  <c r="H59" i="22"/>
  <c r="G59" i="22"/>
  <c r="F59" i="22"/>
  <c r="E59" i="22"/>
  <c r="D59" i="22"/>
  <c r="C59" i="22"/>
  <c r="K58" i="22"/>
  <c r="J58" i="22"/>
  <c r="I58" i="22"/>
  <c r="H58" i="22"/>
  <c r="G58" i="22"/>
  <c r="F58" i="22"/>
  <c r="E58" i="22"/>
  <c r="D58" i="22"/>
  <c r="C58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7" i="22"/>
  <c r="D48" i="22"/>
  <c r="D50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7" i="22"/>
  <c r="E48" i="22"/>
  <c r="E50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7" i="22"/>
  <c r="F48" i="22"/>
  <c r="F50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7" i="22"/>
  <c r="G48" i="22"/>
  <c r="G50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7" i="22"/>
  <c r="H48" i="22"/>
  <c r="H50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7" i="22"/>
  <c r="I48" i="22"/>
  <c r="I50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7" i="22"/>
  <c r="J48" i="22"/>
  <c r="J50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7" i="22"/>
  <c r="K48" i="22"/>
  <c r="K50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7" i="22"/>
  <c r="L48" i="22"/>
  <c r="L50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7" i="22"/>
  <c r="M48" i="22"/>
  <c r="M50" i="22"/>
  <c r="D51" i="22"/>
  <c r="D23" i="22"/>
  <c r="E22" i="22"/>
  <c r="D22" i="22"/>
  <c r="F21" i="22"/>
  <c r="E21" i="22"/>
  <c r="D21" i="22"/>
  <c r="G20" i="22"/>
  <c r="F20" i="22"/>
  <c r="E20" i="22"/>
  <c r="D20" i="22"/>
  <c r="H19" i="22"/>
  <c r="G19" i="22"/>
  <c r="F19" i="22"/>
  <c r="E19" i="22"/>
  <c r="D19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K16" i="22"/>
  <c r="J16" i="22"/>
  <c r="I16" i="22"/>
  <c r="H16" i="22"/>
  <c r="G16" i="22"/>
  <c r="F16" i="22"/>
  <c r="E16" i="22"/>
  <c r="D16" i="22"/>
  <c r="L15" i="22"/>
  <c r="K15" i="22"/>
  <c r="J15" i="22"/>
  <c r="I15" i="22"/>
  <c r="H15" i="22"/>
  <c r="G15" i="22"/>
  <c r="F15" i="22"/>
  <c r="E15" i="22"/>
  <c r="D15" i="22"/>
  <c r="L14" i="22"/>
  <c r="K14" i="22"/>
  <c r="J14" i="22"/>
  <c r="I14" i="22"/>
  <c r="H14" i="22"/>
  <c r="G14" i="22"/>
  <c r="F14" i="22"/>
  <c r="E14" i="22"/>
  <c r="D14" i="22"/>
  <c r="L13" i="22"/>
  <c r="K13" i="22"/>
  <c r="J13" i="22"/>
  <c r="I13" i="22"/>
  <c r="H13" i="22"/>
  <c r="G13" i="22"/>
  <c r="F13" i="22"/>
  <c r="E13" i="22"/>
  <c r="D13" i="22"/>
  <c r="L12" i="22"/>
  <c r="K12" i="22"/>
  <c r="J12" i="22"/>
  <c r="I12" i="22"/>
  <c r="H12" i="22"/>
  <c r="G12" i="22"/>
  <c r="F12" i="22"/>
  <c r="E12" i="22"/>
  <c r="D12" i="22"/>
  <c r="C81" i="20"/>
  <c r="F22" i="20"/>
  <c r="G21" i="20"/>
  <c r="H20" i="20"/>
  <c r="I19" i="20"/>
  <c r="J18" i="20"/>
  <c r="K17" i="20"/>
  <c r="L16" i="20"/>
  <c r="L58" i="20"/>
  <c r="L17" i="20"/>
  <c r="L59" i="20"/>
  <c r="K59" i="20"/>
  <c r="K18" i="20"/>
  <c r="L18" i="20"/>
  <c r="L60" i="20"/>
  <c r="K60" i="20"/>
  <c r="J60" i="20"/>
  <c r="J19" i="20"/>
  <c r="K19" i="20"/>
  <c r="L19" i="20"/>
  <c r="L61" i="20"/>
  <c r="K61" i="20"/>
  <c r="J61" i="20"/>
  <c r="I61" i="20"/>
  <c r="I20" i="20"/>
  <c r="J20" i="20"/>
  <c r="K20" i="20"/>
  <c r="L20" i="20"/>
  <c r="L62" i="20"/>
  <c r="K62" i="20"/>
  <c r="J62" i="20"/>
  <c r="I62" i="20"/>
  <c r="H62" i="20"/>
  <c r="H21" i="20"/>
  <c r="I21" i="20"/>
  <c r="J21" i="20"/>
  <c r="K21" i="20"/>
  <c r="L21" i="20"/>
  <c r="L63" i="20"/>
  <c r="K63" i="20"/>
  <c r="J63" i="20"/>
  <c r="I63" i="20"/>
  <c r="H63" i="20"/>
  <c r="G63" i="20"/>
  <c r="G22" i="20"/>
  <c r="H22" i="20"/>
  <c r="I22" i="20"/>
  <c r="J22" i="20"/>
  <c r="K22" i="20"/>
  <c r="L22" i="20"/>
  <c r="L64" i="20"/>
  <c r="K64" i="20"/>
  <c r="J64" i="20"/>
  <c r="I64" i="20"/>
  <c r="H64" i="20"/>
  <c r="G64" i="20"/>
  <c r="F64" i="20"/>
  <c r="F23" i="20"/>
  <c r="G23" i="20"/>
  <c r="H23" i="20"/>
  <c r="I23" i="20"/>
  <c r="J23" i="20"/>
  <c r="K23" i="20"/>
  <c r="L23" i="20"/>
  <c r="L65" i="20"/>
  <c r="K65" i="20"/>
  <c r="J65" i="20"/>
  <c r="I65" i="20"/>
  <c r="H65" i="20"/>
  <c r="G65" i="20"/>
  <c r="F65" i="20"/>
  <c r="E23" i="20"/>
  <c r="E65" i="20"/>
  <c r="F24" i="20"/>
  <c r="G24" i="20"/>
  <c r="H24" i="20"/>
  <c r="I24" i="20"/>
  <c r="J24" i="20"/>
  <c r="K24" i="20"/>
  <c r="L24" i="20"/>
  <c r="L66" i="20"/>
  <c r="K66" i="20"/>
  <c r="J66" i="20"/>
  <c r="I66" i="20"/>
  <c r="H66" i="20"/>
  <c r="G66" i="20"/>
  <c r="F66" i="20"/>
  <c r="E24" i="20"/>
  <c r="E66" i="20"/>
  <c r="F25" i="20"/>
  <c r="G25" i="20"/>
  <c r="H25" i="20"/>
  <c r="I25" i="20"/>
  <c r="J25" i="20"/>
  <c r="K25" i="20"/>
  <c r="L25" i="20"/>
  <c r="L67" i="20"/>
  <c r="K67" i="20"/>
  <c r="J67" i="20"/>
  <c r="I67" i="20"/>
  <c r="H67" i="20"/>
  <c r="G67" i="20"/>
  <c r="F67" i="20"/>
  <c r="E25" i="20"/>
  <c r="E67" i="20"/>
  <c r="B8" i="20"/>
  <c r="D25" i="20"/>
  <c r="D67" i="20"/>
  <c r="D24" i="20"/>
  <c r="D66" i="20"/>
  <c r="C25" i="20"/>
  <c r="C67" i="20"/>
  <c r="C66" i="20"/>
  <c r="D65" i="20"/>
  <c r="C65" i="20"/>
  <c r="E64" i="20"/>
  <c r="D64" i="20"/>
  <c r="C64" i="20"/>
  <c r="F63" i="20"/>
  <c r="E63" i="20"/>
  <c r="D63" i="20"/>
  <c r="C63" i="20"/>
  <c r="G62" i="20"/>
  <c r="F62" i="20"/>
  <c r="E62" i="20"/>
  <c r="D62" i="20"/>
  <c r="C62" i="20"/>
  <c r="H61" i="20"/>
  <c r="G61" i="20"/>
  <c r="F61" i="20"/>
  <c r="E61" i="20"/>
  <c r="D61" i="20"/>
  <c r="C61" i="20"/>
  <c r="I60" i="20"/>
  <c r="H60" i="20"/>
  <c r="G60" i="20"/>
  <c r="F60" i="20"/>
  <c r="E60" i="20"/>
  <c r="D60" i="20"/>
  <c r="C60" i="20"/>
  <c r="J59" i="20"/>
  <c r="I59" i="20"/>
  <c r="H59" i="20"/>
  <c r="G59" i="20"/>
  <c r="F59" i="20"/>
  <c r="E59" i="20"/>
  <c r="D59" i="20"/>
  <c r="C59" i="20"/>
  <c r="K58" i="20"/>
  <c r="J58" i="20"/>
  <c r="I58" i="20"/>
  <c r="H58" i="20"/>
  <c r="G58" i="20"/>
  <c r="F58" i="20"/>
  <c r="E58" i="20"/>
  <c r="D58" i="20"/>
  <c r="C58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7" i="20"/>
  <c r="D48" i="20"/>
  <c r="D50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7" i="20"/>
  <c r="E48" i="20"/>
  <c r="E50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7" i="20"/>
  <c r="F48" i="20"/>
  <c r="F50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7" i="20"/>
  <c r="G48" i="20"/>
  <c r="G50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7" i="20"/>
  <c r="H48" i="20"/>
  <c r="H50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7" i="20"/>
  <c r="I48" i="20"/>
  <c r="I50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7" i="20"/>
  <c r="J48" i="20"/>
  <c r="J50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7" i="20"/>
  <c r="K48" i="20"/>
  <c r="K50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7" i="20"/>
  <c r="L48" i="20"/>
  <c r="L50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7" i="20"/>
  <c r="M48" i="20"/>
  <c r="M50" i="20"/>
  <c r="D51" i="20"/>
  <c r="D23" i="20"/>
  <c r="E22" i="20"/>
  <c r="D22" i="20"/>
  <c r="F21" i="20"/>
  <c r="E21" i="20"/>
  <c r="D21" i="20"/>
  <c r="G20" i="20"/>
  <c r="F20" i="20"/>
  <c r="E20" i="20"/>
  <c r="D20" i="20"/>
  <c r="H19" i="20"/>
  <c r="G19" i="20"/>
  <c r="F19" i="20"/>
  <c r="E19" i="20"/>
  <c r="D19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K16" i="20"/>
  <c r="J16" i="20"/>
  <c r="I16" i="20"/>
  <c r="H16" i="20"/>
  <c r="G16" i="20"/>
  <c r="F16" i="20"/>
  <c r="E16" i="20"/>
  <c r="D16" i="20"/>
  <c r="L15" i="20"/>
  <c r="K15" i="20"/>
  <c r="J15" i="20"/>
  <c r="I15" i="20"/>
  <c r="H15" i="20"/>
  <c r="G15" i="20"/>
  <c r="F15" i="20"/>
  <c r="E15" i="20"/>
  <c r="D15" i="20"/>
  <c r="L14" i="20"/>
  <c r="K14" i="20"/>
  <c r="J14" i="20"/>
  <c r="I14" i="20"/>
  <c r="H14" i="20"/>
  <c r="G14" i="20"/>
  <c r="F14" i="20"/>
  <c r="E14" i="20"/>
  <c r="D14" i="20"/>
  <c r="L13" i="20"/>
  <c r="K13" i="20"/>
  <c r="J13" i="20"/>
  <c r="I13" i="20"/>
  <c r="H13" i="20"/>
  <c r="G13" i="20"/>
  <c r="F13" i="20"/>
  <c r="E13" i="20"/>
  <c r="D13" i="20"/>
  <c r="L12" i="20"/>
  <c r="K12" i="20"/>
  <c r="J12" i="20"/>
  <c r="I12" i="20"/>
  <c r="H12" i="20"/>
  <c r="G12" i="20"/>
  <c r="F12" i="20"/>
  <c r="E12" i="20"/>
  <c r="D12" i="20"/>
  <c r="B16" i="16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C15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/>
  <c r="F14" i="13"/>
  <c r="C15" i="12"/>
  <c r="D14" i="12"/>
  <c r="E13" i="13"/>
  <c r="F13" i="13"/>
  <c r="D15" i="12"/>
  <c r="E15" i="12"/>
  <c r="C23" i="9"/>
  <c r="C24" i="9"/>
  <c r="C25" i="9"/>
  <c r="C26" i="9"/>
  <c r="C27" i="9"/>
  <c r="B16" i="9"/>
  <c r="C28" i="9"/>
  <c r="C29" i="9"/>
  <c r="C33" i="9"/>
  <c r="C34" i="9"/>
  <c r="D23" i="9"/>
  <c r="E23" i="9"/>
  <c r="F23" i="9"/>
  <c r="G23" i="9"/>
  <c r="D24" i="9"/>
  <c r="E24" i="9"/>
  <c r="F24" i="9"/>
  <c r="D25" i="9"/>
  <c r="E25" i="9"/>
  <c r="D26" i="9"/>
  <c r="C16" i="9"/>
  <c r="D16" i="9"/>
  <c r="E16" i="9"/>
  <c r="F16" i="9"/>
  <c r="G16" i="9"/>
  <c r="C15" i="9"/>
  <c r="D14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/>
  <c r="E16" i="8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C15" i="8"/>
  <c r="D14" i="8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N34" i="7"/>
  <c r="J67" i="7"/>
  <c r="J60" i="7"/>
  <c r="J61" i="7"/>
  <c r="J65" i="7"/>
  <c r="I65" i="7"/>
  <c r="F43" i="7"/>
  <c r="G42" i="7"/>
  <c r="I67" i="7"/>
  <c r="I62" i="7"/>
  <c r="I64" i="7"/>
  <c r="D15" i="8"/>
  <c r="E15" i="8"/>
  <c r="I61" i="7"/>
  <c r="H62" i="7"/>
  <c r="I63" i="7"/>
  <c r="H64" i="7"/>
  <c r="H41" i="7"/>
  <c r="I40" i="7"/>
  <c r="J39" i="7"/>
  <c r="K38" i="7"/>
  <c r="L37" i="7"/>
  <c r="M36" i="7"/>
  <c r="N35" i="7"/>
  <c r="O34" i="7"/>
  <c r="F47" i="7"/>
  <c r="F48" i="7"/>
  <c r="F50" i="7"/>
  <c r="N33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N36" i="7"/>
  <c r="O35" i="7"/>
  <c r="P34" i="7"/>
  <c r="O32" i="7"/>
  <c r="G47" i="7"/>
  <c r="G48" i="7"/>
  <c r="G50" i="7"/>
  <c r="O33" i="7"/>
  <c r="H63" i="7"/>
  <c r="G64" i="7"/>
  <c r="P33" i="7"/>
  <c r="H43" i="7"/>
  <c r="I42" i="7"/>
  <c r="J41" i="7"/>
  <c r="K40" i="7"/>
  <c r="L39" i="7"/>
  <c r="M38" i="7"/>
  <c r="N37" i="7"/>
  <c r="O36" i="7"/>
  <c r="P35" i="7"/>
  <c r="Q34" i="7"/>
  <c r="H44" i="7"/>
  <c r="H47" i="7"/>
  <c r="H48" i="7"/>
  <c r="H50" i="7"/>
  <c r="G63" i="7"/>
  <c r="F64" i="7"/>
  <c r="F65" i="7"/>
  <c r="E65" i="7"/>
  <c r="G66" i="7"/>
  <c r="F67" i="7"/>
  <c r="P32" i="7"/>
  <c r="Q32" i="7"/>
  <c r="I44" i="7"/>
  <c r="I43" i="7"/>
  <c r="J42" i="7"/>
  <c r="K41" i="7"/>
  <c r="P31" i="7"/>
  <c r="Q31" i="7"/>
  <c r="Q33" i="7"/>
  <c r="F66" i="7"/>
  <c r="E67" i="7"/>
  <c r="E66" i="7"/>
  <c r="J43" i="7"/>
  <c r="K42" i="7"/>
  <c r="L41" i="7"/>
  <c r="J44" i="7"/>
  <c r="L40" i="7"/>
  <c r="M39" i="7"/>
  <c r="Q30" i="7"/>
  <c r="I47" i="7"/>
  <c r="I48" i="7"/>
  <c r="I50" i="7"/>
  <c r="D67" i="7"/>
  <c r="D66" i="7"/>
  <c r="C67" i="7"/>
  <c r="M40" i="7"/>
  <c r="N39" i="7"/>
  <c r="N38" i="7"/>
  <c r="O38" i="7"/>
  <c r="K44" i="7"/>
  <c r="K43" i="7"/>
  <c r="L42" i="7"/>
  <c r="M41" i="7"/>
  <c r="N40" i="7"/>
  <c r="O39" i="7"/>
  <c r="J47" i="7"/>
  <c r="J48" i="7"/>
  <c r="J50" i="7"/>
  <c r="P38" i="7"/>
  <c r="L44" i="7"/>
  <c r="L43" i="7"/>
  <c r="M42" i="7"/>
  <c r="N41" i="7"/>
  <c r="O40" i="7"/>
  <c r="P39" i="7"/>
  <c r="Q38" i="7"/>
  <c r="K47" i="7"/>
  <c r="K48" i="7"/>
  <c r="K50" i="7"/>
  <c r="O37" i="7"/>
  <c r="P37" i="7"/>
  <c r="M43" i="7"/>
  <c r="N42" i="7"/>
  <c r="O41" i="7"/>
  <c r="P40" i="7"/>
  <c r="Q39" i="7"/>
  <c r="M44" i="7"/>
  <c r="L47" i="7"/>
  <c r="L48" i="7"/>
  <c r="L50" i="7"/>
  <c r="Q37" i="7"/>
  <c r="P36" i="7"/>
  <c r="Q35" i="7"/>
  <c r="N43" i="7"/>
  <c r="O42" i="7"/>
  <c r="P41" i="7"/>
  <c r="Q40" i="7"/>
  <c r="N44" i="7"/>
  <c r="M47" i="7"/>
  <c r="M48" i="7"/>
  <c r="M50" i="7"/>
  <c r="Q36" i="7"/>
  <c r="O43" i="7"/>
  <c r="P42" i="7"/>
  <c r="Q41" i="7"/>
  <c r="O44" i="7"/>
  <c r="N47" i="7"/>
  <c r="N48" i="7"/>
  <c r="N50" i="7"/>
  <c r="P44" i="7"/>
  <c r="P43" i="7"/>
  <c r="Q42" i="7"/>
  <c r="O47" i="7"/>
  <c r="O48" i="7"/>
  <c r="O50" i="7"/>
  <c r="P47" i="7"/>
  <c r="P48" i="7"/>
  <c r="P50" i="7"/>
  <c r="Q43" i="7"/>
  <c r="Q44" i="7"/>
  <c r="Q47" i="7"/>
  <c r="Q48" i="7"/>
  <c r="Q50" i="7"/>
  <c r="D51" i="7"/>
  <c r="E13" i="8"/>
  <c r="F13" i="8"/>
  <c r="G13" i="8"/>
  <c r="E14" i="8"/>
  <c r="E24" i="8"/>
  <c r="E14" i="12"/>
  <c r="E13" i="12"/>
  <c r="F13" i="12"/>
  <c r="G13" i="12"/>
  <c r="G27" i="12"/>
  <c r="D15" i="16"/>
  <c r="E15" i="16"/>
  <c r="F15" i="16"/>
  <c r="G15" i="16"/>
  <c r="G28" i="16"/>
  <c r="F29" i="16"/>
  <c r="D27" i="9"/>
  <c r="E26" i="9"/>
  <c r="F15" i="8"/>
  <c r="G15" i="8"/>
  <c r="E25" i="8"/>
  <c r="D25" i="8"/>
  <c r="G13" i="13"/>
  <c r="G26" i="13"/>
  <c r="N16" i="12"/>
  <c r="F16" i="12"/>
  <c r="G16" i="12"/>
  <c r="G30" i="12"/>
  <c r="E14" i="16"/>
  <c r="F14" i="16"/>
  <c r="G14" i="16"/>
  <c r="G27" i="16"/>
  <c r="E13" i="16"/>
  <c r="F16" i="8"/>
  <c r="G16" i="8"/>
  <c r="E26" i="8"/>
  <c r="E38" i="8"/>
  <c r="G14" i="13"/>
  <c r="G27" i="13"/>
  <c r="F28" i="13"/>
  <c r="F12" i="8"/>
  <c r="E14" i="9"/>
  <c r="F14" i="9"/>
  <c r="G14" i="9"/>
  <c r="E13" i="9"/>
  <c r="F15" i="12"/>
  <c r="G15" i="12"/>
  <c r="G29" i="12"/>
  <c r="N15" i="12"/>
  <c r="M16" i="12"/>
  <c r="E36" i="8"/>
  <c r="F25" i="9"/>
  <c r="N14" i="12"/>
  <c r="F14" i="12"/>
  <c r="G14" i="12"/>
  <c r="G28" i="12"/>
  <c r="E16" i="13"/>
  <c r="F14" i="8"/>
  <c r="G14" i="8"/>
  <c r="F12" i="13"/>
  <c r="D29" i="9"/>
  <c r="D15" i="9"/>
  <c r="E15" i="9"/>
  <c r="F15" i="9"/>
  <c r="G15" i="9"/>
  <c r="D28" i="9"/>
  <c r="F29" i="12"/>
  <c r="F30" i="12"/>
  <c r="F28" i="16"/>
  <c r="F28" i="12"/>
  <c r="E23" i="8"/>
  <c r="E35" i="8"/>
  <c r="N13" i="12"/>
  <c r="F12" i="12"/>
  <c r="F27" i="13"/>
  <c r="E28" i="13"/>
  <c r="E40" i="13"/>
  <c r="M15" i="12"/>
  <c r="L16" i="12"/>
  <c r="G11" i="8"/>
  <c r="G12" i="8"/>
  <c r="E27" i="9"/>
  <c r="D33" i="9"/>
  <c r="D34" i="9"/>
  <c r="D26" i="8"/>
  <c r="E37" i="8"/>
  <c r="D37" i="8"/>
  <c r="M14" i="12"/>
  <c r="L15" i="12"/>
  <c r="K16" i="12"/>
  <c r="G11" i="13"/>
  <c r="G24" i="13"/>
  <c r="G12" i="13"/>
  <c r="G25" i="13"/>
  <c r="F25" i="13"/>
  <c r="F26" i="13"/>
  <c r="E26" i="13"/>
  <c r="E27" i="13"/>
  <c r="F41" i="12"/>
  <c r="E30" i="12"/>
  <c r="O41" i="12"/>
  <c r="C26" i="8"/>
  <c r="N36" i="8"/>
  <c r="F42" i="12"/>
  <c r="O42" i="12"/>
  <c r="F12" i="9"/>
  <c r="F13" i="9"/>
  <c r="G13" i="9"/>
  <c r="D24" i="8"/>
  <c r="E29" i="16"/>
  <c r="F40" i="12"/>
  <c r="E29" i="12"/>
  <c r="D30" i="12"/>
  <c r="O40" i="12"/>
  <c r="N41" i="12"/>
  <c r="E29" i="9"/>
  <c r="E28" i="9"/>
  <c r="F16" i="13"/>
  <c r="F12" i="16"/>
  <c r="F13" i="16"/>
  <c r="G13" i="16"/>
  <c r="G26" i="16"/>
  <c r="F27" i="16"/>
  <c r="E28" i="16"/>
  <c r="D29" i="16"/>
  <c r="G11" i="12"/>
  <c r="G25" i="12"/>
  <c r="G12" i="12"/>
  <c r="G26" i="12"/>
  <c r="F27" i="12"/>
  <c r="F27" i="9"/>
  <c r="E42" i="12"/>
  <c r="E38" i="13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C25" i="8"/>
  <c r="N35" i="8"/>
  <c r="M36" i="8"/>
  <c r="D36" i="8"/>
  <c r="F39" i="12"/>
  <c r="E28" i="12"/>
  <c r="D29" i="12"/>
  <c r="C30" i="12"/>
  <c r="O39" i="12"/>
  <c r="N42" i="12"/>
  <c r="M42" i="12"/>
  <c r="D28" i="13"/>
  <c r="E39" i="13"/>
  <c r="D40" i="13"/>
  <c r="F26" i="9"/>
  <c r="E33" i="9"/>
  <c r="E34" i="9"/>
  <c r="F29" i="9"/>
  <c r="F28" i="9"/>
  <c r="G27" i="9"/>
  <c r="G12" i="9"/>
  <c r="G11" i="9"/>
  <c r="N37" i="8"/>
  <c r="M37" i="8"/>
  <c r="D38" i="8"/>
  <c r="C38" i="8"/>
  <c r="G24" i="9"/>
  <c r="G26" i="9"/>
  <c r="E41" i="12"/>
  <c r="D42" i="12"/>
  <c r="F26" i="12"/>
  <c r="F38" i="12"/>
  <c r="E39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G29" i="9"/>
  <c r="G28" i="9"/>
  <c r="H27" i="9"/>
  <c r="G25" i="9"/>
  <c r="H24" i="9"/>
  <c r="F33" i="9"/>
  <c r="F34" i="9"/>
  <c r="E40" i="12"/>
  <c r="D41" i="12"/>
  <c r="C42" i="12"/>
  <c r="C28" i="13"/>
  <c r="B26" i="8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G33" i="9"/>
  <c r="G34" i="9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<sst xmlns="http://schemas.openxmlformats.org/spreadsheetml/2006/main" count="217" uniqueCount="51">
  <si>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</si>
  <si>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</si>
  <si>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</si>
  <si>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</si>
  <si>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</si>
  <si>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</si>
  <si>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</si>
  <si>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</si>
  <si>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</si>
  <si>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</si>
  <si>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</si>
  <si>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</si>
  <si>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</si>
  <si>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</si>
  <si>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</si>
  <si>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</si>
  <si>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</si>
  <si>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</si>
  <si>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</si>
  <si>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</si>
  <si>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</si>
  <si>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</si>
  <si>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</si>
  <si>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</si>
  <si>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</si>
  <si>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</si>
  <si>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</si>
  <si>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</si>
  <si>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</si>
  <si>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</si>
  <si>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</si>
  <si>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</si>
  <si>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</si>
  <si>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</si>
  <si>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</si>
  <si>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</si>
  <si>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</si>
  <si>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</si>
  <si>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</si>
  <si>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</si>
  <si>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</si>
  <si>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</si>
  <si>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</si>
  <si>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</si>
  <si>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</si>
  <si>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</si>
  <si>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</si>
  <si>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</si>
  <si>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</si>
  <si>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r>
      <rPr>
        <b/>
        <sz val="10"/>
        <rFont val="Times New Roman"/>
        <family val="1"/>
      </rPr>
      <t>Hazard Rate</t>
    </r>
    <r>
      <rPr>
        <b/>
        <sz val="10"/>
        <rFont val="Times New Roman"/>
        <family val="1"/>
      </rPr>
      <t xml:space="preserve"> Lattice</t>
    </r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</si>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</sst>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6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0" fillId="0" borderId="0" xfId="0" applyNumberFormat="1" applyFill="1" applyBorder="1"/>
    <xf numFmtId="165" fontId="2" fillId="2" borderId="7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Border="1"/>
  </cellXfs>
  <cellStyles count="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abSelected="1" topLeftCell="A26" workbookViewId="0">
      <selection activeCell="K44" sqref="K44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" thickBot="1">
      <c r="A1" s="115" t="s">
        <v>35</v>
      </c>
      <c r="B1" s="114"/>
      <c r="E1" s="1"/>
    </row>
    <row r="2" spans="1:12">
      <c r="A2" s="25" t="s">
        <v>2</v>
      </c>
      <c r="B2" s="38">
        <v>0.05</v>
      </c>
    </row>
    <row r="3" spans="1:12">
      <c r="A3" s="26" t="s">
        <v>3</v>
      </c>
      <c r="B3" s="34">
        <v>1.1000000000000001</v>
      </c>
    </row>
    <row r="4" spans="1:12">
      <c r="A4" s="26" t="s">
        <v>4</v>
      </c>
      <c r="B4" s="35">
        <v>0.9</v>
      </c>
    </row>
    <row r="5" spans="1:12">
      <c r="A5" s="26" t="s">
        <v>5</v>
      </c>
      <c r="B5" s="36">
        <v>0.5</v>
      </c>
      <c r="F5" s="1"/>
    </row>
    <row r="6" spans="1:12" ht="13" thickBot="1">
      <c r="A6" s="27" t="s">
        <v>6</v>
      </c>
      <c r="B6" s="37">
        <f>1-B5</f>
        <v>0.5</v>
      </c>
    </row>
    <row r="7" spans="1:12">
      <c r="C7" s="7"/>
      <c r="D7" s="7"/>
      <c r="E7" s="7"/>
      <c r="F7" s="7"/>
      <c r="G7" s="7"/>
      <c r="H7" s="7"/>
      <c r="I7" s="7"/>
      <c r="J7" s="7"/>
      <c r="K7" s="7"/>
    </row>
    <row r="8" spans="1:12" ht="13" thickBot="1">
      <c r="A8" s="10"/>
      <c r="B8" s="10"/>
      <c r="C8" s="10"/>
      <c r="D8" s="10"/>
      <c r="E8" s="10"/>
      <c r="F8" s="10"/>
      <c r="G8" s="10"/>
    </row>
    <row r="9" spans="1:12" ht="13" thickBot="1">
      <c r="A9" s="116" t="s">
        <v>32</v>
      </c>
      <c r="B9" s="117"/>
      <c r="C9" s="61"/>
      <c r="D9" s="61"/>
      <c r="E9" s="61"/>
      <c r="F9" s="61"/>
      <c r="G9" s="62"/>
    </row>
    <row r="10" spans="1:1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  <c r="H10" s="143">
        <v>6</v>
      </c>
      <c r="I10" s="143">
        <v>7</v>
      </c>
      <c r="J10" s="143">
        <v>8</v>
      </c>
      <c r="K10" s="143">
        <v>9</v>
      </c>
      <c r="L10" s="143">
        <v>10</v>
      </c>
    </row>
    <row r="11" spans="1:12" ht="13" thickBot="1">
      <c r="A11">
        <v>10</v>
      </c>
      <c r="C11" s="72" t="str">
        <f t="shared" ref="C11:L20" ca="1" si="0">IF($A11 &lt; C$10, $B$4*OFFSET(C11,0,-1),IF($A11=C$10,$B$3*OFFSET(C11,1,-1),""))</f>
        <v/>
      </c>
      <c r="D11" s="71" t="str">
        <f t="shared" ca="1" si="0"/>
        <v/>
      </c>
      <c r="E11" s="71" t="str">
        <f t="shared" ca="1" si="0"/>
        <v/>
      </c>
      <c r="F11" s="71" t="str">
        <f t="shared" ca="1" si="0"/>
        <v/>
      </c>
      <c r="G11" s="73" t="str">
        <f t="shared" ca="1" si="0"/>
        <v/>
      </c>
      <c r="H11" s="73" t="str">
        <f t="shared" ca="1" si="0"/>
        <v/>
      </c>
      <c r="I11" s="73" t="str">
        <f t="shared" ca="1" si="0"/>
        <v/>
      </c>
      <c r="J11" s="73" t="str">
        <f t="shared" ca="1" si="0"/>
        <v/>
      </c>
      <c r="K11" s="73" t="str">
        <f t="shared" ca="1" si="0"/>
        <v/>
      </c>
      <c r="L11" s="73">
        <f t="shared" ca="1" si="0"/>
        <v>0.12968712300500007</v>
      </c>
    </row>
    <row r="12" spans="1:12" ht="13" thickBot="1">
      <c r="A12">
        <v>9</v>
      </c>
      <c r="C12" s="72" t="str">
        <f t="shared" ca="1" si="0"/>
        <v/>
      </c>
      <c r="D12" s="71" t="str">
        <f t="shared" ca="1" si="0"/>
        <v/>
      </c>
      <c r="E12" s="71" t="str">
        <f t="shared" ca="1" si="0"/>
        <v/>
      </c>
      <c r="F12" s="71" t="str">
        <f t="shared" ca="1" si="0"/>
        <v/>
      </c>
      <c r="G12" s="73" t="str">
        <f t="shared" ca="1" si="0"/>
        <v/>
      </c>
      <c r="H12" s="73" t="str">
        <f t="shared" ca="1" si="0"/>
        <v/>
      </c>
      <c r="I12" s="73" t="str">
        <f t="shared" ca="1" si="0"/>
        <v/>
      </c>
      <c r="J12" s="73" t="str">
        <f t="shared" ca="1" si="0"/>
        <v/>
      </c>
      <c r="K12" s="73">
        <f t="shared" ca="1" si="0"/>
        <v>0.11789738455000007</v>
      </c>
      <c r="L12" s="73">
        <f t="shared" ca="1" si="0"/>
        <v>0.10610764609500006</v>
      </c>
    </row>
    <row r="13" spans="1:12" ht="13" thickBot="1">
      <c r="A13">
        <v>8</v>
      </c>
      <c r="C13" s="72" t="str">
        <f t="shared" ca="1" si="0"/>
        <v/>
      </c>
      <c r="D13" s="71" t="str">
        <f t="shared" ca="1" si="0"/>
        <v/>
      </c>
      <c r="E13" s="71" t="str">
        <f t="shared" ca="1" si="0"/>
        <v/>
      </c>
      <c r="F13" s="71" t="str">
        <f t="shared" ca="1" si="0"/>
        <v/>
      </c>
      <c r="G13" s="73" t="str">
        <f t="shared" ca="1" si="0"/>
        <v/>
      </c>
      <c r="H13" s="73" t="str">
        <f t="shared" ca="1" si="0"/>
        <v/>
      </c>
      <c r="I13" s="73" t="str">
        <f t="shared" ca="1" si="0"/>
        <v/>
      </c>
      <c r="J13" s="73">
        <f t="shared" ca="1" si="0"/>
        <v>0.10717944050000006</v>
      </c>
      <c r="K13" s="73">
        <f t="shared" ca="1" si="0"/>
        <v>9.6461496450000059E-2</v>
      </c>
      <c r="L13" s="73">
        <f t="shared" ca="1" si="0"/>
        <v>8.6815346805000054E-2</v>
      </c>
    </row>
    <row r="14" spans="1:12" ht="13" thickBot="1">
      <c r="A14">
        <v>7</v>
      </c>
      <c r="C14" s="72" t="str">
        <f t="shared" ca="1" si="0"/>
        <v/>
      </c>
      <c r="D14" s="71" t="str">
        <f t="shared" ca="1" si="0"/>
        <v/>
      </c>
      <c r="E14" s="71" t="str">
        <f t="shared" ca="1" si="0"/>
        <v/>
      </c>
      <c r="F14" s="71" t="str">
        <f t="shared" ca="1" si="0"/>
        <v/>
      </c>
      <c r="G14" s="73" t="str">
        <f t="shared" ca="1" si="0"/>
        <v/>
      </c>
      <c r="H14" s="73" t="str">
        <f t="shared" ca="1" si="0"/>
        <v/>
      </c>
      <c r="I14" s="73">
        <f t="shared" ca="1" si="0"/>
        <v>9.7435855000000043E-2</v>
      </c>
      <c r="J14" s="73">
        <f t="shared" ca="1" si="0"/>
        <v>8.7692269500000045E-2</v>
      </c>
      <c r="K14" s="73">
        <f t="shared" ca="1" si="0"/>
        <v>7.8923042550000044E-2</v>
      </c>
      <c r="L14" s="73">
        <f t="shared" ca="1" si="0"/>
        <v>7.1030738295000048E-2</v>
      </c>
    </row>
    <row r="15" spans="1:12" ht="13" thickBot="1">
      <c r="A15">
        <v>6</v>
      </c>
      <c r="C15" s="72" t="str">
        <f t="shared" ca="1" si="0"/>
        <v/>
      </c>
      <c r="D15" s="71" t="str">
        <f t="shared" ca="1" si="0"/>
        <v/>
      </c>
      <c r="E15" s="71" t="str">
        <f t="shared" ca="1" si="0"/>
        <v/>
      </c>
      <c r="F15" s="71" t="str">
        <f t="shared" ca="1" si="0"/>
        <v/>
      </c>
      <c r="G15" s="73" t="str">
        <f t="shared" ca="1" si="0"/>
        <v/>
      </c>
      <c r="H15" s="73">
        <f t="shared" ca="1" si="0"/>
        <v>8.8578050000000033E-2</v>
      </c>
      <c r="I15" s="73">
        <f t="shared" ca="1" si="0"/>
        <v>7.9720245000000037E-2</v>
      </c>
      <c r="J15" s="73">
        <f t="shared" ca="1" si="0"/>
        <v>7.1748220500000029E-2</v>
      </c>
      <c r="K15" s="73">
        <f t="shared" ca="1" si="0"/>
        <v>6.4573398450000027E-2</v>
      </c>
      <c r="L15" s="73">
        <f t="shared" ca="1" si="0"/>
        <v>5.8116058605000027E-2</v>
      </c>
    </row>
    <row r="16" spans="1:12" ht="13" thickBot="1">
      <c r="A16" s="66">
        <v>5</v>
      </c>
      <c r="B16" s="67"/>
      <c r="C16" s="72" t="str">
        <f t="shared" ca="1" si="0"/>
        <v/>
      </c>
      <c r="D16" s="71" t="str">
        <f t="shared" ca="1" si="0"/>
        <v/>
      </c>
      <c r="E16" s="71" t="str">
        <f t="shared" ca="1" si="0"/>
        <v/>
      </c>
      <c r="F16" s="71" t="str">
        <f t="shared" ca="1" si="0"/>
        <v/>
      </c>
      <c r="G16" s="73">
        <f t="shared" ca="1" si="0"/>
        <v>8.0525500000000028E-2</v>
      </c>
      <c r="H16" s="73">
        <f t="shared" ca="1" si="0"/>
        <v>7.2472950000000022E-2</v>
      </c>
      <c r="I16" s="73">
        <f t="shared" ca="1" si="0"/>
        <v>6.5225655000000021E-2</v>
      </c>
      <c r="J16" s="73">
        <f t="shared" ca="1" si="0"/>
        <v>5.8703089500000021E-2</v>
      </c>
      <c r="K16" s="73">
        <f t="shared" ca="1" si="0"/>
        <v>5.2832780550000021E-2</v>
      </c>
      <c r="L16" s="73">
        <f t="shared" ca="1" si="0"/>
        <v>4.7549502495000021E-2</v>
      </c>
    </row>
    <row r="17" spans="1:12" ht="13" thickBot="1">
      <c r="A17" s="66">
        <v>4</v>
      </c>
      <c r="B17" s="68"/>
      <c r="C17" s="72" t="str">
        <f t="shared" ca="1" si="0"/>
        <v/>
      </c>
      <c r="D17" s="71" t="str">
        <f t="shared" ca="1" si="0"/>
        <v/>
      </c>
      <c r="E17" s="71" t="str">
        <f t="shared" ca="1" si="0"/>
        <v/>
      </c>
      <c r="F17" s="71">
        <f t="shared" ca="1" si="0"/>
        <v>7.320500000000002E-2</v>
      </c>
      <c r="G17" s="73">
        <f t="shared" ca="1" si="0"/>
        <v>6.5884500000000026E-2</v>
      </c>
      <c r="H17" s="73">
        <f t="shared" ca="1" si="0"/>
        <v>5.9296050000000024E-2</v>
      </c>
      <c r="I17" s="73">
        <f t="shared" ca="1" si="0"/>
        <v>5.3366445000000019E-2</v>
      </c>
      <c r="J17" s="73">
        <f t="shared" ca="1" si="0"/>
        <v>4.8029800500000018E-2</v>
      </c>
      <c r="K17" s="73">
        <f t="shared" ca="1" si="0"/>
        <v>4.3226820450000016E-2</v>
      </c>
      <c r="L17" s="73">
        <f t="shared" ca="1" si="0"/>
        <v>3.8904138405000017E-2</v>
      </c>
    </row>
    <row r="18" spans="1:12" ht="13" thickBot="1">
      <c r="A18" s="66">
        <v>3</v>
      </c>
      <c r="B18" s="68"/>
      <c r="C18" s="72" t="str">
        <f t="shared" ca="1" si="0"/>
        <v/>
      </c>
      <c r="D18" s="71" t="str">
        <f t="shared" ca="1" si="0"/>
        <v/>
      </c>
      <c r="E18" s="71">
        <f t="shared" ca="1" si="0"/>
        <v>6.6550000000000012E-2</v>
      </c>
      <c r="F18" s="71">
        <f t="shared" ca="1" si="0"/>
        <v>5.9895000000000011E-2</v>
      </c>
      <c r="G18" s="73">
        <f t="shared" ca="1" si="0"/>
        <v>5.3905500000000009E-2</v>
      </c>
      <c r="H18" s="73">
        <f t="shared" ca="1" si="0"/>
        <v>4.8514950000000008E-2</v>
      </c>
      <c r="I18" s="73">
        <f t="shared" ca="1" si="0"/>
        <v>4.3663455000000011E-2</v>
      </c>
      <c r="J18" s="73">
        <f t="shared" ca="1" si="0"/>
        <v>3.929710950000001E-2</v>
      </c>
      <c r="K18" s="73">
        <f t="shared" ca="1" si="0"/>
        <v>3.5367398550000012E-2</v>
      </c>
      <c r="L18" s="73">
        <f t="shared" ca="1" si="0"/>
        <v>3.1830658695000014E-2</v>
      </c>
    </row>
    <row r="19" spans="1:12" ht="13" thickBot="1">
      <c r="A19" s="66">
        <v>2</v>
      </c>
      <c r="B19" s="68"/>
      <c r="C19" s="72" t="str">
        <f t="shared" ca="1" si="0"/>
        <v/>
      </c>
      <c r="D19" s="71">
        <f t="shared" ca="1" si="0"/>
        <v>6.0500000000000012E-2</v>
      </c>
      <c r="E19" s="71">
        <f t="shared" ca="1" si="0"/>
        <v>5.4450000000000012E-2</v>
      </c>
      <c r="F19" s="71">
        <f t="shared" ca="1" si="0"/>
        <v>4.9005000000000014E-2</v>
      </c>
      <c r="G19" s="73">
        <f t="shared" ca="1" si="0"/>
        <v>4.4104500000000012E-2</v>
      </c>
      <c r="H19" s="73">
        <f t="shared" ca="1" si="0"/>
        <v>3.9694050000000008E-2</v>
      </c>
      <c r="I19" s="73">
        <f t="shared" ca="1" si="0"/>
        <v>3.5724645000000006E-2</v>
      </c>
      <c r="J19" s="73">
        <f t="shared" ca="1" si="0"/>
        <v>3.2152180500000009E-2</v>
      </c>
      <c r="K19" s="73">
        <f t="shared" ca="1" si="0"/>
        <v>2.893696245000001E-2</v>
      </c>
      <c r="L19" s="73">
        <f t="shared" ca="1" si="0"/>
        <v>2.6043266205000009E-2</v>
      </c>
    </row>
    <row r="20" spans="1:12" ht="13" thickBot="1">
      <c r="A20" s="66">
        <v>1</v>
      </c>
      <c r="B20" s="68"/>
      <c r="C20" s="72">
        <f t="shared" ca="1" si="0"/>
        <v>5.5000000000000007E-2</v>
      </c>
      <c r="D20" s="71">
        <f t="shared" ca="1" si="0"/>
        <v>4.9500000000000009E-2</v>
      </c>
      <c r="E20" s="71">
        <f t="shared" ca="1" si="0"/>
        <v>4.4550000000000006E-2</v>
      </c>
      <c r="F20" s="71">
        <f t="shared" ca="1" si="0"/>
        <v>4.0095000000000006E-2</v>
      </c>
      <c r="G20" s="73">
        <f t="shared" ca="1" si="0"/>
        <v>3.6085500000000006E-2</v>
      </c>
      <c r="H20" s="73">
        <f t="shared" ca="1" si="0"/>
        <v>3.2476950000000004E-2</v>
      </c>
      <c r="I20" s="73">
        <f t="shared" ca="1" si="0"/>
        <v>2.9229255000000006E-2</v>
      </c>
      <c r="J20" s="73">
        <f t="shared" ca="1" si="0"/>
        <v>2.6306329500000006E-2</v>
      </c>
      <c r="K20" s="73">
        <f t="shared" ca="1" si="0"/>
        <v>2.3675696550000007E-2</v>
      </c>
      <c r="L20" s="73">
        <f t="shared" ca="1" si="0"/>
        <v>2.1308126895000008E-2</v>
      </c>
    </row>
    <row r="21" spans="1:12" ht="13" thickBot="1">
      <c r="A21" s="70">
        <v>0</v>
      </c>
      <c r="B21" s="71">
        <f>$B$2</f>
        <v>0.05</v>
      </c>
      <c r="C21" s="72">
        <f t="shared" ref="C21:L21" ca="1" si="1">IF($A21 &lt; C$10, $B$4*OFFSET(C21,0,-1),IF($A21=C$10,$B$3*OFFSET(C21,1,-1),""))</f>
        <v>4.5000000000000005E-2</v>
      </c>
      <c r="D21" s="71">
        <f t="shared" ca="1" si="1"/>
        <v>4.0500000000000008E-2</v>
      </c>
      <c r="E21" s="71">
        <f t="shared" ca="1" si="1"/>
        <v>3.645000000000001E-2</v>
      </c>
      <c r="F21" s="71">
        <f t="shared" ca="1" si="1"/>
        <v>3.2805000000000008E-2</v>
      </c>
      <c r="G21" s="73">
        <f t="shared" ca="1" si="1"/>
        <v>2.9524500000000009E-2</v>
      </c>
      <c r="H21" s="73">
        <f t="shared" ca="1" si="1"/>
        <v>2.657205000000001E-2</v>
      </c>
      <c r="I21" s="73">
        <f t="shared" ca="1" si="1"/>
        <v>2.3914845000000011E-2</v>
      </c>
      <c r="J21" s="73">
        <f t="shared" ca="1" si="1"/>
        <v>2.1523360500000012E-2</v>
      </c>
      <c r="K21" s="73">
        <f t="shared" ca="1" si="1"/>
        <v>1.937102445000001E-2</v>
      </c>
      <c r="L21" s="73">
        <f t="shared" ca="1" si="1"/>
        <v>1.7433922005000008E-2</v>
      </c>
    </row>
    <row r="22" spans="1:12">
      <c r="A22" s="64"/>
      <c r="B22" s="68"/>
      <c r="C22" s="67"/>
      <c r="D22" s="68"/>
      <c r="E22" s="68"/>
      <c r="F22" s="68"/>
      <c r="G22" s="68"/>
      <c r="H22" s="68"/>
      <c r="I22" s="68"/>
      <c r="J22" s="68"/>
      <c r="K22" s="68"/>
    </row>
    <row r="23" spans="1:12">
      <c r="A23" s="64" t="s">
        <v>50</v>
      </c>
      <c r="B23" s="49">
        <v>20</v>
      </c>
      <c r="C23" s="67"/>
      <c r="D23" s="68"/>
      <c r="E23" s="68"/>
      <c r="F23" s="68"/>
      <c r="G23" s="68"/>
      <c r="H23" s="68"/>
      <c r="I23" s="68"/>
      <c r="J23" s="68"/>
      <c r="K23" s="68"/>
    </row>
    <row r="24" spans="1:12">
      <c r="A24" t="s">
        <v>16</v>
      </c>
      <c r="B24">
        <v>0.01</v>
      </c>
      <c r="C24" s="7"/>
      <c r="D24" s="7"/>
      <c r="E24" s="7"/>
      <c r="F24" s="7"/>
      <c r="G24" s="7"/>
      <c r="H24" s="7"/>
      <c r="I24" s="7"/>
      <c r="J24" s="7"/>
      <c r="K24" s="7"/>
    </row>
    <row r="25" spans="1:12" ht="13" thickBot="1">
      <c r="A25" t="s">
        <v>18</v>
      </c>
      <c r="B25" s="6">
        <v>1.01</v>
      </c>
      <c r="C25" s="3"/>
      <c r="D25" s="6"/>
      <c r="E25" s="6"/>
      <c r="F25" s="6"/>
      <c r="G25" s="6"/>
    </row>
    <row r="26" spans="1:12" ht="13" thickBot="1">
      <c r="A26" s="144" t="s">
        <v>49</v>
      </c>
      <c r="B26" s="117"/>
      <c r="C26" s="61"/>
      <c r="D26" s="61"/>
      <c r="E26" s="61"/>
      <c r="F26" s="61"/>
      <c r="G26" s="62"/>
    </row>
    <row r="27" spans="1:12">
      <c r="A27" s="63"/>
      <c r="B27" s="64">
        <v>0</v>
      </c>
      <c r="C27" s="64">
        <v>1</v>
      </c>
      <c r="D27" s="64">
        <v>2</v>
      </c>
      <c r="E27" s="64">
        <v>3</v>
      </c>
      <c r="F27" s="64">
        <v>4</v>
      </c>
      <c r="G27" s="65">
        <v>5</v>
      </c>
      <c r="H27" s="143">
        <v>6</v>
      </c>
      <c r="I27" s="143">
        <v>7</v>
      </c>
      <c r="J27" s="143">
        <v>8</v>
      </c>
      <c r="K27" s="143">
        <v>9</v>
      </c>
      <c r="L27" s="143">
        <v>10</v>
      </c>
    </row>
    <row r="28" spans="1:12" ht="13" thickBot="1">
      <c r="A28" s="146">
        <v>10</v>
      </c>
      <c r="B28" s="64"/>
      <c r="C28" s="64"/>
      <c r="D28" s="64"/>
      <c r="E28" s="64"/>
      <c r="F28" s="64"/>
      <c r="G28" s="64"/>
      <c r="H28" s="143"/>
      <c r="I28" s="143"/>
      <c r="J28" s="143"/>
      <c r="K28" s="143"/>
      <c r="L28" s="74">
        <f t="shared" ref="B28:L37" si="2">IF($A28&lt;=L$27,$B$24*POWER($B$25,$A28-L$27/2), "")</f>
        <v>1.0510100501E-2</v>
      </c>
    </row>
    <row r="29" spans="1:12" ht="13" thickBot="1">
      <c r="A29">
        <v>9</v>
      </c>
      <c r="B29" s="74" t="str">
        <f t="shared" si="2"/>
        <v/>
      </c>
      <c r="C29" s="74" t="str">
        <f t="shared" si="2"/>
        <v/>
      </c>
      <c r="D29" s="74" t="str">
        <f t="shared" si="2"/>
        <v/>
      </c>
      <c r="E29" s="74" t="str">
        <f t="shared" si="2"/>
        <v/>
      </c>
      <c r="F29" s="74" t="str">
        <f t="shared" si="2"/>
        <v/>
      </c>
      <c r="G29" s="74" t="str">
        <f t="shared" si="2"/>
        <v/>
      </c>
      <c r="H29" s="74" t="str">
        <f t="shared" si="2"/>
        <v/>
      </c>
      <c r="I29" s="74" t="str">
        <f t="shared" si="2"/>
        <v/>
      </c>
      <c r="J29" s="74" t="str">
        <f t="shared" si="2"/>
        <v/>
      </c>
      <c r="K29" s="74">
        <f t="shared" si="2"/>
        <v>1.045794087133964E-2</v>
      </c>
      <c r="L29" s="74">
        <f t="shared" si="2"/>
        <v>1.04060401E-2</v>
      </c>
    </row>
    <row r="30" spans="1:12" ht="13" thickBot="1">
      <c r="A30">
        <v>8</v>
      </c>
      <c r="B30" s="74" t="str">
        <f t="shared" si="2"/>
        <v/>
      </c>
      <c r="C30" s="74" t="str">
        <f t="shared" si="2"/>
        <v/>
      </c>
      <c r="D30" s="74" t="str">
        <f t="shared" si="2"/>
        <v/>
      </c>
      <c r="E30" s="74" t="str">
        <f t="shared" si="2"/>
        <v/>
      </c>
      <c r="F30" s="74" t="str">
        <f t="shared" si="2"/>
        <v/>
      </c>
      <c r="G30" s="74" t="str">
        <f t="shared" si="2"/>
        <v/>
      </c>
      <c r="H30" s="74" t="str">
        <f t="shared" si="2"/>
        <v/>
      </c>
      <c r="I30" s="74" t="str">
        <f t="shared" si="2"/>
        <v/>
      </c>
      <c r="J30" s="74">
        <f t="shared" si="2"/>
        <v>1.04060401E-2</v>
      </c>
      <c r="K30" s="74">
        <f t="shared" si="2"/>
        <v>1.0354396902316473E-2</v>
      </c>
      <c r="L30" s="74">
        <f t="shared" si="2"/>
        <v>1.030301E-2</v>
      </c>
    </row>
    <row r="31" spans="1:12" ht="13" thickBot="1">
      <c r="A31">
        <v>7</v>
      </c>
      <c r="B31" s="74" t="str">
        <f t="shared" si="2"/>
        <v/>
      </c>
      <c r="C31" s="74" t="str">
        <f t="shared" si="2"/>
        <v/>
      </c>
      <c r="D31" s="74" t="str">
        <f t="shared" si="2"/>
        <v/>
      </c>
      <c r="E31" s="74" t="str">
        <f t="shared" si="2"/>
        <v/>
      </c>
      <c r="F31" s="74" t="str">
        <f t="shared" si="2"/>
        <v/>
      </c>
      <c r="G31" s="74" t="str">
        <f t="shared" si="2"/>
        <v/>
      </c>
      <c r="H31" s="74" t="str">
        <f t="shared" si="2"/>
        <v/>
      </c>
      <c r="I31" s="74">
        <f t="shared" si="2"/>
        <v>1.0354396902316473E-2</v>
      </c>
      <c r="J31" s="74">
        <f t="shared" si="2"/>
        <v>1.030301E-2</v>
      </c>
      <c r="K31" s="74">
        <f t="shared" si="2"/>
        <v>1.025187812110542E-2</v>
      </c>
      <c r="L31" s="74">
        <f t="shared" si="2"/>
        <v>1.0201E-2</v>
      </c>
    </row>
    <row r="32" spans="1:12" ht="13" thickBot="1">
      <c r="A32">
        <v>6</v>
      </c>
      <c r="B32" s="74" t="str">
        <f t="shared" si="2"/>
        <v/>
      </c>
      <c r="C32" s="74" t="str">
        <f t="shared" si="2"/>
        <v/>
      </c>
      <c r="D32" s="74" t="str">
        <f t="shared" si="2"/>
        <v/>
      </c>
      <c r="E32" s="74" t="str">
        <f t="shared" si="2"/>
        <v/>
      </c>
      <c r="F32" s="74" t="str">
        <f t="shared" si="2"/>
        <v/>
      </c>
      <c r="G32" s="74" t="str">
        <f t="shared" si="2"/>
        <v/>
      </c>
      <c r="H32" s="74">
        <f t="shared" si="2"/>
        <v>1.030301E-2</v>
      </c>
      <c r="I32" s="74">
        <f t="shared" si="2"/>
        <v>1.025187812110542E-2</v>
      </c>
      <c r="J32" s="74">
        <f t="shared" si="2"/>
        <v>1.0201E-2</v>
      </c>
      <c r="K32" s="74">
        <f t="shared" si="2"/>
        <v>1.0150374377332098E-2</v>
      </c>
      <c r="L32" s="74">
        <f t="shared" si="2"/>
        <v>1.01E-2</v>
      </c>
    </row>
    <row r="33" spans="1:16" ht="13" thickBot="1">
      <c r="A33" s="66">
        <v>5</v>
      </c>
      <c r="B33" s="74" t="str">
        <f t="shared" si="2"/>
        <v/>
      </c>
      <c r="C33" s="74" t="str">
        <f t="shared" si="2"/>
        <v/>
      </c>
      <c r="D33" s="74" t="str">
        <f t="shared" si="2"/>
        <v/>
      </c>
      <c r="E33" s="74" t="str">
        <f t="shared" si="2"/>
        <v/>
      </c>
      <c r="F33" s="74" t="str">
        <f t="shared" si="2"/>
        <v/>
      </c>
      <c r="G33" s="74">
        <f t="shared" si="2"/>
        <v>1.025187812110542E-2</v>
      </c>
      <c r="H33" s="74">
        <f t="shared" si="2"/>
        <v>1.0201E-2</v>
      </c>
      <c r="I33" s="74">
        <f t="shared" si="2"/>
        <v>1.0150374377332098E-2</v>
      </c>
      <c r="J33" s="74">
        <f t="shared" si="2"/>
        <v>1.01E-2</v>
      </c>
      <c r="K33" s="74">
        <f t="shared" si="2"/>
        <v>1.0049875621120889E-2</v>
      </c>
      <c r="L33" s="74">
        <f t="shared" si="2"/>
        <v>0.01</v>
      </c>
    </row>
    <row r="34" spans="1:16" ht="13" thickBot="1">
      <c r="A34" s="66">
        <v>4</v>
      </c>
      <c r="B34" s="74" t="str">
        <f t="shared" si="2"/>
        <v/>
      </c>
      <c r="C34" s="74" t="str">
        <f t="shared" si="2"/>
        <v/>
      </c>
      <c r="D34" s="74" t="str">
        <f t="shared" si="2"/>
        <v/>
      </c>
      <c r="E34" s="74" t="str">
        <f t="shared" si="2"/>
        <v/>
      </c>
      <c r="F34" s="74">
        <f t="shared" si="2"/>
        <v>1.0201E-2</v>
      </c>
      <c r="G34" s="74">
        <f t="shared" si="2"/>
        <v>1.0150374377332098E-2</v>
      </c>
      <c r="H34" s="74">
        <f t="shared" si="2"/>
        <v>1.01E-2</v>
      </c>
      <c r="I34" s="74">
        <f t="shared" si="2"/>
        <v>1.0049875621120889E-2</v>
      </c>
      <c r="J34" s="74">
        <f t="shared" si="2"/>
        <v>0.01</v>
      </c>
      <c r="K34" s="74">
        <f t="shared" si="2"/>
        <v>9.9503719020998926E-3</v>
      </c>
      <c r="L34" s="74">
        <f t="shared" si="2"/>
        <v>9.9009900990099011E-3</v>
      </c>
    </row>
    <row r="35" spans="1:16" ht="13" thickBot="1">
      <c r="A35" s="66">
        <v>3</v>
      </c>
      <c r="B35" s="74" t="str">
        <f t="shared" si="2"/>
        <v/>
      </c>
      <c r="C35" s="74" t="str">
        <f t="shared" si="2"/>
        <v/>
      </c>
      <c r="D35" s="74" t="str">
        <f t="shared" si="2"/>
        <v/>
      </c>
      <c r="E35" s="74">
        <f t="shared" si="2"/>
        <v>1.0150374377332098E-2</v>
      </c>
      <c r="F35" s="74">
        <f t="shared" si="2"/>
        <v>1.01E-2</v>
      </c>
      <c r="G35" s="74">
        <f t="shared" si="2"/>
        <v>1.0049875621120889E-2</v>
      </c>
      <c r="H35" s="74">
        <f t="shared" si="2"/>
        <v>0.01</v>
      </c>
      <c r="I35" s="74">
        <f t="shared" si="2"/>
        <v>9.9503719020998926E-3</v>
      </c>
      <c r="J35" s="74">
        <f t="shared" si="2"/>
        <v>9.9009900990099011E-3</v>
      </c>
      <c r="K35" s="74">
        <f t="shared" si="2"/>
        <v>9.8518533684157344E-3</v>
      </c>
      <c r="L35" s="74">
        <f t="shared" si="2"/>
        <v>9.8029604940692086E-3</v>
      </c>
    </row>
    <row r="36" spans="1:16" ht="13" thickBot="1">
      <c r="A36" s="66">
        <v>2</v>
      </c>
      <c r="B36" s="74" t="str">
        <f t="shared" si="2"/>
        <v/>
      </c>
      <c r="C36" s="74" t="str">
        <f t="shared" si="2"/>
        <v/>
      </c>
      <c r="D36" s="74">
        <f t="shared" si="2"/>
        <v>1.01E-2</v>
      </c>
      <c r="E36" s="74">
        <f t="shared" si="2"/>
        <v>1.0049875621120889E-2</v>
      </c>
      <c r="F36" s="74">
        <f t="shared" si="2"/>
        <v>0.01</v>
      </c>
      <c r="G36" s="74">
        <f t="shared" si="2"/>
        <v>9.9503719020998926E-3</v>
      </c>
      <c r="H36" s="74">
        <f t="shared" si="2"/>
        <v>9.9009900990099011E-3</v>
      </c>
      <c r="I36" s="74">
        <f t="shared" si="2"/>
        <v>9.8518533684157344E-3</v>
      </c>
      <c r="J36" s="74">
        <f t="shared" si="2"/>
        <v>9.8029604940692086E-3</v>
      </c>
      <c r="K36" s="74">
        <f t="shared" si="2"/>
        <v>9.754310265758152E-3</v>
      </c>
      <c r="L36" s="74">
        <f t="shared" si="2"/>
        <v>9.7059014792764461E-3</v>
      </c>
    </row>
    <row r="37" spans="1:16" ht="13" thickBot="1">
      <c r="A37" s="66">
        <v>1</v>
      </c>
      <c r="B37" s="74" t="str">
        <f t="shared" si="2"/>
        <v/>
      </c>
      <c r="C37" s="74">
        <f t="shared" si="2"/>
        <v>1.0049875621120889E-2</v>
      </c>
      <c r="D37" s="74">
        <f t="shared" si="2"/>
        <v>0.01</v>
      </c>
      <c r="E37" s="74">
        <f t="shared" si="2"/>
        <v>9.9503719020998926E-3</v>
      </c>
      <c r="F37" s="74">
        <f t="shared" si="2"/>
        <v>9.9009900990099011E-3</v>
      </c>
      <c r="G37" s="74">
        <f t="shared" si="2"/>
        <v>9.8518533684157344E-3</v>
      </c>
      <c r="H37" s="74">
        <f t="shared" si="2"/>
        <v>9.8029604940692086E-3</v>
      </c>
      <c r="I37" s="74">
        <f t="shared" si="2"/>
        <v>9.754310265758152E-3</v>
      </c>
      <c r="J37" s="74">
        <f t="shared" si="2"/>
        <v>9.7059014792764461E-3</v>
      </c>
      <c r="K37" s="74">
        <f t="shared" si="2"/>
        <v>9.6577329363942109E-3</v>
      </c>
      <c r="L37" s="74">
        <f t="shared" si="2"/>
        <v>9.6098034448281622E-3</v>
      </c>
    </row>
    <row r="38" spans="1:16" ht="13" thickBot="1">
      <c r="A38" s="70">
        <v>0</v>
      </c>
      <c r="B38" s="74">
        <f>IF($A38&lt;=B$27,$B$24*POWER($B$25,$A38-B$27/2), "")</f>
        <v>0.01</v>
      </c>
      <c r="C38" s="74">
        <f t="shared" ref="C38:L38" si="3">IF($A38&lt;=C$27,$B$24*POWER($B$25,$A38-C$27/2), "")</f>
        <v>9.9503719020998926E-3</v>
      </c>
      <c r="D38" s="74">
        <f t="shared" si="3"/>
        <v>9.9009900990099011E-3</v>
      </c>
      <c r="E38" s="74">
        <f t="shared" si="3"/>
        <v>9.8518533684157344E-3</v>
      </c>
      <c r="F38" s="74">
        <f t="shared" si="3"/>
        <v>9.8029604940692086E-3</v>
      </c>
      <c r="G38" s="74">
        <f t="shared" si="3"/>
        <v>9.754310265758152E-3</v>
      </c>
      <c r="H38" s="74">
        <f t="shared" si="3"/>
        <v>9.7059014792764461E-3</v>
      </c>
      <c r="I38" s="74">
        <f t="shared" si="3"/>
        <v>9.6577329363942109E-3</v>
      </c>
      <c r="J38" s="74">
        <f t="shared" si="3"/>
        <v>9.6098034448281622E-3</v>
      </c>
      <c r="K38" s="74">
        <f t="shared" si="3"/>
        <v>9.56211181821209E-3</v>
      </c>
      <c r="L38" s="74">
        <f t="shared" si="3"/>
        <v>9.5146568760674892E-3</v>
      </c>
    </row>
    <row r="40" spans="1:16" ht="13" thickBot="1">
      <c r="A40" s="1"/>
      <c r="J40" s="1"/>
    </row>
    <row r="41" spans="1:16" ht="13" thickBot="1">
      <c r="A41" s="118" t="s">
        <v>39</v>
      </c>
      <c r="B41" s="119"/>
      <c r="C41" s="12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7"/>
      <c r="P41" t="s">
        <v>7</v>
      </c>
    </row>
    <row r="42" spans="1:16">
      <c r="A42" s="48"/>
      <c r="B42" s="50">
        <v>0</v>
      </c>
      <c r="C42" s="50">
        <v>1</v>
      </c>
      <c r="D42" s="50">
        <v>2</v>
      </c>
      <c r="E42" s="50">
        <v>3</v>
      </c>
      <c r="F42" s="50">
        <v>4</v>
      </c>
      <c r="G42" s="145">
        <v>5</v>
      </c>
      <c r="H42" s="145">
        <v>6</v>
      </c>
      <c r="I42" s="145">
        <v>7</v>
      </c>
      <c r="J42" s="145">
        <v>8</v>
      </c>
      <c r="K42" s="145">
        <v>9</v>
      </c>
      <c r="L42" s="145">
        <v>10</v>
      </c>
      <c r="O42" s="24"/>
    </row>
    <row r="43" spans="1:16">
      <c r="A43" s="50">
        <v>10</v>
      </c>
      <c r="B43" s="50"/>
      <c r="C43" s="50"/>
      <c r="D43" s="50"/>
      <c r="E43" s="50"/>
      <c r="F43" s="50"/>
      <c r="G43" s="145"/>
      <c r="H43" s="145"/>
      <c r="I43" s="145"/>
      <c r="J43" s="145"/>
      <c r="K43" s="145"/>
      <c r="L43" s="23">
        <v>100</v>
      </c>
      <c r="O43" s="50"/>
    </row>
    <row r="44" spans="1:16">
      <c r="A44">
        <v>9</v>
      </c>
      <c r="B44" s="23" t="str">
        <f>IF($A44 &lt;=B$42,($B$5*(1-B29)*#REF! + $B$6*(1-B29)*C44 + $B$5*B29*$B$23 + $B$6*B29*$B$23)/(1+B12), "")</f>
        <v/>
      </c>
      <c r="C44" s="23" t="str">
        <f>IF($A44 &lt;=C$42,($B$5*(1-C29)*#REF! + $B$6*(1-C29)*D44 + $B$5*C29*$B$23 + $B$6*C29*$B$23)/(1+C12), "")</f>
        <v/>
      </c>
      <c r="D44" s="23" t="str">
        <f>IF($A44 &lt;=D$42,($B$5*(1-D29)*#REF! + $B$6*(1-D29)*E44 + $B$5*D29*$B$23 + $B$6*D29*$B$23)/(1+D12), "")</f>
        <v/>
      </c>
      <c r="E44" s="23" t="str">
        <f>IF($A44 &lt;=E$42,($B$5*(1-E29)*#REF! + $B$6*(1-E29)*F44 + $B$5*E29*$B$23 + $B$6*E29*$B$23)/(1+E12), "")</f>
        <v/>
      </c>
      <c r="F44" s="23" t="str">
        <f>IF($A44 &lt;=F$42,($B$5*(1-F29)*#REF! + $B$6*(1-F29)*G44 + $B$5*F29*$B$23 + $B$6*F29*$B$23)/(1+F12), "")</f>
        <v/>
      </c>
      <c r="G44" s="23" t="str">
        <f>IF($A44 &lt;=G$42,($B$5*(1-G29)*#REF! + $B$6*(1-G29)*H44 + $B$5*G29*$B$23 + $B$6*G29*$B$23)/(1+G12), "")</f>
        <v/>
      </c>
      <c r="H44" s="23" t="str">
        <f>IF($A44 &lt;=H$42,($B$5*(1-H29)*#REF! + $B$6*(1-H29)*I44 + $B$5*H29*$B$23 + $B$6*H29*$B$23)/(1+H12), "")</f>
        <v/>
      </c>
      <c r="I44" s="23" t="str">
        <f>IF($A44 &lt;=I$42,($B$5*(1-I29)*#REF! + $B$6*(1-I29)*J44 + $B$5*I29*$B$23 + $B$6*I29*$B$23)/(1+I12), "")</f>
        <v/>
      </c>
      <c r="J44" s="23" t="str">
        <f>IF($A44 &lt;=J$42,($B$5*(1-J29)*#REF! + $B$6*(1-J29)*K44 + $B$5*J29*$B$23 + $B$6*J29*$B$23)/(1+J12), "")</f>
        <v/>
      </c>
      <c r="K44" s="23">
        <f ca="1">IF($A44 &lt;=K$42,($B$5*(1-K29)*L43 + $B$6*(1-K29)*L44 + $B$5*K29*$B$23 + $B$6*K29*$B$23)/(1+K12), "")</f>
        <v>88.705247995736372</v>
      </c>
      <c r="L44" s="23">
        <v>100</v>
      </c>
    </row>
    <row r="45" spans="1:16">
      <c r="A45">
        <v>8</v>
      </c>
      <c r="B45" s="23" t="str">
        <f>IF($A45 &lt;=B$42,($B$5*(1-B30)*C44 + $B$6*(1-B30)*C45 + $B$5*B30*$B$23 + $B$6*B30*$B$23)/(1+B13), "")</f>
        <v/>
      </c>
      <c r="C45" s="23" t="str">
        <f>IF($A45 &lt;=C$42,($B$5*(1-C30)*D44 + $B$6*(1-C30)*D45 + $B$5*C30*$B$23 + $B$6*C30*$B$23)/(1+C13), "")</f>
        <v/>
      </c>
      <c r="D45" s="23" t="str">
        <f>IF($A45 &lt;=D$42,($B$5*(1-D30)*E44 + $B$6*(1-D30)*E45 + $B$5*D30*$B$23 + $B$6*D30*$B$23)/(1+D13), "")</f>
        <v/>
      </c>
      <c r="E45" s="23" t="str">
        <f>IF($A45 &lt;=E$42,($B$5*(1-E30)*F44 + $B$6*(1-E30)*F45 + $B$5*E30*$B$23 + $B$6*E30*$B$23)/(1+E13), "")</f>
        <v/>
      </c>
      <c r="F45" s="23" t="str">
        <f>IF($A45 &lt;=F$42,($B$5*(1-F30)*G44 + $B$6*(1-F30)*G45 + $B$5*F30*$B$23 + $B$6*F30*$B$23)/(1+F13), "")</f>
        <v/>
      </c>
      <c r="G45" s="23" t="str">
        <f>IF($A45 &lt;=G$42,($B$5*(1-G30)*H44 + $B$6*(1-G30)*H45 + $B$5*G30*$B$23 + $B$6*G30*$B$23)/(1+G13), "")</f>
        <v/>
      </c>
      <c r="H45" s="23" t="str">
        <f>IF($A45 &lt;=H$42,($B$5*(1-H30)*I44 + $B$6*(1-H30)*I45 + $B$5*H30*$B$23 + $B$6*H30*$B$23)/(1+H13), "")</f>
        <v/>
      </c>
      <c r="I45" s="23" t="str">
        <f>IF($A45 &lt;=I$42,($B$5*(1-I30)*J44 + $B$6*(1-I30)*J45 + $B$5*I30*$B$23 + $B$6*I30*$B$23)/(1+I13), "")</f>
        <v/>
      </c>
      <c r="J45" s="23">
        <f ca="1">IF($A45 &lt;=J$42,($B$5*(1-J30)*K44 + $B$6*(1-J30)*K45 + $B$5*J30*$B$23 + $B$6*J30*$B$23)/(1+J13), "")</f>
        <v>80.250866915227761</v>
      </c>
      <c r="K45" s="23">
        <f ca="1">IF($A45 &lt;=K$42,($B$5*(1-K30)*L44 + $B$6*(1-K30)*L45 + $B$5*K30*$B$23 + $B$6*K30*$B$23)/(1+K13), "")</f>
        <v>90.446995693785425</v>
      </c>
      <c r="L45" s="23">
        <v>100</v>
      </c>
    </row>
    <row r="46" spans="1:16">
      <c r="A46">
        <v>7</v>
      </c>
      <c r="B46" s="23" t="str">
        <f>IF($A46 &lt;=B$42,($B$5*(1-B31)*C45 + $B$6*(1-B31)*C46 + $B$5*B31*$B$23 + $B$6*B31*$B$23)/(1+B14), "")</f>
        <v/>
      </c>
      <c r="C46" s="23" t="str">
        <f>IF($A46 &lt;=C$42,($B$5*(1-C31)*D45 + $B$6*(1-C31)*D46 + $B$5*C31*$B$23 + $B$6*C31*$B$23)/(1+C14), "")</f>
        <v/>
      </c>
      <c r="D46" s="23" t="str">
        <f>IF($A46 &lt;=D$42,($B$5*(1-D31)*E45 + $B$6*(1-D31)*E46 + $B$5*D31*$B$23 + $B$6*D31*$B$23)/(1+D14), "")</f>
        <v/>
      </c>
      <c r="E46" s="23" t="str">
        <f>IF($A46 &lt;=E$42,($B$5*(1-E31)*F45 + $B$6*(1-E31)*F46 + $B$5*E31*$B$23 + $B$6*E31*$B$23)/(1+E14), "")</f>
        <v/>
      </c>
      <c r="F46" s="23" t="str">
        <f>IF($A46 &lt;=F$42,($B$5*(1-F31)*G45 + $B$6*(1-F31)*G46 + $B$5*F31*$B$23 + $B$6*F31*$B$23)/(1+F14), "")</f>
        <v/>
      </c>
      <c r="G46" s="23" t="str">
        <f>IF($A46 &lt;=G$42,($B$5*(1-G31)*H45 + $B$6*(1-G31)*H46 + $B$5*G31*$B$23 + $B$6*G31*$B$23)/(1+G14), "")</f>
        <v/>
      </c>
      <c r="H46" s="23" t="str">
        <f>IF($A46 &lt;=H$42,($B$5*(1-H31)*I45 + $B$6*(1-H31)*I46 + $B$5*H31*$B$23 + $B$6*H31*$B$23)/(1+H14), "")</f>
        <v/>
      </c>
      <c r="I46" s="23">
        <f ca="1">IF($A46 &lt;=I$42,($B$5*(1-I31)*J45 + $B$6*(1-I31)*J46 + $B$5*I31*$B$23 + $B$6*I31*$B$23)/(1+I14), "")</f>
        <v>73.869023719304195</v>
      </c>
      <c r="J46" s="23">
        <f ca="1">IF($A46 &lt;=J$42,($B$5*(1-J31)*K45 + $B$6*(1-J31)*K46 + $B$5*J31*$B$23 + $B$6*J31*$B$23)/(1+J14), "")</f>
        <v>83.160008679562893</v>
      </c>
      <c r="K46" s="23">
        <f ca="1">IF($A46 &lt;=K$42,($B$5*(1-K31)*L45 + $B$6*(1-K31)*L46 + $B$5*K31*$B$23 + $B$6*K31*$B$23)/(1+K14), "")</f>
        <v>91.924860104853423</v>
      </c>
      <c r="L46" s="23">
        <v>100</v>
      </c>
    </row>
    <row r="47" spans="1:16">
      <c r="A47">
        <v>6</v>
      </c>
      <c r="B47" s="23" t="str">
        <f>IF($A47 &lt;=B$42,($B$5*(1-B32)*C46 + $B$6*(1-B32)*C47 + $B$5*B32*$B$23 + $B$6*B32*$B$23)/(1+B15), "")</f>
        <v/>
      </c>
      <c r="C47" s="23" t="str">
        <f>IF($A47 &lt;=C$42,($B$5*(1-C32)*D46 + $B$6*(1-C32)*D47 + $B$5*C32*$B$23 + $B$6*C32*$B$23)/(1+C15), "")</f>
        <v/>
      </c>
      <c r="D47" s="23" t="str">
        <f>IF($A47 &lt;=D$42,($B$5*(1-D32)*E46 + $B$6*(1-D32)*E47 + $B$5*D32*$B$23 + $B$6*D32*$B$23)/(1+D15), "")</f>
        <v/>
      </c>
      <c r="E47" s="23" t="str">
        <f>IF($A47 &lt;=E$42,($B$5*(1-E32)*F46 + $B$6*(1-E32)*F47 + $B$5*E32*$B$23 + $B$6*E32*$B$23)/(1+E15), "")</f>
        <v/>
      </c>
      <c r="F47" s="23" t="str">
        <f>IF($A47 &lt;=F$42,($B$5*(1-F32)*G46 + $B$6*(1-F32)*G47 + $B$5*F32*$B$23 + $B$6*F32*$B$23)/(1+F15), "")</f>
        <v/>
      </c>
      <c r="G47" s="23" t="str">
        <f>IF($A47 &lt;=G$42,($B$5*(1-G32)*H46 + $B$6*(1-G32)*H47 + $B$5*G32*$B$23 + $B$6*G32*$B$23)/(1+G15), "")</f>
        <v/>
      </c>
      <c r="H47" s="23">
        <f ca="1">IF($A47 &lt;=H$42,($B$5*(1-H32)*I46 + $B$6*(1-H32)*I47 + $B$5*H32*$B$23 + $B$6*H32*$B$23)/(1+H15), "")</f>
        <v>69.029468715072952</v>
      </c>
      <c r="I47" s="23">
        <f ca="1">IF($A47 &lt;=I$42,($B$5*(1-I32)*J46 + $B$6*(1-I32)*J47 + $B$5*I32*$B$23 + $B$6*I32*$B$23)/(1+I15), "")</f>
        <v>77.56703196959937</v>
      </c>
      <c r="J47" s="23">
        <f ca="1">IF($A47 &lt;=J$42,($B$5*(1-J32)*K46 + $B$6*(1-J32)*K47 + $B$5*J32*$B$23 + $B$6*J32*$B$23)/(1+J15), "")</f>
        <v>85.662048878105665</v>
      </c>
      <c r="K47" s="23">
        <f ca="1">IF($A47 &lt;=K$42,($B$5*(1-K32)*L46 + $B$6*(1-K32)*L47 + $B$5*K32*$B$23 + $B$6*K32*$B$23)/(1+K15), "")</f>
        <v>93.171565431025556</v>
      </c>
      <c r="L47" s="23">
        <v>100</v>
      </c>
    </row>
    <row r="48" spans="1:16">
      <c r="A48" s="48">
        <v>5</v>
      </c>
      <c r="B48" s="23" t="str">
        <f>IF($A48 &lt;=B$42,($B$5*(1-B33)*C47 + $B$6*(1-B33)*C48 + $B$5*B33*$B$23 + $B$6*B33*$B$23)/(1+B16), "")</f>
        <v/>
      </c>
      <c r="C48" s="23" t="str">
        <f>IF($A48 &lt;=C$42,($B$5*(1-C33)*D47 + $B$6*(1-C33)*D48 + $B$5*C33*$B$23 + $B$6*C33*$B$23)/(1+C16), "")</f>
        <v/>
      </c>
      <c r="D48" s="23" t="str">
        <f>IF($A48 &lt;=D$42,($B$5*(1-D33)*E47 + $B$6*(1-D33)*E48 + $B$5*D33*$B$23 + $B$6*D33*$B$23)/(1+D16), "")</f>
        <v/>
      </c>
      <c r="E48" s="23" t="str">
        <f>IF($A48 &lt;=E$42,($B$5*(1-E33)*F47 + $B$6*(1-E33)*F48 + $B$5*E33*$B$23 + $B$6*E33*$B$23)/(1+E16), "")</f>
        <v/>
      </c>
      <c r="F48" s="23" t="str">
        <f>IF($A48 &lt;=F$42,($B$5*(1-F33)*G47 + $B$6*(1-F33)*G48 + $B$5*F33*$B$23 + $B$6*F33*$B$23)/(1+F16), "")</f>
        <v/>
      </c>
      <c r="G48" s="23">
        <f ca="1">IF($A48 &lt;=G$42,($B$5*(1-G33)*H47 + $B$6*(1-G33)*H48 + $B$5*G33*$B$23 + $B$6*G33*$B$23)/(1+G16), "")</f>
        <v>65.358295749239787</v>
      </c>
      <c r="H48" s="23">
        <f ca="1">IF($A48 &lt;=H$42,($B$5*(1-H33)*I47 + $B$6*(1-H33)*I48 + $B$5*H33*$B$23 + $B$6*H33*$B$23)/(1+H16), "")</f>
        <v>73.261819491663744</v>
      </c>
      <c r="I48" s="23">
        <f ca="1">IF($A48 &lt;=I$42,($B$5*(1-I33)*J47 + $B$6*(1-I33)*J48 + $B$5*I33*$B$23 + $B$6*I33*$B$23)/(1+I16), "")</f>
        <v>80.782894980401821</v>
      </c>
      <c r="J48" s="23">
        <f ca="1">IF($A48 &lt;=J$42,($B$5*(1-J33)*K47 + $B$6*(1-J33)*K48 + $B$5*J33*$B$23 + $B$6*J33*$B$23)/(1+J16), "")</f>
        <v>87.796631124413963</v>
      </c>
      <c r="K48" s="23">
        <f ca="1">IF($A48 &lt;=K$42,($B$5*(1-K33)*L47 + $B$6*(1-K33)*L48 + $B$5*K33*$B$23 + $B$6*K33*$B$23)/(1+K16), "")</f>
        <v>94.218200442515027</v>
      </c>
      <c r="L48" s="23">
        <v>100</v>
      </c>
      <c r="O48" s="24"/>
    </row>
    <row r="49" spans="1:15">
      <c r="A49" s="48">
        <v>4</v>
      </c>
      <c r="B49" s="23" t="str">
        <f>IF($A49 &lt;=B$42,($B$5*(1-B34)*C48 + $B$6*(1-B34)*C49 + $B$5*B34*$B$23 + $B$6*B34*$B$23)/(1+B17), "")</f>
        <v/>
      </c>
      <c r="C49" s="23" t="str">
        <f>IF($A49 &lt;=C$42,($B$5*(1-C34)*D48 + $B$6*(1-C34)*D49 + $B$5*C34*$B$23 + $B$6*C34*$B$23)/(1+C17), "")</f>
        <v/>
      </c>
      <c r="D49" s="23" t="str">
        <f>IF($A49 &lt;=D$42,($B$5*(1-D34)*E48 + $B$6*(1-D34)*E49 + $B$5*D34*$B$23 + $B$6*D34*$B$23)/(1+D17), "")</f>
        <v/>
      </c>
      <c r="E49" s="23" t="str">
        <f>IF($A49 &lt;=E$42,($B$5*(1-E34)*F48 + $B$6*(1-E34)*F49 + $B$5*E34*$B$23 + $B$6*E34*$B$23)/(1+E17), "")</f>
        <v/>
      </c>
      <c r="F49" s="23">
        <f ca="1">IF($A49 &lt;=F$42,($B$5*(1-F34)*G48 + $B$6*(1-F34)*G49 + $B$5*F34*$B$23 + $B$6*F34*$B$23)/(1+F17), "")</f>
        <v>62.586553933725064</v>
      </c>
      <c r="G49" s="23">
        <f ca="1">IF($A49 &lt;=G$42,($B$5*(1-G34)*H48 + $B$6*(1-G34)*H49 + $B$5*G34*$B$23 + $B$6*G34*$B$23)/(1+G17), "")</f>
        <v>69.950353005595076</v>
      </c>
      <c r="H49" s="23">
        <f ca="1">IF($A49 &lt;=H$42,($B$5*(1-H34)*I48 + $B$6*(1-H34)*I49 + $B$5*H34*$B$23 + $B$6*H34*$B$23)/(1+H17), "")</f>
        <v>76.975120798881335</v>
      </c>
      <c r="I49" s="23">
        <f ca="1">IF($A49 &lt;=I$42,($B$5*(1-I34)*J48 + $B$6*(1-I34)*J49 + $B$5*I34*$B$23 + $B$6*I34*$B$23)/(1+I17), "")</f>
        <v>83.551767936110636</v>
      </c>
      <c r="J49" s="23">
        <f ca="1">IF($A49 &lt;=J$42,($B$5*(1-J34)*K48 + $B$6*(1-J34)*K49 + $B$5*J34*$B$23 + $B$6*J34*$B$23)/(1+J17), "")</f>
        <v>89.605500739547381</v>
      </c>
      <c r="K49" s="23">
        <f ca="1">IF($A49 &lt;=K$42,($B$5*(1-K34)*L48 + $B$6*(1-K34)*L49 + $B$5*K34*$B$23 + $B$6*K34*$B$23)/(1+K17), "")</f>
        <v>95.093385544900002</v>
      </c>
      <c r="L49" s="23">
        <v>100</v>
      </c>
      <c r="O49" s="24"/>
    </row>
    <row r="50" spans="1:15">
      <c r="A50" s="48">
        <v>3</v>
      </c>
      <c r="B50" s="23" t="str">
        <f>IF($A50 &lt;=B$42,($B$5*(1-B35)*C49 + $B$6*(1-B35)*C50 + $B$5*B35*$B$23 + $B$6*B35*$B$23)/(1+B18), "")</f>
        <v/>
      </c>
      <c r="C50" s="23" t="str">
        <f>IF($A50 &lt;=C$42,($B$5*(1-C35)*D49 + $B$6*(1-C35)*D50 + $B$5*C35*$B$23 + $B$6*C35*$B$23)/(1+C18), "")</f>
        <v/>
      </c>
      <c r="D50" s="23" t="str">
        <f>IF($A50 &lt;=D$42,($B$5*(1-D35)*E49 + $B$6*(1-D35)*E50 + $B$5*D35*$B$23 + $B$6*D35*$B$23)/(1+D18), "")</f>
        <v/>
      </c>
      <c r="E50" s="23">
        <f ca="1">IF($A50 &lt;=E$42,($B$5*(1-E35)*F49 + $B$6*(1-E35)*F50 + $B$5*E35*$B$23 + $B$6*E35*$B$23)/(1+E18), "")</f>
        <v>60.517073647248786</v>
      </c>
      <c r="F50" s="23">
        <f ca="1">IF($A50 &lt;=F$42,($B$5*(1-F35)*G49 + $B$6*(1-F35)*G50 + $B$5*F35*$B$23 + $B$6*F35*$B$23)/(1+F18), "")</f>
        <v>67.415975229131092</v>
      </c>
      <c r="G50" s="23">
        <f ca="1">IF($A50 &lt;=G$42,($B$5*(1-G35)*H49 + $B$6*(1-G35)*H50 + $B$5*G35*$B$23 + $B$6*G35*$B$23)/(1+G18), "")</f>
        <v>74.007329720902362</v>
      </c>
      <c r="H50" s="23">
        <f ca="1">IF($A50 &lt;=H$42,($B$5*(1-H35)*I49 + $B$6*(1-H35)*I50 + $B$5*H35*$B$23 + $B$6*H35*$B$23)/(1+H18), "")</f>
        <v>80.195897022973369</v>
      </c>
      <c r="I50" s="23">
        <f ca="1">IF($A50 &lt;=I$42,($B$5*(1-I35)*J49 + $B$6*(1-I35)*J50 + $B$5*I35*$B$23 + $B$6*I35*$B$23)/(1+I18), "")</f>
        <v>85.916104704794563</v>
      </c>
      <c r="J50" s="23">
        <f ca="1">IF($A50 &lt;=J$42,($B$5*(1-J35)*K49 + $B$6*(1-J35)*K50 + $B$5*J35*$B$23 + $B$6*J35*$B$23)/(1+J18), "")</f>
        <v>91.129865850497197</v>
      </c>
      <c r="K50" s="23">
        <f ca="1">IF($A50 &lt;=K$42,($B$5*(1-K35)*L49 + $B$6*(1-K35)*L50 + $B$5*K35*$B$23 + $B$6*K35*$B$23)/(1+K18), "")</f>
        <v>95.822846913539919</v>
      </c>
      <c r="L50" s="23">
        <v>100</v>
      </c>
      <c r="O50" s="24"/>
    </row>
    <row r="51" spans="1:15">
      <c r="A51" s="48">
        <v>2</v>
      </c>
      <c r="B51" s="23" t="str">
        <f>IF($A51 &lt;=B$42,($B$5*(1-B36)*C50 + $B$6*(1-B36)*C51 + $B$5*B36*$B$23 + $B$6*B36*$B$23)/(1+B19), "")</f>
        <v/>
      </c>
      <c r="C51" s="23" t="str">
        <f>IF($A51 &lt;=C$42,($B$5*(1-C36)*D50 + $B$6*(1-C36)*D51 + $B$5*C36*$B$23 + $B$6*C36*$B$23)/(1+C19), "")</f>
        <v/>
      </c>
      <c r="D51" s="23">
        <f ca="1">IF($A51 &lt;=D$42,($B$5*(1-D36)*E50 + $B$6*(1-D36)*E51 + $B$5*D36*$B$23 + $B$6*D36*$B$23)/(1+D19), "")</f>
        <v>59.002642014345362</v>
      </c>
      <c r="E51" s="23">
        <f ca="1">IF($A51 &lt;=E$42,($B$5*(1-E36)*F50 + $B$6*(1-E36)*F51 + $B$5*E36*$B$23 + $B$6*E36*$B$23)/(1+E19), "")</f>
        <v>65.496264783326552</v>
      </c>
      <c r="F51" s="23">
        <f ca="1">IF($A51 &lt;=F$42,($B$5*(1-F36)*G50 + $B$6*(1-F36)*G51 + $B$5*F36*$B$23 + $B$6*F36*$B$23)/(1+F19), "")</f>
        <v>71.705253593506484</v>
      </c>
      <c r="G51" s="23">
        <f ca="1">IF($A51 &lt;=G$42,($B$5*(1-G36)*H50 + $B$6*(1-G36)*H51 + $B$5*G36*$B$23 + $B$6*G36*$B$23)/(1+G19), "")</f>
        <v>77.546548149514351</v>
      </c>
      <c r="H51" s="23">
        <f ca="1">IF($A51 &lt;=H$42,($B$5*(1-H36)*I50 + $B$6*(1-H36)*I51 + $B$5*H36*$B$23 + $B$6*H36*$B$23)/(1+H19), "")</f>
        <v>82.962979364879715</v>
      </c>
      <c r="I51" s="23">
        <f ca="1">IF($A51 &lt;=I$42,($B$5*(1-I36)*J50 + $B$6*(1-I36)*J51 + $B$5*I36*$B$23 + $B$6*I36*$B$23)/(1+I19), "")</f>
        <v>87.921249647400643</v>
      </c>
      <c r="J51" s="23">
        <f ca="1">IF($A51 &lt;=J$42,($B$5*(1-J36)*K50 + $B$6*(1-J36)*K51 + $B$5*J36*$B$23 + $B$6*J36*$B$23)/(1+J19), "")</f>
        <v>92.408664864849058</v>
      </c>
      <c r="K51" s="23">
        <f ca="1">IF($A51 &lt;=K$42,($B$5*(1-K36)*L50 + $B$6*(1-K36)*L51 + $B$5*K36*$B$23 + $B$6*K36*$B$23)/(1+K19), "")</f>
        <v>96.429284591436584</v>
      </c>
      <c r="L51" s="23">
        <v>100</v>
      </c>
      <c r="O51" s="24"/>
    </row>
    <row r="52" spans="1:15">
      <c r="A52" s="48">
        <v>1</v>
      </c>
      <c r="B52" s="23" t="str">
        <f>IF($A52 &lt;=B$42,($B$5*(1-B37)*C51 + $B$6*(1-B37)*C52 + $B$5*B37*$B$23 + $B$6*B37*$B$23)/(1+B20), "")</f>
        <v/>
      </c>
      <c r="C52" s="23">
        <f ca="1">IF($A52 &lt;=C$42,($B$5*(1-C37)*D51 + $B$6*(1-C37)*D52 + $B$5*C37*$B$23 + $B$6*C37*$B$23)/(1+C20), "")</f>
        <v>57.931391452359406</v>
      </c>
      <c r="D52" s="23">
        <f ca="1">IF($A52 &lt;=D$42,($B$5*(1-D37)*E51 + $B$6*(1-D37)*E52 + $B$5*D37*$B$23 + $B$6*D37*$B$23)/(1+D20), "")</f>
        <v>64.067437921323005</v>
      </c>
      <c r="E52" s="23">
        <f ca="1">IF($A52 &lt;=E$42,($B$5*(1-E37)*F51 + $B$6*(1-E37)*F52 + $B$5*E37*$B$23 + $B$6*E37*$B$23)/(1+E20), "")</f>
        <v>69.935606122589661</v>
      </c>
      <c r="F52" s="23">
        <f ca="1">IF($A52 &lt;=F$42,($B$5*(1-F37)*G51 + $B$6*(1-F37)*G52 + $B$5*F37*$B$23 + $B$6*F37*$B$23)/(1+F20), "")</f>
        <v>75.463591017392361</v>
      </c>
      <c r="G52" s="23">
        <f ca="1">IF($A52 &lt;=G$42,($B$5*(1-G37)*H51 + $B$6*(1-G37)*H52 + $B$5*G37*$B$23 + $B$6*G37*$B$23)/(1+G20), "")</f>
        <v>80.601845322939781</v>
      </c>
      <c r="H52" s="23">
        <f ca="1">IF($A52 &lt;=H$42,($B$5*(1-H37)*I51 + $B$6*(1-H37)*I52 + $B$5*H37*$B$23 + $B$6*H37*$B$23)/(1+H20), "")</f>
        <v>85.321668600980217</v>
      </c>
      <c r="I52" s="23">
        <f ca="1">IF($A52 &lt;=I$42,($B$5*(1-I37)*J51 + $B$6*(1-I37)*J52 + $B$5*I37*$B$23 + $B$6*I37*$B$23)/(1+I20), "")</f>
        <v>89.612298625024749</v>
      </c>
      <c r="J52" s="23">
        <f ca="1">IF($A52 &lt;=J$42,($B$5*(1-J37)*K51 + $B$6*(1-J37)*K52 + $B$5*J37*$B$23 + $B$6*J37*$B$23)/(1+J20), "")</f>
        <v>93.47755327573573</v>
      </c>
      <c r="K52" s="23">
        <f ca="1">IF($A52 &lt;=K$42,($B$5*(1-K37)*L51 + $B$6*(1-K37)*L52 + $B$5*K37*$B$23 + $B$6*K37*$B$23)/(1+K20), "")</f>
        <v>96.932438368426034</v>
      </c>
      <c r="L52" s="23">
        <v>100</v>
      </c>
      <c r="O52" s="24"/>
    </row>
    <row r="53" spans="1:15">
      <c r="A53" s="48">
        <v>0</v>
      </c>
      <c r="B53" s="23">
        <f ca="1">IF($A53 &lt;=B$42,($B$5*(1-B38)*C52 + $B$6*(1-B38)*C53 + $B$5*B38*$B$23 + $B$6*B38*$B$23)/(1+B21), "")</f>
        <v>57.216858239428994</v>
      </c>
      <c r="C53" s="23">
        <f ca="1">IF($A53 &lt;=C$42,($B$5*(1-C38)*D52 + $B$6*(1-C38)*D53 + $B$5*C38*$B$23 + $B$6*C38*$B$23)/(1+C21), "")</f>
        <v>63.033661378752598</v>
      </c>
      <c r="D53" s="23">
        <f ca="1">IF($A53 &lt;=D$42,($B$5*(1-D38)*E52 + $B$6*(1-D38)*E53 + $B$5*D38*$B$23 + $B$6*D38*$B$23)/(1+D21), "")</f>
        <v>68.594939476713108</v>
      </c>
      <c r="E53" s="23">
        <f ca="1">IF($A53 &lt;=E$42,($B$5*(1-E38)*F52 + $B$6*(1-E38)*F53 + $B$5*E38*$B$23 + $B$6*E38*$B$23)/(1+E21), "")</f>
        <v>73.837923618960716</v>
      </c>
      <c r="F53" s="23">
        <f ca="1">IF($A53 &lt;=F$42,($B$5*(1-F38)*G52 + $B$6*(1-F38)*G53 + $B$5*F38*$B$23 + $B$6*F38*$B$23)/(1+F21), "")</f>
        <v>78.719960458577546</v>
      </c>
      <c r="G53" s="23">
        <f ca="1">IF($A53 &lt;=G$42,($B$5*(1-G38)*H52 + $B$6*(1-G38)*H53 + $B$5*G38*$B$23 + $B$6*G38*$B$23)/(1+G21), "")</f>
        <v>83.216680315166855</v>
      </c>
      <c r="H53" s="23">
        <f ca="1">IF($A53 &lt;=H$42,($B$5*(1-H38)*I52 + $B$6*(1-H38)*I53 + $B$5*H38*$B$23 + $B$6*H38*$B$23)/(1+H21), "")</f>
        <v>87.319375685225566</v>
      </c>
      <c r="I53" s="23">
        <f ca="1">IF($A53 &lt;=I$42,($B$5*(1-I38)*J52 + $B$6*(1-I38)*J53 + $B$5*I38*$B$23 + $B$6*I38*$B$23)/(1+I21), "")</f>
        <v>91.032042497330892</v>
      </c>
      <c r="J53" s="23">
        <f ca="1">IF($A53 &lt;=J$42,($B$5*(1-J38)*K52 + $B$6*(1-J38)*K53 + $B$5*J38*$B$23 + $B$6*J38*$B$23)/(1+J21), "")</f>
        <v>94.368423046682594</v>
      </c>
      <c r="K53" s="23">
        <f ca="1">IF($A53 &lt;=K$42,($B$5*(1-K38)*L52 + $B$6*(1-K38)*L53 + $B$5*K38*$B$23 + $B$6*K38*$B$23)/(1+K21), "")</f>
        <v>97.3492758518275</v>
      </c>
      <c r="L53" s="23">
        <v>100</v>
      </c>
      <c r="O53" s="24"/>
    </row>
    <row r="54" spans="1:15">
      <c r="A54" s="48"/>
      <c r="B54" s="57"/>
      <c r="C54" s="57"/>
      <c r="D54" s="57"/>
      <c r="E54" s="57"/>
      <c r="F54" s="57"/>
      <c r="G54" s="57"/>
      <c r="H54" s="57"/>
      <c r="I54" s="57"/>
      <c r="J54" s="50"/>
      <c r="K54" s="50"/>
      <c r="O54" s="24"/>
    </row>
    <row r="55" spans="1:15">
      <c r="B55" s="6" t="s">
        <v>7</v>
      </c>
      <c r="C55" s="3"/>
      <c r="D55" s="6"/>
      <c r="E55" s="6"/>
      <c r="F55" s="6"/>
      <c r="G55" s="6"/>
    </row>
    <row r="58" spans="1:15">
      <c r="A58" s="1"/>
    </row>
  </sheetData>
  <mergeCells count="4">
    <mergeCell ref="A1:B1"/>
    <mergeCell ref="A9:B9"/>
    <mergeCell ref="A41:C41"/>
    <mergeCell ref="A26:B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49" workbookViewId="0">
      <selection activeCell="E65" sqref="E65"/>
    </sheetView>
  </sheetViews>
  <sheetFormatPr baseColWidth="10" defaultColWidth="8.83203125" defaultRowHeight="12" x14ac:dyDescent="0"/>
  <cols>
    <col min="1" max="1" width="10.6640625" customWidth="1"/>
    <col min="3" max="3" width="10.6640625" bestFit="1" customWidth="1"/>
    <col min="4" max="4" width="12.5" bestFit="1" customWidth="1"/>
  </cols>
  <sheetData>
    <row r="1" spans="1:16" ht="13" thickBot="1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" thickBot="1"/>
    <row r="3" spans="1:16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" thickBot="1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38" t="s">
        <v>16</v>
      </c>
      <c r="B5" s="139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>
      <c r="A6" s="81" t="s">
        <v>18</v>
      </c>
      <c r="B6" s="109">
        <v>5.0000000000000001E-3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" thickBot="1"/>
    <row r="28" spans="1:17" ht="13" thickBot="1">
      <c r="A28" s="131" t="s">
        <v>13</v>
      </c>
      <c r="B28" s="132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" thickBot="1"/>
    <row r="47" spans="1:17" ht="13" thickBot="1">
      <c r="A47" s="131" t="s">
        <v>41</v>
      </c>
      <c r="B47" s="133"/>
      <c r="C47" s="13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" thickBot="1">
      <c r="A48" s="131" t="s">
        <v>42</v>
      </c>
      <c r="B48" s="133"/>
      <c r="C48" s="13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" thickBot="1"/>
    <row r="50" spans="1:17" ht="13" thickBot="1">
      <c r="A50" s="131" t="s">
        <v>20</v>
      </c>
      <c r="B50" s="133"/>
      <c r="C50" s="13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" thickBot="1">
      <c r="A51" s="131" t="s">
        <v>19</v>
      </c>
      <c r="B51" s="133"/>
      <c r="C51" s="132"/>
      <c r="D51" s="85">
        <f>SUM(D50:Q50)</f>
        <v>8.8775717191072872E-11</v>
      </c>
    </row>
    <row r="55" spans="1:17" ht="13" thickBot="1"/>
    <row r="56" spans="1:17" ht="13" thickBot="1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" t="s">
        <v>30</v>
      </c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workbookViewId="0">
      <selection activeCell="D51" sqref="D51"/>
    </sheetView>
  </sheetViews>
  <sheetFormatPr baseColWidth="10" defaultColWidth="8.83203125" defaultRowHeight="12" x14ac:dyDescent="0"/>
  <cols>
    <col min="1" max="1" width="10.6640625" customWidth="1"/>
    <col min="3" max="3" width="9.6640625" bestFit="1" customWidth="1"/>
    <col min="4" max="4" width="12.5" bestFit="1" customWidth="1"/>
  </cols>
  <sheetData>
    <row r="1" spans="1:16" ht="13" thickBot="1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" thickBot="1"/>
    <row r="3" spans="1:16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" thickBot="1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38" t="s">
        <v>16</v>
      </c>
      <c r="B5" s="13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>
      <c r="A6" s="81" t="s">
        <v>18</v>
      </c>
      <c r="B6" s="109">
        <v>0.01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" thickBot="1"/>
    <row r="28" spans="1:17" ht="13" thickBot="1">
      <c r="A28" s="131" t="s">
        <v>13</v>
      </c>
      <c r="B28" s="132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" thickBot="1"/>
    <row r="47" spans="1:17" ht="13" thickBot="1">
      <c r="A47" s="131" t="s">
        <v>41</v>
      </c>
      <c r="B47" s="133"/>
      <c r="C47" s="13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" thickBot="1">
      <c r="A48" s="131" t="s">
        <v>42</v>
      </c>
      <c r="B48" s="133"/>
      <c r="C48" s="13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" thickBot="1"/>
    <row r="50" spans="1:17" ht="13" thickBot="1">
      <c r="A50" s="131" t="s">
        <v>20</v>
      </c>
      <c r="B50" s="133"/>
      <c r="C50" s="13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" thickBot="1">
      <c r="A51" s="131" t="s">
        <v>19</v>
      </c>
      <c r="B51" s="133"/>
      <c r="C51" s="132"/>
      <c r="D51" s="85">
        <f>SUM(D50:Q50)</f>
        <v>3.6711969394737879E-8</v>
      </c>
    </row>
    <row r="55" spans="1:17" ht="13" thickBot="1"/>
    <row r="56" spans="1:17" ht="13" thickBot="1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0.11650000000000001</v>
      </c>
      <c r="D70" s="1" t="s">
        <v>30</v>
      </c>
    </row>
    <row r="71" spans="1:16">
      <c r="A71" s="1" t="s">
        <v>23</v>
      </c>
      <c r="C71" s="19">
        <v>2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6"/>
  <sheetViews>
    <sheetView showGridLines="0" workbookViewId="0">
      <selection activeCell="C44" sqref="C44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" thickBot="1">
      <c r="A1" s="115" t="s">
        <v>35</v>
      </c>
      <c r="B1" s="114"/>
      <c r="E1" s="1"/>
    </row>
    <row r="2" spans="1:11">
      <c r="A2" s="25" t="s">
        <v>2</v>
      </c>
      <c r="B2" s="38">
        <v>0.06</v>
      </c>
    </row>
    <row r="3" spans="1:11">
      <c r="A3" s="26" t="s">
        <v>3</v>
      </c>
      <c r="B3" s="34">
        <v>1.25</v>
      </c>
    </row>
    <row r="4" spans="1:11">
      <c r="A4" s="26" t="s">
        <v>4</v>
      </c>
      <c r="B4" s="35">
        <v>0.9</v>
      </c>
    </row>
    <row r="5" spans="1:11">
      <c r="A5" s="26" t="s">
        <v>5</v>
      </c>
      <c r="B5" s="36">
        <v>0.5</v>
      </c>
      <c r="F5" s="1"/>
    </row>
    <row r="6" spans="1:11" ht="13" thickBot="1">
      <c r="A6" s="27" t="s">
        <v>6</v>
      </c>
      <c r="B6" s="37">
        <f>1-B5</f>
        <v>0.5</v>
      </c>
    </row>
    <row r="7" spans="1:11">
      <c r="C7" s="7"/>
      <c r="D7" s="7"/>
      <c r="E7" s="7"/>
      <c r="F7" s="7"/>
      <c r="G7" s="7"/>
      <c r="H7" s="7"/>
      <c r="I7" s="7"/>
      <c r="J7" s="7"/>
      <c r="K7" s="7"/>
    </row>
    <row r="8" spans="1:11" ht="13" thickBot="1">
      <c r="A8" s="10"/>
      <c r="B8" s="10"/>
      <c r="C8" s="10"/>
      <c r="D8" s="10"/>
      <c r="E8" s="10"/>
      <c r="F8" s="10"/>
      <c r="G8" s="10"/>
    </row>
    <row r="9" spans="1:11" ht="13" thickBot="1">
      <c r="A9" s="116" t="s">
        <v>32</v>
      </c>
      <c r="B9" s="117"/>
      <c r="C9" s="61"/>
      <c r="D9" s="61"/>
      <c r="E9" s="61"/>
      <c r="F9" s="61"/>
      <c r="G9" s="62"/>
    </row>
    <row r="10" spans="1:11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" thickBot="1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>
      <c r="C17" s="7"/>
      <c r="D17" s="7"/>
      <c r="E17" s="7"/>
      <c r="F17" s="7"/>
      <c r="G17" s="7"/>
      <c r="H17" s="7"/>
      <c r="I17" s="7"/>
      <c r="J17" s="7"/>
      <c r="K17" s="7"/>
    </row>
    <row r="18" spans="1:17" ht="13" thickBot="1">
      <c r="A18" s="1"/>
      <c r="J18" s="1"/>
    </row>
    <row r="19" spans="1:17" ht="13" thickBot="1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" thickBot="1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" thickBot="1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" thickBot="1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" thickBot="1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>
      <c r="B39" s="5"/>
      <c r="C39" s="5"/>
      <c r="D39" s="2"/>
      <c r="E39" s="5"/>
    </row>
    <row r="40" spans="1:16">
      <c r="B40" s="5"/>
      <c r="C40" s="5"/>
      <c r="D40" s="2"/>
      <c r="E40" s="5"/>
    </row>
    <row r="43" spans="1:16">
      <c r="B43" s="6" t="s">
        <v>7</v>
      </c>
      <c r="C43" s="3"/>
      <c r="D43" s="6"/>
      <c r="E43" s="6"/>
      <c r="F43" s="6"/>
      <c r="G43" s="6"/>
    </row>
    <row r="46" spans="1:16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topLeftCell="A23" workbookViewId="0">
      <selection activeCell="K49" sqref="K49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" thickBot="1">
      <c r="A1" s="115" t="s">
        <v>35</v>
      </c>
      <c r="B1" s="114"/>
      <c r="E1" s="1"/>
    </row>
    <row r="2" spans="1:16">
      <c r="A2" s="25" t="s">
        <v>2</v>
      </c>
      <c r="B2" s="38">
        <v>0.06</v>
      </c>
    </row>
    <row r="3" spans="1:16">
      <c r="A3" s="26" t="s">
        <v>3</v>
      </c>
      <c r="B3" s="34">
        <v>1.25</v>
      </c>
    </row>
    <row r="4" spans="1:16">
      <c r="A4" s="26" t="s">
        <v>4</v>
      </c>
      <c r="B4" s="35">
        <v>0.9</v>
      </c>
    </row>
    <row r="5" spans="1:16">
      <c r="A5" s="26" t="s">
        <v>5</v>
      </c>
      <c r="B5" s="36">
        <v>0.5</v>
      </c>
      <c r="F5" s="1"/>
    </row>
    <row r="6" spans="1:16" ht="13" thickBot="1">
      <c r="A6" s="27" t="s">
        <v>6</v>
      </c>
      <c r="B6" s="37">
        <f>1-B5</f>
        <v>0.5</v>
      </c>
    </row>
    <row r="7" spans="1:16">
      <c r="C7" s="7"/>
      <c r="D7" s="7"/>
      <c r="E7" s="7"/>
      <c r="F7" s="7"/>
      <c r="G7" s="7"/>
      <c r="H7" s="7"/>
      <c r="I7" s="7"/>
      <c r="J7" s="7"/>
      <c r="K7" s="7"/>
    </row>
    <row r="8" spans="1:16" ht="13" thickBot="1">
      <c r="A8" s="10"/>
      <c r="B8" s="10"/>
      <c r="C8" s="10"/>
      <c r="D8" s="10"/>
      <c r="E8" s="10"/>
      <c r="F8" s="10"/>
      <c r="G8" s="10"/>
    </row>
    <row r="9" spans="1:16" ht="13" thickBot="1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>
      <c r="A18" s="1"/>
      <c r="H18" s="7"/>
      <c r="I18" s="7"/>
      <c r="J18" s="7"/>
      <c r="K18" s="7"/>
    </row>
    <row r="19" spans="1:17">
      <c r="B19" s="5"/>
      <c r="C19" s="5"/>
      <c r="D19" s="2"/>
      <c r="E19" s="5"/>
    </row>
    <row r="20" spans="1:17" ht="13" thickBot="1">
      <c r="B20" s="5"/>
      <c r="C20" s="5"/>
      <c r="D20" s="2"/>
      <c r="E20" s="5"/>
    </row>
    <row r="21" spans="1:17" ht="13" thickBot="1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" thickBot="1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" thickBot="1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" thickBot="1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" thickBot="1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" thickBot="1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>
      <c r="B47" s="6"/>
      <c r="C47" s="6"/>
      <c r="D47" s="6"/>
      <c r="E47" s="6"/>
      <c r="F47" s="6"/>
      <c r="G47" s="6"/>
    </row>
    <row r="48" spans="1:16">
      <c r="B48" s="6" t="s">
        <v>7</v>
      </c>
      <c r="C48" s="3"/>
      <c r="D48" s="6"/>
      <c r="E48" s="6"/>
      <c r="F48" s="6"/>
      <c r="G48" s="6"/>
    </row>
    <row r="51" spans="1:1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30" workbookViewId="0">
      <selection activeCell="B29" sqref="B29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" thickBot="1">
      <c r="A8" s="10"/>
      <c r="B8" s="10"/>
      <c r="C8" s="10"/>
      <c r="D8" s="10"/>
      <c r="E8" s="10"/>
      <c r="F8" s="10"/>
      <c r="G8" s="10"/>
    </row>
    <row r="9" spans="1:9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" thickBot="1">
      <c r="B19" s="5"/>
      <c r="C19" s="5"/>
      <c r="D19" s="2"/>
      <c r="E19" s="5"/>
    </row>
    <row r="20" spans="1:17" ht="13" thickBot="1">
      <c r="A20" s="127" t="s">
        <v>22</v>
      </c>
      <c r="B20" s="128"/>
      <c r="C20" s="108">
        <v>0.02</v>
      </c>
      <c r="D20" s="2"/>
      <c r="E20" s="5"/>
    </row>
    <row r="21" spans="1:17" ht="13" thickBot="1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topLeftCell="A3" zoomScale="115" zoomScaleNormal="115" zoomScalePageLayoutView="115" workbookViewId="0">
      <selection activeCell="B41" sqref="B41"/>
    </sheetView>
  </sheetViews>
  <sheetFormatPr baseColWidth="10" defaultColWidth="8.83203125" defaultRowHeight="12" x14ac:dyDescent="0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" thickBot="1">
      <c r="A1" s="115" t="s">
        <v>35</v>
      </c>
      <c r="B1" s="114"/>
      <c r="E1" s="1"/>
    </row>
    <row r="2" spans="1:9">
      <c r="A2" s="25" t="s">
        <v>2</v>
      </c>
      <c r="B2" s="38">
        <v>0.06</v>
      </c>
    </row>
    <row r="3" spans="1:9">
      <c r="A3" s="26" t="s">
        <v>3</v>
      </c>
      <c r="B3" s="34">
        <v>1.25</v>
      </c>
    </row>
    <row r="4" spans="1:9">
      <c r="A4" s="26" t="s">
        <v>4</v>
      </c>
      <c r="B4" s="35">
        <v>0.9</v>
      </c>
    </row>
    <row r="5" spans="1:9">
      <c r="A5" s="26" t="s">
        <v>5</v>
      </c>
      <c r="B5" s="36">
        <v>0.5</v>
      </c>
      <c r="F5" s="1"/>
    </row>
    <row r="6" spans="1:9" ht="13" thickBot="1">
      <c r="A6" s="27" t="s">
        <v>6</v>
      </c>
      <c r="B6" s="37">
        <f>1-B5</f>
        <v>0.5</v>
      </c>
    </row>
    <row r="7" spans="1:9">
      <c r="C7" s="7"/>
      <c r="D7" s="7"/>
      <c r="E7" s="7"/>
      <c r="F7" s="7"/>
      <c r="G7" s="7"/>
      <c r="H7" s="7"/>
      <c r="I7" s="7"/>
    </row>
    <row r="8" spans="1:9" ht="13" thickBot="1">
      <c r="A8" s="10"/>
      <c r="B8" s="10"/>
      <c r="C8" s="10"/>
      <c r="D8" s="10"/>
      <c r="E8" s="10"/>
      <c r="F8" s="10"/>
      <c r="G8" s="10"/>
    </row>
    <row r="9" spans="1:9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9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" thickBot="1">
      <c r="A17" s="53"/>
      <c r="B17" s="56"/>
      <c r="C17" s="71"/>
      <c r="D17" s="71"/>
      <c r="E17" s="71"/>
      <c r="F17" s="71"/>
      <c r="G17" s="71"/>
      <c r="H17" s="73"/>
      <c r="I17" s="7"/>
    </row>
    <row r="18" spans="1:17">
      <c r="A18" s="1"/>
      <c r="H18" s="7"/>
      <c r="I18" s="7"/>
    </row>
    <row r="19" spans="1:17" ht="13" thickBot="1">
      <c r="B19" s="5"/>
      <c r="C19" s="5"/>
      <c r="D19" s="2"/>
      <c r="E19" s="5"/>
    </row>
    <row r="20" spans="1:17" ht="13" thickBot="1">
      <c r="A20" s="127" t="s">
        <v>22</v>
      </c>
      <c r="B20" s="128"/>
      <c r="C20" s="108">
        <v>0.05</v>
      </c>
      <c r="D20" s="2"/>
      <c r="E20" s="5"/>
    </row>
    <row r="21" spans="1:17" ht="13" thickBot="1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>
      <c r="A22" s="48"/>
      <c r="B22" s="49"/>
      <c r="C22" s="49"/>
      <c r="D22" s="23"/>
      <c r="E22" s="49"/>
      <c r="F22" s="50"/>
      <c r="G22" s="50"/>
      <c r="H22" s="24"/>
      <c r="Q22" s="50"/>
    </row>
    <row r="23" spans="1:17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" thickBot="1">
      <c r="A30" s="53"/>
      <c r="B30" s="56"/>
      <c r="C30" s="56"/>
      <c r="D30" s="56"/>
      <c r="E30" s="56"/>
      <c r="F30" s="56"/>
      <c r="G30" s="56"/>
      <c r="H30" s="60"/>
      <c r="Q30" s="50"/>
    </row>
    <row r="31" spans="1:17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" thickBot="1"/>
    <row r="34" spans="1:6" ht="13" thickBot="1">
      <c r="A34" s="127" t="s">
        <v>46</v>
      </c>
      <c r="B34" s="129"/>
      <c r="C34" s="107">
        <v>0</v>
      </c>
      <c r="D34" s="2"/>
      <c r="E34" s="5"/>
    </row>
    <row r="35" spans="1:6" ht="13" thickBot="1">
      <c r="A35" s="127" t="s">
        <v>47</v>
      </c>
      <c r="B35" s="129"/>
      <c r="C35" s="130"/>
      <c r="D35" s="44"/>
      <c r="E35" s="45"/>
      <c r="F35" s="47"/>
    </row>
    <row r="36" spans="1:6">
      <c r="A36" s="48"/>
      <c r="B36" s="49"/>
      <c r="C36" s="49"/>
      <c r="D36" s="23"/>
      <c r="E36" s="49"/>
      <c r="F36" s="24"/>
    </row>
    <row r="37" spans="1:6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" thickBot="1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workbookViewId="0">
      <selection activeCell="F34" sqref="F34"/>
    </sheetView>
  </sheetViews>
  <sheetFormatPr baseColWidth="10" defaultColWidth="8.83203125" defaultRowHeight="12" x14ac:dyDescent="0"/>
  <cols>
    <col min="1" max="1" width="18.33203125" bestFit="1" customWidth="1"/>
  </cols>
  <sheetData>
    <row r="1" spans="1:8" ht="13" thickBot="1">
      <c r="A1" s="115" t="s">
        <v>35</v>
      </c>
      <c r="B1" s="114"/>
      <c r="C1" s="1"/>
    </row>
    <row r="2" spans="1:8">
      <c r="A2" s="25" t="s">
        <v>2</v>
      </c>
      <c r="B2" s="38">
        <v>0.06</v>
      </c>
    </row>
    <row r="3" spans="1:8">
      <c r="A3" s="26" t="s">
        <v>3</v>
      </c>
      <c r="B3" s="34">
        <v>1.25</v>
      </c>
    </row>
    <row r="4" spans="1:8">
      <c r="A4" s="26" t="s">
        <v>4</v>
      </c>
      <c r="B4" s="35">
        <v>0.9</v>
      </c>
    </row>
    <row r="5" spans="1:8">
      <c r="A5" s="26" t="s">
        <v>5</v>
      </c>
      <c r="B5" s="36">
        <v>0.5</v>
      </c>
    </row>
    <row r="6" spans="1:8" ht="13" thickBot="1">
      <c r="A6" s="27" t="s">
        <v>6</v>
      </c>
      <c r="B6" s="37">
        <f>1-B5</f>
        <v>0.5</v>
      </c>
    </row>
    <row r="7" spans="1:8">
      <c r="C7" s="7"/>
      <c r="D7" s="7"/>
      <c r="E7" s="7"/>
      <c r="F7" s="7"/>
      <c r="G7" s="7"/>
      <c r="H7" s="7"/>
    </row>
    <row r="8" spans="1:8" ht="13" thickBot="1"/>
    <row r="9" spans="1:8" ht="13" thickBot="1">
      <c r="A9" s="116" t="s">
        <v>32</v>
      </c>
      <c r="B9" s="117"/>
      <c r="C9" s="61"/>
      <c r="D9" s="61"/>
      <c r="E9" s="61"/>
      <c r="F9" s="61"/>
      <c r="G9" s="61"/>
      <c r="H9" s="47"/>
    </row>
    <row r="10" spans="1:8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" thickBot="1">
      <c r="A17" s="53"/>
      <c r="B17" s="56"/>
      <c r="C17" s="56"/>
      <c r="D17" s="56"/>
      <c r="E17" s="56"/>
      <c r="F17" s="56"/>
      <c r="G17" s="56"/>
      <c r="H17" s="60"/>
    </row>
    <row r="20" spans="1:9" ht="13" thickBot="1"/>
    <row r="21" spans="1:9" ht="13" thickBot="1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" thickBot="1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" thickBot="1"/>
    <row r="33" spans="1:8" ht="13" thickBot="1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" thickBot="1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6" workbookViewId="0">
      <selection activeCell="F17" sqref="F17"/>
    </sheetView>
  </sheetViews>
  <sheetFormatPr baseColWidth="10" defaultColWidth="8.83203125" defaultRowHeight="12" x14ac:dyDescent="0"/>
  <cols>
    <col min="1" max="1" width="10.6640625" customWidth="1"/>
    <col min="3" max="3" width="9.6640625" bestFit="1" customWidth="1"/>
    <col min="4" max="4" width="12.5" bestFit="1" customWidth="1"/>
  </cols>
  <sheetData>
    <row r="1" spans="1:16" ht="13" thickBot="1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" thickBot="1"/>
    <row r="3" spans="1:16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" thickBot="1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" thickBot="1">
      <c r="A5" s="138" t="s">
        <v>16</v>
      </c>
      <c r="B5" s="139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>
      <c r="A6" s="81" t="s">
        <v>18</v>
      </c>
      <c r="B6" s="31">
        <v>5.0000000000000001E-3</v>
      </c>
    </row>
    <row r="7" spans="1:16">
      <c r="A7" s="82" t="s">
        <v>5</v>
      </c>
      <c r="B7" s="84">
        <v>0.5</v>
      </c>
    </row>
    <row r="8" spans="1:16" ht="13" thickBot="1">
      <c r="A8" s="83" t="s">
        <v>6</v>
      </c>
      <c r="B8" s="33">
        <f>1-B7</f>
        <v>0.5</v>
      </c>
      <c r="C8" t="s">
        <v>7</v>
      </c>
    </row>
    <row r="9" spans="1:16" ht="13" thickBot="1"/>
    <row r="10" spans="1:16" ht="13" thickBot="1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" thickBot="1"/>
    <row r="28" spans="1:17" ht="13" thickBot="1">
      <c r="A28" s="131" t="s">
        <v>13</v>
      </c>
      <c r="B28" s="132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" thickBot="1"/>
    <row r="47" spans="1:17" ht="13" thickBot="1">
      <c r="A47" s="131" t="s">
        <v>41</v>
      </c>
      <c r="B47" s="133"/>
      <c r="C47" s="132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" thickBot="1">
      <c r="A48" s="131" t="s">
        <v>42</v>
      </c>
      <c r="B48" s="133"/>
      <c r="C48" s="132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" thickBot="1"/>
    <row r="50" spans="1:17" ht="13" thickBot="1">
      <c r="A50" s="131" t="s">
        <v>20</v>
      </c>
      <c r="B50" s="133"/>
      <c r="C50" s="132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" thickBot="1">
      <c r="A51" s="131" t="s">
        <v>19</v>
      </c>
      <c r="B51" s="133"/>
      <c r="C51" s="132"/>
      <c r="D51" s="85">
        <f>SUM(D50:Q50)</f>
        <v>389.76984607085041</v>
      </c>
    </row>
    <row r="55" spans="1:17" ht="13" thickBot="1"/>
    <row r="56" spans="1:17" ht="13" thickBot="1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>
      <c r="A70" s="13" t="s">
        <v>22</v>
      </c>
      <c r="B70" s="11"/>
      <c r="C70" s="18">
        <v>0.11650000000000001</v>
      </c>
      <c r="D70" s="13" t="s">
        <v>30</v>
      </c>
    </row>
    <row r="71" spans="1:16">
      <c r="A71" s="13" t="s">
        <v>23</v>
      </c>
      <c r="C71" s="19">
        <v>2</v>
      </c>
      <c r="D71" s="13" t="s">
        <v>26</v>
      </c>
    </row>
    <row r="72" spans="1:16">
      <c r="A72" s="13" t="s">
        <v>24</v>
      </c>
      <c r="C72" s="14">
        <v>10</v>
      </c>
      <c r="D72" s="13" t="s">
        <v>27</v>
      </c>
    </row>
    <row r="73" spans="1:16">
      <c r="A73" s="13" t="s">
        <v>25</v>
      </c>
      <c r="C73" s="15">
        <v>0</v>
      </c>
      <c r="D73" s="13" t="s">
        <v>31</v>
      </c>
    </row>
    <row r="74" spans="1:16">
      <c r="A74" s="13" t="s">
        <v>29</v>
      </c>
      <c r="C74" s="14">
        <v>1</v>
      </c>
    </row>
    <row r="85" spans="15:19">
      <c r="O85" t="s">
        <v>7</v>
      </c>
    </row>
    <row r="87" spans="15:19">
      <c r="S87" t="s">
        <v>7</v>
      </c>
    </row>
    <row r="115" spans="9:9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25" workbookViewId="0">
      <selection activeCell="D51" sqref="D51"/>
    </sheetView>
  </sheetViews>
  <sheetFormatPr baseColWidth="10" defaultColWidth="8.83203125" defaultRowHeight="12" x14ac:dyDescent="0"/>
  <cols>
    <col min="1" max="1" width="10.6640625" customWidth="1"/>
    <col min="3" max="3" width="10.6640625" bestFit="1" customWidth="1"/>
    <col min="4" max="4" width="12.5" bestFit="1" customWidth="1"/>
  </cols>
  <sheetData>
    <row r="1" spans="1:12" ht="13" thickBot="1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2" ht="13" thickBot="1"/>
    <row r="3" spans="1:1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</row>
    <row r="4" spans="1:1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8">
        <v>3.65</v>
      </c>
      <c r="L4" s="97">
        <v>3.7</v>
      </c>
    </row>
    <row r="5" spans="1:12" ht="13" thickBot="1">
      <c r="A5" s="138" t="s">
        <v>16</v>
      </c>
      <c r="B5" s="139"/>
      <c r="C5" s="97">
        <v>2.999998054820276</v>
      </c>
      <c r="D5" s="97">
        <v>3.040460999745294</v>
      </c>
      <c r="E5" s="97">
        <v>3.069772190985065</v>
      </c>
      <c r="F5" s="97">
        <v>3.0890097157656409</v>
      </c>
      <c r="G5" s="97">
        <v>3.0991488336625834</v>
      </c>
      <c r="H5" s="97">
        <v>3.1011088274938756</v>
      </c>
      <c r="I5" s="97">
        <v>2.836635773639582</v>
      </c>
      <c r="J5" s="97">
        <v>2.7668990804410543</v>
      </c>
      <c r="K5" s="98">
        <v>2.6973794091902143</v>
      </c>
      <c r="L5" s="97">
        <v>2.6284696026033747</v>
      </c>
    </row>
    <row r="6" spans="1:12">
      <c r="A6" s="81" t="s">
        <v>18</v>
      </c>
      <c r="B6" s="109">
        <v>0.1</v>
      </c>
    </row>
    <row r="7" spans="1:12">
      <c r="A7" s="82" t="s">
        <v>5</v>
      </c>
      <c r="B7" s="84">
        <v>0.5</v>
      </c>
    </row>
    <row r="8" spans="1:12" ht="13" thickBot="1">
      <c r="A8" s="83" t="s">
        <v>6</v>
      </c>
      <c r="B8" s="33">
        <f>1-B7</f>
        <v>0.5</v>
      </c>
      <c r="C8" t="s">
        <v>7</v>
      </c>
    </row>
    <row r="9" spans="1:12" ht="13" thickBot="1"/>
    <row r="10" spans="1:12" ht="13" thickBot="1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</row>
    <row r="12" spans="1:12">
      <c r="A12" s="12"/>
      <c r="B12" s="12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</row>
    <row r="13" spans="1:1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</row>
    <row r="14" spans="1:1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</row>
    <row r="15" spans="1:1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</row>
    <row r="16" spans="1:1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6.464992012144732</v>
      </c>
    </row>
    <row r="17" spans="1:13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6.003128274825654</v>
      </c>
      <c r="L17" s="4">
        <f t="shared" si="0"/>
        <v>5.8497666798921424</v>
      </c>
    </row>
    <row r="18" spans="1:13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5.5718505145357451</v>
      </c>
      <c r="K18" s="4">
        <f t="shared" si="0"/>
        <v>5.4318550883319086</v>
      </c>
      <c r="L18" s="4">
        <f t="shared" si="0"/>
        <v>5.2930877787463935</v>
      </c>
    </row>
    <row r="19" spans="1:13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5.1686873730089591</v>
      </c>
      <c r="J19" s="4">
        <f t="shared" si="0"/>
        <v>5.0416188332548568</v>
      </c>
      <c r="K19" s="4">
        <f t="shared" si="0"/>
        <v>4.9149457332717335</v>
      </c>
      <c r="L19" s="4">
        <f t="shared" si="0"/>
        <v>4.7893838791585797</v>
      </c>
    </row>
    <row r="20" spans="1:13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5.1128640866450876</v>
      </c>
      <c r="I20" s="4">
        <f t="shared" si="0"/>
        <v>4.6768217372284928</v>
      </c>
      <c r="J20" s="4">
        <f t="shared" si="0"/>
        <v>4.5618453678037909</v>
      </c>
      <c r="K20" s="4">
        <f t="shared" si="0"/>
        <v>4.447226807080451</v>
      </c>
      <c r="L20" s="4">
        <f t="shared" si="0"/>
        <v>4.333613743200897</v>
      </c>
    </row>
    <row r="21" spans="1:13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4.6233867717239789</v>
      </c>
      <c r="H21" s="4">
        <f t="shared" si="0"/>
        <v>4.6263107389287255</v>
      </c>
      <c r="I21" s="4">
        <f t="shared" si="0"/>
        <v>4.2317633053282799</v>
      </c>
      <c r="J21" s="4">
        <f t="shared" si="0"/>
        <v>4.1277283840828849</v>
      </c>
      <c r="K21" s="4">
        <f t="shared" si="0"/>
        <v>4.0240172215389798</v>
      </c>
      <c r="L21" s="4">
        <f t="shared" si="0"/>
        <v>3.9212158701630493</v>
      </c>
    </row>
    <row r="22" spans="1:13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4.1697269715140965</v>
      </c>
      <c r="G22" s="4">
        <f t="shared" si="0"/>
        <v>4.1834133491083358</v>
      </c>
      <c r="H22" s="4">
        <f t="shared" si="0"/>
        <v>4.1860590640443007</v>
      </c>
      <c r="I22" s="4">
        <f t="shared" si="0"/>
        <v>3.8290577829325594</v>
      </c>
      <c r="J22" s="4">
        <f t="shared" si="0"/>
        <v>3.7349230934073012</v>
      </c>
      <c r="K22" s="4">
        <f t="shared" si="0"/>
        <v>3.6410813528695667</v>
      </c>
      <c r="L22" s="4">
        <f t="shared" si="0"/>
        <v>3.5480628435199622</v>
      </c>
    </row>
    <row r="23" spans="1:13">
      <c r="A23" s="12"/>
      <c r="B23" s="12">
        <v>2</v>
      </c>
      <c r="C23" s="4"/>
      <c r="D23" s="4" t="str">
        <f t="shared" si="0"/>
        <v/>
      </c>
      <c r="E23" s="4">
        <f t="shared" si="0"/>
        <v>3.749428220992546</v>
      </c>
      <c r="F23" s="4">
        <f t="shared" si="0"/>
        <v>3.7729249868197159</v>
      </c>
      <c r="G23" s="4">
        <f t="shared" si="0"/>
        <v>3.785308933384353</v>
      </c>
      <c r="H23" s="4">
        <f t="shared" si="0"/>
        <v>3.7877028752558699</v>
      </c>
      <c r="I23" s="4">
        <f t="shared" si="0"/>
        <v>3.4646747578191928</v>
      </c>
      <c r="J23" s="4">
        <f t="shared" si="0"/>
        <v>3.3794981684015415</v>
      </c>
      <c r="K23" s="4">
        <f t="shared" si="0"/>
        <v>3.2945866501893772</v>
      </c>
      <c r="L23" s="4">
        <f t="shared" si="0"/>
        <v>3.2104200223599273</v>
      </c>
    </row>
    <row r="24" spans="1:13">
      <c r="A24" s="12"/>
      <c r="B24" s="12">
        <v>1</v>
      </c>
      <c r="C24" s="4"/>
      <c r="D24" s="4">
        <f t="shared" si="0"/>
        <v>3.3602290744617083</v>
      </c>
      <c r="E24" s="4">
        <f t="shared" si="0"/>
        <v>3.3926229505940571</v>
      </c>
      <c r="F24" s="4">
        <f t="shared" si="0"/>
        <v>3.4138837035173091</v>
      </c>
      <c r="G24" s="4">
        <f t="shared" si="0"/>
        <v>3.4250891617519503</v>
      </c>
      <c r="H24" s="4">
        <f t="shared" si="0"/>
        <v>3.4272552899339019</v>
      </c>
      <c r="I24" s="4">
        <f t="shared" si="0"/>
        <v>3.134967362199482</v>
      </c>
      <c r="J24" s="4">
        <f t="shared" si="0"/>
        <v>3.0578963969537054</v>
      </c>
      <c r="K24" s="4">
        <f t="shared" si="0"/>
        <v>2.9810652780530975</v>
      </c>
      <c r="L24" s="4">
        <f t="shared" si="0"/>
        <v>2.9049081638431047</v>
      </c>
    </row>
    <row r="25" spans="1:13">
      <c r="A25" s="12"/>
      <c r="B25" s="12">
        <v>0</v>
      </c>
      <c r="C25" s="4">
        <f>IF( $B25 &lt;=C$11,(C$5+$B$6*$B25),"")</f>
        <v>2.999998054820276</v>
      </c>
      <c r="D25" s="2">
        <f t="shared" si="0"/>
        <v>3.040460999745294</v>
      </c>
      <c r="E25" s="4">
        <f t="shared" si="0"/>
        <v>3.069772190985065</v>
      </c>
      <c r="F25" s="4">
        <f t="shared" si="0"/>
        <v>3.0890097157656409</v>
      </c>
      <c r="G25" s="4">
        <f t="shared" si="0"/>
        <v>3.0991488336625834</v>
      </c>
      <c r="H25" s="4">
        <f t="shared" si="0"/>
        <v>3.1011088274938756</v>
      </c>
      <c r="I25" s="4">
        <f t="shared" si="0"/>
        <v>2.836635773639582</v>
      </c>
      <c r="J25" s="4">
        <f t="shared" si="0"/>
        <v>2.7668990804410543</v>
      </c>
      <c r="K25" s="4">
        <f t="shared" si="0"/>
        <v>2.6973794091902143</v>
      </c>
      <c r="L25" s="4">
        <f t="shared" si="0"/>
        <v>2.6284696026033747</v>
      </c>
    </row>
    <row r="27" spans="1:13" ht="13" thickBot="1"/>
    <row r="28" spans="1:13" ht="13" thickBot="1">
      <c r="A28" s="131" t="s">
        <v>13</v>
      </c>
      <c r="B28" s="132"/>
    </row>
    <row r="29" spans="1:13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3">
      <c r="B30">
        <v>14</v>
      </c>
      <c r="C30" s="8"/>
      <c r="D30" s="8" t="str">
        <f t="shared" ref="D30:L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ref="M30:M44" si="2">IF($B30=0,$B$8*L30/(1+L11/100), IF($B30=M$29, $B$7*L31/(1 +L12/100 ), IF(AND(0 &lt; $B30, $B30 &lt; M$29), $B$7*L31/(1+L12/100) + $B$8*L30/(1+L11/100 ),"")))</f>
        <v/>
      </c>
    </row>
    <row r="31" spans="1:13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2"/>
        <v/>
      </c>
    </row>
    <row r="32" spans="1:13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2"/>
        <v/>
      </c>
    </row>
    <row r="33" spans="1:13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2"/>
        <v/>
      </c>
    </row>
    <row r="34" spans="1:13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2"/>
        <v>6.1593854979635754E-4</v>
      </c>
    </row>
    <row r="35" spans="1:13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1.3115178556808243E-3</v>
      </c>
      <c r="M35" s="8">
        <f t="shared" si="2"/>
        <v>6.2970763098162148E-3</v>
      </c>
    </row>
    <row r="36" spans="1:13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2.7804999098091738E-3</v>
      </c>
      <c r="L36" s="8">
        <f t="shared" si="1"/>
        <v>1.2026942127488539E-2</v>
      </c>
      <c r="M36" s="8">
        <f t="shared" si="2"/>
        <v>2.8933054715287787E-2</v>
      </c>
    </row>
    <row r="37" spans="1:13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5.870850416681085E-3</v>
      </c>
      <c r="K37" s="8">
        <f t="shared" si="1"/>
        <v>2.2594941180704507E-2</v>
      </c>
      <c r="L37" s="8">
        <f t="shared" si="1"/>
        <v>4.896532265990295E-2</v>
      </c>
      <c r="M37" s="8">
        <f t="shared" si="2"/>
        <v>7.8683216530968256E-2</v>
      </c>
    </row>
    <row r="38" spans="1:13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1.2348592641712647E-2</v>
      </c>
      <c r="J38" s="8">
        <f t="shared" si="1"/>
        <v>4.1626819747426026E-2</v>
      </c>
      <c r="K38" s="8">
        <f t="shared" si="1"/>
        <v>8.0259720273803389E-2</v>
      </c>
      <c r="L38" s="8">
        <f t="shared" si="1"/>
        <v>0.11617223460317402</v>
      </c>
      <c r="M38" s="8">
        <f t="shared" si="2"/>
        <v>0.1402646417910996</v>
      </c>
    </row>
    <row r="39" spans="1:13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2.595991880019374E-2</v>
      </c>
      <c r="I39" s="8">
        <f t="shared" si="1"/>
        <v>7.4856424553523954E-2</v>
      </c>
      <c r="J39" s="8">
        <f t="shared" si="1"/>
        <v>0.12640539832631659</v>
      </c>
      <c r="K39" s="8">
        <f t="shared" si="1"/>
        <v>0.16277543847987824</v>
      </c>
      <c r="L39" s="8">
        <f t="shared" si="1"/>
        <v>0.17701938318492488</v>
      </c>
      <c r="M39" s="8">
        <f t="shared" si="2"/>
        <v>0.17127620366518487</v>
      </c>
    </row>
    <row r="40" spans="1:13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5.4320292503904369E-2</v>
      </c>
      <c r="H40" s="8">
        <f t="shared" si="1"/>
        <v>0.13079927690443788</v>
      </c>
      <c r="I40" s="8">
        <f t="shared" si="1"/>
        <v>0.18897099653659175</v>
      </c>
      <c r="J40" s="8">
        <f t="shared" si="1"/>
        <v>0.21310814103035675</v>
      </c>
      <c r="K40" s="8">
        <f t="shared" si="1"/>
        <v>0.20616945841189857</v>
      </c>
      <c r="L40" s="8">
        <f t="shared" si="1"/>
        <v>0.17966494530315535</v>
      </c>
      <c r="M40" s="8">
        <f t="shared" si="2"/>
        <v>0.14509466379913513</v>
      </c>
    </row>
    <row r="41" spans="1:13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0.11317060078289004</v>
      </c>
      <c r="G41" s="8">
        <f t="shared" si="1"/>
        <v>0.21845044361259319</v>
      </c>
      <c r="H41" s="8">
        <f t="shared" si="1"/>
        <v>0.26351397478046668</v>
      </c>
      <c r="I41" s="8">
        <f t="shared" si="1"/>
        <v>0.25429545375766399</v>
      </c>
      <c r="J41" s="8">
        <f t="shared" si="1"/>
        <v>0.21543523378176255</v>
      </c>
      <c r="K41" s="8">
        <f t="shared" si="1"/>
        <v>0.16700288211184455</v>
      </c>
      <c r="L41" s="8">
        <f t="shared" si="1"/>
        <v>0.1214656103111231</v>
      </c>
      <c r="M41" s="8">
        <f t="shared" si="2"/>
        <v>8.4206155753322923E-2</v>
      </c>
    </row>
    <row r="42" spans="1:13">
      <c r="B42">
        <v>2</v>
      </c>
      <c r="C42" s="8"/>
      <c r="D42" s="8" t="str">
        <f t="shared" si="1"/>
        <v/>
      </c>
      <c r="E42" s="8">
        <f t="shared" si="1"/>
        <v>0.23482770245302109</v>
      </c>
      <c r="F42" s="8">
        <f t="shared" si="1"/>
        <v>0.340645317181547</v>
      </c>
      <c r="G42" s="8">
        <f t="shared" si="1"/>
        <v>0.32936188223256191</v>
      </c>
      <c r="H42" s="8">
        <f t="shared" si="1"/>
        <v>0.26534839284775036</v>
      </c>
      <c r="I42" s="8">
        <f t="shared" si="1"/>
        <v>0.19239571165328653</v>
      </c>
      <c r="J42" s="8">
        <f t="shared" si="1"/>
        <v>0.13059639062695369</v>
      </c>
      <c r="K42" s="8">
        <f t="shared" si="1"/>
        <v>8.449024507373562E-2</v>
      </c>
      <c r="L42" s="8">
        <f t="shared" si="1"/>
        <v>5.2749510964478365E-2</v>
      </c>
      <c r="M42" s="8">
        <f t="shared" si="2"/>
        <v>3.2042421776745392E-2</v>
      </c>
    </row>
    <row r="43" spans="1:13">
      <c r="B43">
        <v>1</v>
      </c>
      <c r="C43" s="8"/>
      <c r="D43" s="8">
        <f t="shared" si="1"/>
        <v>0.48543690237147591</v>
      </c>
      <c r="E43" s="8">
        <f t="shared" si="1"/>
        <v>0.47038415166799302</v>
      </c>
      <c r="F43" s="8">
        <f t="shared" si="1"/>
        <v>0.34174510053150103</v>
      </c>
      <c r="G43" s="8">
        <f t="shared" si="1"/>
        <v>0.22065489623522078</v>
      </c>
      <c r="H43" s="8">
        <f t="shared" si="1"/>
        <v>0.13355235166819174</v>
      </c>
      <c r="I43" s="8">
        <f t="shared" si="1"/>
        <v>7.7598478982131444E-2</v>
      </c>
      <c r="J43" s="8">
        <f t="shared" si="1"/>
        <v>4.3957618245105579E-2</v>
      </c>
      <c r="K43" s="8">
        <f t="shared" si="1"/>
        <v>2.4410217702161237E-2</v>
      </c>
      <c r="L43" s="8">
        <f t="shared" si="1"/>
        <v>1.3353081601216723E-2</v>
      </c>
      <c r="M43" s="8">
        <f t="shared" si="2"/>
        <v>7.2194846261593049E-3</v>
      </c>
    </row>
    <row r="44" spans="1:13">
      <c r="B44">
        <v>0</v>
      </c>
      <c r="C44" s="8">
        <v>1</v>
      </c>
      <c r="D44" s="9">
        <f t="shared" si="1"/>
        <v>0.48543690237147591</v>
      </c>
      <c r="E44" s="8">
        <f t="shared" si="1"/>
        <v>0.23555644921497193</v>
      </c>
      <c r="F44" s="8">
        <f t="shared" si="1"/>
        <v>0.11427038413284411</v>
      </c>
      <c r="G44" s="8">
        <f t="shared" si="1"/>
        <v>5.5423165111347691E-2</v>
      </c>
      <c r="H44" s="8">
        <f t="shared" si="1"/>
        <v>2.6878575496663872E-2</v>
      </c>
      <c r="I44" s="8">
        <f t="shared" si="1"/>
        <v>1.3035056461728462E-2</v>
      </c>
      <c r="J44" s="8">
        <f t="shared" si="1"/>
        <v>6.3377493651293566E-3</v>
      </c>
      <c r="K44" s="8">
        <f t="shared" si="1"/>
        <v>3.0835558053417898E-3</v>
      </c>
      <c r="L44" s="8">
        <f t="shared" si="1"/>
        <v>1.501282614552211E-3</v>
      </c>
      <c r="M44" s="8">
        <f t="shared" si="2"/>
        <v>7.3141625338731941E-4</v>
      </c>
    </row>
    <row r="46" spans="1:13" ht="13" thickBot="1"/>
    <row r="47" spans="1:13" ht="13" thickBot="1">
      <c r="A47" s="131" t="s">
        <v>41</v>
      </c>
      <c r="B47" s="133"/>
      <c r="C47" s="132"/>
      <c r="D47" s="92">
        <f>SUM(D30:D44)</f>
        <v>0.97087380474295182</v>
      </c>
      <c r="E47" s="93">
        <f>SUM(E30:E44)</f>
        <v>0.94076830333598616</v>
      </c>
      <c r="F47" s="93">
        <f t="shared" ref="F47:M47" si="3">SUM(F30:F44)</f>
        <v>0.90983140262878215</v>
      </c>
      <c r="G47" s="93">
        <f t="shared" si="3"/>
        <v>0.87821067969562794</v>
      </c>
      <c r="H47" s="93">
        <f t="shared" si="3"/>
        <v>0.84605249049770426</v>
      </c>
      <c r="I47" s="93">
        <f t="shared" si="3"/>
        <v>0.81350071458663875</v>
      </c>
      <c r="J47" s="93">
        <f t="shared" si="3"/>
        <v>0.78333820153973155</v>
      </c>
      <c r="K47" s="93">
        <f t="shared" si="3"/>
        <v>0.75356695894917702</v>
      </c>
      <c r="L47" s="93">
        <f t="shared" si="3"/>
        <v>0.72422983122569695</v>
      </c>
      <c r="M47" s="93">
        <f t="shared" si="3"/>
        <v>0.69536427377090315</v>
      </c>
    </row>
    <row r="48" spans="1:13" ht="13" thickBot="1">
      <c r="A48" s="131" t="s">
        <v>42</v>
      </c>
      <c r="B48" s="133"/>
      <c r="C48" s="132"/>
      <c r="D48" s="89">
        <f>100*((1/D47)^(1/D29)-1)</f>
        <v>2.9999980548202743</v>
      </c>
      <c r="E48" s="90">
        <f t="shared" ref="E48:M48" si="4">100*((1/E47)^(1/E29)-1)</f>
        <v>3.0999991503362523</v>
      </c>
      <c r="F48" s="90">
        <f t="shared" si="4"/>
        <v>3.1999988749334962</v>
      </c>
      <c r="G48" s="90">
        <f t="shared" si="4"/>
        <v>3.2999999867297181</v>
      </c>
      <c r="H48" s="90">
        <f t="shared" si="4"/>
        <v>3.3999999041256279</v>
      </c>
      <c r="I48" s="90">
        <f t="shared" si="4"/>
        <v>3.4999985097605713</v>
      </c>
      <c r="J48" s="90">
        <f t="shared" si="4"/>
        <v>3.5499990062938025</v>
      </c>
      <c r="K48" s="90">
        <f t="shared" si="4"/>
        <v>3.6000032409281735</v>
      </c>
      <c r="L48" s="90">
        <f t="shared" si="4"/>
        <v>3.6499955601439815</v>
      </c>
      <c r="M48" s="90">
        <f t="shared" si="4"/>
        <v>3.7000014863529662</v>
      </c>
    </row>
    <row r="49" spans="1:16" ht="13" thickBot="1"/>
    <row r="50" spans="1:16" ht="13" thickBot="1">
      <c r="A50" s="131" t="s">
        <v>20</v>
      </c>
      <c r="B50" s="133"/>
      <c r="C50" s="132"/>
      <c r="D50" s="86">
        <f t="shared" ref="D50:L50" si="5">(D48-C4)^2</f>
        <v>3.7837241654201741E-12</v>
      </c>
      <c r="E50" s="87">
        <f t="shared" si="5"/>
        <v>7.2192848433222104E-13</v>
      </c>
      <c r="F50" s="87">
        <f t="shared" si="5"/>
        <v>1.2657746383321358E-12</v>
      </c>
      <c r="G50" s="87">
        <f t="shared" si="5"/>
        <v>1.7610037805203557E-16</v>
      </c>
      <c r="H50" s="87">
        <f t="shared" si="5"/>
        <v>9.1918952058161778E-15</v>
      </c>
      <c r="I50" s="87">
        <f t="shared" si="5"/>
        <v>2.2208135549936342E-12</v>
      </c>
      <c r="J50" s="87">
        <f t="shared" si="5"/>
        <v>9.8745200660713255E-13</v>
      </c>
      <c r="K50" s="87">
        <f t="shared" si="5"/>
        <v>1.0503615425053258E-11</v>
      </c>
      <c r="L50" s="87">
        <f t="shared" si="5"/>
        <v>1.9712321464034185E-11</v>
      </c>
      <c r="M50" s="87">
        <f>(M48-L4)^2</f>
        <v>2.2092451396567136E-12</v>
      </c>
    </row>
    <row r="51" spans="1:16" ht="13" thickBot="1">
      <c r="A51" s="131" t="s">
        <v>19</v>
      </c>
      <c r="B51" s="133"/>
      <c r="C51" s="132"/>
      <c r="D51" s="85">
        <f>SUM(D50:M50)</f>
        <v>4.1414242874013325E-11</v>
      </c>
    </row>
    <row r="55" spans="1:16" ht="13" thickBot="1"/>
    <row r="56" spans="1:16" ht="13" thickBot="1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6">
      <c r="A58" s="12"/>
      <c r="B58" s="12">
        <v>9</v>
      </c>
      <c r="C58" s="3" t="str">
        <f t="shared" ref="C58:E67" si="6">IF($B58&lt;= C$57, ($B$7*D57+$B$8*D58)/(1+C16/100),"")</f>
        <v/>
      </c>
      <c r="D58" s="3" t="str">
        <f t="shared" si="6"/>
        <v/>
      </c>
      <c r="E58" s="3" t="str">
        <f t="shared" ref="E58:F67" si="7">IF($B58&lt;= E$57, MAX((E16/100-$C$70)/(1+E16/100) +($B$7*F57+$B$8*F58)/(1+E16/100) - $C$73,0),"")</f>
        <v/>
      </c>
      <c r="F58" s="110" t="str">
        <f t="shared" ref="F58:K67" si="8">IF($B58&lt;= F$57, (F16/100-$C$70)/(1+F16/100) +($B$7*G57+$B$8*G58)/(1+F16/100),"")</f>
        <v/>
      </c>
      <c r="G58" s="110" t="str">
        <f t="shared" si="8"/>
        <v/>
      </c>
      <c r="H58" s="110" t="str">
        <f t="shared" si="8"/>
        <v/>
      </c>
      <c r="I58" s="110" t="str">
        <f t="shared" si="8"/>
        <v/>
      </c>
      <c r="J58" s="110" t="str">
        <f t="shared" si="8"/>
        <v/>
      </c>
      <c r="K58" s="110" t="str">
        <f t="shared" si="8"/>
        <v/>
      </c>
      <c r="L58" s="110">
        <f t="shared" ref="L58:L67" si="9">IF($B58&lt;= L$57, (L16/100-$C$70)/(1+L16/100),"")</f>
        <v>2.4092351520132903E-2</v>
      </c>
      <c r="M58" s="4"/>
      <c r="N58" s="4"/>
      <c r="O58" s="4"/>
      <c r="P58" s="4"/>
    </row>
    <row r="59" spans="1:16">
      <c r="A59" s="12"/>
      <c r="B59" s="12">
        <v>8</v>
      </c>
      <c r="C59" s="3" t="str">
        <f t="shared" si="6"/>
        <v/>
      </c>
      <c r="D59" s="3" t="str">
        <f t="shared" si="6"/>
        <v/>
      </c>
      <c r="E59" s="3" t="str">
        <f t="shared" si="7"/>
        <v/>
      </c>
      <c r="F59" s="110" t="str">
        <f t="shared" si="8"/>
        <v/>
      </c>
      <c r="G59" s="110" t="str">
        <f t="shared" si="8"/>
        <v/>
      </c>
      <c r="H59" s="110" t="str">
        <f t="shared" si="8"/>
        <v/>
      </c>
      <c r="I59" s="110" t="str">
        <f t="shared" si="8"/>
        <v/>
      </c>
      <c r="J59" s="110" t="str">
        <f t="shared" si="8"/>
        <v/>
      </c>
      <c r="K59" s="110">
        <f t="shared" si="8"/>
        <v>3.9892713755173476E-2</v>
      </c>
      <c r="L59" s="110">
        <f t="shared" si="9"/>
        <v>1.8420132051765136E-2</v>
      </c>
      <c r="M59" s="4"/>
      <c r="N59" s="4"/>
      <c r="O59" s="4"/>
      <c r="P59" s="4"/>
    </row>
    <row r="60" spans="1:16">
      <c r="A60" s="12"/>
      <c r="B60" s="12">
        <v>7</v>
      </c>
      <c r="C60" s="3" t="str">
        <f t="shared" si="6"/>
        <v/>
      </c>
      <c r="D60" s="3" t="str">
        <f t="shared" si="6"/>
        <v/>
      </c>
      <c r="E60" s="3" t="str">
        <f t="shared" si="7"/>
        <v/>
      </c>
      <c r="F60" s="110" t="str">
        <f t="shared" si="8"/>
        <v/>
      </c>
      <c r="G60" s="110" t="str">
        <f t="shared" si="8"/>
        <v/>
      </c>
      <c r="H60" s="110" t="str">
        <f t="shared" si="8"/>
        <v/>
      </c>
      <c r="I60" s="110" t="str">
        <f t="shared" si="8"/>
        <v/>
      </c>
      <c r="J60" s="110">
        <f t="shared" si="8"/>
        <v>4.8719943255647956E-2</v>
      </c>
      <c r="K60" s="110">
        <f t="shared" si="8"/>
        <v>2.9539367283350233E-2</v>
      </c>
      <c r="L60" s="110">
        <f t="shared" si="9"/>
        <v>1.3230571997980582E-2</v>
      </c>
      <c r="M60" s="4"/>
      <c r="N60" s="4"/>
      <c r="O60" s="4"/>
      <c r="P60" s="4"/>
    </row>
    <row r="61" spans="1:16">
      <c r="A61" s="12"/>
      <c r="B61" s="12">
        <v>6</v>
      </c>
      <c r="C61" s="3" t="str">
        <f t="shared" si="6"/>
        <v/>
      </c>
      <c r="D61" s="3" t="str">
        <f t="shared" si="6"/>
        <v/>
      </c>
      <c r="E61" s="3" t="str">
        <f t="shared" si="7"/>
        <v/>
      </c>
      <c r="F61" s="110" t="str">
        <f t="shared" si="8"/>
        <v/>
      </c>
      <c r="G61" s="110" t="str">
        <f t="shared" si="8"/>
        <v/>
      </c>
      <c r="H61" s="110" t="str">
        <f t="shared" si="8"/>
        <v/>
      </c>
      <c r="I61" s="110">
        <f t="shared" si="8"/>
        <v>5.1609614375510662E-2</v>
      </c>
      <c r="J61" s="110">
        <f t="shared" si="8"/>
        <v>3.4460617278165448E-2</v>
      </c>
      <c r="K61" s="110">
        <f t="shared" si="8"/>
        <v>2.0024236549387259E-2</v>
      </c>
      <c r="L61" s="110">
        <f t="shared" si="9"/>
        <v>8.4873471551679593E-3</v>
      </c>
      <c r="M61" s="4"/>
      <c r="N61" s="4"/>
      <c r="O61" s="4"/>
      <c r="P61" s="4"/>
    </row>
    <row r="62" spans="1:16">
      <c r="A62" s="12"/>
      <c r="B62" s="12">
        <v>5</v>
      </c>
      <c r="C62" s="3" t="str">
        <f t="shared" si="6"/>
        <v/>
      </c>
      <c r="D62" s="3" t="str">
        <f t="shared" si="6"/>
        <v/>
      </c>
      <c r="E62" s="3" t="str">
        <f t="shared" si="7"/>
        <v/>
      </c>
      <c r="F62" s="110" t="str">
        <f t="shared" si="8"/>
        <v/>
      </c>
      <c r="G62" s="110" t="str">
        <f t="shared" si="8"/>
        <v/>
      </c>
      <c r="H62" s="110">
        <f t="shared" si="8"/>
        <v>5.2288976787227576E-2</v>
      </c>
      <c r="I62" s="110">
        <f t="shared" si="8"/>
        <v>3.4057986096899417E-2</v>
      </c>
      <c r="J62" s="110">
        <f t="shared" si="8"/>
        <v>2.1304582765147635E-2</v>
      </c>
      <c r="K62" s="110">
        <f t="shared" si="8"/>
        <v>1.1291785868835818E-2</v>
      </c>
      <c r="L62" s="110">
        <f t="shared" si="9"/>
        <v>4.156031097208631E-3</v>
      </c>
      <c r="M62" s="4"/>
      <c r="N62" s="4"/>
      <c r="O62" s="4"/>
      <c r="P62" s="4"/>
    </row>
    <row r="63" spans="1:16">
      <c r="A63" s="12"/>
      <c r="B63" s="12">
        <v>4</v>
      </c>
      <c r="C63" s="3" t="str">
        <f t="shared" si="6"/>
        <v/>
      </c>
      <c r="D63" s="3" t="str">
        <f t="shared" si="6"/>
        <v/>
      </c>
      <c r="E63" s="3" t="str">
        <f t="shared" si="7"/>
        <v/>
      </c>
      <c r="F63" s="110" t="str">
        <f t="shared" si="8"/>
        <v/>
      </c>
      <c r="G63" s="110">
        <f t="shared" si="8"/>
        <v>4.7066920303336583E-2</v>
      </c>
      <c r="H63" s="110">
        <f t="shared" si="8"/>
        <v>3.1729299919290681E-2</v>
      </c>
      <c r="I63" s="110">
        <f t="shared" si="8"/>
        <v>1.7810190982213533E-2</v>
      </c>
      <c r="J63" s="110">
        <f t="shared" si="8"/>
        <v>9.1879033459022208E-3</v>
      </c>
      <c r="K63" s="110">
        <f t="shared" si="8"/>
        <v>3.2879565299327382E-3</v>
      </c>
      <c r="L63" s="110">
        <f t="shared" si="9"/>
        <v>2.0415340587966207E-4</v>
      </c>
      <c r="M63" s="4"/>
      <c r="N63" s="4"/>
      <c r="O63" s="4"/>
      <c r="P63" s="4"/>
    </row>
    <row r="64" spans="1:16">
      <c r="A64" s="12"/>
      <c r="B64" s="12">
        <v>3</v>
      </c>
      <c r="C64" s="3" t="str">
        <f t="shared" si="6"/>
        <v/>
      </c>
      <c r="D64" s="3" t="str">
        <f t="shared" si="6"/>
        <v/>
      </c>
      <c r="E64" s="3" t="str">
        <f t="shared" si="7"/>
        <v/>
      </c>
      <c r="F64" s="110">
        <f t="shared" si="7"/>
        <v>3.6706523973480711E-2</v>
      </c>
      <c r="G64" s="110">
        <f t="shared" si="8"/>
        <v>2.4012711874197946E-2</v>
      </c>
      <c r="H64" s="110">
        <f t="shared" si="8"/>
        <v>1.2636958834994733E-2</v>
      </c>
      <c r="I64" s="110">
        <f t="shared" si="8"/>
        <v>2.8005265283536098E-3</v>
      </c>
      <c r="J64" s="110">
        <f t="shared" si="8"/>
        <v>-1.9535383898521578E-3</v>
      </c>
      <c r="K64" s="110">
        <f t="shared" si="8"/>
        <v>-4.0394214907054056E-3</v>
      </c>
      <c r="L64" s="110">
        <f t="shared" si="9"/>
        <v>-3.3987806900055615E-3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6"/>
        <v/>
      </c>
      <c r="D65" s="3" t="str">
        <f t="shared" si="6"/>
        <v/>
      </c>
      <c r="E65" s="110">
        <f t="shared" si="6"/>
        <v>2.3267719370760997E-2</v>
      </c>
      <c r="F65" s="110">
        <f t="shared" si="7"/>
        <v>1.1573727640978616E-2</v>
      </c>
      <c r="G65" s="110">
        <f t="shared" si="8"/>
        <v>2.5495797955108561E-3</v>
      </c>
      <c r="H65" s="110">
        <f t="shared" si="8"/>
        <v>-5.0509589681336084E-3</v>
      </c>
      <c r="I65" s="110">
        <f t="shared" si="8"/>
        <v>-1.1039132605866201E-2</v>
      </c>
      <c r="J65" s="110">
        <f t="shared" si="8"/>
        <v>-1.2183162060019372E-2</v>
      </c>
      <c r="K65" s="110">
        <f t="shared" si="8"/>
        <v>-1.0740325474707664E-2</v>
      </c>
      <c r="L65" s="110">
        <f t="shared" si="9"/>
        <v>-6.6813019217505324E-3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6"/>
        <v/>
      </c>
      <c r="D66" s="110">
        <f t="shared" si="6"/>
        <v>1.3963155384635734E-2</v>
      </c>
      <c r="E66" s="110">
        <f t="shared" si="6"/>
        <v>5.5969794124040633E-3</v>
      </c>
      <c r="F66" s="110">
        <f t="shared" si="7"/>
        <v>0</v>
      </c>
      <c r="G66" s="110">
        <f t="shared" si="8"/>
        <v>-1.7380529657350319E-2</v>
      </c>
      <c r="H66" s="110">
        <f t="shared" si="8"/>
        <v>-2.1402480856704022E-2</v>
      </c>
      <c r="I66" s="110">
        <f t="shared" si="8"/>
        <v>-2.3777970220896831E-2</v>
      </c>
      <c r="J66" s="110">
        <f t="shared" si="8"/>
        <v>-2.1562988837401181E-2</v>
      </c>
      <c r="K66" s="110">
        <f t="shared" si="8"/>
        <v>-1.6862327856637653E-2</v>
      </c>
      <c r="L66" s="110">
        <f t="shared" si="9"/>
        <v>-9.6700133541981325E-3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6"/>
        <v>8.0966354939643655E-3</v>
      </c>
      <c r="D67" s="3">
        <f t="shared" si="6"/>
        <v>2.7159134179426366E-3</v>
      </c>
      <c r="E67" s="3">
        <f t="shared" si="6"/>
        <v>0</v>
      </c>
      <c r="F67" s="3">
        <f t="shared" si="7"/>
        <v>0</v>
      </c>
      <c r="G67" s="110">
        <f t="shared" si="8"/>
        <v>-3.5843357108878496E-2</v>
      </c>
      <c r="H67" s="110">
        <f t="shared" si="8"/>
        <v>-3.6488888001875282E-2</v>
      </c>
      <c r="I67" s="110">
        <f t="shared" si="8"/>
        <v>-3.5485102586492269E-2</v>
      </c>
      <c r="J67" s="110">
        <f t="shared" si="8"/>
        <v>-3.0153098036937279E-2</v>
      </c>
      <c r="K67" s="3">
        <f t="shared" si="8"/>
        <v>-2.2450461410675006E-2</v>
      </c>
      <c r="L67" s="3">
        <f t="shared" si="9"/>
        <v>-1.2389645897675652E-2</v>
      </c>
      <c r="M67" s="4"/>
      <c r="N67" s="4"/>
      <c r="O67" s="4"/>
      <c r="P67" s="4"/>
    </row>
    <row r="70" spans="1:16">
      <c r="A70" s="1" t="s">
        <v>22</v>
      </c>
      <c r="B70" s="11"/>
      <c r="C70" s="18">
        <v>3.9E-2</v>
      </c>
      <c r="D70" s="1" t="s">
        <v>30</v>
      </c>
    </row>
    <row r="71" spans="1:16">
      <c r="A71" s="1" t="s">
        <v>23</v>
      </c>
      <c r="C71" s="19">
        <v>3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1" spans="3:19">
      <c r="C81">
        <f>C67*1000000</f>
        <v>8096.6354939643652</v>
      </c>
    </row>
    <row r="85" spans="3:19">
      <c r="O85" t="s">
        <v>7</v>
      </c>
    </row>
    <row r="87" spans="3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70" workbookViewId="0">
      <selection activeCell="C82" sqref="C82"/>
    </sheetView>
  </sheetViews>
  <sheetFormatPr baseColWidth="10" defaultColWidth="8.83203125" defaultRowHeight="12" x14ac:dyDescent="0"/>
  <cols>
    <col min="1" max="1" width="10.6640625" customWidth="1"/>
    <col min="3" max="3" width="10.6640625" bestFit="1" customWidth="1"/>
    <col min="4" max="4" width="12.5" bestFit="1" customWidth="1"/>
  </cols>
  <sheetData>
    <row r="1" spans="1:12" ht="13" thickBot="1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2" ht="13" thickBot="1"/>
    <row r="3" spans="1:1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</row>
    <row r="4" spans="1:12">
      <c r="A4" s="136" t="s">
        <v>43</v>
      </c>
      <c r="B4" s="137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8">
        <v>3.65</v>
      </c>
      <c r="L4" s="97">
        <v>3.7</v>
      </c>
    </row>
    <row r="5" spans="1:12" ht="13" thickBot="1">
      <c r="A5" s="138" t="s">
        <v>16</v>
      </c>
      <c r="B5" s="139"/>
      <c r="C5" s="97">
        <v>2.9999980888964224</v>
      </c>
      <c r="D5" s="97">
        <v>3.1201716773548949</v>
      </c>
      <c r="E5" s="97">
        <v>3.2326319622532949</v>
      </c>
      <c r="F5" s="97">
        <v>3.3377063202473649</v>
      </c>
      <c r="G5" s="97">
        <v>3.4357070377421737</v>
      </c>
      <c r="H5" s="97">
        <v>3.5269504839872852</v>
      </c>
      <c r="I5" s="97">
        <v>3.3095290376234558</v>
      </c>
      <c r="J5" s="97">
        <v>3.3113080582131578</v>
      </c>
      <c r="K5" s="98">
        <v>3.3110636749796325</v>
      </c>
      <c r="L5" s="97">
        <v>3.3089184775274454</v>
      </c>
    </row>
    <row r="6" spans="1:12">
      <c r="A6" s="81" t="s">
        <v>18</v>
      </c>
      <c r="B6" s="109">
        <v>0.05</v>
      </c>
    </row>
    <row r="7" spans="1:12">
      <c r="A7" s="82" t="s">
        <v>5</v>
      </c>
      <c r="B7" s="84">
        <v>0.5</v>
      </c>
    </row>
    <row r="8" spans="1:12" ht="13" thickBot="1">
      <c r="A8" s="83" t="s">
        <v>6</v>
      </c>
      <c r="B8" s="33">
        <f>1-B7</f>
        <v>0.5</v>
      </c>
      <c r="C8" t="s">
        <v>7</v>
      </c>
    </row>
    <row r="9" spans="1:12" ht="13" thickBot="1"/>
    <row r="10" spans="1:12" ht="13" thickBot="1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</row>
    <row r="12" spans="1:12">
      <c r="A12" s="12"/>
      <c r="B12" s="12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</row>
    <row r="13" spans="1:1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</row>
    <row r="14" spans="1:1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</row>
    <row r="15" spans="1:1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</row>
    <row r="16" spans="1:1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5.1894171690998707</v>
      </c>
    </row>
    <row r="17" spans="1:13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4.9395265657974834</v>
      </c>
      <c r="L17" s="4">
        <f t="shared" si="0"/>
        <v>4.9363263072569934</v>
      </c>
    </row>
    <row r="18" spans="1:13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4.6989698088056446</v>
      </c>
      <c r="K18" s="4">
        <f t="shared" si="0"/>
        <v>4.698623012489529</v>
      </c>
      <c r="L18" s="4">
        <f t="shared" si="0"/>
        <v>4.6955788323998053</v>
      </c>
    </row>
    <row r="19" spans="1:13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4.4673969203645552</v>
      </c>
      <c r="J19" s="4">
        <f t="shared" si="0"/>
        <v>4.4697983469764235</v>
      </c>
      <c r="K19" s="4">
        <f t="shared" si="0"/>
        <v>4.4694684641162254</v>
      </c>
      <c r="L19" s="4">
        <f t="shared" si="0"/>
        <v>4.4665727504414017</v>
      </c>
    </row>
    <row r="20" spans="1:13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4.5286940648388052</v>
      </c>
      <c r="I20" s="4">
        <f t="shared" si="0"/>
        <v>4.2495194015746378</v>
      </c>
      <c r="J20" s="4">
        <f t="shared" si="0"/>
        <v>4.2518037092286258</v>
      </c>
      <c r="K20" s="4">
        <f t="shared" si="0"/>
        <v>4.2514899149453669</v>
      </c>
      <c r="L20" s="4">
        <f t="shared" si="0"/>
        <v>4.2487354268929449</v>
      </c>
    </row>
    <row r="21" spans="1:13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4.1963820521285973</v>
      </c>
      <c r="H21" s="4">
        <f t="shared" si="0"/>
        <v>4.3078270490364163</v>
      </c>
      <c r="I21" s="4">
        <f t="shared" si="0"/>
        <v>4.0422678947644615</v>
      </c>
      <c r="J21" s="4">
        <f t="shared" si="0"/>
        <v>4.0444407954195469</v>
      </c>
      <c r="K21" s="4">
        <f t="shared" si="0"/>
        <v>4.0441423050640717</v>
      </c>
      <c r="L21" s="4">
        <f t="shared" si="0"/>
        <v>4.0415221549791722</v>
      </c>
    </row>
    <row r="22" spans="1:13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3.8778614950340016</v>
      </c>
      <c r="G22" s="4">
        <f t="shared" si="0"/>
        <v>3.991722084431411</v>
      </c>
      <c r="H22" s="4">
        <f t="shared" si="0"/>
        <v>4.0977318447035191</v>
      </c>
      <c r="I22" s="4">
        <f t="shared" si="0"/>
        <v>3.8451241632145114</v>
      </c>
      <c r="J22" s="4">
        <f t="shared" si="0"/>
        <v>3.8471910902541455</v>
      </c>
      <c r="K22" s="4">
        <f t="shared" si="0"/>
        <v>3.8469071574450875</v>
      </c>
      <c r="L22" s="4">
        <f t="shared" si="0"/>
        <v>3.8444147935877226</v>
      </c>
    </row>
    <row r="23" spans="1:13">
      <c r="A23" s="12"/>
      <c r="B23" s="12">
        <v>2</v>
      </c>
      <c r="C23" s="4"/>
      <c r="D23" s="4" t="str">
        <f t="shared" si="0"/>
        <v/>
      </c>
      <c r="E23" s="4">
        <f t="shared" si="0"/>
        <v>3.5726108335241564</v>
      </c>
      <c r="F23" s="4">
        <f t="shared" si="0"/>
        <v>3.6887359582146719</v>
      </c>
      <c r="G23" s="4">
        <f t="shared" si="0"/>
        <v>3.7970435011404819</v>
      </c>
      <c r="H23" s="4">
        <f t="shared" si="0"/>
        <v>3.8978831043955782</v>
      </c>
      <c r="I23" s="4">
        <f t="shared" si="0"/>
        <v>3.6575952449083293</v>
      </c>
      <c r="J23" s="4">
        <f t="shared" si="0"/>
        <v>3.6595613667267259</v>
      </c>
      <c r="K23" s="4">
        <f t="shared" si="0"/>
        <v>3.6592912814841685</v>
      </c>
      <c r="L23" s="4">
        <f t="shared" si="0"/>
        <v>3.6569204716464814</v>
      </c>
    </row>
    <row r="24" spans="1:13">
      <c r="A24" s="12"/>
      <c r="B24" s="12">
        <v>1</v>
      </c>
      <c r="C24" s="4"/>
      <c r="D24" s="4">
        <f t="shared" si="0"/>
        <v>3.2801463001342985</v>
      </c>
      <c r="E24" s="4">
        <f t="shared" si="0"/>
        <v>3.3983725471381994</v>
      </c>
      <c r="F24" s="4">
        <f t="shared" si="0"/>
        <v>3.5088341826676324</v>
      </c>
      <c r="G24" s="4">
        <f t="shared" si="0"/>
        <v>3.6118595043940371</v>
      </c>
      <c r="H24" s="4">
        <f t="shared" si="0"/>
        <v>3.7077811021652622</v>
      </c>
      <c r="I24" s="4">
        <f t="shared" si="0"/>
        <v>3.4792122198706985</v>
      </c>
      <c r="J24" s="4">
        <f t="shared" si="0"/>
        <v>3.4810824527965099</v>
      </c>
      <c r="K24" s="4">
        <f t="shared" si="0"/>
        <v>3.4808255397666659</v>
      </c>
      <c r="L24" s="4">
        <f t="shared" si="0"/>
        <v>3.4785703556891621</v>
      </c>
    </row>
    <row r="25" spans="1:13">
      <c r="A25" s="12"/>
      <c r="B25" s="12">
        <v>0</v>
      </c>
      <c r="C25" s="4">
        <f>IF( $B25 &lt;=C$11,(C$5+$B$6*$B25),"")</f>
        <v>2.9999980888964224</v>
      </c>
      <c r="D25" s="2">
        <f t="shared" si="0"/>
        <v>3.1201716773548949</v>
      </c>
      <c r="E25" s="4">
        <f t="shared" si="0"/>
        <v>3.2326319622532949</v>
      </c>
      <c r="F25" s="4">
        <f t="shared" si="0"/>
        <v>3.3377063202473649</v>
      </c>
      <c r="G25" s="4">
        <f t="shared" si="0"/>
        <v>3.4357070377421737</v>
      </c>
      <c r="H25" s="4">
        <f t="shared" si="0"/>
        <v>3.5269504839872852</v>
      </c>
      <c r="I25" s="4">
        <f t="shared" si="0"/>
        <v>3.3095290376234558</v>
      </c>
      <c r="J25" s="4">
        <f t="shared" si="0"/>
        <v>3.3113080582131578</v>
      </c>
      <c r="K25" s="4">
        <f t="shared" si="0"/>
        <v>3.3110636749796325</v>
      </c>
      <c r="L25" s="4">
        <f t="shared" si="0"/>
        <v>3.3089184775274454</v>
      </c>
    </row>
    <row r="27" spans="1:13" ht="13" thickBot="1"/>
    <row r="28" spans="1:13" ht="13" thickBot="1">
      <c r="A28" s="131" t="s">
        <v>13</v>
      </c>
      <c r="B28" s="132"/>
    </row>
    <row r="29" spans="1:13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3">
      <c r="B30">
        <v>14</v>
      </c>
      <c r="C30" s="8"/>
      <c r="D30" s="8" t="str">
        <f t="shared" ref="D30:L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ref="M30:M44" si="2">IF($B30=0,$B$8*L30/(1+L11/100), IF($B30=M$29, $B$7*L31/(1 +L12/100 ), IF(AND(0 &lt; $B30, $B30 &lt; M$29), $B$7*L31/(1+L12/100) + $B$8*L30/(1+L11/100 ),"")))</f>
        <v/>
      </c>
    </row>
    <row r="31" spans="1:13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2"/>
        <v/>
      </c>
    </row>
    <row r="32" spans="1:13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2"/>
        <v/>
      </c>
    </row>
    <row r="33" spans="1:13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2"/>
        <v/>
      </c>
    </row>
    <row r="34" spans="1:13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2"/>
        <v>6.4886681392572392E-4</v>
      </c>
    </row>
    <row r="35" spans="1:13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1.3650784395443534E-3</v>
      </c>
      <c r="M35" s="8">
        <f t="shared" si="2"/>
        <v>6.5518664380032031E-3</v>
      </c>
    </row>
    <row r="36" spans="1:13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2.8650137034192408E-3</v>
      </c>
      <c r="L36" s="8">
        <f t="shared" si="1"/>
        <v>1.2388781894876194E-2</v>
      </c>
      <c r="M36" s="8">
        <f t="shared" si="2"/>
        <v>2.9762114007739163E-2</v>
      </c>
    </row>
    <row r="37" spans="1:13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5.9992796647221104E-3</v>
      </c>
      <c r="K37" s="8">
        <f t="shared" si="1"/>
        <v>2.3083331445425334E-2</v>
      </c>
      <c r="L37" s="8">
        <f t="shared" si="1"/>
        <v>4.9958875816517923E-2</v>
      </c>
      <c r="M37" s="8">
        <f t="shared" si="2"/>
        <v>8.0093891175733747E-2</v>
      </c>
    </row>
    <row r="38" spans="1:13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1.2534582599415926E-2</v>
      </c>
      <c r="J38" s="8">
        <f t="shared" si="1"/>
        <v>4.2244071548449447E-2</v>
      </c>
      <c r="K38" s="8">
        <f t="shared" si="1"/>
        <v>8.135073522263718E-2</v>
      </c>
      <c r="L38" s="8">
        <f t="shared" si="1"/>
        <v>0.1174930880170766</v>
      </c>
      <c r="M38" s="8">
        <f t="shared" si="2"/>
        <v>0.14141281258732097</v>
      </c>
    </row>
    <row r="39" spans="1:13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2.6204470995295985E-2</v>
      </c>
      <c r="I39" s="8">
        <f t="shared" si="1"/>
        <v>7.5570042693773348E-2</v>
      </c>
      <c r="J39" s="8">
        <f t="shared" si="1"/>
        <v>0.12746329574922738</v>
      </c>
      <c r="K39" s="8">
        <f t="shared" si="1"/>
        <v>0.16379559503478397</v>
      </c>
      <c r="L39" s="8">
        <f t="shared" si="1"/>
        <v>0.17759405035602641</v>
      </c>
      <c r="M39" s="8">
        <f t="shared" si="2"/>
        <v>0.17116280939037004</v>
      </c>
    </row>
    <row r="40" spans="1:13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5.4608221425995661E-2</v>
      </c>
      <c r="H40" s="8">
        <f t="shared" si="1"/>
        <v>0.13150183738957341</v>
      </c>
      <c r="I40" s="8">
        <f t="shared" si="1"/>
        <v>0.18981160032267924</v>
      </c>
      <c r="J40" s="8">
        <f t="shared" si="1"/>
        <v>0.21363065797805408</v>
      </c>
      <c r="K40" s="8">
        <f t="shared" si="1"/>
        <v>0.20608259384168864</v>
      </c>
      <c r="L40" s="8">
        <f t="shared" si="1"/>
        <v>0.17891973453975324</v>
      </c>
      <c r="M40" s="8">
        <f t="shared" si="2"/>
        <v>0.14383320908100342</v>
      </c>
    </row>
    <row r="41" spans="1:13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0.1134517052355945</v>
      </c>
      <c r="G41" s="8">
        <f t="shared" si="1"/>
        <v>0.2190010892459249</v>
      </c>
      <c r="H41" s="8">
        <f t="shared" si="1"/>
        <v>0.26394217299588751</v>
      </c>
      <c r="I41" s="8">
        <f t="shared" si="1"/>
        <v>0.2542381068580945</v>
      </c>
      <c r="J41" s="8">
        <f t="shared" si="1"/>
        <v>0.21479631771308538</v>
      </c>
      <c r="K41" s="8">
        <f t="shared" si="1"/>
        <v>0.16591329551894476</v>
      </c>
      <c r="L41" s="8">
        <f t="shared" si="1"/>
        <v>0.1201447385951212</v>
      </c>
      <c r="M41" s="8">
        <f t="shared" si="2"/>
        <v>8.2860424327820953E-2</v>
      </c>
    </row>
    <row r="42" spans="1:13">
      <c r="B42">
        <v>2</v>
      </c>
      <c r="C42" s="8"/>
      <c r="D42" s="8" t="str">
        <f t="shared" si="1"/>
        <v/>
      </c>
      <c r="E42" s="8">
        <f t="shared" si="1"/>
        <v>0.23500978629531849</v>
      </c>
      <c r="F42" s="8">
        <f t="shared" si="1"/>
        <v>0.34091377329588651</v>
      </c>
      <c r="G42" s="8">
        <f t="shared" si="1"/>
        <v>0.32933723784114677</v>
      </c>
      <c r="H42" s="8">
        <f t="shared" si="1"/>
        <v>0.26486057018312986</v>
      </c>
      <c r="I42" s="8">
        <f t="shared" si="1"/>
        <v>0.19152640475086535</v>
      </c>
      <c r="J42" s="8">
        <f t="shared" si="1"/>
        <v>0.12956176218466101</v>
      </c>
      <c r="K42" s="8">
        <f t="shared" si="1"/>
        <v>8.3468822191620509E-2</v>
      </c>
      <c r="L42" s="8">
        <f t="shared" si="1"/>
        <v>5.1853314764530901E-2</v>
      </c>
      <c r="M42" s="8">
        <f t="shared" si="2"/>
        <v>3.1318631206466961E-2</v>
      </c>
    </row>
    <row r="43" spans="1:13">
      <c r="B43">
        <v>1</v>
      </c>
      <c r="C43" s="8"/>
      <c r="D43" s="8">
        <f t="shared" si="1"/>
        <v>0.48543690221087576</v>
      </c>
      <c r="E43" s="8">
        <f t="shared" si="1"/>
        <v>0.47038415307281156</v>
      </c>
      <c r="F43" s="8">
        <f t="shared" si="1"/>
        <v>0.34146398891781554</v>
      </c>
      <c r="G43" s="8">
        <f t="shared" si="1"/>
        <v>0.22010425546720727</v>
      </c>
      <c r="H43" s="8">
        <f t="shared" si="1"/>
        <v>0.13287961450190977</v>
      </c>
      <c r="I43" s="8">
        <f t="shared" si="1"/>
        <v>7.6942172274246393E-2</v>
      </c>
      <c r="J43" s="8">
        <f t="shared" si="1"/>
        <v>4.3410196038166995E-2</v>
      </c>
      <c r="K43" s="8">
        <f t="shared" si="1"/>
        <v>2.3991358864327929E-2</v>
      </c>
      <c r="L43" s="8">
        <f t="shared" si="1"/>
        <v>1.3052046712520228E-2</v>
      </c>
      <c r="M43" s="8">
        <f t="shared" si="2"/>
        <v>7.0131983545664404E-3</v>
      </c>
    </row>
    <row r="44" spans="1:13">
      <c r="B44">
        <v>0</v>
      </c>
      <c r="C44" s="8">
        <v>1</v>
      </c>
      <c r="D44" s="9">
        <f t="shared" si="1"/>
        <v>0.48543690221087576</v>
      </c>
      <c r="E44" s="8">
        <f t="shared" si="1"/>
        <v>0.2353743667774931</v>
      </c>
      <c r="F44" s="8">
        <f t="shared" si="1"/>
        <v>0.11400192085752353</v>
      </c>
      <c r="G44" s="8">
        <f t="shared" si="1"/>
        <v>5.5159885445989758E-2</v>
      </c>
      <c r="H44" s="8">
        <f t="shared" si="1"/>
        <v>2.6663850920389962E-2</v>
      </c>
      <c r="I44" s="8">
        <f t="shared" si="1"/>
        <v>1.2877734153153729E-2</v>
      </c>
      <c r="J44" s="8">
        <f t="shared" si="1"/>
        <v>6.2325974540373202E-3</v>
      </c>
      <c r="K44" s="8">
        <f t="shared" si="1"/>
        <v>3.0164159041164294E-3</v>
      </c>
      <c r="L44" s="8">
        <f t="shared" si="1"/>
        <v>1.4598707034931822E-3</v>
      </c>
      <c r="M44" s="8">
        <f t="shared" si="2"/>
        <v>7.0655599003814195E-4</v>
      </c>
    </row>
    <row r="46" spans="1:13" ht="13" thickBot="1"/>
    <row r="47" spans="1:13" ht="13" thickBot="1">
      <c r="A47" s="131" t="s">
        <v>41</v>
      </c>
      <c r="B47" s="133"/>
      <c r="C47" s="132"/>
      <c r="D47" s="92">
        <f>SUM(D30:D44)</f>
        <v>0.97087380442175153</v>
      </c>
      <c r="E47" s="93">
        <f>SUM(E30:E44)</f>
        <v>0.94076830614562323</v>
      </c>
      <c r="F47" s="93">
        <f t="shared" ref="F47:M47" si="3">SUM(F30:F44)</f>
        <v>0.90983138830682009</v>
      </c>
      <c r="G47" s="93">
        <f t="shared" si="3"/>
        <v>0.87821068942626435</v>
      </c>
      <c r="H47" s="93">
        <f t="shared" si="3"/>
        <v>0.84605251698618644</v>
      </c>
      <c r="I47" s="93">
        <f t="shared" si="3"/>
        <v>0.81350064365222852</v>
      </c>
      <c r="J47" s="93">
        <f t="shared" si="3"/>
        <v>0.78333817833040376</v>
      </c>
      <c r="K47" s="93">
        <f t="shared" si="3"/>
        <v>0.75356716172696403</v>
      </c>
      <c r="L47" s="93">
        <f t="shared" si="3"/>
        <v>0.72422957983946035</v>
      </c>
      <c r="M47" s="93">
        <f t="shared" si="3"/>
        <v>0.69536437937298878</v>
      </c>
    </row>
    <row r="48" spans="1:13" ht="13" thickBot="1">
      <c r="A48" s="131" t="s">
        <v>42</v>
      </c>
      <c r="B48" s="133"/>
      <c r="C48" s="132"/>
      <c r="D48" s="89">
        <f>100*((1/D47)^(1/D29)-1)</f>
        <v>2.9999980888964162</v>
      </c>
      <c r="E48" s="90">
        <f t="shared" ref="E48:M48" si="4">100*((1/E47)^(1/E29)-1)</f>
        <v>3.0999989963804042</v>
      </c>
      <c r="F48" s="90">
        <f t="shared" si="4"/>
        <v>3.1999994164354728</v>
      </c>
      <c r="G48" s="90">
        <f t="shared" si="4"/>
        <v>3.2999997005868753</v>
      </c>
      <c r="H48" s="90">
        <f t="shared" si="4"/>
        <v>3.3999992566695836</v>
      </c>
      <c r="I48" s="90">
        <f t="shared" si="4"/>
        <v>3.5000000139001619</v>
      </c>
      <c r="J48" s="90">
        <f t="shared" si="4"/>
        <v>3.5499994445876037</v>
      </c>
      <c r="K48" s="90">
        <f t="shared" si="4"/>
        <v>3.5999997562052855</v>
      </c>
      <c r="L48" s="90">
        <f t="shared" si="4"/>
        <v>3.649999557675998</v>
      </c>
      <c r="M48" s="90">
        <f t="shared" si="4"/>
        <v>3.6999999115042037</v>
      </c>
    </row>
    <row r="49" spans="1:16" ht="13" thickBot="1"/>
    <row r="50" spans="1:16" ht="13" thickBot="1">
      <c r="A50" s="131" t="s">
        <v>20</v>
      </c>
      <c r="B50" s="133"/>
      <c r="C50" s="132"/>
      <c r="D50" s="86">
        <f t="shared" ref="D50:L50" si="5">(D48-C4)^2</f>
        <v>3.6523169081251477E-12</v>
      </c>
      <c r="E50" s="87">
        <f t="shared" si="5"/>
        <v>1.0072522932223471E-12</v>
      </c>
      <c r="F50" s="87">
        <f t="shared" si="5"/>
        <v>3.4054755760193548E-13</v>
      </c>
      <c r="G50" s="87">
        <f t="shared" si="5"/>
        <v>8.9648219132421284E-14</v>
      </c>
      <c r="H50" s="87">
        <f t="shared" si="5"/>
        <v>5.5254010784234009E-13</v>
      </c>
      <c r="I50" s="87">
        <f t="shared" si="5"/>
        <v>1.9321450113492138E-16</v>
      </c>
      <c r="J50" s="87">
        <f t="shared" si="5"/>
        <v>3.084829297136927E-13</v>
      </c>
      <c r="K50" s="87">
        <f t="shared" si="5"/>
        <v>5.9435862885576158E-14</v>
      </c>
      <c r="L50" s="87">
        <f t="shared" si="5"/>
        <v>1.9565052263053561E-13</v>
      </c>
      <c r="M50" s="87">
        <f>(M48-L4)^2</f>
        <v>7.8315059926180764E-15</v>
      </c>
    </row>
    <row r="51" spans="1:16" ht="13" thickBot="1">
      <c r="A51" s="131" t="s">
        <v>19</v>
      </c>
      <c r="B51" s="133"/>
      <c r="C51" s="132"/>
      <c r="D51" s="85">
        <f>SUM(D50:M50)</f>
        <v>6.2138991216477487E-12</v>
      </c>
    </row>
    <row r="55" spans="1:16" ht="13" thickBot="1"/>
    <row r="56" spans="1:16" ht="13" thickBot="1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6">
      <c r="A58" s="12"/>
      <c r="B58" s="12">
        <v>9</v>
      </c>
      <c r="C58" s="3" t="str">
        <f t="shared" ref="C58:E67" si="6">IF($B58&lt;= C$57, ($B$7*D57+$B$8*D58)/(1+C16/100),"")</f>
        <v/>
      </c>
      <c r="D58" s="3" t="str">
        <f t="shared" si="6"/>
        <v/>
      </c>
      <c r="E58" s="3" t="str">
        <f t="shared" ref="E58:F67" si="7">IF($B58&lt;= E$57, MAX((E16/100-$C$70)/(1+E16/100) +($B$7*F57+$B$8*F58)/(1+E16/100) - $C$73,0),"")</f>
        <v/>
      </c>
      <c r="F58" s="110" t="str">
        <f t="shared" ref="F58:K67" si="8">IF($B58&lt;= F$57, (F16/100-$C$70)/(1+F16/100) +($B$7*G57+$B$8*G58)/(1+F16/100),"")</f>
        <v/>
      </c>
      <c r="G58" s="110" t="str">
        <f t="shared" si="8"/>
        <v/>
      </c>
      <c r="H58" s="110" t="str">
        <f t="shared" si="8"/>
        <v/>
      </c>
      <c r="I58" s="110" t="str">
        <f t="shared" si="8"/>
        <v/>
      </c>
      <c r="J58" s="110" t="str">
        <f t="shared" si="8"/>
        <v/>
      </c>
      <c r="K58" s="110" t="str">
        <f t="shared" si="8"/>
        <v/>
      </c>
      <c r="L58" s="110">
        <f t="shared" ref="L58:L67" si="9">IF($B58&lt;= L$57, (L16/100-$C$70)/(1+L16/100),"")</f>
        <v>1.2258050322943E-2</v>
      </c>
      <c r="M58" s="4"/>
      <c r="N58" s="4"/>
      <c r="O58" s="4"/>
      <c r="P58" s="4"/>
    </row>
    <row r="59" spans="1:16">
      <c r="A59" s="12"/>
      <c r="B59" s="12">
        <v>8</v>
      </c>
      <c r="C59" s="3" t="str">
        <f t="shared" si="6"/>
        <v/>
      </c>
      <c r="D59" s="3" t="str">
        <f t="shared" si="6"/>
        <v/>
      </c>
      <c r="E59" s="3" t="str">
        <f t="shared" si="7"/>
        <v/>
      </c>
      <c r="F59" s="110" t="str">
        <f t="shared" si="8"/>
        <v/>
      </c>
      <c r="G59" s="110" t="str">
        <f t="shared" si="8"/>
        <v/>
      </c>
      <c r="H59" s="110" t="str">
        <f t="shared" si="8"/>
        <v/>
      </c>
      <c r="I59" s="110" t="str">
        <f t="shared" si="8"/>
        <v/>
      </c>
      <c r="J59" s="110" t="str">
        <f t="shared" si="8"/>
        <v/>
      </c>
      <c r="K59" s="110">
        <f t="shared" si="8"/>
        <v>2.0451943238379598E-2</v>
      </c>
      <c r="L59" s="110">
        <f t="shared" si="9"/>
        <v>9.8757631768296907E-3</v>
      </c>
      <c r="M59" s="4"/>
      <c r="N59" s="4"/>
      <c r="O59" s="4"/>
      <c r="P59" s="4"/>
    </row>
    <row r="60" spans="1:16">
      <c r="A60" s="12"/>
      <c r="B60" s="12">
        <v>7</v>
      </c>
      <c r="C60" s="3" t="str">
        <f t="shared" si="6"/>
        <v/>
      </c>
      <c r="D60" s="3" t="str">
        <f t="shared" si="6"/>
        <v/>
      </c>
      <c r="E60" s="3" t="str">
        <f t="shared" si="7"/>
        <v/>
      </c>
      <c r="F60" s="110" t="str">
        <f t="shared" si="8"/>
        <v/>
      </c>
      <c r="G60" s="110" t="str">
        <f t="shared" si="8"/>
        <v/>
      </c>
      <c r="H60" s="110" t="str">
        <f t="shared" si="8"/>
        <v/>
      </c>
      <c r="I60" s="110" t="str">
        <f t="shared" si="8"/>
        <v/>
      </c>
      <c r="J60" s="110">
        <f t="shared" si="8"/>
        <v>2.5026235958113104E-2</v>
      </c>
      <c r="K60" s="110">
        <f t="shared" si="8"/>
        <v>1.5973083045638117E-2</v>
      </c>
      <c r="L60" s="110">
        <f t="shared" si="9"/>
        <v>7.5989725762287902E-3</v>
      </c>
      <c r="M60" s="4"/>
      <c r="N60" s="4"/>
      <c r="O60" s="4"/>
      <c r="P60" s="4"/>
    </row>
    <row r="61" spans="1:16">
      <c r="A61" s="12"/>
      <c r="B61" s="12">
        <v>6</v>
      </c>
      <c r="C61" s="3" t="str">
        <f t="shared" si="6"/>
        <v/>
      </c>
      <c r="D61" s="3" t="str">
        <f t="shared" si="6"/>
        <v/>
      </c>
      <c r="E61" s="3" t="str">
        <f t="shared" si="7"/>
        <v/>
      </c>
      <c r="F61" s="110" t="str">
        <f t="shared" si="8"/>
        <v/>
      </c>
      <c r="G61" s="110" t="str">
        <f t="shared" si="8"/>
        <v/>
      </c>
      <c r="H61" s="110" t="str">
        <f t="shared" si="8"/>
        <v/>
      </c>
      <c r="I61" s="110">
        <f t="shared" si="8"/>
        <v>2.6355164555739663E-2</v>
      </c>
      <c r="J61" s="110">
        <f t="shared" si="8"/>
        <v>1.869093436551536E-2</v>
      </c>
      <c r="K61" s="110">
        <f t="shared" si="8"/>
        <v>1.1683712896472638E-2</v>
      </c>
      <c r="L61" s="110">
        <f t="shared" si="9"/>
        <v>5.4234836610834256E-3</v>
      </c>
      <c r="M61" s="4"/>
      <c r="N61" s="4"/>
      <c r="O61" s="4"/>
      <c r="P61" s="4"/>
    </row>
    <row r="62" spans="1:16">
      <c r="A62" s="12"/>
      <c r="B62" s="12">
        <v>5</v>
      </c>
      <c r="C62" s="3" t="str">
        <f t="shared" si="6"/>
        <v/>
      </c>
      <c r="D62" s="3" t="str">
        <f t="shared" si="6"/>
        <v/>
      </c>
      <c r="E62" s="3" t="str">
        <f t="shared" si="7"/>
        <v/>
      </c>
      <c r="F62" s="110" t="str">
        <f t="shared" si="8"/>
        <v/>
      </c>
      <c r="G62" s="110" t="str">
        <f t="shared" si="8"/>
        <v/>
      </c>
      <c r="H62" s="110">
        <f t="shared" si="8"/>
        <v>2.7406508185453277E-2</v>
      </c>
      <c r="I62" s="110">
        <f t="shared" si="8"/>
        <v>1.8366284337539163E-2</v>
      </c>
      <c r="J62" s="110">
        <f t="shared" si="8"/>
        <v>1.2612203910614388E-2</v>
      </c>
      <c r="K62" s="110">
        <f t="shared" si="8"/>
        <v>7.5771130475575828E-3</v>
      </c>
      <c r="L62" s="110">
        <f t="shared" si="9"/>
        <v>3.3452245292462479E-3</v>
      </c>
      <c r="M62" s="4"/>
      <c r="N62" s="4"/>
      <c r="O62" s="4"/>
      <c r="P62" s="4"/>
    </row>
    <row r="63" spans="1:16">
      <c r="A63" s="12"/>
      <c r="B63" s="12">
        <v>4</v>
      </c>
      <c r="C63" s="3" t="str">
        <f t="shared" si="6"/>
        <v/>
      </c>
      <c r="D63" s="3" t="str">
        <f t="shared" si="6"/>
        <v/>
      </c>
      <c r="E63" s="3" t="str">
        <f t="shared" si="7"/>
        <v/>
      </c>
      <c r="F63" s="110" t="str">
        <f t="shared" si="8"/>
        <v/>
      </c>
      <c r="G63" s="110">
        <f t="shared" si="8"/>
        <v>2.4555103051149E-2</v>
      </c>
      <c r="H63" s="110">
        <f t="shared" si="8"/>
        <v>1.7836908748912979E-2</v>
      </c>
      <c r="I63" s="110">
        <f t="shared" si="8"/>
        <v>1.0687758539153703E-2</v>
      </c>
      <c r="J63" s="110">
        <f t="shared" si="8"/>
        <v>6.7820109366001045E-3</v>
      </c>
      <c r="K63" s="110">
        <f t="shared" si="8"/>
        <v>3.6466817513910307E-3</v>
      </c>
      <c r="L63" s="110">
        <f t="shared" si="9"/>
        <v>1.3602468711324898E-3</v>
      </c>
      <c r="M63" s="4"/>
      <c r="N63" s="4"/>
      <c r="O63" s="4"/>
      <c r="P63" s="4"/>
    </row>
    <row r="64" spans="1:16">
      <c r="A64" s="12"/>
      <c r="B64" s="12">
        <v>3</v>
      </c>
      <c r="C64" s="3" t="str">
        <f t="shared" si="6"/>
        <v/>
      </c>
      <c r="D64" s="3" t="str">
        <f t="shared" si="6"/>
        <v/>
      </c>
      <c r="E64" s="3" t="str">
        <f t="shared" si="7"/>
        <v/>
      </c>
      <c r="F64" s="110">
        <f t="shared" si="7"/>
        <v>1.8154328014174922E-2</v>
      </c>
      <c r="G64" s="110">
        <f t="shared" si="8"/>
        <v>1.3604322468008528E-2</v>
      </c>
      <c r="H64" s="110">
        <f t="shared" si="8"/>
        <v>8.6233879872613835E-3</v>
      </c>
      <c r="I64" s="110">
        <f t="shared" si="8"/>
        <v>3.3111071725913746E-3</v>
      </c>
      <c r="J64" s="110">
        <f t="shared" si="8"/>
        <v>1.1923525082189025E-3</v>
      </c>
      <c r="K64" s="110">
        <f t="shared" si="8"/>
        <v>-1.1405438111489929E-4</v>
      </c>
      <c r="L64" s="110">
        <f t="shared" si="9"/>
        <v>-5.352739145650184E-4</v>
      </c>
      <c r="M64" s="4"/>
      <c r="N64" s="4"/>
      <c r="O64" s="4"/>
      <c r="P64" s="4"/>
    </row>
    <row r="65" spans="1:16">
      <c r="A65" s="12"/>
      <c r="B65" s="12">
        <v>2</v>
      </c>
      <c r="C65" s="3" t="str">
        <f t="shared" si="6"/>
        <v/>
      </c>
      <c r="D65" s="3" t="str">
        <f t="shared" si="6"/>
        <v/>
      </c>
      <c r="E65" s="110">
        <f t="shared" si="6"/>
        <v>1.1656326134519746E-2</v>
      </c>
      <c r="F65" s="110">
        <f t="shared" si="7"/>
        <v>5.9911945954100919E-3</v>
      </c>
      <c r="G65" s="110">
        <f t="shared" si="8"/>
        <v>3.0453462572532239E-3</v>
      </c>
      <c r="H65" s="110">
        <f t="shared" si="8"/>
        <v>-2.4229925126805551E-4</v>
      </c>
      <c r="I65" s="110">
        <f t="shared" si="8"/>
        <v>-3.7722568461935587E-3</v>
      </c>
      <c r="J65" s="110">
        <f t="shared" si="8"/>
        <v>-4.1647188728368145E-3</v>
      </c>
      <c r="K65" s="110">
        <f t="shared" si="8"/>
        <v>-3.7114315848994777E-3</v>
      </c>
      <c r="L65" s="110">
        <f t="shared" si="9"/>
        <v>-2.3450390697262601E-3</v>
      </c>
      <c r="M65" s="4"/>
      <c r="N65" s="4"/>
      <c r="O65" s="4"/>
      <c r="P65" s="4"/>
    </row>
    <row r="66" spans="1:16">
      <c r="A66" s="12"/>
      <c r="B66" s="12">
        <v>1</v>
      </c>
      <c r="C66" s="3" t="str">
        <f t="shared" si="6"/>
        <v/>
      </c>
      <c r="D66" s="110">
        <f t="shared" si="6"/>
        <v>7.0456270095048314E-3</v>
      </c>
      <c r="E66" s="110">
        <f t="shared" si="6"/>
        <v>2.8971416318369862E-3</v>
      </c>
      <c r="F66" s="110">
        <f t="shared" si="7"/>
        <v>0</v>
      </c>
      <c r="G66" s="110">
        <f t="shared" si="8"/>
        <v>-7.1293944137357027E-3</v>
      </c>
      <c r="H66" s="110">
        <f t="shared" si="8"/>
        <v>-8.7686870835605897E-3</v>
      </c>
      <c r="I66" s="110">
        <f t="shared" si="8"/>
        <v>-1.0570986809417392E-2</v>
      </c>
      <c r="J66" s="110">
        <f t="shared" si="8"/>
        <v>-9.2970732730802766E-3</v>
      </c>
      <c r="K66" s="110">
        <f t="shared" si="8"/>
        <v>-7.1516415898569378E-3</v>
      </c>
      <c r="L66" s="110">
        <f t="shared" si="9"/>
        <v>-4.072627239265568E-3</v>
      </c>
      <c r="M66" s="4"/>
      <c r="N66" s="4"/>
      <c r="O66" s="4"/>
      <c r="P66" s="4"/>
    </row>
    <row r="67" spans="1:16">
      <c r="A67" s="12"/>
      <c r="B67" s="12">
        <v>0</v>
      </c>
      <c r="C67" s="111">
        <f t="shared" si="6"/>
        <v>4.102120226685645E-3</v>
      </c>
      <c r="D67" s="3">
        <f t="shared" si="6"/>
        <v>1.4047405006760651E-3</v>
      </c>
      <c r="E67" s="3">
        <f t="shared" si="6"/>
        <v>0</v>
      </c>
      <c r="F67" s="3">
        <f t="shared" si="7"/>
        <v>0</v>
      </c>
      <c r="G67" s="110">
        <f t="shared" si="8"/>
        <v>-1.6927948532958547E-2</v>
      </c>
      <c r="H67" s="110">
        <f t="shared" si="8"/>
        <v>-1.6964540175384436E-2</v>
      </c>
      <c r="I67" s="110">
        <f t="shared" si="8"/>
        <v>-1.7093765084741058E-2</v>
      </c>
      <c r="J67" s="110">
        <f t="shared" si="8"/>
        <v>-1.421248388707624E-2</v>
      </c>
      <c r="K67" s="3">
        <f t="shared" si="8"/>
        <v>-1.0440725597008697E-2</v>
      </c>
      <c r="L67" s="3">
        <f t="shared" si="9"/>
        <v>-5.7214955996381951E-3</v>
      </c>
      <c r="M67" s="4"/>
      <c r="N67" s="4"/>
      <c r="O67" s="4"/>
      <c r="P67" s="4"/>
    </row>
    <row r="70" spans="1:16">
      <c r="A70" s="1" t="s">
        <v>22</v>
      </c>
      <c r="B70" s="11"/>
      <c r="C70" s="18">
        <v>3.9E-2</v>
      </c>
      <c r="D70" s="1" t="s">
        <v>30</v>
      </c>
    </row>
    <row r="71" spans="1:16">
      <c r="A71" s="1" t="s">
        <v>23</v>
      </c>
      <c r="C71" s="19">
        <v>3</v>
      </c>
      <c r="D71" s="1" t="s">
        <v>26</v>
      </c>
    </row>
    <row r="72" spans="1:16">
      <c r="A72" s="1" t="s">
        <v>24</v>
      </c>
      <c r="C72" s="14">
        <v>10</v>
      </c>
      <c r="D72" s="1" t="s">
        <v>27</v>
      </c>
    </row>
    <row r="73" spans="1:16">
      <c r="A73" s="1" t="s">
        <v>25</v>
      </c>
      <c r="C73" s="15">
        <v>0</v>
      </c>
      <c r="D73" s="1" t="s">
        <v>31</v>
      </c>
    </row>
    <row r="74" spans="1:16">
      <c r="A74" s="1" t="s">
        <v>29</v>
      </c>
      <c r="C74" s="14">
        <v>1</v>
      </c>
    </row>
    <row r="81" spans="3:19">
      <c r="C81">
        <f>C67*1000000</f>
        <v>4102.1202266856453</v>
      </c>
    </row>
    <row r="85" spans="3:19">
      <c r="O85" t="s">
        <v>7</v>
      </c>
    </row>
    <row r="87" spans="3:19">
      <c r="S87" t="s">
        <v>7</v>
      </c>
    </row>
    <row r="115" spans="9:9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ZCB+Options_HW</vt:lpstr>
      <vt:lpstr>ZCB+Options</vt:lpstr>
      <vt:lpstr>BondForward+Futures</vt:lpstr>
      <vt:lpstr>Caplets</vt:lpstr>
      <vt:lpstr>Swaps+Swaptions</vt:lpstr>
      <vt:lpstr>Elementary Prices</vt:lpstr>
      <vt:lpstr>BDT</vt:lpstr>
      <vt:lpstr>BDT_b=.1_HW</vt:lpstr>
      <vt:lpstr>BDT_b=.05_HW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Nikhil S</cp:lastModifiedBy>
  <cp:lastPrinted>2004-05-18T03:27:22Z</cp:lastPrinted>
  <dcterms:created xsi:type="dcterms:W3CDTF">2000-07-13T16:13:54Z</dcterms:created>
  <dcterms:modified xsi:type="dcterms:W3CDTF">2013-04-06T08:11:54Z</dcterms:modified>
</cp:coreProperties>
</file>