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60" windowWidth="23020" windowHeight="17240" activeTab="1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" i="5"/>
  <c r="A13"/>
  <c r="A11"/>
  <c r="A9"/>
  <c r="A7"/>
  <c r="E16"/>
  <c r="E15"/>
  <c r="E14"/>
  <c r="E13"/>
  <c r="E12"/>
  <c r="E11"/>
  <c r="V11"/>
  <c r="E10"/>
  <c r="E9"/>
  <c r="V9"/>
  <c r="E8"/>
  <c r="E7"/>
  <c r="P7"/>
  <c r="D7"/>
  <c r="C7"/>
  <c r="D8"/>
  <c r="C8"/>
  <c r="C9"/>
  <c r="AH9"/>
  <c r="D9"/>
  <c r="D10"/>
  <c r="AB10"/>
  <c r="C10"/>
  <c r="AH10"/>
  <c r="AB9"/>
  <c r="C11"/>
  <c r="C12"/>
  <c r="D11"/>
  <c r="P10"/>
  <c r="AH11"/>
  <c r="P9"/>
  <c r="C13"/>
  <c r="D13"/>
  <c r="AB8"/>
  <c r="J8"/>
  <c r="P8"/>
  <c r="AH8"/>
  <c r="V8"/>
  <c r="V7"/>
  <c r="AB7"/>
  <c r="D12"/>
  <c r="AB12"/>
  <c r="J7"/>
  <c r="AH7"/>
  <c r="AB11"/>
  <c r="V10"/>
  <c r="J18"/>
  <c r="P18"/>
  <c r="C14"/>
  <c r="AB13"/>
  <c r="AH13"/>
  <c r="D14"/>
  <c r="AH12"/>
  <c r="V12"/>
  <c r="V18"/>
  <c r="J19"/>
  <c r="J20"/>
  <c r="D15"/>
  <c r="AH14"/>
  <c r="AB14"/>
  <c r="AB18"/>
  <c r="C15"/>
  <c r="P19"/>
  <c r="P20"/>
  <c r="C16"/>
  <c r="AH16"/>
  <c r="D16"/>
  <c r="AH15"/>
  <c r="AH18"/>
  <c r="V19"/>
  <c r="V20"/>
  <c r="AB19"/>
  <c r="AB20"/>
  <c r="AH19"/>
  <c r="AH20"/>
  <c r="J21"/>
  <c r="C6" i="6"/>
  <c r="B7"/>
  <c r="C7"/>
  <c r="D7"/>
  <c r="F7"/>
  <c r="G7"/>
  <c r="E7"/>
  <c r="H7"/>
  <c r="I7"/>
  <c r="J7"/>
  <c r="B8"/>
  <c r="C8"/>
  <c r="E8"/>
  <c r="B9"/>
  <c r="C9"/>
  <c r="E9"/>
  <c r="B10"/>
  <c r="C10"/>
  <c r="E10"/>
  <c r="B11"/>
  <c r="C11"/>
  <c r="E11"/>
  <c r="B12"/>
  <c r="C12"/>
  <c r="E12"/>
  <c r="B13"/>
  <c r="C13"/>
  <c r="E13"/>
  <c r="B14"/>
  <c r="C14"/>
  <c r="E14"/>
  <c r="F8"/>
  <c r="G8"/>
  <c r="H8"/>
  <c r="D8"/>
  <c r="K7"/>
  <c r="L7"/>
  <c r="K8"/>
  <c r="L8"/>
  <c r="I8"/>
  <c r="J8"/>
  <c r="D9"/>
  <c r="H9"/>
  <c r="K9"/>
  <c r="L9"/>
  <c r="I9"/>
  <c r="J9"/>
  <c r="D10"/>
  <c r="H10"/>
  <c r="F9"/>
  <c r="G9"/>
  <c r="I10"/>
  <c r="J10"/>
  <c r="K10"/>
  <c r="L10"/>
  <c r="F10"/>
  <c r="G10"/>
  <c r="D11"/>
  <c r="H11"/>
  <c r="F11"/>
  <c r="G11"/>
  <c r="D12"/>
  <c r="H12"/>
  <c r="I11"/>
  <c r="J11"/>
  <c r="K11"/>
  <c r="L11"/>
  <c r="K12"/>
  <c r="L12"/>
  <c r="I12"/>
  <c r="J12"/>
  <c r="D13"/>
  <c r="H13"/>
  <c r="F12"/>
  <c r="G12"/>
  <c r="K13"/>
  <c r="L13"/>
  <c r="I13"/>
  <c r="J13"/>
  <c r="D14"/>
  <c r="F14"/>
  <c r="G14"/>
  <c r="H14"/>
  <c r="F13"/>
  <c r="G13"/>
  <c r="I14"/>
  <c r="J14"/>
  <c r="H16"/>
  <c r="K14"/>
  <c r="L14"/>
  <c r="H17"/>
  <c r="H18"/>
  <c r="E7" i="2"/>
  <c r="V7"/>
  <c r="C7"/>
  <c r="C8"/>
  <c r="D7"/>
  <c r="E8"/>
  <c r="A7"/>
  <c r="A8"/>
  <c r="A9"/>
  <c r="A10"/>
  <c r="A11"/>
  <c r="A12"/>
  <c r="A13"/>
  <c r="A14"/>
  <c r="A15"/>
  <c r="A16"/>
  <c r="E9"/>
  <c r="E10"/>
  <c r="E11"/>
  <c r="E12"/>
  <c r="E13"/>
  <c r="E14"/>
  <c r="E15"/>
  <c r="E16"/>
  <c r="C9"/>
  <c r="D9"/>
  <c r="J7"/>
  <c r="AB7"/>
  <c r="D8"/>
  <c r="AB8"/>
  <c r="AH7"/>
  <c r="P7"/>
  <c r="AH8"/>
  <c r="V8"/>
  <c r="AH9"/>
  <c r="D10"/>
  <c r="AB9"/>
  <c r="V9"/>
  <c r="P9"/>
  <c r="C10"/>
  <c r="P8"/>
  <c r="J8"/>
  <c r="J18"/>
  <c r="C11"/>
  <c r="P10"/>
  <c r="P18"/>
  <c r="AH10"/>
  <c r="D11"/>
  <c r="AB10"/>
  <c r="V10"/>
  <c r="V11"/>
  <c r="C12"/>
  <c r="AH11"/>
  <c r="D12"/>
  <c r="AB11"/>
  <c r="AH12"/>
  <c r="D13"/>
  <c r="C13"/>
  <c r="AB12"/>
  <c r="V12"/>
  <c r="V18"/>
  <c r="AH13"/>
  <c r="D14"/>
  <c r="AB13"/>
  <c r="C14"/>
  <c r="C15"/>
  <c r="AH14"/>
  <c r="D15"/>
  <c r="AB14"/>
  <c r="AB18"/>
  <c r="C16"/>
  <c r="AH16"/>
  <c r="AH15"/>
  <c r="D16"/>
  <c r="AH18"/>
</calcChain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<sst xmlns="http://schemas.openxmlformats.org/spreadsheetml/2006/main" count="102" uniqueCount="42">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</sst>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.000"/>
    <numFmt numFmtId="170" formatCode="0.0000"/>
  </numFmts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8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9" fontId="0" fillId="0" borderId="0" xfId="0" applyNumberFormat="1"/>
    <xf numFmtId="169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J18"/>
  <sheetViews>
    <sheetView topLeftCell="A4" zoomScaleNormal="227" zoomScalePageLayoutView="227" workbookViewId="0">
      <selection activeCell="A5" sqref="A5"/>
    </sheetView>
  </sheetViews>
  <sheetFormatPr baseColWidth="10" defaultColWidth="8.83203125" defaultRowHeight="14"/>
  <cols>
    <col min="1" max="1" width="17.5" customWidth="1"/>
    <col min="2" max="2" width="8.5" customWidth="1"/>
    <col min="3" max="3" width="10.6640625" style="1" customWidth="1"/>
    <col min="4" max="4" width="12.5" style="1" customWidth="1"/>
    <col min="5" max="5" width="8.5" style="1" customWidth="1"/>
    <col min="6" max="6" width="8.83203125" style="1"/>
    <col min="8" max="8" width="15.33203125" customWidth="1"/>
    <col min="9" max="9" width="11" customWidth="1"/>
    <col min="10" max="10" width="8.83203125" style="1"/>
    <col min="14" max="14" width="15.33203125" customWidth="1"/>
    <col min="15" max="15" width="11" customWidth="1"/>
    <col min="16" max="16" width="8.83203125" style="1"/>
  </cols>
  <sheetData>
    <row r="2" spans="1:36" s="13" customFormat="1" ht="28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42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56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>
      <c r="A9">
        <f t="shared" si="1"/>
        <v>0.02</v>
      </c>
      <c r="B9">
        <v>18</v>
      </c>
      <c r="C9" s="1">
        <f t="shared" si="2"/>
        <v>0.94119199999999992</v>
      </c>
      <c r="D9" s="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>
      <c r="A10">
        <f t="shared" si="1"/>
        <v>0.02</v>
      </c>
      <c r="B10">
        <v>24</v>
      </c>
      <c r="C10" s="1">
        <f t="shared" si="2"/>
        <v>0.92236815999999988</v>
      </c>
      <c r="D10" s="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>
      <c r="A11">
        <f t="shared" si="1"/>
        <v>0.02</v>
      </c>
      <c r="B11">
        <v>30</v>
      </c>
      <c r="C11" s="1">
        <f t="shared" si="2"/>
        <v>0.90392079679999982</v>
      </c>
      <c r="D11" s="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>
      <c r="A12">
        <f t="shared" si="1"/>
        <v>0.02</v>
      </c>
      <c r="B12">
        <v>36</v>
      </c>
      <c r="C12" s="1">
        <f t="shared" si="2"/>
        <v>0.8858423808639998</v>
      </c>
      <c r="D12" s="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>
      <c r="A13">
        <f t="shared" si="1"/>
        <v>0.02</v>
      </c>
      <c r="B13">
        <v>42</v>
      </c>
      <c r="C13" s="1">
        <f t="shared" si="2"/>
        <v>0.86812553324671982</v>
      </c>
      <c r="D13" s="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>
      <c r="A14">
        <f t="shared" si="1"/>
        <v>0.02</v>
      </c>
      <c r="B14">
        <v>48</v>
      </c>
      <c r="C14" s="1">
        <f t="shared" si="2"/>
        <v>0.85076302258178538</v>
      </c>
      <c r="D14" s="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>
      <c r="A15">
        <f t="shared" si="1"/>
        <v>0.02</v>
      </c>
      <c r="B15">
        <v>54</v>
      </c>
      <c r="C15" s="1">
        <f t="shared" si="2"/>
        <v>0.83374776213014967</v>
      </c>
      <c r="D15" s="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>
      <c r="A16">
        <f t="shared" si="1"/>
        <v>0.02</v>
      </c>
      <c r="B16">
        <v>60</v>
      </c>
      <c r="C16" s="1">
        <f t="shared" si="2"/>
        <v>0.81707280688754669</v>
      </c>
      <c r="D16" s="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>
      <c r="V17" s="1"/>
      <c r="AB17" s="1"/>
    </row>
    <row r="18" spans="9:34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J21"/>
  <sheetViews>
    <sheetView tabSelected="1" topLeftCell="V1" zoomScaleNormal="217" zoomScalePageLayoutView="217" workbookViewId="0">
      <selection activeCell="AL5" sqref="AL5"/>
    </sheetView>
  </sheetViews>
  <sheetFormatPr baseColWidth="10" defaultColWidth="8.83203125" defaultRowHeight="14"/>
  <cols>
    <col min="1" max="1" width="12" style="1" customWidth="1"/>
    <col min="2" max="2" width="8.5" customWidth="1"/>
    <col min="3" max="4" width="12.5" style="1" customWidth="1"/>
    <col min="5" max="5" width="7.6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>
      <c r="B2" s="7"/>
      <c r="E2" s="12" t="s">
        <v>0</v>
      </c>
      <c r="F2" s="1">
        <v>0.05</v>
      </c>
    </row>
    <row r="3" spans="1:36" s="15" customFormat="1" ht="42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>
      <c r="A8" s="21">
        <v>1.9443103338662979E-2</v>
      </c>
      <c r="B8">
        <v>12</v>
      </c>
      <c r="C8" s="1">
        <f t="shared" ref="C8:C16" si="1">C7*(1-A7)</f>
        <v>0.96012449660199151</v>
      </c>
      <c r="D8" s="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>
      <c r="A9" s="1">
        <f>A8</f>
        <v>1.9443103338662979E-2</v>
      </c>
      <c r="B9">
        <v>18</v>
      </c>
      <c r="C9" s="1">
        <f t="shared" si="1"/>
        <v>0.94145669679657729</v>
      </c>
      <c r="D9" s="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>
      <c r="A10" s="21">
        <v>1.9976518871469267E-2</v>
      </c>
      <c r="B10">
        <v>24</v>
      </c>
      <c r="C10" s="1">
        <f t="shared" si="1"/>
        <v>0.92315185695188517</v>
      </c>
      <c r="D10" s="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>
      <c r="A11" s="1">
        <f>A10</f>
        <v>1.9976518871469267E-2</v>
      </c>
      <c r="B11">
        <v>30</v>
      </c>
      <c r="C11" s="1">
        <f t="shared" si="1"/>
        <v>0.90471049646025403</v>
      </c>
      <c r="D11" s="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>
      <c r="A12" s="21">
        <v>2.0123673396117106E-2</v>
      </c>
      <c r="B12">
        <v>36</v>
      </c>
      <c r="C12" s="1">
        <f t="shared" si="1"/>
        <v>0.88663753015449942</v>
      </c>
      <c r="D12" s="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>
      <c r="A13" s="1">
        <f>A12</f>
        <v>2.0123673396117106E-2</v>
      </c>
      <c r="B13">
        <v>42</v>
      </c>
      <c r="C13" s="1">
        <f t="shared" si="1"/>
        <v>0.86879512607693032</v>
      </c>
      <c r="D13" s="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>
      <c r="A14" s="21">
        <v>1.9475644903174275E-2</v>
      </c>
      <c r="B14">
        <v>48</v>
      </c>
      <c r="C14" s="1">
        <f t="shared" si="1"/>
        <v>0.85131177671161984</v>
      </c>
      <c r="D14" s="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>
      <c r="A15" s="1">
        <f>A14</f>
        <v>1.9475644903174275E-2</v>
      </c>
      <c r="B15">
        <v>54</v>
      </c>
      <c r="C15" s="1">
        <f t="shared" si="1"/>
        <v>0.83473193084649389</v>
      </c>
      <c r="D15" s="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>
      <c r="A16" s="21">
        <v>1.7479162988672775E-2</v>
      </c>
      <c r="B16">
        <v>60</v>
      </c>
      <c r="C16" s="1">
        <f t="shared" si="1"/>
        <v>0.8184749881719865</v>
      </c>
      <c r="D16" s="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>
      <c r="V17" s="1"/>
      <c r="AB17" s="1"/>
    </row>
    <row r="18" spans="9:34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>
      <c r="I19" s="6" t="s">
        <v>28</v>
      </c>
      <c r="J19" s="1">
        <f ca="1">Pricing!J18+0.1*RAND()</f>
        <v>101.18817923210163</v>
      </c>
      <c r="O19" s="6" t="s">
        <v>28</v>
      </c>
      <c r="P19" s="1">
        <f ca="1">Pricing!P18+0.1*RAND()</f>
        <v>92.549107496940891</v>
      </c>
      <c r="U19" s="6" t="s">
        <v>28</v>
      </c>
      <c r="V19" s="1">
        <f ca="1">Pricing!V18+0.1*RAND()</f>
        <v>107.44359664722892</v>
      </c>
      <c r="AA19" s="6" t="s">
        <v>28</v>
      </c>
      <c r="AB19" s="1">
        <f ca="1">Pricing!AB18+0.1*RAND()</f>
        <v>104.08067136195869</v>
      </c>
      <c r="AG19" s="6" t="s">
        <v>28</v>
      </c>
      <c r="AH19" s="1">
        <f ca="1">Pricing!AH18+0.1*RAND()</f>
        <v>145.88377083623996</v>
      </c>
    </row>
    <row r="20" spans="9:34">
      <c r="I20" s="6" t="s">
        <v>5</v>
      </c>
      <c r="J20" s="1">
        <f ca="1">(J18-J19)^2</f>
        <v>4.7211266687079145E-3</v>
      </c>
      <c r="O20" s="6" t="s">
        <v>5</v>
      </c>
      <c r="P20" s="1">
        <f ca="1">(P18-P19)^2</f>
        <v>2.8575737803224538E-3</v>
      </c>
      <c r="U20" s="6" t="s">
        <v>5</v>
      </c>
      <c r="V20" s="1">
        <f ca="1">(V18-V19)^2</f>
        <v>2.9743832156076981E-3</v>
      </c>
      <c r="AA20" s="6" t="s">
        <v>5</v>
      </c>
      <c r="AB20" s="1">
        <f ca="1">(AB18-AB19)^2</f>
        <v>7.7807902194101489E-6</v>
      </c>
      <c r="AG20" s="6" t="s">
        <v>5</v>
      </c>
      <c r="AH20" s="1">
        <f ca="1">(AH18-AH19)^2</f>
        <v>4.3890492200829596E-3</v>
      </c>
    </row>
    <row r="21" spans="9:34">
      <c r="I21" s="6" t="s">
        <v>29</v>
      </c>
      <c r="J21" s="18">
        <f ca="1">J20+P20+V20+AB20+AH20</f>
        <v>1.4949913674940436E-2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8"/>
  <sheetViews>
    <sheetView zoomScale="210" zoomScaleNormal="210" zoomScalePageLayoutView="210" workbookViewId="0">
      <selection activeCell="B1" sqref="B1"/>
    </sheetView>
  </sheetViews>
  <sheetFormatPr baseColWidth="10" defaultColWidth="8.83203125" defaultRowHeight="14"/>
  <cols>
    <col min="1" max="1" width="12.33203125" customWidth="1"/>
    <col min="2" max="2" width="11.83203125" style="1" customWidth="1"/>
    <col min="3" max="3" width="9.5" style="19" customWidth="1"/>
    <col min="4" max="5" width="10.5" customWidth="1"/>
    <col min="7" max="7" width="8.83203125" style="4"/>
    <col min="8" max="8" width="11.5" customWidth="1"/>
    <col min="10" max="10" width="9.6640625" customWidth="1"/>
    <col min="11" max="11" width="10.33203125" customWidth="1"/>
    <col min="12" max="12" width="10" customWidth="1"/>
  </cols>
  <sheetData>
    <row r="1" spans="1:12">
      <c r="A1" s="7" t="s">
        <v>8</v>
      </c>
      <c r="B1" s="8">
        <v>218.88953946553033</v>
      </c>
      <c r="C1"/>
    </row>
    <row r="2" spans="1:12">
      <c r="A2" s="7" t="s">
        <v>9</v>
      </c>
      <c r="B2" s="11">
        <v>1000000</v>
      </c>
      <c r="C2"/>
    </row>
    <row r="3" spans="1:12" ht="30" customHeight="1">
      <c r="A3" s="7" t="s">
        <v>10</v>
      </c>
      <c r="B3" s="8">
        <v>0.45</v>
      </c>
      <c r="C3"/>
    </row>
    <row r="4" spans="1:12" ht="30" customHeight="1">
      <c r="A4" s="7" t="s">
        <v>30</v>
      </c>
      <c r="B4" s="8">
        <v>0.01</v>
      </c>
      <c r="C4"/>
    </row>
    <row r="5" spans="1:12" s="2" customFormat="1" ht="81" customHeight="1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>
      <c r="A6">
        <v>0</v>
      </c>
      <c r="B6" s="1">
        <v>1</v>
      </c>
      <c r="C6" s="19">
        <f>Calibration!$A$6/2</f>
        <v>1.007028652009901E-2</v>
      </c>
      <c r="D6" s="3">
        <v>100</v>
      </c>
      <c r="E6" s="3"/>
      <c r="F6" s="1"/>
      <c r="H6" s="3"/>
    </row>
    <row r="7" spans="1:12">
      <c r="A7">
        <v>3</v>
      </c>
      <c r="B7" s="1">
        <f t="shared" ref="B7:B14" si="0">1/(1+$B$4/4)^(A7/3)</f>
        <v>0.99750623441396513</v>
      </c>
      <c r="C7" s="19">
        <f>Calibration!$A$6/2</f>
        <v>1.007028652009901E-2</v>
      </c>
      <c r="D7" s="3">
        <f t="shared" ref="D7:D14" si="1">D6*(1-C6)</f>
        <v>98.992971347990107</v>
      </c>
      <c r="E7" s="3">
        <f t="shared" ref="E7:E14" si="2">$B$1/4</f>
        <v>54.722384866382583</v>
      </c>
      <c r="F7" s="1">
        <f t="shared" ref="F7:F14" si="3">E7*D7/100</f>
        <v>54.171314771714989</v>
      </c>
      <c r="G7" s="4">
        <f t="shared" ref="G7:G14" si="4">F7*B7*N*0.0001</f>
        <v>5403.6224211187027</v>
      </c>
      <c r="H7" s="3">
        <f t="shared" ref="H7:H14" si="5">D6*C6</f>
        <v>1.007028652009901</v>
      </c>
      <c r="I7" s="1">
        <f t="shared" ref="I7:I14" si="6">E7/2*H7/100</f>
        <v>0.2755350473338013</v>
      </c>
      <c r="J7" s="5">
        <f t="shared" ref="J7:J14" si="7">I7*B7*N*0.0001</f>
        <v>27.484792751501381</v>
      </c>
      <c r="K7" s="22">
        <f t="shared" ref="K7:K14" si="8">(1-$B$3)*H7/100</f>
        <v>5.5386575860544565E-3</v>
      </c>
      <c r="L7" s="5">
        <f t="shared" ref="L7:L14" si="9">K7*B7*N</f>
        <v>5524.8454723735231</v>
      </c>
    </row>
    <row r="8" spans="1:12">
      <c r="A8">
        <v>6</v>
      </c>
      <c r="B8" s="1">
        <f t="shared" si="0"/>
        <v>0.99501868769472834</v>
      </c>
      <c r="C8" s="19">
        <f>Calibration!$A$6/2</f>
        <v>1.007028652009901E-2</v>
      </c>
      <c r="D8" s="3">
        <f t="shared" si="1"/>
        <v>97.996083763039891</v>
      </c>
      <c r="E8" s="3">
        <f t="shared" si="2"/>
        <v>54.722384866382583</v>
      </c>
      <c r="F8" s="1">
        <f t="shared" si="3"/>
        <v>53.625794110793343</v>
      </c>
      <c r="G8" s="4">
        <f t="shared" si="4"/>
        <v>5335.8667282709284</v>
      </c>
      <c r="H8" s="3">
        <f t="shared" si="5"/>
        <v>0.99688758495021235</v>
      </c>
      <c r="I8" s="1">
        <f t="shared" si="6"/>
        <v>0.27276033046082093</v>
      </c>
      <c r="J8" s="5">
        <f t="shared" si="7"/>
        <v>27.140162607030646</v>
      </c>
      <c r="K8" s="22">
        <f t="shared" si="8"/>
        <v>5.4828817172261676E-3</v>
      </c>
      <c r="L8" s="5">
        <f t="shared" si="9"/>
        <v>5455.5697710597997</v>
      </c>
    </row>
    <row r="9" spans="1:12">
      <c r="A9">
        <v>9</v>
      </c>
      <c r="B9" s="1">
        <f t="shared" si="0"/>
        <v>0.99253734433389373</v>
      </c>
      <c r="C9" s="19">
        <f>Calibration!$A$6/2</f>
        <v>1.007028652009901E-2</v>
      </c>
      <c r="D9" s="3">
        <f t="shared" si="1"/>
        <v>97.009235121698453</v>
      </c>
      <c r="E9" s="3">
        <f t="shared" si="2"/>
        <v>54.722384866382583</v>
      </c>
      <c r="F9" s="1">
        <f t="shared" si="3"/>
        <v>53.085766999229811</v>
      </c>
      <c r="G9" s="4">
        <f t="shared" si="4"/>
        <v>5268.9606199343407</v>
      </c>
      <c r="H9" s="3">
        <f t="shared" si="5"/>
        <v>0.98684864134143413</v>
      </c>
      <c r="I9" s="1">
        <f t="shared" si="6"/>
        <v>0.27001355578176356</v>
      </c>
      <c r="J9" s="5">
        <f t="shared" si="7"/>
        <v>26.799853758978326</v>
      </c>
      <c r="K9" s="22">
        <f t="shared" si="8"/>
        <v>5.4276675273778885E-3</v>
      </c>
      <c r="L9" s="5">
        <f t="shared" si="9"/>
        <v>5387.1627135509607</v>
      </c>
    </row>
    <row r="10" spans="1:12">
      <c r="A10">
        <v>12</v>
      </c>
      <c r="B10" s="1">
        <f t="shared" si="0"/>
        <v>0.99006218886173936</v>
      </c>
      <c r="C10" s="19">
        <f>Calibration!$A$8/2</f>
        <v>9.7215516693314897E-3</v>
      </c>
      <c r="D10" s="3">
        <f t="shared" si="1"/>
        <v>96.032324328927302</v>
      </c>
      <c r="E10" s="3">
        <f t="shared" si="2"/>
        <v>54.722384866382583</v>
      </c>
      <c r="F10" s="1">
        <f t="shared" si="3"/>
        <v>52.551178115408355</v>
      </c>
      <c r="G10" s="4">
        <f t="shared" si="4"/>
        <v>5202.8934432204333</v>
      </c>
      <c r="H10" s="3">
        <f t="shared" si="5"/>
        <v>0.97691079277115545</v>
      </c>
      <c r="I10" s="1">
        <f t="shared" si="6"/>
        <v>0.26729444191073043</v>
      </c>
      <c r="J10" s="5">
        <f t="shared" si="7"/>
        <v>26.46381202287148</v>
      </c>
      <c r="K10" s="22">
        <f t="shared" si="8"/>
        <v>5.3730093602413556E-3</v>
      </c>
      <c r="L10" s="5">
        <f t="shared" si="9"/>
        <v>5319.61340797517</v>
      </c>
    </row>
    <row r="11" spans="1:12">
      <c r="A11">
        <v>15</v>
      </c>
      <c r="B11" s="1">
        <f t="shared" si="0"/>
        <v>0.98759320584712151</v>
      </c>
      <c r="C11" s="19">
        <f>Calibration!$A$8/2</f>
        <v>9.7215516693314897E-3</v>
      </c>
      <c r="D11" s="3">
        <f t="shared" si="1"/>
        <v>95.098741126037638</v>
      </c>
      <c r="E11" s="3">
        <f t="shared" si="2"/>
        <v>54.722384866382583</v>
      </c>
      <c r="F11" s="1">
        <f t="shared" si="3"/>
        <v>52.040299122075169</v>
      </c>
      <c r="G11" s="4">
        <f t="shared" si="4"/>
        <v>5139.4645843213366</v>
      </c>
      <c r="H11" s="3">
        <f t="shared" si="5"/>
        <v>0.93358320288966623</v>
      </c>
      <c r="I11" s="1">
        <f t="shared" si="6"/>
        <v>0.25543949666659227</v>
      </c>
      <c r="J11" s="5">
        <f t="shared" si="7"/>
        <v>25.227031141293502</v>
      </c>
      <c r="K11" s="22">
        <f t="shared" si="8"/>
        <v>5.1347076158931651E-3</v>
      </c>
      <c r="L11" s="5">
        <f t="shared" si="9"/>
        <v>5071.0023554675618</v>
      </c>
    </row>
    <row r="12" spans="1:12">
      <c r="A12">
        <v>18</v>
      </c>
      <c r="B12" s="1">
        <f t="shared" si="0"/>
        <v>0.98513037989737828</v>
      </c>
      <c r="C12" s="19">
        <f>Calibration!$A$8/2</f>
        <v>9.7215516693314897E-3</v>
      </c>
      <c r="D12" s="3">
        <f t="shared" si="1"/>
        <v>94.174233800492473</v>
      </c>
      <c r="E12" s="3">
        <f t="shared" si="2"/>
        <v>54.722384866382583</v>
      </c>
      <c r="F12" s="1">
        <f t="shared" si="3"/>
        <v>51.534386665272443</v>
      </c>
      <c r="G12" s="4">
        <f t="shared" si="4"/>
        <v>5076.8089913338235</v>
      </c>
      <c r="H12" s="3">
        <f t="shared" si="5"/>
        <v>0.92450732554515436</v>
      </c>
      <c r="I12" s="1">
        <f t="shared" si="6"/>
        <v>0.25295622840135995</v>
      </c>
      <c r="J12" s="5">
        <f t="shared" si="7"/>
        <v>24.919486538243973</v>
      </c>
      <c r="K12" s="22">
        <f t="shared" si="8"/>
        <v>5.084790290498349E-3</v>
      </c>
      <c r="L12" s="5">
        <f t="shared" si="9"/>
        <v>5009.1813905771387</v>
      </c>
    </row>
    <row r="13" spans="1:12">
      <c r="A13">
        <v>21</v>
      </c>
      <c r="B13" s="1">
        <f t="shared" si="0"/>
        <v>0.98267369565823282</v>
      </c>
      <c r="C13" s="19">
        <f>Calibration!$A$8/2</f>
        <v>9.7215516693314897E-3</v>
      </c>
      <c r="D13" s="3">
        <f t="shared" si="1"/>
        <v>93.258714120681276</v>
      </c>
      <c r="E13" s="3">
        <f t="shared" si="2"/>
        <v>54.722384866382583</v>
      </c>
      <c r="F13" s="1">
        <f t="shared" si="3"/>
        <v>51.033392462558687</v>
      </c>
      <c r="G13" s="4">
        <f t="shared" si="4"/>
        <v>5014.9172373159554</v>
      </c>
      <c r="H13" s="3">
        <f t="shared" si="5"/>
        <v>0.91551967981119164</v>
      </c>
      <c r="I13" s="1">
        <f t="shared" si="6"/>
        <v>0.25049710135687692</v>
      </c>
      <c r="J13" s="5">
        <f t="shared" si="7"/>
        <v>24.615691234203716</v>
      </c>
      <c r="K13" s="22">
        <f t="shared" si="8"/>
        <v>5.0353582389615547E-3</v>
      </c>
      <c r="L13" s="5">
        <f t="shared" si="9"/>
        <v>4948.1140896434817</v>
      </c>
    </row>
    <row r="14" spans="1:12">
      <c r="A14">
        <v>24</v>
      </c>
      <c r="B14" s="1">
        <f t="shared" si="0"/>
        <v>0.98022313781369852</v>
      </c>
      <c r="C14" s="19">
        <f>Calibration!$A$9/2</f>
        <v>9.7215516693314897E-3</v>
      </c>
      <c r="D14" s="3">
        <f t="shared" si="1"/>
        <v>92.35209471274166</v>
      </c>
      <c r="E14" s="3">
        <f t="shared" si="2"/>
        <v>54.722384866382583</v>
      </c>
      <c r="F14" s="1">
        <f t="shared" si="3"/>
        <v>50.537268700872659</v>
      </c>
      <c r="G14" s="4">
        <f t="shared" si="4"/>
        <v>4953.7800102503415</v>
      </c>
      <c r="H14" s="3">
        <f t="shared" si="5"/>
        <v>0.90661940793961726</v>
      </c>
      <c r="I14" s="1">
        <f t="shared" si="6"/>
        <v>0.24806188084301822</v>
      </c>
      <c r="J14" s="5">
        <f t="shared" si="7"/>
        <v>24.315599521191114</v>
      </c>
      <c r="K14" s="22">
        <f t="shared" si="8"/>
        <v>4.9864067436678951E-3</v>
      </c>
      <c r="L14" s="5">
        <f t="shared" si="9"/>
        <v>4887.791264693531</v>
      </c>
    </row>
    <row r="16" spans="1:12">
      <c r="F16" s="10" t="s">
        <v>14</v>
      </c>
      <c r="H16" s="5">
        <f>SUM(G7:G14)+SUM(J7:J14)</f>
        <v>41603.280465341173</v>
      </c>
    </row>
    <row r="17" spans="6:8">
      <c r="F17" s="10" t="s">
        <v>15</v>
      </c>
      <c r="H17" s="5">
        <f>SUM(L7:L14)</f>
        <v>41603.280465341166</v>
      </c>
    </row>
    <row r="18" spans="6:8">
      <c r="F18" s="10" t="s">
        <v>16</v>
      </c>
      <c r="H18" s="5">
        <f>H17-H16</f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Calibration</vt:lpstr>
      <vt:lpstr>CDS pricing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Garud Iyengar</cp:lastModifiedBy>
  <dcterms:created xsi:type="dcterms:W3CDTF">2013-03-23T18:19:58Z</dcterms:created>
  <dcterms:modified xsi:type="dcterms:W3CDTF">2013-03-30T13:15:33Z</dcterms:modified>
</cp:coreProperties>
</file>