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S:\Coordenação Distribuição\Projetator\"/>
    </mc:Choice>
  </mc:AlternateContent>
  <xr:revisionPtr revIDLastSave="0" documentId="13_ncr:1_{17960DD3-8886-4CC8-B437-5BD0DCDA38AB}" xr6:coauthVersionLast="47" xr6:coauthVersionMax="47" xr10:uidLastSave="{00000000-0000-0000-0000-000000000000}"/>
  <bookViews>
    <workbookView xWindow="-120" yWindow="-120" windowWidth="29040" windowHeight="13695" tabRatio="807" activeTab="1" xr2:uid="{3F35035A-9B7B-4FAE-93A2-BE5855CD1F76}"/>
  </bookViews>
  <sheets>
    <sheet name="OBS" sheetId="13" r:id="rId1"/>
    <sheet name="Dados de contrato" sheetId="2" r:id="rId2"/>
    <sheet name="Preço" sheetId="9" r:id="rId3"/>
    <sheet name="Machadinho" sheetId="15" r:id="rId4"/>
    <sheet name="Índices" sheetId="10" r:id="rId5"/>
    <sheet name="VN base" sheetId="12" r:id="rId6"/>
    <sheet name="ACRmédio" sheetId="14" r:id="rId7"/>
    <sheet name="Fontes" sheetId="11" r:id="rId8"/>
    <sheet name="tipo_contrato" sheetId="5" r:id="rId9"/>
    <sheet name="tipo_atualização" sheetId="1" r:id="rId10"/>
    <sheet name="tipo_regra_de_repasse" sheetId="6" r:id="rId11"/>
    <sheet name="tipo_montante" sheetId="3" r:id="rId12"/>
    <sheet name="tipo_perfil" sheetId="8" r:id="rId13"/>
    <sheet name="cod_CCEE" sheetId="16" r:id="rId14"/>
    <sheet name="dados_perfil" sheetId="4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\zx\zx\zx\" hidden="1">{#N/A,#N/A,FALSE,"CONTROLE";#N/A,#N/A,FALSE,"CONTROLE"}</definedName>
    <definedName name="__________ep1" hidden="1">{#N/A,#N/A,FALSE,"CONTROLE"}</definedName>
    <definedName name="__________r" hidden="1">{#N/A,#N/A,FALSE,"CONTROLE"}</definedName>
    <definedName name="__________yh7" hidden="1">{#N/A,#N/A,FALSE,"CONTROLE";#N/A,#N/A,FALSE,"CONTROLE"}</definedName>
    <definedName name="________ep1" hidden="1">{#N/A,#N/A,FALSE,"CONTROLE"}</definedName>
    <definedName name="________r" hidden="1">{#N/A,#N/A,FALSE,"CONTROLE"}</definedName>
    <definedName name="________yh7" hidden="1">{#N/A,#N/A,FALSE,"CONTROLE";#N/A,#N/A,FALSE,"CONTROLE"}</definedName>
    <definedName name="______ep1" hidden="1">{#N/A,#N/A,FALSE,"CONTROLE"}</definedName>
    <definedName name="______r" hidden="1">{#N/A,#N/A,FALSE,"CONTROLE"}</definedName>
    <definedName name="______yh7" hidden="1">{#N/A,#N/A,FALSE,"CONTROLE";#N/A,#N/A,FALSE,"CONTROLE"}</definedName>
    <definedName name="_____B1" hidden="1">{#N/A,#N/A,FALSE,"LLAVE";#N/A,#N/A,FALSE,"EERR";#N/A,#N/A,FALSE,"ESP";#N/A,#N/A,FALSE,"EOAF";#N/A,#N/A,FALSE,"CASH";#N/A,#N/A,FALSE,"FINANZAS";#N/A,#N/A,FALSE,"DEUDA";#N/A,#N/A,FALSE,"INVERSION";#N/A,#N/A,FALSE,"PERSONAL"}</definedName>
    <definedName name="_____bb1" hidden="1">{#N/A,#N/A,FALSE,"ENERGIA";#N/A,#N/A,FALSE,"PERDIDAS";#N/A,#N/A,FALSE,"CLIENTES";#N/A,#N/A,FALSE,"ESTADO";#N/A,#N/A,FALSE,"TECNICA"}</definedName>
    <definedName name="_____bbb1" hidden="1">{#N/A,#N/A,FALSE,"LLAVE";#N/A,#N/A,FALSE,"EERR";#N/A,#N/A,FALSE,"ESP";#N/A,#N/A,FALSE,"EOAF";#N/A,#N/A,FALSE,"CASH";#N/A,#N/A,FALSE,"FINANZAS";#N/A,#N/A,FALSE,"DEUDA";#N/A,#N/A,FALSE,"INVERSION";#N/A,#N/A,FALSE,"PERSONAL"}</definedName>
    <definedName name="_____bx1" hidden="1">{#N/A,#N/A,FALSE,"LLAVE";#N/A,#N/A,FALSE,"EERR";#N/A,#N/A,FALSE,"ESP";#N/A,#N/A,FALSE,"EOAF";#N/A,#N/A,FALSE,"CASH";#N/A,#N/A,FALSE,"FINANZAS";#N/A,#N/A,FALSE,"DEUDA";#N/A,#N/A,FALSE,"INVERSION";#N/A,#N/A,FALSE,"PERSONAL"}</definedName>
    <definedName name="_____CD1" hidden="1">{#N/A,#N/A,FALSE,"LLAVE";#N/A,#N/A,FALSE,"EERR";#N/A,#N/A,FALSE,"ESP";#N/A,#N/A,FALSE,"EOAF";#N/A,#N/A,FALSE,"CASH";#N/A,#N/A,FALSE,"FINANZAS";#N/A,#N/A,FALSE,"DEUDA";#N/A,#N/A,FALSE,"INVERSION";#N/A,#N/A,FALSE,"PERSONAL"}</definedName>
    <definedName name="_____cdx1" hidden="1">{#N/A,#N/A,FALSE,"LLAVE";#N/A,#N/A,FALSE,"EERR";#N/A,#N/A,FALSE,"ESP";#N/A,#N/A,FALSE,"EOAF";#N/A,#N/A,FALSE,"CASH";#N/A,#N/A,FALSE,"FINANZAS";#N/A,#N/A,FALSE,"DEUDA";#N/A,#N/A,FALSE,"INVERSION";#N/A,#N/A,FALSE,"PERSONAL"}</definedName>
    <definedName name="_____df1" hidden="1">{#N/A,#N/A,FALSE,"LLAVE";#N/A,#N/A,FALSE,"EERR";#N/A,#N/A,FALSE,"ESP";#N/A,#N/A,FALSE,"EOAF";#N/A,#N/A,FALSE,"CASH";#N/A,#N/A,FALSE,"FINANZAS";#N/A,#N/A,FALSE,"DEUDA";#N/A,#N/A,FALSE,"INVERSION";#N/A,#N/A,FALSE,"PERSONAL"}</definedName>
    <definedName name="_____e1" hidden="1">{#N/A,#N/A,FALSE,"ENERGIA";#N/A,#N/A,FALSE,"PERDIDAS";#N/A,#N/A,FALSE,"CLIENTES";#N/A,#N/A,FALSE,"ESTADO";#N/A,#N/A,FALSE,"TECNICA"}</definedName>
    <definedName name="_____FT08" hidden="1">"3OYHDJRF05V1IN1D1R6C32J5E"</definedName>
    <definedName name="_____r" hidden="1">{#N/A,#N/A,FALSE,"CONTROLE"}</definedName>
    <definedName name="_____yh7" hidden="1">{#N/A,#N/A,FALSE,"CONTROLE";#N/A,#N/A,FALSE,"CONTROLE"}</definedName>
    <definedName name="____B1" hidden="1">{#N/A,#N/A,FALSE,"LLAVE";#N/A,#N/A,FALSE,"EERR";#N/A,#N/A,FALSE,"ESP";#N/A,#N/A,FALSE,"EOAF";#N/A,#N/A,FALSE,"CASH";#N/A,#N/A,FALSE,"FINANZAS";#N/A,#N/A,FALSE,"DEUDA";#N/A,#N/A,FALSE,"INVERSION";#N/A,#N/A,FALSE,"PERSONAL"}</definedName>
    <definedName name="____bb1" hidden="1">{#N/A,#N/A,FALSE,"ENERGIA";#N/A,#N/A,FALSE,"PERDIDAS";#N/A,#N/A,FALSE,"CLIENTES";#N/A,#N/A,FALSE,"ESTADO";#N/A,#N/A,FALSE,"TECNICA"}</definedName>
    <definedName name="____bbb1" hidden="1">{#N/A,#N/A,FALSE,"LLAVE";#N/A,#N/A,FALSE,"EERR";#N/A,#N/A,FALSE,"ESP";#N/A,#N/A,FALSE,"EOAF";#N/A,#N/A,FALSE,"CASH";#N/A,#N/A,FALSE,"FINANZAS";#N/A,#N/A,FALSE,"DEUDA";#N/A,#N/A,FALSE,"INVERSION";#N/A,#N/A,FALSE,"PERSONAL"}</definedName>
    <definedName name="____bx1" hidden="1">{#N/A,#N/A,FALSE,"LLAVE";#N/A,#N/A,FALSE,"EERR";#N/A,#N/A,FALSE,"ESP";#N/A,#N/A,FALSE,"EOAF";#N/A,#N/A,FALSE,"CASH";#N/A,#N/A,FALSE,"FINANZAS";#N/A,#N/A,FALSE,"DEUDA";#N/A,#N/A,FALSE,"INVERSION";#N/A,#N/A,FALSE,"PERSONAL"}</definedName>
    <definedName name="____CD1" hidden="1">{#N/A,#N/A,FALSE,"LLAVE";#N/A,#N/A,FALSE,"EERR";#N/A,#N/A,FALSE,"ESP";#N/A,#N/A,FALSE,"EOAF";#N/A,#N/A,FALSE,"CASH";#N/A,#N/A,FALSE,"FINANZAS";#N/A,#N/A,FALSE,"DEUDA";#N/A,#N/A,FALSE,"INVERSION";#N/A,#N/A,FALSE,"PERSONAL"}</definedName>
    <definedName name="____cdx1" hidden="1">{#N/A,#N/A,FALSE,"LLAVE";#N/A,#N/A,FALSE,"EERR";#N/A,#N/A,FALSE,"ESP";#N/A,#N/A,FALSE,"EOAF";#N/A,#N/A,FALSE,"CASH";#N/A,#N/A,FALSE,"FINANZAS";#N/A,#N/A,FALSE,"DEUDA";#N/A,#N/A,FALSE,"INVERSION";#N/A,#N/A,FALSE,"PERSONAL"}</definedName>
    <definedName name="____df1" hidden="1">{#N/A,#N/A,FALSE,"LLAVE";#N/A,#N/A,FALSE,"EERR";#N/A,#N/A,FALSE,"ESP";#N/A,#N/A,FALSE,"EOAF";#N/A,#N/A,FALSE,"CASH";#N/A,#N/A,FALSE,"FINANZAS";#N/A,#N/A,FALSE,"DEUDA";#N/A,#N/A,FALSE,"INVERSION";#N/A,#N/A,FALSE,"PERSONAL"}</definedName>
    <definedName name="____e1" hidden="1">{#N/A,#N/A,FALSE,"ENERGIA";#N/A,#N/A,FALSE,"PERDIDAS";#N/A,#N/A,FALSE,"CLIENTES";#N/A,#N/A,FALSE,"ESTADO";#N/A,#N/A,FALSE,"TECNICA"}</definedName>
    <definedName name="____ep1" hidden="1">{#N/A,#N/A,FALSE,"CONTROLE"}</definedName>
    <definedName name="____FT08" hidden="1">"3OYHDJRF05V1IN1D1R6C32J5E"</definedName>
    <definedName name="____r" hidden="1">{#N/A,#N/A,FALSE,"CONTROLE"}</definedName>
    <definedName name="____yh7" hidden="1">{#N/A,#N/A,FALSE,"CONTROLE";#N/A,#N/A,FALSE,"CONTROLE"}</definedName>
    <definedName name="___B1" hidden="1">{#N/A,#N/A,FALSE,"LLAVE";#N/A,#N/A,FALSE,"EERR";#N/A,#N/A,FALSE,"ESP";#N/A,#N/A,FALSE,"EOAF";#N/A,#N/A,FALSE,"CASH";#N/A,#N/A,FALSE,"FINANZAS";#N/A,#N/A,FALSE,"DEUDA";#N/A,#N/A,FALSE,"INVERSION";#N/A,#N/A,FALSE,"PERSONAL"}</definedName>
    <definedName name="___bb1" hidden="1">{#N/A,#N/A,FALSE,"ENERGIA";#N/A,#N/A,FALSE,"PERDIDAS";#N/A,#N/A,FALSE,"CLIENTES";#N/A,#N/A,FALSE,"ESTADO";#N/A,#N/A,FALSE,"TECNICA"}</definedName>
    <definedName name="___bbb1" hidden="1">{#N/A,#N/A,FALSE,"LLAVE";#N/A,#N/A,FALSE,"EERR";#N/A,#N/A,FALSE,"ESP";#N/A,#N/A,FALSE,"EOAF";#N/A,#N/A,FALSE,"CASH";#N/A,#N/A,FALSE,"FINANZAS";#N/A,#N/A,FALSE,"DEUDA";#N/A,#N/A,FALSE,"INVERSION";#N/A,#N/A,FALSE,"PERSONAL"}</definedName>
    <definedName name="___bx1" hidden="1">{#N/A,#N/A,FALSE,"LLAVE";#N/A,#N/A,FALSE,"EERR";#N/A,#N/A,FALSE,"ESP";#N/A,#N/A,FALSE,"EOAF";#N/A,#N/A,FALSE,"CASH";#N/A,#N/A,FALSE,"FINANZAS";#N/A,#N/A,FALSE,"DEUDA";#N/A,#N/A,FALSE,"INVERSION";#N/A,#N/A,FALSE,"PERSONAL"}</definedName>
    <definedName name="___CD1" hidden="1">{#N/A,#N/A,FALSE,"LLAVE";#N/A,#N/A,FALSE,"EERR";#N/A,#N/A,FALSE,"ESP";#N/A,#N/A,FALSE,"EOAF";#N/A,#N/A,FALSE,"CASH";#N/A,#N/A,FALSE,"FINANZAS";#N/A,#N/A,FALSE,"DEUDA";#N/A,#N/A,FALSE,"INVERSION";#N/A,#N/A,FALSE,"PERSONAL"}</definedName>
    <definedName name="___cdx1" hidden="1">{#N/A,#N/A,FALSE,"LLAVE";#N/A,#N/A,FALSE,"EERR";#N/A,#N/A,FALSE,"ESP";#N/A,#N/A,FALSE,"EOAF";#N/A,#N/A,FALSE,"CASH";#N/A,#N/A,FALSE,"FINANZAS";#N/A,#N/A,FALSE,"DEUDA";#N/A,#N/A,FALSE,"INVERSION";#N/A,#N/A,FALSE,"PERSONAL"}</definedName>
    <definedName name="___df1" hidden="1">{#N/A,#N/A,FALSE,"LLAVE";#N/A,#N/A,FALSE,"EERR";#N/A,#N/A,FALSE,"ESP";#N/A,#N/A,FALSE,"EOAF";#N/A,#N/A,FALSE,"CASH";#N/A,#N/A,FALSE,"FINANZAS";#N/A,#N/A,FALSE,"DEUDA";#N/A,#N/A,FALSE,"INVERSION";#N/A,#N/A,FALSE,"PERSONAL"}</definedName>
    <definedName name="___e1" hidden="1">{#N/A,#N/A,FALSE,"ENERGIA";#N/A,#N/A,FALSE,"PERDIDAS";#N/A,#N/A,FALSE,"CLIENTES";#N/A,#N/A,FALSE,"ESTADO";#N/A,#N/A,FALSE,"TECNICA"}</definedName>
    <definedName name="___FT08" hidden="1">"3OYHDJRF05V1IN1D1R6C32J5E"</definedName>
    <definedName name="___yh7" hidden="1">{#N/A,#N/A,FALSE,"CONTROLE";#N/A,#N/A,FALSE,"CONTROLE"}</definedName>
    <definedName name="__10__123Graph_ACHART_17" hidden="1">[1]GoEight!$B$115:$B$160</definedName>
    <definedName name="__11__123Graph_ACHART_18" hidden="1">[1]GrFour!$B$115:$B$185</definedName>
    <definedName name="__12__123Graph_ACHART_2" hidden="1">[1]Calc!$F$23:$F$58</definedName>
    <definedName name="__123Graph_A" hidden="1">[2]Mercado!#REF!</definedName>
    <definedName name="__123Graph_ACOMPARA" hidden="1">[2]Mercado!#REF!</definedName>
    <definedName name="__123Graph_ACONSMED" hidden="1">[2]Mercado!#REF!</definedName>
    <definedName name="__123Graph_ADIESEL" hidden="1">[3]Q3_4!#REF!</definedName>
    <definedName name="__123Graph_AESTRUT" hidden="1">[4]Q2_4!#REF!</definedName>
    <definedName name="__123Graph_AGERAL" hidden="1">[5]MENSAL!#REF!</definedName>
    <definedName name="__123Graph_AIGPM" hidden="1">[5]MENSAL!#REF!</definedName>
    <definedName name="__123Graph_AIND" hidden="1">[5]MENSAL!#REF!</definedName>
    <definedName name="__123Graph_AINDICES" hidden="1">[5]MENSAL!#REF!</definedName>
    <definedName name="__123Graph_AINFLACAO" hidden="1">[5]MENSAL!#REF!</definedName>
    <definedName name="__123Graph_APREVRCOM" hidden="1">#REF!</definedName>
    <definedName name="__123Graph_APREVREALI" hidden="1">#REF!</definedName>
    <definedName name="__123Graph_APREVRIND" hidden="1">#REF!</definedName>
    <definedName name="__123Graph_APREVROUT" hidden="1">[2]Mercado!#REF!</definedName>
    <definedName name="__123Graph_APREVRRES" hidden="1">#REF!</definedName>
    <definedName name="__123Graph_APREVRTOT" hidden="1">#REF!</definedName>
    <definedName name="__123Graph_B" hidden="1">#REF!</definedName>
    <definedName name="__123Graph_BCOMPARA" hidden="1">#REF!</definedName>
    <definedName name="__123Graph_BGAS" hidden="1">[6]Detail!#REF!</definedName>
    <definedName name="__123Graph_BGERAL" hidden="1">[5]MENSAL!#REF!</definedName>
    <definedName name="__123Graph_BIGPDI" hidden="1">[5]MENSAL!#REF!</definedName>
    <definedName name="__123Graph_BIND" hidden="1">[5]MENSAL!#REF!</definedName>
    <definedName name="__123Graph_BINDICES" hidden="1">[5]MENSAL!#REF!</definedName>
    <definedName name="__123Graph_BINFLACAO" hidden="1">[5]MENSAL!#REF!</definedName>
    <definedName name="__123Graph_BPREVREALI" hidden="1">#REF!</definedName>
    <definedName name="__123Graph_C" hidden="1">[5]MENSAL!#REF!</definedName>
    <definedName name="__123Graph_CGERAL" hidden="1">[5]MENSAL!#REF!</definedName>
    <definedName name="__123Graph_CIND" hidden="1">[5]MENSAL!#REF!</definedName>
    <definedName name="__123Graph_CINDICES" hidden="1">[5]MENSAL!#REF!</definedName>
    <definedName name="__123Graph_CINFLACAO" hidden="1">[5]MENSAL!#REF!</definedName>
    <definedName name="__123Graph_CINPC" hidden="1">[5]MENSAL!#REF!</definedName>
    <definedName name="__123Graph_CPREVREALI" hidden="1">#REF!</definedName>
    <definedName name="__123Graph_D" hidden="1">#REF!</definedName>
    <definedName name="__123Graph_DCDI" hidden="1">[5]MENSAL!#REF!</definedName>
    <definedName name="__123Graph_DCOMPARA" hidden="1">#REF!</definedName>
    <definedName name="__123Graph_DGERAL" hidden="1">[5]MENSAL!#REF!</definedName>
    <definedName name="__123Graph_DIND" hidden="1">[5]MENSAL!#REF!</definedName>
    <definedName name="__123Graph_DINDICES" hidden="1">[5]MENSAL!#REF!</definedName>
    <definedName name="__123Graph_DINFLACAO" hidden="1">[5]MENSAL!#REF!</definedName>
    <definedName name="__123Graph_DIPA" hidden="1">[5]MENSAL!#REF!</definedName>
    <definedName name="__123Graph_DPREVREALI" hidden="1">[2]Mercado!#REF!</definedName>
    <definedName name="__123Graph_E" hidden="1">[5]MENSAL!#REF!</definedName>
    <definedName name="__123Graph_EGERAL" hidden="1">[5]MENSAL!#REF!</definedName>
    <definedName name="__123Graph_EIND" hidden="1">[5]MENSAL!#REF!</definedName>
    <definedName name="__123Graph_EINDICES" hidden="1">[5]MENSAL!#REF!</definedName>
    <definedName name="__123Graph_EINFLACAO" hidden="1">[5]MENSAL!#REF!</definedName>
    <definedName name="__123Graph_ELFT" hidden="1">[5]MENSAL!#REF!</definedName>
    <definedName name="__123Graph_EPREVREALI" hidden="1">#REF!</definedName>
    <definedName name="__123Graph_F" hidden="1">#REF!</definedName>
    <definedName name="__123Graph_FCDI" hidden="1">[5]MENSAL!#REF!</definedName>
    <definedName name="__123Graph_FCOMPARA" hidden="1">#REF!</definedName>
    <definedName name="__123Graph_FGERAL" hidden="1">[5]MENSAL!#REF!</definedName>
    <definedName name="__123Graph_FIGPDI" hidden="1">[5]MENSAL!#REF!</definedName>
    <definedName name="__123Graph_FIGPM" hidden="1">[5]MENSAL!#REF!</definedName>
    <definedName name="__123Graph_FIND" hidden="1">[5]MENSAL!#REF!</definedName>
    <definedName name="__123Graph_FINFLACAO" hidden="1">[5]MENSAL!#REF!</definedName>
    <definedName name="__123Graph_FINPC" hidden="1">[5]MENSAL!#REF!</definedName>
    <definedName name="__123Graph_FIPA" hidden="1">[5]MENSAL!#REF!</definedName>
    <definedName name="__123Graph_FLFT" hidden="1">[5]MENSAL!#REF!</definedName>
    <definedName name="__123Graph_LBL_A" hidden="1">[4]Q2_15!#REF!</definedName>
    <definedName name="__123Graph_LBL_ADIESEL" hidden="1">[3]Q3_4!#REF!</definedName>
    <definedName name="__123Graph_LBL_B" hidden="1">[4]Q2_15!#REF!</definedName>
    <definedName name="__123Graph_X" hidden="1">[5]MENSAL!#REF!</definedName>
    <definedName name="__123Graph_XCDI" hidden="1">[5]MENSAL!#REF!</definedName>
    <definedName name="__123Graph_XCONSMED" hidden="1">[2]Mercado!#REF!</definedName>
    <definedName name="__123Graph_XELASTIC" hidden="1">[2]Mercado!#REF!</definedName>
    <definedName name="__123Graph_XESTRUT" hidden="1">[4]Q2_4!#REF!</definedName>
    <definedName name="__123Graph_XGERAL" hidden="1">[5]MENSAL!#REF!</definedName>
    <definedName name="__123Graph_XIGPDI" hidden="1">[5]MENSAL!#REF!</definedName>
    <definedName name="__123Graph_XIGPM" hidden="1">[5]MENSAL!#REF!</definedName>
    <definedName name="__123Graph_XIND" hidden="1">[5]MENSAL!#REF!</definedName>
    <definedName name="__123Graph_XINDICES" hidden="1">[5]MENSAL!#REF!</definedName>
    <definedName name="__123Graph_XINFLACAO" hidden="1">[5]MENSAL!#REF!</definedName>
    <definedName name="__123Graph_XINPC" hidden="1">[5]MENSAL!#REF!</definedName>
    <definedName name="__123Graph_XIPA" hidden="1">[5]MENSAL!#REF!</definedName>
    <definedName name="__123Graph_XLFT" hidden="1">[5]MENSAL!#REF!</definedName>
    <definedName name="__123Graph_XPREVRCOM" hidden="1">[2]Mercado!#REF!</definedName>
    <definedName name="__123Graph_XPREVREALI" hidden="1">[2]Mercado!#REF!</definedName>
    <definedName name="__123Graph_XPREVRIND" hidden="1">[2]Mercado!#REF!</definedName>
    <definedName name="__123Graph_XPREVROUT" hidden="1">[2]Mercado!#REF!</definedName>
    <definedName name="__123Graph_XPREVRRES" hidden="1">[2]Mercado!#REF!</definedName>
    <definedName name="__123Graph_XPREVRTOT" hidden="1">[2]Mercado!#REF!</definedName>
    <definedName name="__13__123Graph_ACHART_22" hidden="1">[1]MOne!$B$145:$B$231</definedName>
    <definedName name="__14__123Graph_ACHART_23" hidden="1">[1]MTwo!$B$145:$B$232</definedName>
    <definedName name="__15__123Graph_ACHART_24" hidden="1">[1]KOne!$B$230:$B$755</definedName>
    <definedName name="__16__123Graph_ACHART_25" hidden="1">[1]GoSeven!$B$90:$B$125</definedName>
    <definedName name="__17__123Graph_ACHART_26" hidden="1">[1]GrThree!$B$90:$B$140</definedName>
    <definedName name="__18__123Graph_ACHART_27" hidden="1">[1]HTwo!$B$88:$B$130</definedName>
    <definedName name="__19__123Graph_ACHART_28" hidden="1">[1]JOne!$B$86:$B$112</definedName>
    <definedName name="__2__123Graph_ACHART_1" hidden="1">[1]Calc!$D$38:$D$83</definedName>
    <definedName name="__20__123Graph_ACHART_29" hidden="1">[1]JTwo!$B$86:$B$116</definedName>
    <definedName name="__21__123Graph_ACHART_3" hidden="1">[1]Calc!$H$38:$H$107</definedName>
    <definedName name="__22__123Graph_ACHART_30" hidden="1">[1]HOne!$B$88:$B$130</definedName>
    <definedName name="__23__123Graph_ACHART_4" hidden="1">[1]Calc!$L$13:$L$53</definedName>
    <definedName name="__24__123Graph_ACHART_5" hidden="1">[1]Calc!$N$9:$N$36</definedName>
    <definedName name="__25__123Graph_ACHART_6" hidden="1">[1]Calc!$P$9:$P$41</definedName>
    <definedName name="__26__123Graph_ACHART_7" hidden="1">[1]Calc!$R$153:$R$688</definedName>
    <definedName name="__27__123Graph_ACHART_8" hidden="1">[1]Calc!$T$83:$T$153</definedName>
    <definedName name="__28__123Graph_ACHART_9" hidden="1">[1]Calc!$V$83:$V$153</definedName>
    <definedName name="__29__123Graph_BCHART_1" hidden="1">[1]Calc!$E$38:$E$83</definedName>
    <definedName name="__3__123Graph_ACHART_10" hidden="1">[1]Calc!$AB$153:$AB$325</definedName>
    <definedName name="__30__123Graph_BCHART_10" hidden="1">[1]Calc!$AC$153:$AC$325</definedName>
    <definedName name="__31__123Graph_BCHART_11" hidden="1">[1]Calc!$AA$153:$AA$315</definedName>
    <definedName name="__32__123Graph_BCHART_12" hidden="1">[1]Calc!$Y$153:$Y$313</definedName>
    <definedName name="__33__123Graph_BCHART_13" hidden="1">[1]Calc!$AE$10:$AE$33</definedName>
    <definedName name="__34__123Graph_BCHART_14" hidden="1">[1]Calc!$AI$10:$AI$28</definedName>
    <definedName name="__35__123Graph_BCHART_15" hidden="1">[1]Calc!$AK$8:$AK$19</definedName>
    <definedName name="__36__123Graph_BCHART_16" hidden="1">[1]Calc!$AM$8:$AM$21</definedName>
    <definedName name="__37__123Graph_BCHART_17" hidden="1">[1]GoEight!$C$115:$C$160</definedName>
    <definedName name="__38__123Graph_BCHART_18" hidden="1">[1]GrFour!$C$115:$C$190</definedName>
    <definedName name="__39__123Graph_BCHART_2" hidden="1">[1]Calc!$G$23:$G$58</definedName>
    <definedName name="__4__123Graph_ACHART_11" hidden="1">[1]Calc!$Z$153:$Z$315</definedName>
    <definedName name="__40__123Graph_BCHART_22" hidden="1">[1]MOne!$C$145:$C$231</definedName>
    <definedName name="__41__123Graph_BCHART_23" hidden="1">[1]MTwo!$C$145:$C$231</definedName>
    <definedName name="__42__123Graph_BCHART_24" hidden="1">[1]KOne!$C$230:$C$755</definedName>
    <definedName name="__43__123Graph_BCHART_25" hidden="1">[1]GoSeven!$C$90:$C$125</definedName>
    <definedName name="__44__123Graph_BCHART_26" hidden="1">[1]GrThree!$C$90:$C$140</definedName>
    <definedName name="__45__123Graph_BCHART_27" hidden="1">[1]HTwo!$C$88:$C$130</definedName>
    <definedName name="__46__123Graph_BCHART_28" hidden="1">[1]JOne!$C$86:$C$112</definedName>
    <definedName name="__47__123Graph_BCHART_29" hidden="1">[1]JTwo!$C$86:$C$116</definedName>
    <definedName name="__48__123Graph_BCHART_3" hidden="1">[1]Calc!$I$38:$I$107</definedName>
    <definedName name="__49__123Graph_BCHART_30" hidden="1">[1]HOne!$C$88:$C$130</definedName>
    <definedName name="__5__123Graph_ACHART_12" hidden="1">[1]Calc!$X$153:$X$313</definedName>
    <definedName name="__50__123Graph_BCHART_4" hidden="1">[1]Calc!$M$13:$M$53</definedName>
    <definedName name="__51__123Graph_BCHART_5" hidden="1">[1]Calc!$O$9:$O$36</definedName>
    <definedName name="__52__123Graph_BCHART_6" hidden="1">[1]Calc!$Q$9:$Q$41</definedName>
    <definedName name="__53__123Graph_BCHART_7" hidden="1">[1]Calc!$S$153:$S$688</definedName>
    <definedName name="__54__123Graph_BCHART_8" hidden="1">[1]Calc!$U$83:$U$153</definedName>
    <definedName name="__55__123Graph_BCHART_9" hidden="1">[1]Calc!$W$83:$W$153</definedName>
    <definedName name="__56__123Graph_CCHART_25" hidden="1">[1]GoSeven!$D$90:$D$105</definedName>
    <definedName name="__57__123Graph_CCHART_26" hidden="1">[1]GrThree!$D$90:$D$110</definedName>
    <definedName name="__58__123Graph_CCHART_27" hidden="1">[1]HTwo!$D$88:$D$110</definedName>
    <definedName name="__59__123Graph_CCHART_28" hidden="1">[1]JOne!$D$86:$D$98</definedName>
    <definedName name="__6__123Graph_ACHART_13" hidden="1">[1]Calc!$AD$10:$AD$33</definedName>
    <definedName name="__60__123Graph_CCHART_29" hidden="1">[1]JTwo!$D$86:$D$98</definedName>
    <definedName name="__61__123Graph_CCHART_30" hidden="1">[1]HOne!$D$88:$D$110</definedName>
    <definedName name="__62__123Graph_DCHART_25" hidden="1">[1]GoSeven!$E$90:$E$105</definedName>
    <definedName name="__63__123Graph_DCHART_26" hidden="1">[1]GrThree!$E$90:$E$110</definedName>
    <definedName name="__64__123Graph_DCHART_27" hidden="1">[1]HTwo!$E$88:$E$110</definedName>
    <definedName name="__65__123Graph_DCHART_28" hidden="1">[1]JOne!$E$86:$E$98</definedName>
    <definedName name="__66__123Graph_DCHART_29" hidden="1">[1]JTwo!$E$86:$E$98</definedName>
    <definedName name="__67__123Graph_DCHART_30" hidden="1">[1]HOne!$E$86:$E$110</definedName>
    <definedName name="__68__123Graph_XCHART_10" hidden="1">[1]Calc!$A$153:$A$325</definedName>
    <definedName name="__69__123Graph_XCHART_11" hidden="1">[1]Calc!$A$153:$A$315</definedName>
    <definedName name="__7__123Graph_ACHART_14" hidden="1">[1]Calc!$AH$10:$AH$28</definedName>
    <definedName name="__70__123Graph_XCHART_12" hidden="1">[1]Calc!$A$153:$A$313</definedName>
    <definedName name="__71__123Graph_XCHART_13" hidden="1">[1]Calc!$A$13:$A$33</definedName>
    <definedName name="__72__123Graph_XCHART_14" hidden="1">[1]Calc!$A$11:$A$28</definedName>
    <definedName name="__73__123Graph_XCHART_15" hidden="1">[1]Calc!$A$8:$A$19</definedName>
    <definedName name="__74__123Graph_XCHART_16" hidden="1">[1]Calc!$A$8:$A$21</definedName>
    <definedName name="__75__123Graph_XCHART_2" hidden="1">[1]Calc!$A$23:$A$58</definedName>
    <definedName name="__76__123Graph_XCHART_3" hidden="1">[1]Calc!$A$38:$A$107</definedName>
    <definedName name="__77__123Graph_XCHART_4" hidden="1">[1]Calc!$A$13:$A$53</definedName>
    <definedName name="__78__123Graph_XCHART_5" hidden="1">[1]Calc!$A$9:$A$36</definedName>
    <definedName name="__79__123Graph_XCHART_6" hidden="1">[1]Calc!$A$9:$A$41</definedName>
    <definedName name="__8__123Graph_ACHART_15" hidden="1">[1]Calc!$AJ$8:$AJ$19</definedName>
    <definedName name="__80__123Graph_XCHART_7" hidden="1">[1]Calc!$A$153:$A$688</definedName>
    <definedName name="__81__123Graph_XCHART_8" hidden="1">[1]Calc!$A$83:$A$154</definedName>
    <definedName name="__82__123Graph_XCHART_9" hidden="1">[1]Calc!$A$83:$A$153</definedName>
    <definedName name="__9__123Graph_ACHART_16" hidden="1">[1]Calc!$AL$8:$AL$21</definedName>
    <definedName name="__B1" hidden="1">{#N/A,#N/A,FALSE,"LLAVE";#N/A,#N/A,FALSE,"EERR";#N/A,#N/A,FALSE,"ESP";#N/A,#N/A,FALSE,"EOAF";#N/A,#N/A,FALSE,"CASH";#N/A,#N/A,FALSE,"FINANZAS";#N/A,#N/A,FALSE,"DEUDA";#N/A,#N/A,FALSE,"INVERSION";#N/A,#N/A,FALSE,"PERSONAL"}</definedName>
    <definedName name="__bb1" hidden="1">{#N/A,#N/A,FALSE,"ENERGIA";#N/A,#N/A,FALSE,"PERDIDAS";#N/A,#N/A,FALSE,"CLIENTES";#N/A,#N/A,FALSE,"ESTADO";#N/A,#N/A,FALSE,"TECNICA"}</definedName>
    <definedName name="__bbb1" hidden="1">{#N/A,#N/A,FALSE,"LLAVE";#N/A,#N/A,FALSE,"EERR";#N/A,#N/A,FALSE,"ESP";#N/A,#N/A,FALSE,"EOAF";#N/A,#N/A,FALSE,"CASH";#N/A,#N/A,FALSE,"FINANZAS";#N/A,#N/A,FALSE,"DEUDA";#N/A,#N/A,FALSE,"INVERSION";#N/A,#N/A,FALSE,"PERSONAL"}</definedName>
    <definedName name="__bx1" hidden="1">{#N/A,#N/A,FALSE,"LLAVE";#N/A,#N/A,FALSE,"EERR";#N/A,#N/A,FALSE,"ESP";#N/A,#N/A,FALSE,"EOAF";#N/A,#N/A,FALSE,"CASH";#N/A,#N/A,FALSE,"FINANZAS";#N/A,#N/A,FALSE,"DEUDA";#N/A,#N/A,FALSE,"INVERSION";#N/A,#N/A,FALSE,"PERSONAL"}</definedName>
    <definedName name="__CD1" hidden="1">{#N/A,#N/A,FALSE,"LLAVE";#N/A,#N/A,FALSE,"EERR";#N/A,#N/A,FALSE,"ESP";#N/A,#N/A,FALSE,"EOAF";#N/A,#N/A,FALSE,"CASH";#N/A,#N/A,FALSE,"FINANZAS";#N/A,#N/A,FALSE,"DEUDA";#N/A,#N/A,FALSE,"INVERSION";#N/A,#N/A,FALSE,"PERSONAL"}</definedName>
    <definedName name="__cdx1" hidden="1">{#N/A,#N/A,FALSE,"LLAVE";#N/A,#N/A,FALSE,"EERR";#N/A,#N/A,FALSE,"ESP";#N/A,#N/A,FALSE,"EOAF";#N/A,#N/A,FALSE,"CASH";#N/A,#N/A,FALSE,"FINANZAS";#N/A,#N/A,FALSE,"DEUDA";#N/A,#N/A,FALSE,"INVERSION";#N/A,#N/A,FALSE,"PERSONAL"}</definedName>
    <definedName name="__df1" hidden="1">{#N/A,#N/A,FALSE,"LLAVE";#N/A,#N/A,FALSE,"EERR";#N/A,#N/A,FALSE,"ESP";#N/A,#N/A,FALSE,"EOAF";#N/A,#N/A,FALSE,"CASH";#N/A,#N/A,FALSE,"FINANZAS";#N/A,#N/A,FALSE,"DEUDA";#N/A,#N/A,FALSE,"INVERSION";#N/A,#N/A,FALSE,"PERSONAL"}</definedName>
    <definedName name="__e1" hidden="1">{#N/A,#N/A,FALSE,"ENERGIA";#N/A,#N/A,FALSE,"PERDIDAS";#N/A,#N/A,FALSE,"CLIENTES";#N/A,#N/A,FALSE,"ESTADO";#N/A,#N/A,FALSE,"TECNICA"}</definedName>
    <definedName name="__ep1" hidden="1">{#N/A,#N/A,FALSE,"CONTROLE"}</definedName>
    <definedName name="__FT08" hidden="1">"3OYHDJRF05V1IN1D1R6C32J5E"</definedName>
    <definedName name="__MIX97">[7]CVA_Projetada12meses!$A$462:$O$518</definedName>
    <definedName name="__r" hidden="1">{#N/A,#N/A,FALSE,"CONTROLE"}</definedName>
    <definedName name="__yh7" hidden="1">{#N/A,#N/A,FALSE,"CONTROLE";#N/A,#N/A,FALSE,"CONTROLE"}</definedName>
    <definedName name="_1___123Graph_ACHART_1" hidden="1">[1]Calc!$D$38:$D$83</definedName>
    <definedName name="_1__123Graph_ACHART_1" hidden="1">[1]Calc!$D$38:$D$83</definedName>
    <definedName name="_10___123Graph_ACHART_17" hidden="1">[1]GoEight!$B$115:$B$160</definedName>
    <definedName name="_10___123Graph_ACHART_18" hidden="1">[1]GrFour!$B$115:$B$185</definedName>
    <definedName name="_10__123Graph_ACHART_16" hidden="1">[1]Calc!$AL$8:$AL$21</definedName>
    <definedName name="_10__123Graph_ACHART_17" hidden="1">[1]GoEight!$B$115:$B$160</definedName>
    <definedName name="_10__123Graph_ACHART_18" hidden="1">[1]GrFour!$B$115:$B$185</definedName>
    <definedName name="_100__123Graph_ACHART_28" hidden="1">[1]JOne!$B$86:$B$112</definedName>
    <definedName name="_100__123Graph_ACHART_29" hidden="1">[1]JTwo!$B$86:$B$116</definedName>
    <definedName name="_101__123Graph_ACHART_29" hidden="1">[1]JTwo!$B$86:$B$116</definedName>
    <definedName name="_101__123Graph_ACHART_3" hidden="1">[1]Calc!$H$38:$H$107</definedName>
    <definedName name="_102__123Graph_ACHART_3" hidden="1">[1]Calc!$H$38:$H$107</definedName>
    <definedName name="_102__123Graph_ACHART_30" hidden="1">[1]HOne!$B$88:$B$130</definedName>
    <definedName name="_103__123Graph_ACHART_30" hidden="1">[1]HOne!$B$88:$B$130</definedName>
    <definedName name="_103__123Graph_ACHART_4" hidden="1">[1]Calc!$L$13:$L$53</definedName>
    <definedName name="_104__123Graph_ACHART_4" hidden="1">[1]Calc!$L$13:$L$53</definedName>
    <definedName name="_104__123Graph_ACHART_5" hidden="1">[1]Calc!$N$9:$N$36</definedName>
    <definedName name="_105__123Graph_ACHART_5" hidden="1">[1]Calc!$N$9:$N$36</definedName>
    <definedName name="_105__123Graph_ACHART_6" hidden="1">[1]Calc!$P$9:$P$41</definedName>
    <definedName name="_106__123Graph_ACHART_6" hidden="1">[1]Calc!$P$9:$P$41</definedName>
    <definedName name="_106__123Graph_ACHART_7" hidden="1">[1]Calc!$R$153:$R$688</definedName>
    <definedName name="_107__123Graph_ACHART_7" hidden="1">[1]Calc!$R$153:$R$688</definedName>
    <definedName name="_107__123Graph_ACHART_8" hidden="1">[1]Calc!$T$83:$T$153</definedName>
    <definedName name="_108__123Graph_ACHART_8" hidden="1">[1]Calc!$T$83:$T$153</definedName>
    <definedName name="_108__123Graph_ACHART_9" hidden="1">[1]Calc!$V$83:$V$153</definedName>
    <definedName name="_109__123Graph_ACHART_9" hidden="1">[1]Calc!$V$83:$V$153</definedName>
    <definedName name="_109__123Graph_AOPER_2" hidden="1">[4]Q2_2!#REF!</definedName>
    <definedName name="_11___123Graph_ACHART_18" hidden="1">[1]GrFour!$B$115:$B$185</definedName>
    <definedName name="_11___123Graph_ACHART_2" hidden="1">[1]Calc!$F$23:$F$58</definedName>
    <definedName name="_11__123Graph_ACHART_17" hidden="1">[1]GoEight!$B$115:$B$160</definedName>
    <definedName name="_11__123Graph_ACHART_18" hidden="1">[1]GrFour!$B$115:$B$185</definedName>
    <definedName name="_11__123Graph_ACHART_2" hidden="1">[1]Calc!$F$23:$F$58</definedName>
    <definedName name="_110__123Graph_BCHART_1" hidden="1">[1]Calc!$E$38:$E$83</definedName>
    <definedName name="_111__123Graph_BCHART_10" hidden="1">[1]Calc!$AC$153:$AC$325</definedName>
    <definedName name="_112__123Graph_AOPER_2" hidden="1">[4]Q2_2!#REF!</definedName>
    <definedName name="_112__123Graph_BCHART_11" hidden="1">[1]Calc!$AA$153:$AA$315</definedName>
    <definedName name="_113__123Graph_BCHART_1" hidden="1">[1]Calc!$E$38:$E$83</definedName>
    <definedName name="_113__123Graph_BCHART_12" hidden="1">[1]Calc!$Y$153:$Y$313</definedName>
    <definedName name="_114__123Graph_BCHART_1" hidden="1">[1]Calc!$E$38:$E$83</definedName>
    <definedName name="_114__123Graph_BCHART_10" hidden="1">[1]Calc!$AC$153:$AC$325</definedName>
    <definedName name="_114__123Graph_BCHART_13" hidden="1">[1]Calc!$AE$10:$AE$33</definedName>
    <definedName name="_115__123Graph_BCHART_10" hidden="1">[1]Calc!$AC$153:$AC$325</definedName>
    <definedName name="_115__123Graph_BCHART_11" hidden="1">[1]Calc!$AA$153:$AA$315</definedName>
    <definedName name="_115__123Graph_BCHART_14" hidden="1">[1]Calc!$AI$10:$AI$28</definedName>
    <definedName name="_116__123Graph_BCHART_11" hidden="1">[1]Calc!$AA$153:$AA$315</definedName>
    <definedName name="_116__123Graph_BCHART_12" hidden="1">[1]Calc!$Y$153:$Y$313</definedName>
    <definedName name="_116__123Graph_BCHART_15" hidden="1">[1]Calc!$AK$8:$AK$19</definedName>
    <definedName name="_117__123Graph_BCHART_12" hidden="1">[1]Calc!$Y$153:$Y$313</definedName>
    <definedName name="_117__123Graph_BCHART_13" hidden="1">[1]Calc!$AE$10:$AE$33</definedName>
    <definedName name="_117__123Graph_BCHART_16" hidden="1">[1]Calc!$AM$8:$AM$21</definedName>
    <definedName name="_118__123Graph_BCHART_13" hidden="1">[1]Calc!$AE$10:$AE$33</definedName>
    <definedName name="_118__123Graph_BCHART_14" hidden="1">[1]Calc!$AI$10:$AI$28</definedName>
    <definedName name="_118__123Graph_BCHART_17" hidden="1">[1]GoEight!$C$115:$C$160</definedName>
    <definedName name="_119__123Graph_BCHART_14" hidden="1">[1]Calc!$AI$10:$AI$28</definedName>
    <definedName name="_119__123Graph_BCHART_15" hidden="1">[1]Calc!$AK$8:$AK$19</definedName>
    <definedName name="_119__123Graph_BCHART_18" hidden="1">[1]GrFour!$C$115:$C$190</definedName>
    <definedName name="_12___123Graph_ACHART_2" hidden="1">[1]Calc!$F$23:$F$58</definedName>
    <definedName name="_12___123Graph_ACHART_22" hidden="1">[1]MOne!$B$145:$B$231</definedName>
    <definedName name="_12__123Graph_ACHART_18" hidden="1">[1]GrFour!$B$115:$B$185</definedName>
    <definedName name="_12__123Graph_ACHART_2" hidden="1">[1]Calc!$F$23:$F$58</definedName>
    <definedName name="_12__123Graph_ACHART_22" hidden="1">[1]MOne!$B$145:$B$231</definedName>
    <definedName name="_120__123Graph_BCHART_12" hidden="1">[1]Calc!$Y$153:$Y$313</definedName>
    <definedName name="_120__123Graph_BCHART_15" hidden="1">[1]Calc!$AK$8:$AK$19</definedName>
    <definedName name="_120__123Graph_BCHART_16" hidden="1">[1]Calc!$AM$8:$AM$21</definedName>
    <definedName name="_120__123Graph_BCHART_2" hidden="1">[1]Calc!$G$23:$G$58</definedName>
    <definedName name="_121__123Graph_BCHART_13" hidden="1">[1]Calc!$AE$10:$AE$33</definedName>
    <definedName name="_121__123Graph_BCHART_16" hidden="1">[1]Calc!$AM$8:$AM$21</definedName>
    <definedName name="_121__123Graph_BCHART_17" hidden="1">[1]GoEight!$C$115:$C$160</definedName>
    <definedName name="_121__123Graph_BCHART_22" hidden="1">[1]MOne!$C$145:$C$231</definedName>
    <definedName name="_122__123Graph_BCHART_14" hidden="1">[1]Calc!$AI$10:$AI$28</definedName>
    <definedName name="_122__123Graph_BCHART_17" hidden="1">[1]GoEight!$C$115:$C$160</definedName>
    <definedName name="_122__123Graph_BCHART_18" hidden="1">[1]GrFour!$C$115:$C$190</definedName>
    <definedName name="_122__123Graph_BCHART_23" hidden="1">[1]MTwo!$C$145:$C$231</definedName>
    <definedName name="_123__123Graph_BCHART_15" hidden="1">[1]Calc!$AK$8:$AK$19</definedName>
    <definedName name="_123__123Graph_BCHART_18" hidden="1">[1]GrFour!$C$115:$C$190</definedName>
    <definedName name="_123__123Graph_BCHART_2" hidden="1">[1]Calc!$G$23:$G$58</definedName>
    <definedName name="_123__123Graph_BCHART_24" hidden="1">[1]KOne!$C$230:$C$755</definedName>
    <definedName name="_124__123Graph_BCHART_16" hidden="1">[1]Calc!$AM$8:$AM$21</definedName>
    <definedName name="_124__123Graph_BCHART_2" hidden="1">[1]Calc!$G$23:$G$58</definedName>
    <definedName name="_124__123Graph_BCHART_22" hidden="1">[1]MOne!$C$145:$C$231</definedName>
    <definedName name="_124__123Graph_BCHART_25" hidden="1">[1]GoSeven!$C$90:$C$125</definedName>
    <definedName name="_125__123Graph_BCHART_17" hidden="1">[1]GoEight!$C$115:$C$160</definedName>
    <definedName name="_125__123Graph_BCHART_22" hidden="1">[1]MOne!$C$145:$C$231</definedName>
    <definedName name="_125__123Graph_BCHART_23" hidden="1">[1]MTwo!$C$145:$C$231</definedName>
    <definedName name="_125__123Graph_BCHART_26" hidden="1">[1]GrThree!$C$90:$C$140</definedName>
    <definedName name="_126__123Graph_BCHART_18" hidden="1">[1]GrFour!$C$115:$C$190</definedName>
    <definedName name="_126__123Graph_BCHART_23" hidden="1">[1]MTwo!$C$145:$C$231</definedName>
    <definedName name="_126__123Graph_BCHART_24" hidden="1">[1]KOne!$C$230:$C$755</definedName>
    <definedName name="_126__123Graph_BCHART_27" hidden="1">[1]HTwo!$C$88:$C$130</definedName>
    <definedName name="_127__123Graph_BCHART_2" hidden="1">[1]Calc!$G$23:$G$58</definedName>
    <definedName name="_127__123Graph_BCHART_24" hidden="1">[1]KOne!$C$230:$C$755</definedName>
    <definedName name="_127__123Graph_BCHART_25" hidden="1">[1]GoSeven!$C$90:$C$125</definedName>
    <definedName name="_127__123Graph_BCHART_28" hidden="1">[1]JOne!$C$86:$C$112</definedName>
    <definedName name="_128__123Graph_BCHART_22" hidden="1">[1]MOne!$C$145:$C$231</definedName>
    <definedName name="_128__123Graph_BCHART_25" hidden="1">[1]GoSeven!$C$90:$C$125</definedName>
    <definedName name="_128__123Graph_BCHART_26" hidden="1">[1]GrThree!$C$90:$C$140</definedName>
    <definedName name="_128__123Graph_BCHART_29" hidden="1">[1]JTwo!$C$86:$C$116</definedName>
    <definedName name="_129__123Graph_BCHART_23" hidden="1">[1]MTwo!$C$145:$C$231</definedName>
    <definedName name="_129__123Graph_BCHART_26" hidden="1">[1]GrThree!$C$90:$C$140</definedName>
    <definedName name="_129__123Graph_BCHART_27" hidden="1">[1]HTwo!$C$88:$C$130</definedName>
    <definedName name="_129__123Graph_BCHART_3" hidden="1">[1]Calc!$I$38:$I$107</definedName>
    <definedName name="_13___123Graph_ACHART_22" hidden="1">[1]MOne!$B$145:$B$231</definedName>
    <definedName name="_13___123Graph_ACHART_23" hidden="1">[1]MTwo!$B$145:$B$232</definedName>
    <definedName name="_13__123Graph_ACHART_2" hidden="1">[1]Calc!$F$23:$F$58</definedName>
    <definedName name="_13__123Graph_ACHART_22" hidden="1">[1]MOne!$B$145:$B$231</definedName>
    <definedName name="_13__123Graph_ACHART_23" hidden="1">[1]MTwo!$B$145:$B$232</definedName>
    <definedName name="_130__123Graph_BCHART_24" hidden="1">[1]KOne!$C$230:$C$755</definedName>
    <definedName name="_130__123Graph_BCHART_27" hidden="1">[1]HTwo!$C$88:$C$130</definedName>
    <definedName name="_130__123Graph_BCHART_28" hidden="1">[1]JOne!$C$86:$C$112</definedName>
    <definedName name="_130__123Graph_BCHART_30" hidden="1">[1]HOne!$C$88:$C$130</definedName>
    <definedName name="_131__123Graph_BCHART_25" hidden="1">[1]GoSeven!$C$90:$C$125</definedName>
    <definedName name="_131__123Graph_BCHART_28" hidden="1">[1]JOne!$C$86:$C$112</definedName>
    <definedName name="_131__123Graph_BCHART_29" hidden="1">[1]JTwo!$C$86:$C$116</definedName>
    <definedName name="_131__123Graph_BCHART_4" hidden="1">[1]Calc!$M$13:$M$53</definedName>
    <definedName name="_132__123Graph_BCHART_26" hidden="1">[1]GrThree!$C$90:$C$140</definedName>
    <definedName name="_132__123Graph_BCHART_29" hidden="1">[1]JTwo!$C$86:$C$116</definedName>
    <definedName name="_132__123Graph_BCHART_3" hidden="1">[1]Calc!$I$38:$I$107</definedName>
    <definedName name="_132__123Graph_BCHART_5" hidden="1">[1]Calc!$O$9:$O$36</definedName>
    <definedName name="_133__123Graph_BCHART_27" hidden="1">[1]HTwo!$C$88:$C$130</definedName>
    <definedName name="_133__123Graph_BCHART_3" hidden="1">[1]Calc!$I$38:$I$107</definedName>
    <definedName name="_133__123Graph_BCHART_30" hidden="1">[1]HOne!$C$88:$C$130</definedName>
    <definedName name="_133__123Graph_BCHART_6" hidden="1">[1]Calc!$Q$9:$Q$41</definedName>
    <definedName name="_134__123Graph_BCHART_28" hidden="1">[1]JOne!$C$86:$C$112</definedName>
    <definedName name="_134__123Graph_BCHART_30" hidden="1">[1]HOne!$C$88:$C$130</definedName>
    <definedName name="_134__123Graph_BCHART_4" hidden="1">[1]Calc!$M$13:$M$53</definedName>
    <definedName name="_134__123Graph_BCHART_7" hidden="1">[1]Calc!$S$153:$S$688</definedName>
    <definedName name="_135__123Graph_BCHART_29" hidden="1">[1]JTwo!$C$86:$C$116</definedName>
    <definedName name="_135__123Graph_BCHART_4" hidden="1">[1]Calc!$M$13:$M$53</definedName>
    <definedName name="_135__123Graph_BCHART_5" hidden="1">[1]Calc!$O$9:$O$36</definedName>
    <definedName name="_135__123Graph_BCHART_8" hidden="1">[1]Calc!$U$83:$U$153</definedName>
    <definedName name="_136__123Graph_BCHART_3" hidden="1">[1]Calc!$I$38:$I$107</definedName>
    <definedName name="_136__123Graph_BCHART_5" hidden="1">[1]Calc!$O$9:$O$36</definedName>
    <definedName name="_136__123Graph_BCHART_6" hidden="1">[1]Calc!$Q$9:$Q$41</definedName>
    <definedName name="_136__123Graph_BCHART_9" hidden="1">[1]Calc!$W$83:$W$153</definedName>
    <definedName name="_137__123Graph_BCHART_30" hidden="1">[1]HOne!$C$88:$C$130</definedName>
    <definedName name="_137__123Graph_BCHART_6" hidden="1">[1]Calc!$Q$9:$Q$41</definedName>
    <definedName name="_137__123Graph_BCHART_7" hidden="1">[1]Calc!$S$153:$S$688</definedName>
    <definedName name="_137__123Graph_CCHART_25" hidden="1">[1]GoSeven!$D$90:$D$105</definedName>
    <definedName name="_138__123Graph_BCHART_4" hidden="1">[1]Calc!$M$13:$M$53</definedName>
    <definedName name="_138__123Graph_BCHART_7" hidden="1">[1]Calc!$S$153:$S$688</definedName>
    <definedName name="_138__123Graph_BCHART_8" hidden="1">[1]Calc!$U$83:$U$153</definedName>
    <definedName name="_138__123Graph_CCHART_26" hidden="1">[1]GrThree!$D$90:$D$110</definedName>
    <definedName name="_139__123Graph_BCHART_5" hidden="1">[1]Calc!$O$9:$O$36</definedName>
    <definedName name="_139__123Graph_BCHART_8" hidden="1">[1]Calc!$U$83:$U$153</definedName>
    <definedName name="_139__123Graph_BCHART_9" hidden="1">[1]Calc!$W$83:$W$153</definedName>
    <definedName name="_139__123Graph_CCHART_27" hidden="1">[1]HTwo!$D$88:$D$110</definedName>
    <definedName name="_14___123Graph_ACHART_23" hidden="1">[1]MTwo!$B$145:$B$232</definedName>
    <definedName name="_14___123Graph_ACHART_24" hidden="1">[1]KOne!$B$230:$B$755</definedName>
    <definedName name="_14__123Graph_ACHART_22" hidden="1">[1]MOne!$B$145:$B$231</definedName>
    <definedName name="_14__123Graph_ACHART_23" hidden="1">[1]MTwo!$B$145:$B$232</definedName>
    <definedName name="_14__123Graph_ACHART_24" hidden="1">[1]KOne!$B$230:$B$755</definedName>
    <definedName name="_140__123Graph_BCHART_6" hidden="1">[1]Calc!$Q$9:$Q$41</definedName>
    <definedName name="_140__123Graph_BCHART_9" hidden="1">[1]Calc!$W$83:$W$153</definedName>
    <definedName name="_140__123Graph_CCHART_25" hidden="1">[1]GoSeven!$D$90:$D$105</definedName>
    <definedName name="_140__123Graph_CCHART_28" hidden="1">[1]JOne!$D$86:$D$98</definedName>
    <definedName name="_141__123Graph_BCHART_7" hidden="1">[1]Calc!$S$153:$S$688</definedName>
    <definedName name="_141__123Graph_CCHART_25" hidden="1">[1]GoSeven!$D$90:$D$105</definedName>
    <definedName name="_141__123Graph_CCHART_26" hidden="1">[1]GrThree!$D$90:$D$110</definedName>
    <definedName name="_141__123Graph_CCHART_29" hidden="1">[1]JTwo!$D$86:$D$98</definedName>
    <definedName name="_142__123Graph_BCHART_8" hidden="1">[1]Calc!$U$83:$U$153</definedName>
    <definedName name="_142__123Graph_CCHART_26" hidden="1">[1]GrThree!$D$90:$D$110</definedName>
    <definedName name="_142__123Graph_CCHART_27" hidden="1">[1]HTwo!$D$88:$D$110</definedName>
    <definedName name="_142__123Graph_CCHART_30" hidden="1">[1]HOne!$D$88:$D$110</definedName>
    <definedName name="_143__123Graph_BCHART_9" hidden="1">[1]Calc!$W$83:$W$153</definedName>
    <definedName name="_143__123Graph_CCHART_27" hidden="1">[1]HTwo!$D$88:$D$110</definedName>
    <definedName name="_143__123Graph_CCHART_28" hidden="1">[1]JOne!$D$86:$D$98</definedName>
    <definedName name="_143__123Graph_DCHART_25" hidden="1">[1]GoSeven!$E$90:$E$105</definedName>
    <definedName name="_144__123Graph_CCHART_25" hidden="1">[1]GoSeven!$D$90:$D$105</definedName>
    <definedName name="_144__123Graph_CCHART_28" hidden="1">[1]JOne!$D$86:$D$98</definedName>
    <definedName name="_144__123Graph_CCHART_29" hidden="1">[1]JTwo!$D$86:$D$98</definedName>
    <definedName name="_144__123Graph_DCHART_26" hidden="1">[1]GrThree!$E$90:$E$110</definedName>
    <definedName name="_145__123Graph_CCHART_26" hidden="1">[1]GrThree!$D$90:$D$110</definedName>
    <definedName name="_145__123Graph_CCHART_29" hidden="1">[1]JTwo!$D$86:$D$98</definedName>
    <definedName name="_145__123Graph_CCHART_30" hidden="1">[1]HOne!$D$88:$D$110</definedName>
    <definedName name="_145__123Graph_DCHART_27" hidden="1">[1]HTwo!$E$88:$E$110</definedName>
    <definedName name="_146__123Graph_CCHART_27" hidden="1">[1]HTwo!$D$88:$D$110</definedName>
    <definedName name="_146__123Graph_CCHART_30" hidden="1">[1]HOne!$D$88:$D$110</definedName>
    <definedName name="_146__123Graph_DCHART_25" hidden="1">[1]GoSeven!$E$90:$E$105</definedName>
    <definedName name="_146__123Graph_DCHART_28" hidden="1">[1]JOne!$E$86:$E$98</definedName>
    <definedName name="_147__123Graph_CCHART_28" hidden="1">[1]JOne!$D$86:$D$98</definedName>
    <definedName name="_147__123Graph_DCHART_25" hidden="1">[1]GoSeven!$E$90:$E$105</definedName>
    <definedName name="_147__123Graph_DCHART_26" hidden="1">[1]GrThree!$E$90:$E$110</definedName>
    <definedName name="_147__123Graph_DCHART_29" hidden="1">[1]JTwo!$E$86:$E$98</definedName>
    <definedName name="_148__123Graph_CCHART_29" hidden="1">[1]JTwo!$D$86:$D$98</definedName>
    <definedName name="_148__123Graph_DCHART_26" hidden="1">[1]GrThree!$E$90:$E$110</definedName>
    <definedName name="_148__123Graph_DCHART_27" hidden="1">[1]HTwo!$E$88:$E$110</definedName>
    <definedName name="_148__123Graph_DCHART_30" hidden="1">[1]HOne!$E$86:$E$110</definedName>
    <definedName name="_149__123Graph_CCHART_30" hidden="1">[1]HOne!$D$88:$D$110</definedName>
    <definedName name="_149__123Graph_DCHART_27" hidden="1">[1]HTwo!$E$88:$E$110</definedName>
    <definedName name="_149__123Graph_DCHART_28" hidden="1">[1]JOne!$E$86:$E$98</definedName>
    <definedName name="_149__123Graph_XCHART_10" hidden="1">[1]Calc!$A$153:$A$325</definedName>
    <definedName name="_15___123Graph_ACHART_24" hidden="1">[1]KOne!$B$230:$B$755</definedName>
    <definedName name="_15___123Graph_ACHART_25" hidden="1">[1]GoSeven!$B$90:$B$125</definedName>
    <definedName name="_15__123Graph_ACHART_23" hidden="1">[1]MTwo!$B$145:$B$232</definedName>
    <definedName name="_15__123Graph_ACHART_24" hidden="1">[1]KOne!$B$230:$B$755</definedName>
    <definedName name="_15__123Graph_ACHART_25" hidden="1">[1]GoSeven!$B$90:$B$125</definedName>
    <definedName name="_150__123Graph_DCHART_25" hidden="1">[1]GoSeven!$E$90:$E$105</definedName>
    <definedName name="_150__123Graph_DCHART_28" hidden="1">[1]JOne!$E$86:$E$98</definedName>
    <definedName name="_150__123Graph_DCHART_29" hidden="1">[1]JTwo!$E$86:$E$98</definedName>
    <definedName name="_150__123Graph_XCHART_11" hidden="1">[1]Calc!$A$153:$A$315</definedName>
    <definedName name="_151__123Graph_DCHART_26" hidden="1">[1]GrThree!$E$90:$E$110</definedName>
    <definedName name="_151__123Graph_DCHART_29" hidden="1">[1]JTwo!$E$86:$E$98</definedName>
    <definedName name="_151__123Graph_DCHART_30" hidden="1">[1]HOne!$E$86:$E$110</definedName>
    <definedName name="_151__123Graph_XCHART_12" hidden="1">[1]Calc!$A$153:$A$313</definedName>
    <definedName name="_152__123Graph_DCHART_27" hidden="1">[1]HTwo!$E$88:$E$110</definedName>
    <definedName name="_152__123Graph_DCHART_30" hidden="1">[1]HOne!$E$86:$E$110</definedName>
    <definedName name="_152__123Graph_XCHART_10" hidden="1">[1]Calc!$A$153:$A$325</definedName>
    <definedName name="_152__123Graph_XCHART_13" hidden="1">[1]Calc!$A$13:$A$33</definedName>
    <definedName name="_153__123Graph_DCHART_28" hidden="1">[1]JOne!$E$86:$E$98</definedName>
    <definedName name="_153__123Graph_XCHART_10" hidden="1">[1]Calc!$A$153:$A$325</definedName>
    <definedName name="_153__123Graph_XCHART_11" hidden="1">[1]Calc!$A$153:$A$315</definedName>
    <definedName name="_153__123Graph_XCHART_14" hidden="1">[1]Calc!$A$11:$A$28</definedName>
    <definedName name="_154__123Graph_DCHART_29" hidden="1">[1]JTwo!$E$86:$E$98</definedName>
    <definedName name="_154__123Graph_XCHART_11" hidden="1">[1]Calc!$A$153:$A$315</definedName>
    <definedName name="_154__123Graph_XCHART_12" hidden="1">[1]Calc!$A$153:$A$313</definedName>
    <definedName name="_154__123Graph_XCHART_15" hidden="1">[1]Calc!$A$8:$A$19</definedName>
    <definedName name="_155__123Graph_DCHART_30" hidden="1">[1]HOne!$E$86:$E$110</definedName>
    <definedName name="_155__123Graph_XCHART_12" hidden="1">[1]Calc!$A$153:$A$313</definedName>
    <definedName name="_155__123Graph_XCHART_13" hidden="1">[1]Calc!$A$13:$A$33</definedName>
    <definedName name="_155__123Graph_XCHART_16" hidden="1">[1]Calc!$A$8:$A$21</definedName>
    <definedName name="_156__123Graph_XCHART_10" hidden="1">[1]Calc!$A$153:$A$325</definedName>
    <definedName name="_156__123Graph_XCHART_13" hidden="1">[1]Calc!$A$13:$A$33</definedName>
    <definedName name="_156__123Graph_XCHART_14" hidden="1">[1]Calc!$A$11:$A$28</definedName>
    <definedName name="_156__123Graph_XCHART_2" hidden="1">[1]Calc!$A$23:$A$58</definedName>
    <definedName name="_157__123Graph_XCHART_11" hidden="1">[1]Calc!$A$153:$A$315</definedName>
    <definedName name="_157__123Graph_XCHART_14" hidden="1">[1]Calc!$A$11:$A$28</definedName>
    <definedName name="_157__123Graph_XCHART_15" hidden="1">[1]Calc!$A$8:$A$19</definedName>
    <definedName name="_157__123Graph_XCHART_3" hidden="1">[1]Calc!$A$38:$A$107</definedName>
    <definedName name="_158__123Graph_XCHART_12" hidden="1">[1]Calc!$A$153:$A$313</definedName>
    <definedName name="_158__123Graph_XCHART_15" hidden="1">[1]Calc!$A$8:$A$19</definedName>
    <definedName name="_158__123Graph_XCHART_16" hidden="1">[1]Calc!$A$8:$A$21</definedName>
    <definedName name="_158__123Graph_XCHART_4" hidden="1">[1]Calc!$A$13:$A$53</definedName>
    <definedName name="_159__123Graph_XCHART_13" hidden="1">[1]Calc!$A$13:$A$33</definedName>
    <definedName name="_159__123Graph_XCHART_16" hidden="1">[1]Calc!$A$8:$A$21</definedName>
    <definedName name="_159__123Graph_XCHART_2" hidden="1">[1]Calc!$A$23:$A$58</definedName>
    <definedName name="_159__123Graph_XCHART_5" hidden="1">[1]Calc!$A$9:$A$36</definedName>
    <definedName name="_16___123Graph_ACHART_25" hidden="1">[1]GoSeven!$B$90:$B$125</definedName>
    <definedName name="_16___123Graph_ACHART_26" hidden="1">[1]GrThree!$B$90:$B$140</definedName>
    <definedName name="_16__123Graph_ACHART_24" hidden="1">[1]KOne!$B$230:$B$755</definedName>
    <definedName name="_16__123Graph_ACHART_25" hidden="1">[1]GoSeven!$B$90:$B$125</definedName>
    <definedName name="_16__123Graph_ACHART_26" hidden="1">[1]GrThree!$B$90:$B$140</definedName>
    <definedName name="_160__123Graph_XCHART_14" hidden="1">[1]Calc!$A$11:$A$28</definedName>
    <definedName name="_160__123Graph_XCHART_2" hidden="1">[1]Calc!$A$23:$A$58</definedName>
    <definedName name="_160__123Graph_XCHART_3" hidden="1">[1]Calc!$A$38:$A$107</definedName>
    <definedName name="_160__123Graph_XCHART_6" hidden="1">[1]Calc!$A$9:$A$41</definedName>
    <definedName name="_161__123Graph_XCHART_15" hidden="1">[1]Calc!$A$8:$A$19</definedName>
    <definedName name="_161__123Graph_XCHART_3" hidden="1">[1]Calc!$A$38:$A$107</definedName>
    <definedName name="_161__123Graph_XCHART_4" hidden="1">[1]Calc!$A$13:$A$53</definedName>
    <definedName name="_161__123Graph_XCHART_7" hidden="1">[1]Calc!$A$153:$A$688</definedName>
    <definedName name="_162__123Graph_XCHART_16" hidden="1">[1]Calc!$A$8:$A$21</definedName>
    <definedName name="_162__123Graph_XCHART_4" hidden="1">[1]Calc!$A$13:$A$53</definedName>
    <definedName name="_162__123Graph_XCHART_5" hidden="1">[1]Calc!$A$9:$A$36</definedName>
    <definedName name="_162__123Graph_XCHART_8" hidden="1">[1]Calc!$A$83:$A$154</definedName>
    <definedName name="_163__123Graph_XCHART_2" hidden="1">[1]Calc!$A$23:$A$58</definedName>
    <definedName name="_163__123Graph_XCHART_5" hidden="1">[1]Calc!$A$9:$A$36</definedName>
    <definedName name="_163__123Graph_XCHART_6" hidden="1">[1]Calc!$A$9:$A$41</definedName>
    <definedName name="_163__123Graph_XCHART_9" hidden="1">[1]Calc!$A$83:$A$153</definedName>
    <definedName name="_164__123Graph_XCHART_3" hidden="1">[1]Calc!$A$38:$A$107</definedName>
    <definedName name="_164__123Graph_XCHART_6" hidden="1">[1]Calc!$A$9:$A$41</definedName>
    <definedName name="_164__123Graph_XCHART_7" hidden="1">[1]Calc!$A$153:$A$688</definedName>
    <definedName name="_164__123Graph_XOPER_2" hidden="1">[4]Q2_2!#REF!</definedName>
    <definedName name="_165__123Graph_XCHART_4" hidden="1">[1]Calc!$A$13:$A$53</definedName>
    <definedName name="_165__123Graph_XCHART_7" hidden="1">[1]Calc!$A$153:$A$688</definedName>
    <definedName name="_165__123Graph_XCHART_8" hidden="1">[1]Calc!$A$83:$A$154</definedName>
    <definedName name="_166__123Graph_XCHART_5" hidden="1">[1]Calc!$A$9:$A$36</definedName>
    <definedName name="_166__123Graph_XCHART_8" hidden="1">[1]Calc!$A$83:$A$154</definedName>
    <definedName name="_166__123Graph_XCHART_9" hidden="1">[1]Calc!$A$83:$A$153</definedName>
    <definedName name="_167__123Graph_XCHART_6" hidden="1">[1]Calc!$A$9:$A$41</definedName>
    <definedName name="_167__123Graph_XCHART_9" hidden="1">[1]Calc!$A$83:$A$153</definedName>
    <definedName name="_168__123Graph_XCHART_7" hidden="1">[1]Calc!$A$153:$A$688</definedName>
    <definedName name="_169__123Graph_XCHART_8" hidden="1">[1]Calc!$A$83:$A$154</definedName>
    <definedName name="_169__123Graph_XOPER_2" hidden="1">[4]Q2_2!#REF!</definedName>
    <definedName name="_17___123Graph_ACHART_26" hidden="1">[1]GrThree!$B$90:$B$140</definedName>
    <definedName name="_17___123Graph_ACHART_27" hidden="1">[1]HTwo!$B$88:$B$130</definedName>
    <definedName name="_17__123Graph_ACHART_25" hidden="1">[1]GoSeven!$B$90:$B$125</definedName>
    <definedName name="_17__123Graph_ACHART_26" hidden="1">[1]GrThree!$B$90:$B$140</definedName>
    <definedName name="_17__123Graph_ACHART_27" hidden="1">[1]HTwo!$B$88:$B$130</definedName>
    <definedName name="_170__123Graph_XCHART_9" hidden="1">[1]Calc!$A$83:$A$153</definedName>
    <definedName name="_18___123Graph_ACHART_27" hidden="1">[1]HTwo!$B$88:$B$130</definedName>
    <definedName name="_18___123Graph_ACHART_28" hidden="1">[1]JOne!$B$86:$B$112</definedName>
    <definedName name="_18__123Graph_ACHART_26" hidden="1">[1]GrThree!$B$90:$B$140</definedName>
    <definedName name="_18__123Graph_ACHART_27" hidden="1">[1]HTwo!$B$88:$B$130</definedName>
    <definedName name="_18__123Graph_ACHART_28" hidden="1">[1]JOne!$B$86:$B$112</definedName>
    <definedName name="_19___123Graph_ACHART_28" hidden="1">[1]JOne!$B$86:$B$112</definedName>
    <definedName name="_19___123Graph_ACHART_29" hidden="1">[1]JTwo!$B$86:$B$116</definedName>
    <definedName name="_19__123Graph_ACHART_27" hidden="1">[1]HTwo!$B$88:$B$130</definedName>
    <definedName name="_19__123Graph_ACHART_28" hidden="1">[1]JOne!$B$86:$B$112</definedName>
    <definedName name="_19__123Graph_ACHART_29" hidden="1">[1]JTwo!$B$86:$B$116</definedName>
    <definedName name="_2___123Graph_ACHART_1" hidden="1">[1]Calc!$D$38:$D$83</definedName>
    <definedName name="_2___123Graph_ACHART_10" hidden="1">[1]Calc!$AB$153:$AB$325</definedName>
    <definedName name="_2__123Graph_ACHART_1" hidden="1">[1]Calc!$D$38:$D$83</definedName>
    <definedName name="_2__123Graph_ACHART_10" hidden="1">[1]Calc!$AB$153:$AB$325</definedName>
    <definedName name="_20___123Graph_ACHART_29" hidden="1">[1]JTwo!$B$86:$B$116</definedName>
    <definedName name="_20___123Graph_ACHART_3" hidden="1">[1]Calc!$H$38:$H$107</definedName>
    <definedName name="_20__123Graph_ACHART_28" hidden="1">[1]JOne!$B$86:$B$112</definedName>
    <definedName name="_20__123Graph_ACHART_29" hidden="1">[1]JTwo!$B$86:$B$116</definedName>
    <definedName name="_20__123Graph_ACHART_3" hidden="1">[1]Calc!$H$38:$H$107</definedName>
    <definedName name="_21___123Graph_ACHART_3" hidden="1">[1]Calc!$H$38:$H$107</definedName>
    <definedName name="_21___123Graph_ACHART_30" hidden="1">[1]HOne!$B$88:$B$130</definedName>
    <definedName name="_21__123Graph_ACHART_29" hidden="1">[1]JTwo!$B$86:$B$116</definedName>
    <definedName name="_21__123Graph_ACHART_3" hidden="1">[1]Calc!$H$38:$H$107</definedName>
    <definedName name="_21__123Graph_ACHART_30" hidden="1">[1]HOne!$B$88:$B$130</definedName>
    <definedName name="_22___123Graph_ACHART_30" hidden="1">[1]HOne!$B$88:$B$130</definedName>
    <definedName name="_22___123Graph_ACHART_4" hidden="1">[1]Calc!$L$13:$L$53</definedName>
    <definedName name="_22__123Graph_ACHART_3" hidden="1">[1]Calc!$H$38:$H$107</definedName>
    <definedName name="_22__123Graph_ACHART_30" hidden="1">[1]HOne!$B$88:$B$130</definedName>
    <definedName name="_22__123Graph_ACHART_4" hidden="1">[1]Calc!$L$13:$L$53</definedName>
    <definedName name="_23___123Graph_ACHART_4" hidden="1">[1]Calc!$L$13:$L$53</definedName>
    <definedName name="_23___123Graph_ACHART_5" hidden="1">[1]Calc!$N$9:$N$36</definedName>
    <definedName name="_23__123Graph_ACHART_30" hidden="1">[1]HOne!$B$88:$B$130</definedName>
    <definedName name="_23__123Graph_ACHART_4" hidden="1">[1]Calc!$L$13:$L$53</definedName>
    <definedName name="_23__123Graph_ACHART_5" hidden="1">[1]Calc!$N$9:$N$36</definedName>
    <definedName name="_24___123Graph_ACHART_5" hidden="1">[1]Calc!$N$9:$N$36</definedName>
    <definedName name="_24___123Graph_ACHART_6" hidden="1">[1]Calc!$P$9:$P$41</definedName>
    <definedName name="_24__123Graph_ACHART_4" hidden="1">[1]Calc!$L$13:$L$53</definedName>
    <definedName name="_24__123Graph_ACHART_5" hidden="1">[1]Calc!$N$9:$N$36</definedName>
    <definedName name="_24__123Graph_ACHART_6" hidden="1">[1]Calc!$P$9:$P$41</definedName>
    <definedName name="_25___123Graph_ACHART_6" hidden="1">[1]Calc!$P$9:$P$41</definedName>
    <definedName name="_25___123Graph_ACHART_7" hidden="1">[1]Calc!$R$153:$R$688</definedName>
    <definedName name="_25__123Graph_ACHART_5" hidden="1">[1]Calc!$N$9:$N$36</definedName>
    <definedName name="_25__123Graph_ACHART_6" hidden="1">[1]Calc!$P$9:$P$41</definedName>
    <definedName name="_25__123Graph_ACHART_7" hidden="1">[1]Calc!$R$153:$R$688</definedName>
    <definedName name="_26___123Graph_ACHART_7" hidden="1">[1]Calc!$R$153:$R$688</definedName>
    <definedName name="_26___123Graph_ACHART_8" hidden="1">[1]Calc!$T$83:$T$153</definedName>
    <definedName name="_26__123Graph_ACHART_6" hidden="1">[1]Calc!$P$9:$P$41</definedName>
    <definedName name="_26__123Graph_ACHART_7" hidden="1">[1]Calc!$R$153:$R$688</definedName>
    <definedName name="_26__123Graph_ACHART_8" hidden="1">[1]Calc!$T$83:$T$153</definedName>
    <definedName name="_27___123Graph_ACHART_8" hidden="1">[1]Calc!$T$83:$T$153</definedName>
    <definedName name="_27___123Graph_ACHART_9" hidden="1">[1]Calc!$V$83:$V$153</definedName>
    <definedName name="_27__123Graph_ACHART_7" hidden="1">[1]Calc!$R$153:$R$688</definedName>
    <definedName name="_27__123Graph_ACHART_8" hidden="1">[1]Calc!$T$83:$T$153</definedName>
    <definedName name="_27__123Graph_ACHART_9" hidden="1">[1]Calc!$V$83:$V$153</definedName>
    <definedName name="_28___123Graph_ACHART_9" hidden="1">[1]Calc!$V$83:$V$153</definedName>
    <definedName name="_28___123Graph_BCHART_1" hidden="1">[1]Calc!$E$38:$E$83</definedName>
    <definedName name="_28__123Graph_ACHART_8" hidden="1">[1]Calc!$T$83:$T$153</definedName>
    <definedName name="_28__123Graph_ACHART_9" hidden="1">[1]Calc!$V$83:$V$153</definedName>
    <definedName name="_28__123Graph_BCHART_1" hidden="1">[1]Calc!$E$38:$E$83</definedName>
    <definedName name="_29___123Graph_BCHART_1" hidden="1">[1]Calc!$E$38:$E$83</definedName>
    <definedName name="_29___123Graph_BCHART_10" hidden="1">[1]Calc!$AC$153:$AC$325</definedName>
    <definedName name="_29__123Graph_ACHART_9" hidden="1">[1]Calc!$V$83:$V$153</definedName>
    <definedName name="_29__123Graph_BCHART_1" hidden="1">[1]Calc!$E$38:$E$83</definedName>
    <definedName name="_29__123Graph_BCHART_10" hidden="1">[1]Calc!$AC$153:$AC$325</definedName>
    <definedName name="_3___123Graph_ACHART_10" hidden="1">[1]Calc!$AB$153:$AB$325</definedName>
    <definedName name="_3___123Graph_ACHART_11" hidden="1">[1]Calc!$Z$153:$Z$315</definedName>
    <definedName name="_3__123Graph_ACHART_1" hidden="1">[1]Calc!$D$38:$D$83</definedName>
    <definedName name="_3__123Graph_ACHART_10" hidden="1">[1]Calc!$AB$153:$AB$325</definedName>
    <definedName name="_3__123Graph_ACHART_11" hidden="1">[1]Calc!$Z$153:$Z$315</definedName>
    <definedName name="_30___123Graph_BCHART_10" hidden="1">[1]Calc!$AC$153:$AC$325</definedName>
    <definedName name="_30___123Graph_BCHART_11" hidden="1">[1]Calc!$AA$153:$AA$315</definedName>
    <definedName name="_30__123Graph_BCHART_1" hidden="1">[1]Calc!$E$38:$E$83</definedName>
    <definedName name="_30__123Graph_BCHART_10" hidden="1">[1]Calc!$AC$153:$AC$325</definedName>
    <definedName name="_30__123Graph_BCHART_11" hidden="1">[1]Calc!$AA$153:$AA$315</definedName>
    <definedName name="_31___123Graph_BCHART_11" hidden="1">[1]Calc!$AA$153:$AA$315</definedName>
    <definedName name="_31___123Graph_BCHART_12" hidden="1">[1]Calc!$Y$153:$Y$313</definedName>
    <definedName name="_31__123Graph_BCHART_10" hidden="1">[1]Calc!$AC$153:$AC$325</definedName>
    <definedName name="_31__123Graph_BCHART_11" hidden="1">[1]Calc!$AA$153:$AA$315</definedName>
    <definedName name="_31__123Graph_BCHART_12" hidden="1">[1]Calc!$Y$153:$Y$313</definedName>
    <definedName name="_32___123Graph_BCHART_12" hidden="1">[1]Calc!$Y$153:$Y$313</definedName>
    <definedName name="_32___123Graph_BCHART_13" hidden="1">[1]Calc!$AE$10:$AE$33</definedName>
    <definedName name="_32__123Graph_BCHART_11" hidden="1">[1]Calc!$AA$153:$AA$315</definedName>
    <definedName name="_32__123Graph_BCHART_12" hidden="1">[1]Calc!$Y$153:$Y$313</definedName>
    <definedName name="_32__123Graph_BCHART_13" hidden="1">[1]Calc!$AE$10:$AE$33</definedName>
    <definedName name="_33___123Graph_BCHART_13" hidden="1">[1]Calc!$AE$10:$AE$33</definedName>
    <definedName name="_33___123Graph_BCHART_14" hidden="1">[1]Calc!$AI$10:$AI$28</definedName>
    <definedName name="_33__123Graph_BCHART_12" hidden="1">[1]Calc!$Y$153:$Y$313</definedName>
    <definedName name="_33__123Graph_BCHART_13" hidden="1">[1]Calc!$AE$10:$AE$33</definedName>
    <definedName name="_33__123Graph_BCHART_14" hidden="1">[1]Calc!$AI$10:$AI$28</definedName>
    <definedName name="_34___123Graph_BCHART_14" hidden="1">[1]Calc!$AI$10:$AI$28</definedName>
    <definedName name="_34___123Graph_BCHART_15" hidden="1">[1]Calc!$AK$8:$AK$19</definedName>
    <definedName name="_34__123Graph_BCHART_13" hidden="1">[1]Calc!$AE$10:$AE$33</definedName>
    <definedName name="_34__123Graph_BCHART_14" hidden="1">[1]Calc!$AI$10:$AI$28</definedName>
    <definedName name="_34__123Graph_BCHART_15" hidden="1">[1]Calc!$AK$8:$AK$19</definedName>
    <definedName name="_35___123Graph_BCHART_15" hidden="1">[1]Calc!$AK$8:$AK$19</definedName>
    <definedName name="_35___123Graph_BCHART_16" hidden="1">[1]Calc!$AM$8:$AM$21</definedName>
    <definedName name="_35__123Graph_BCHART_14" hidden="1">[1]Calc!$AI$10:$AI$28</definedName>
    <definedName name="_35__123Graph_BCHART_15" hidden="1">[1]Calc!$AK$8:$AK$19</definedName>
    <definedName name="_35__123Graph_BCHART_16" hidden="1">[1]Calc!$AM$8:$AM$21</definedName>
    <definedName name="_36___123Graph_BCHART_16" hidden="1">[1]Calc!$AM$8:$AM$21</definedName>
    <definedName name="_36___123Graph_BCHART_17" hidden="1">[1]GoEight!$C$115:$C$160</definedName>
    <definedName name="_36__123Graph_BCHART_15" hidden="1">[1]Calc!$AK$8:$AK$19</definedName>
    <definedName name="_36__123Graph_BCHART_16" hidden="1">[1]Calc!$AM$8:$AM$21</definedName>
    <definedName name="_36__123Graph_BCHART_17" hidden="1">[1]GoEight!$C$115:$C$160</definedName>
    <definedName name="_37___123Graph_BCHART_17" hidden="1">[1]GoEight!$C$115:$C$160</definedName>
    <definedName name="_37___123Graph_BCHART_18" hidden="1">[1]GrFour!$C$115:$C$190</definedName>
    <definedName name="_37__123Graph_BCHART_16" hidden="1">[1]Calc!$AM$8:$AM$21</definedName>
    <definedName name="_37__123Graph_BCHART_17" hidden="1">[1]GoEight!$C$115:$C$160</definedName>
    <definedName name="_37__123Graph_BCHART_18" hidden="1">[1]GrFour!$C$115:$C$190</definedName>
    <definedName name="_38___123Graph_BCHART_18" hidden="1">[1]GrFour!$C$115:$C$190</definedName>
    <definedName name="_38___123Graph_BCHART_2" hidden="1">[1]Calc!$G$23:$G$58</definedName>
    <definedName name="_38__123Graph_BCHART_17" hidden="1">[1]GoEight!$C$115:$C$160</definedName>
    <definedName name="_38__123Graph_BCHART_18" hidden="1">[1]GrFour!$C$115:$C$190</definedName>
    <definedName name="_38__123Graph_BCHART_2" hidden="1">[1]Calc!$G$23:$G$58</definedName>
    <definedName name="_39___123Graph_BCHART_2" hidden="1">[1]Calc!$G$23:$G$58</definedName>
    <definedName name="_39___123Graph_BCHART_22" hidden="1">[1]MOne!$C$145:$C$231</definedName>
    <definedName name="_39__123Graph_BCHART_18" hidden="1">[1]GrFour!$C$115:$C$190</definedName>
    <definedName name="_39__123Graph_BCHART_2" hidden="1">[1]Calc!$G$23:$G$58</definedName>
    <definedName name="_39__123Graph_BCHART_22" hidden="1">[1]MOne!$C$145:$C$231</definedName>
    <definedName name="_4___123Graph_ACHART_11" hidden="1">[1]Calc!$Z$153:$Z$315</definedName>
    <definedName name="_4___123Graph_ACHART_12" hidden="1">[1]Calc!$X$153:$X$313</definedName>
    <definedName name="_4__123Graph_ACHART_10" hidden="1">[1]Calc!$AB$153:$AB$325</definedName>
    <definedName name="_4__123Graph_ACHART_11" hidden="1">[1]Calc!$Z$153:$Z$315</definedName>
    <definedName name="_4__123Graph_ACHART_12" hidden="1">[1]Calc!$X$153:$X$313</definedName>
    <definedName name="_40___123Graph_BCHART_22" hidden="1">[1]MOne!$C$145:$C$231</definedName>
    <definedName name="_40___123Graph_BCHART_23" hidden="1">[1]MTwo!$C$145:$C$231</definedName>
    <definedName name="_40__123Graph_BCHART_2" hidden="1">[1]Calc!$G$23:$G$58</definedName>
    <definedName name="_40__123Graph_BCHART_22" hidden="1">[1]MOne!$C$145:$C$231</definedName>
    <definedName name="_40__123Graph_BCHART_23" hidden="1">[1]MTwo!$C$145:$C$231</definedName>
    <definedName name="_41___123Graph_BCHART_23" hidden="1">[1]MTwo!$C$145:$C$231</definedName>
    <definedName name="_41___123Graph_BCHART_24" hidden="1">[1]KOne!$C$230:$C$755</definedName>
    <definedName name="_41__123Graph_BCHART_22" hidden="1">[1]MOne!$C$145:$C$231</definedName>
    <definedName name="_41__123Graph_BCHART_23" hidden="1">[1]MTwo!$C$145:$C$231</definedName>
    <definedName name="_41__123Graph_BCHART_24" hidden="1">[1]KOne!$C$230:$C$755</definedName>
    <definedName name="_42___123Graph_BCHART_24" hidden="1">[1]KOne!$C$230:$C$755</definedName>
    <definedName name="_42___123Graph_BCHART_25" hidden="1">[1]GoSeven!$C$90:$C$125</definedName>
    <definedName name="_42__123Graph_BCHART_23" hidden="1">[1]MTwo!$C$145:$C$231</definedName>
    <definedName name="_42__123Graph_BCHART_24" hidden="1">[1]KOne!$C$230:$C$755</definedName>
    <definedName name="_42__123Graph_BCHART_25" hidden="1">[1]GoSeven!$C$90:$C$125</definedName>
    <definedName name="_43___123Graph_BCHART_25" hidden="1">[1]GoSeven!$C$90:$C$125</definedName>
    <definedName name="_43___123Graph_BCHART_26" hidden="1">[1]GrThree!$C$90:$C$140</definedName>
    <definedName name="_43__123Graph_BCHART_24" hidden="1">[1]KOne!$C$230:$C$755</definedName>
    <definedName name="_43__123Graph_BCHART_25" hidden="1">[1]GoSeven!$C$90:$C$125</definedName>
    <definedName name="_43__123Graph_BCHART_26" hidden="1">[1]GrThree!$C$90:$C$140</definedName>
    <definedName name="_44___123Graph_BCHART_26" hidden="1">[1]GrThree!$C$90:$C$140</definedName>
    <definedName name="_44___123Graph_BCHART_27" hidden="1">[1]HTwo!$C$88:$C$130</definedName>
    <definedName name="_44__123Graph_BCHART_25" hidden="1">[1]GoSeven!$C$90:$C$125</definedName>
    <definedName name="_44__123Graph_BCHART_26" hidden="1">[1]GrThree!$C$90:$C$140</definedName>
    <definedName name="_44__123Graph_BCHART_27" hidden="1">[1]HTwo!$C$88:$C$130</definedName>
    <definedName name="_45___123Graph_BCHART_27" hidden="1">[1]HTwo!$C$88:$C$130</definedName>
    <definedName name="_45___123Graph_BCHART_28" hidden="1">[1]JOne!$C$86:$C$112</definedName>
    <definedName name="_45__123Graph_BCHART_26" hidden="1">[1]GrThree!$C$90:$C$140</definedName>
    <definedName name="_45__123Graph_BCHART_27" hidden="1">[1]HTwo!$C$88:$C$130</definedName>
    <definedName name="_45__123Graph_BCHART_28" hidden="1">[1]JOne!$C$86:$C$112</definedName>
    <definedName name="_46___123Graph_BCHART_28" hidden="1">[1]JOne!$C$86:$C$112</definedName>
    <definedName name="_46___123Graph_BCHART_29" hidden="1">[1]JTwo!$C$86:$C$116</definedName>
    <definedName name="_46__123Graph_BCHART_27" hidden="1">[1]HTwo!$C$88:$C$130</definedName>
    <definedName name="_46__123Graph_BCHART_28" hidden="1">[1]JOne!$C$86:$C$112</definedName>
    <definedName name="_46__123Graph_BCHART_29" hidden="1">[1]JTwo!$C$86:$C$116</definedName>
    <definedName name="_47___123Graph_BCHART_29" hidden="1">[1]JTwo!$C$86:$C$116</definedName>
    <definedName name="_47___123Graph_BCHART_3" hidden="1">[1]Calc!$I$38:$I$107</definedName>
    <definedName name="_47__123Graph_BCHART_28" hidden="1">[1]JOne!$C$86:$C$112</definedName>
    <definedName name="_47__123Graph_BCHART_29" hidden="1">[1]JTwo!$C$86:$C$116</definedName>
    <definedName name="_47__123Graph_BCHART_3" hidden="1">[1]Calc!$I$38:$I$107</definedName>
    <definedName name="_48___123Graph_BCHART_3" hidden="1">[1]Calc!$I$38:$I$107</definedName>
    <definedName name="_48___123Graph_BCHART_30" hidden="1">[1]HOne!$C$88:$C$130</definedName>
    <definedName name="_48__123Graph_BCHART_29" hidden="1">[1]JTwo!$C$86:$C$116</definedName>
    <definedName name="_48__123Graph_BCHART_3" hidden="1">[1]Calc!$I$38:$I$107</definedName>
    <definedName name="_48__123Graph_BCHART_30" hidden="1">[1]HOne!$C$88:$C$130</definedName>
    <definedName name="_49___123Graph_BCHART_30" hidden="1">[1]HOne!$C$88:$C$130</definedName>
    <definedName name="_49___123Graph_BCHART_4" hidden="1">[1]Calc!$M$13:$M$53</definedName>
    <definedName name="_49__123Graph_BCHART_3" hidden="1">[1]Calc!$I$38:$I$107</definedName>
    <definedName name="_49__123Graph_BCHART_30" hidden="1">[1]HOne!$C$88:$C$130</definedName>
    <definedName name="_49__123Graph_BCHART_4" hidden="1">[1]Calc!$M$13:$M$53</definedName>
    <definedName name="_5___123Graph_ACHART_12" hidden="1">[1]Calc!$X$153:$X$313</definedName>
    <definedName name="_5___123Graph_ACHART_13" hidden="1">[1]Calc!$AD$10:$AD$33</definedName>
    <definedName name="_5__123Graph_ACHART_11" hidden="1">[1]Calc!$Z$153:$Z$315</definedName>
    <definedName name="_5__123Graph_ACHART_12" hidden="1">[1]Calc!$X$153:$X$313</definedName>
    <definedName name="_5__123Graph_ACHART_13" hidden="1">[1]Calc!$AD$10:$AD$33</definedName>
    <definedName name="_50___123Graph_BCHART_4" hidden="1">[1]Calc!$M$13:$M$53</definedName>
    <definedName name="_50___123Graph_BCHART_5" hidden="1">[1]Calc!$O$9:$O$36</definedName>
    <definedName name="_50__123Graph_BCHART_30" hidden="1">[1]HOne!$C$88:$C$130</definedName>
    <definedName name="_50__123Graph_BCHART_4" hidden="1">[1]Calc!$M$13:$M$53</definedName>
    <definedName name="_50__123Graph_BCHART_5" hidden="1">[1]Calc!$O$9:$O$36</definedName>
    <definedName name="_51___123Graph_BCHART_5" hidden="1">[1]Calc!$O$9:$O$36</definedName>
    <definedName name="_51___123Graph_BCHART_6" hidden="1">[1]Calc!$Q$9:$Q$41</definedName>
    <definedName name="_51__123Graph_BCHART_4" hidden="1">[1]Calc!$M$13:$M$53</definedName>
    <definedName name="_51__123Graph_BCHART_5" hidden="1">[1]Calc!$O$9:$O$36</definedName>
    <definedName name="_51__123Graph_BCHART_6" hidden="1">[1]Calc!$Q$9:$Q$41</definedName>
    <definedName name="_52___123Graph_BCHART_6" hidden="1">[1]Calc!$Q$9:$Q$41</definedName>
    <definedName name="_52___123Graph_BCHART_7" hidden="1">[1]Calc!$S$153:$S$688</definedName>
    <definedName name="_52__123Graph_BCHART_5" hidden="1">[1]Calc!$O$9:$O$36</definedName>
    <definedName name="_52__123Graph_BCHART_6" hidden="1">[1]Calc!$Q$9:$Q$41</definedName>
    <definedName name="_52__123Graph_BCHART_7" hidden="1">[1]Calc!$S$153:$S$688</definedName>
    <definedName name="_53___123Graph_BCHART_7" hidden="1">[1]Calc!$S$153:$S$688</definedName>
    <definedName name="_53___123Graph_BCHART_8" hidden="1">[1]Calc!$U$83:$U$153</definedName>
    <definedName name="_53__123Graph_BCHART_6" hidden="1">[1]Calc!$Q$9:$Q$41</definedName>
    <definedName name="_53__123Graph_BCHART_7" hidden="1">[1]Calc!$S$153:$S$688</definedName>
    <definedName name="_53__123Graph_BCHART_8" hidden="1">[1]Calc!$U$83:$U$153</definedName>
    <definedName name="_54___123Graph_BCHART_8" hidden="1">[1]Calc!$U$83:$U$153</definedName>
    <definedName name="_54___123Graph_BCHART_9" hidden="1">[1]Calc!$W$83:$W$153</definedName>
    <definedName name="_54__123Graph_BCHART_7" hidden="1">[1]Calc!$S$153:$S$688</definedName>
    <definedName name="_54__123Graph_BCHART_8" hidden="1">[1]Calc!$U$83:$U$153</definedName>
    <definedName name="_54__123Graph_BCHART_9" hidden="1">[1]Calc!$W$83:$W$153</definedName>
    <definedName name="_55___123Graph_BCHART_9" hidden="1">[1]Calc!$W$83:$W$153</definedName>
    <definedName name="_55___123Graph_CCHART_25" hidden="1">[1]GoSeven!$D$90:$D$105</definedName>
    <definedName name="_55__123Graph_BCHART_8" hidden="1">[1]Calc!$U$83:$U$153</definedName>
    <definedName name="_55__123Graph_BCHART_9" hidden="1">[1]Calc!$W$83:$W$153</definedName>
    <definedName name="_55__123Graph_CCHART_25" hidden="1">[1]GoSeven!$D$90:$D$105</definedName>
    <definedName name="_56___123Graph_CCHART_25" hidden="1">[1]GoSeven!$D$90:$D$105</definedName>
    <definedName name="_56___123Graph_CCHART_26" hidden="1">[1]GrThree!$D$90:$D$110</definedName>
    <definedName name="_56__123Graph_BCHART_9" hidden="1">[1]Calc!$W$83:$W$153</definedName>
    <definedName name="_56__123Graph_CCHART_25" hidden="1">[1]GoSeven!$D$90:$D$105</definedName>
    <definedName name="_56__123Graph_CCHART_26" hidden="1">[1]GrThree!$D$90:$D$110</definedName>
    <definedName name="_57___123Graph_CCHART_26" hidden="1">[1]GrThree!$D$90:$D$110</definedName>
    <definedName name="_57___123Graph_CCHART_27" hidden="1">[1]HTwo!$D$88:$D$110</definedName>
    <definedName name="_57__123Graph_CCHART_25" hidden="1">[1]GoSeven!$D$90:$D$105</definedName>
    <definedName name="_57__123Graph_CCHART_26" hidden="1">[1]GrThree!$D$90:$D$110</definedName>
    <definedName name="_57__123Graph_CCHART_27" hidden="1">[1]HTwo!$D$88:$D$110</definedName>
    <definedName name="_58___123Graph_CCHART_27" hidden="1">[1]HTwo!$D$88:$D$110</definedName>
    <definedName name="_58___123Graph_CCHART_28" hidden="1">[1]JOne!$D$86:$D$98</definedName>
    <definedName name="_58__123Graph_CCHART_26" hidden="1">[1]GrThree!$D$90:$D$110</definedName>
    <definedName name="_58__123Graph_CCHART_27" hidden="1">[1]HTwo!$D$88:$D$110</definedName>
    <definedName name="_58__123Graph_CCHART_28" hidden="1">[1]JOne!$D$86:$D$98</definedName>
    <definedName name="_59___123Graph_CCHART_28" hidden="1">[1]JOne!$D$86:$D$98</definedName>
    <definedName name="_59___123Graph_CCHART_29" hidden="1">[1]JTwo!$D$86:$D$98</definedName>
    <definedName name="_59__123Graph_CCHART_27" hidden="1">[1]HTwo!$D$88:$D$110</definedName>
    <definedName name="_59__123Graph_CCHART_28" hidden="1">[1]JOne!$D$86:$D$98</definedName>
    <definedName name="_59__123Graph_CCHART_29" hidden="1">[1]JTwo!$D$86:$D$98</definedName>
    <definedName name="_6___123Graph_ACHART_13" hidden="1">[1]Calc!$AD$10:$AD$33</definedName>
    <definedName name="_6___123Graph_ACHART_14" hidden="1">[1]Calc!$AH$10:$AH$28</definedName>
    <definedName name="_6__123Graph_ACHART_12" hidden="1">[1]Calc!$X$153:$X$313</definedName>
    <definedName name="_6__123Graph_ACHART_13" hidden="1">[1]Calc!$AD$10:$AD$33</definedName>
    <definedName name="_6__123Graph_ACHART_14" hidden="1">[1]Calc!$AH$10:$AH$28</definedName>
    <definedName name="_60___123Graph_CCHART_29" hidden="1">[1]JTwo!$D$86:$D$98</definedName>
    <definedName name="_60___123Graph_CCHART_30" hidden="1">[1]HOne!$D$88:$D$110</definedName>
    <definedName name="_60__123Graph_CCHART_28" hidden="1">[1]JOne!$D$86:$D$98</definedName>
    <definedName name="_60__123Graph_CCHART_29" hidden="1">[1]JTwo!$D$86:$D$98</definedName>
    <definedName name="_60__123Graph_CCHART_30" hidden="1">[1]HOne!$D$88:$D$110</definedName>
    <definedName name="_61___123Graph_CCHART_30" hidden="1">[1]HOne!$D$88:$D$110</definedName>
    <definedName name="_61___123Graph_DCHART_25" hidden="1">[1]GoSeven!$E$90:$E$105</definedName>
    <definedName name="_61__123Graph_CCHART_29" hidden="1">[1]JTwo!$D$86:$D$98</definedName>
    <definedName name="_61__123Graph_CCHART_30" hidden="1">[1]HOne!$D$88:$D$110</definedName>
    <definedName name="_61__123Graph_DCHART_25" hidden="1">[1]GoSeven!$E$90:$E$105</definedName>
    <definedName name="_62___123Graph_DCHART_25" hidden="1">[1]GoSeven!$E$90:$E$105</definedName>
    <definedName name="_62___123Graph_DCHART_26" hidden="1">[1]GrThree!$E$90:$E$110</definedName>
    <definedName name="_62__123Graph_CCHART_30" hidden="1">[1]HOne!$D$88:$D$110</definedName>
    <definedName name="_62__123Graph_DCHART_25" hidden="1">[1]GoSeven!$E$90:$E$105</definedName>
    <definedName name="_62__123Graph_DCHART_26" hidden="1">[1]GrThree!$E$90:$E$110</definedName>
    <definedName name="_63___123Graph_DCHART_26" hidden="1">[1]GrThree!$E$90:$E$110</definedName>
    <definedName name="_63___123Graph_DCHART_27" hidden="1">[1]HTwo!$E$88:$E$110</definedName>
    <definedName name="_63__123Graph_DCHART_25" hidden="1">[1]GoSeven!$E$90:$E$105</definedName>
    <definedName name="_63__123Graph_DCHART_26" hidden="1">[1]GrThree!$E$90:$E$110</definedName>
    <definedName name="_63__123Graph_DCHART_27" hidden="1">[1]HTwo!$E$88:$E$110</definedName>
    <definedName name="_64___123Graph_DCHART_27" hidden="1">[1]HTwo!$E$88:$E$110</definedName>
    <definedName name="_64___123Graph_DCHART_28" hidden="1">[1]JOne!$E$86:$E$98</definedName>
    <definedName name="_64__123Graph_DCHART_26" hidden="1">[1]GrThree!$E$90:$E$110</definedName>
    <definedName name="_64__123Graph_DCHART_27" hidden="1">[1]HTwo!$E$88:$E$110</definedName>
    <definedName name="_64__123Graph_DCHART_28" hidden="1">[1]JOne!$E$86:$E$98</definedName>
    <definedName name="_65___123Graph_DCHART_28" hidden="1">[1]JOne!$E$86:$E$98</definedName>
    <definedName name="_65___123Graph_DCHART_29" hidden="1">[1]JTwo!$E$86:$E$98</definedName>
    <definedName name="_65__123Graph_DCHART_27" hidden="1">[1]HTwo!$E$88:$E$110</definedName>
    <definedName name="_65__123Graph_DCHART_28" hidden="1">[1]JOne!$E$86:$E$98</definedName>
    <definedName name="_65__123Graph_DCHART_29" hidden="1">[1]JTwo!$E$86:$E$98</definedName>
    <definedName name="_66___123Graph_DCHART_29" hidden="1">[1]JTwo!$E$86:$E$98</definedName>
    <definedName name="_66___123Graph_DCHART_30" hidden="1">[1]HOne!$E$86:$E$110</definedName>
    <definedName name="_66__123Graph_DCHART_28" hidden="1">[1]JOne!$E$86:$E$98</definedName>
    <definedName name="_66__123Graph_DCHART_29" hidden="1">[1]JTwo!$E$86:$E$98</definedName>
    <definedName name="_66__123Graph_DCHART_30" hidden="1">[1]HOne!$E$86:$E$110</definedName>
    <definedName name="_67___123Graph_DCHART_30" hidden="1">[1]HOne!$E$86:$E$110</definedName>
    <definedName name="_67___123Graph_XCHART_10" hidden="1">[1]Calc!$A$153:$A$325</definedName>
    <definedName name="_67__123Graph_DCHART_29" hidden="1">[1]JTwo!$E$86:$E$98</definedName>
    <definedName name="_67__123Graph_DCHART_30" hidden="1">[1]HOne!$E$86:$E$110</definedName>
    <definedName name="_67__123Graph_XCHART_10" hidden="1">[1]Calc!$A$153:$A$325</definedName>
    <definedName name="_68___123Graph_XCHART_10" hidden="1">[1]Calc!$A$153:$A$325</definedName>
    <definedName name="_68___123Graph_XCHART_11" hidden="1">[1]Calc!$A$153:$A$315</definedName>
    <definedName name="_68__123Graph_DCHART_30" hidden="1">[1]HOne!$E$86:$E$110</definedName>
    <definedName name="_68__123Graph_XCHART_10" hidden="1">[1]Calc!$A$153:$A$325</definedName>
    <definedName name="_68__123Graph_XCHART_11" hidden="1">[1]Calc!$A$153:$A$315</definedName>
    <definedName name="_69___123Graph_XCHART_11" hidden="1">[1]Calc!$A$153:$A$315</definedName>
    <definedName name="_69___123Graph_XCHART_12" hidden="1">[1]Calc!$A$153:$A$313</definedName>
    <definedName name="_69__123Graph_XCHART_10" hidden="1">[1]Calc!$A$153:$A$325</definedName>
    <definedName name="_69__123Graph_XCHART_11" hidden="1">[1]Calc!$A$153:$A$315</definedName>
    <definedName name="_69__123Graph_XCHART_12" hidden="1">[1]Calc!$A$153:$A$313</definedName>
    <definedName name="_7___123Graph_ACHART_14" hidden="1">[1]Calc!$AH$10:$AH$28</definedName>
    <definedName name="_7___123Graph_ACHART_15" hidden="1">[1]Calc!$AJ$8:$AJ$19</definedName>
    <definedName name="_7__123Graph_ACHART_13" hidden="1">[1]Calc!$AD$10:$AD$33</definedName>
    <definedName name="_7__123Graph_ACHART_14" hidden="1">[1]Calc!$AH$10:$AH$28</definedName>
    <definedName name="_7__123Graph_ACHART_15" hidden="1">[1]Calc!$AJ$8:$AJ$19</definedName>
    <definedName name="_70___123Graph_XCHART_12" hidden="1">[1]Calc!$A$153:$A$313</definedName>
    <definedName name="_70___123Graph_XCHART_13" hidden="1">[1]Calc!$A$13:$A$33</definedName>
    <definedName name="_70__123Graph_XCHART_11" hidden="1">[1]Calc!$A$153:$A$315</definedName>
    <definedName name="_70__123Graph_XCHART_12" hidden="1">[1]Calc!$A$153:$A$313</definedName>
    <definedName name="_70__123Graph_XCHART_13" hidden="1">[1]Calc!$A$13:$A$33</definedName>
    <definedName name="_71___123Graph_XCHART_13" hidden="1">[1]Calc!$A$13:$A$33</definedName>
    <definedName name="_71___123Graph_XCHART_14" hidden="1">[1]Calc!$A$11:$A$28</definedName>
    <definedName name="_71__123Graph_XCHART_12" hidden="1">[1]Calc!$A$153:$A$313</definedName>
    <definedName name="_71__123Graph_XCHART_13" hidden="1">[1]Calc!$A$13:$A$33</definedName>
    <definedName name="_71__123Graph_XCHART_14" hidden="1">[1]Calc!$A$11:$A$28</definedName>
    <definedName name="_72___123Graph_XCHART_14" hidden="1">[1]Calc!$A$11:$A$28</definedName>
    <definedName name="_72___123Graph_XCHART_15" hidden="1">[1]Calc!$A$8:$A$19</definedName>
    <definedName name="_72__123Graph_XCHART_13" hidden="1">[1]Calc!$A$13:$A$33</definedName>
    <definedName name="_72__123Graph_XCHART_14" hidden="1">[1]Calc!$A$11:$A$28</definedName>
    <definedName name="_72__123Graph_XCHART_15" hidden="1">[1]Calc!$A$8:$A$19</definedName>
    <definedName name="_73___123Graph_XCHART_15" hidden="1">[1]Calc!$A$8:$A$19</definedName>
    <definedName name="_73___123Graph_XCHART_16" hidden="1">[1]Calc!$A$8:$A$21</definedName>
    <definedName name="_73__123Graph_XCHART_14" hidden="1">[1]Calc!$A$11:$A$28</definedName>
    <definedName name="_73__123Graph_XCHART_15" hidden="1">[1]Calc!$A$8:$A$19</definedName>
    <definedName name="_73__123Graph_XCHART_16" hidden="1">[1]Calc!$A$8:$A$21</definedName>
    <definedName name="_74___123Graph_XCHART_16" hidden="1">[1]Calc!$A$8:$A$21</definedName>
    <definedName name="_74___123Graph_XCHART_2" hidden="1">[1]Calc!$A$23:$A$58</definedName>
    <definedName name="_74__123Graph_XCHART_15" hidden="1">[1]Calc!$A$8:$A$19</definedName>
    <definedName name="_74__123Graph_XCHART_16" hidden="1">[1]Calc!$A$8:$A$21</definedName>
    <definedName name="_74__123Graph_XCHART_2" hidden="1">[1]Calc!$A$23:$A$58</definedName>
    <definedName name="_75___123Graph_XCHART_2" hidden="1">[1]Calc!$A$23:$A$58</definedName>
    <definedName name="_75___123Graph_XCHART_3" hidden="1">[1]Calc!$A$38:$A$107</definedName>
    <definedName name="_75__123Graph_XCHART_16" hidden="1">[1]Calc!$A$8:$A$21</definedName>
    <definedName name="_75__123Graph_XCHART_2" hidden="1">[1]Calc!$A$23:$A$58</definedName>
    <definedName name="_75__123Graph_XCHART_3" hidden="1">[1]Calc!$A$38:$A$107</definedName>
    <definedName name="_76___123Graph_XCHART_3" hidden="1">[1]Calc!$A$38:$A$107</definedName>
    <definedName name="_76___123Graph_XCHART_4" hidden="1">[1]Calc!$A$13:$A$53</definedName>
    <definedName name="_76__123Graph_XCHART_2" hidden="1">[1]Calc!$A$23:$A$58</definedName>
    <definedName name="_76__123Graph_XCHART_3" hidden="1">[1]Calc!$A$38:$A$107</definedName>
    <definedName name="_76__123Graph_XCHART_4" hidden="1">[1]Calc!$A$13:$A$53</definedName>
    <definedName name="_77___123Graph_XCHART_4" hidden="1">[1]Calc!$A$13:$A$53</definedName>
    <definedName name="_77___123Graph_XCHART_5" hidden="1">[1]Calc!$A$9:$A$36</definedName>
    <definedName name="_77__123Graph_XCHART_3" hidden="1">[1]Calc!$A$38:$A$107</definedName>
    <definedName name="_77__123Graph_XCHART_4" hidden="1">[1]Calc!$A$13:$A$53</definedName>
    <definedName name="_77__123Graph_XCHART_5" hidden="1">[1]Calc!$A$9:$A$36</definedName>
    <definedName name="_78___123Graph_XCHART_5" hidden="1">[1]Calc!$A$9:$A$36</definedName>
    <definedName name="_78___123Graph_XCHART_6" hidden="1">[1]Calc!$A$9:$A$41</definedName>
    <definedName name="_78__123Graph_XCHART_4" hidden="1">[1]Calc!$A$13:$A$53</definedName>
    <definedName name="_78__123Graph_XCHART_5" hidden="1">[1]Calc!$A$9:$A$36</definedName>
    <definedName name="_78__123Graph_XCHART_6" hidden="1">[1]Calc!$A$9:$A$41</definedName>
    <definedName name="_79___123Graph_XCHART_6" hidden="1">[1]Calc!$A$9:$A$41</definedName>
    <definedName name="_79___123Graph_XCHART_7" hidden="1">[1]Calc!$A$153:$A$688</definedName>
    <definedName name="_79__123Graph_XCHART_5" hidden="1">[1]Calc!$A$9:$A$36</definedName>
    <definedName name="_79__123Graph_XCHART_6" hidden="1">[1]Calc!$A$9:$A$41</definedName>
    <definedName name="_79__123Graph_XCHART_7" hidden="1">[1]Calc!$A$153:$A$688</definedName>
    <definedName name="_8___123Graph_ACHART_15" hidden="1">[1]Calc!$AJ$8:$AJ$19</definedName>
    <definedName name="_8___123Graph_ACHART_16" hidden="1">[1]Calc!$AL$8:$AL$21</definedName>
    <definedName name="_8__123Graph_ACHART_14" hidden="1">[1]Calc!$AH$10:$AH$28</definedName>
    <definedName name="_8__123Graph_ACHART_15" hidden="1">[1]Calc!$AJ$8:$AJ$19</definedName>
    <definedName name="_8__123Graph_ACHART_16" hidden="1">[1]Calc!$AL$8:$AL$21</definedName>
    <definedName name="_80___123Graph_XCHART_7" hidden="1">[1]Calc!$A$153:$A$688</definedName>
    <definedName name="_80___123Graph_XCHART_8" hidden="1">[1]Calc!$A$83:$A$154</definedName>
    <definedName name="_80__123Graph_XCHART_6" hidden="1">[1]Calc!$A$9:$A$41</definedName>
    <definedName name="_80__123Graph_XCHART_7" hidden="1">[1]Calc!$A$153:$A$688</definedName>
    <definedName name="_80__123Graph_XCHART_8" hidden="1">[1]Calc!$A$83:$A$154</definedName>
    <definedName name="_81___123Graph_XCHART_8" hidden="1">[1]Calc!$A$83:$A$154</definedName>
    <definedName name="_81___123Graph_XCHART_9" hidden="1">[1]Calc!$A$83:$A$153</definedName>
    <definedName name="_81__123Graph_XCHART_7" hidden="1">[1]Calc!$A$153:$A$688</definedName>
    <definedName name="_81__123Graph_XCHART_8" hidden="1">[1]Calc!$A$83:$A$154</definedName>
    <definedName name="_81__123Graph_XCHART_9" hidden="1">[1]Calc!$A$83:$A$153</definedName>
    <definedName name="_82___123Graph_XCHART_9" hidden="1">[1]Calc!$A$83:$A$153</definedName>
    <definedName name="_82__123Graph_ACHART_1" hidden="1">[1]Calc!$D$38:$D$83</definedName>
    <definedName name="_82__123Graph_XCHART_8" hidden="1">[1]Calc!$A$83:$A$154</definedName>
    <definedName name="_82__123Graph_XCHART_9" hidden="1">[1]Calc!$A$83:$A$153</definedName>
    <definedName name="_83__123Graph_ACHART_1" hidden="1">[1]Calc!$D$38:$D$83</definedName>
    <definedName name="_83__123Graph_ACHART_10" hidden="1">[1]Calc!$AB$153:$AB$325</definedName>
    <definedName name="_83__123Graph_XCHART_9" hidden="1">[1]Calc!$A$83:$A$153</definedName>
    <definedName name="_84__123Graph_ACHART_10" hidden="1">[1]Calc!$AB$153:$AB$325</definedName>
    <definedName name="_84__123Graph_ACHART_11" hidden="1">[1]Calc!$Z$153:$Z$315</definedName>
    <definedName name="_85__123Graph_ACHART_11" hidden="1">[1]Calc!$Z$153:$Z$315</definedName>
    <definedName name="_85__123Graph_ACHART_12" hidden="1">[1]Calc!$X$153:$X$313</definedName>
    <definedName name="_86__123Graph_ACHART_12" hidden="1">[1]Calc!$X$153:$X$313</definedName>
    <definedName name="_86__123Graph_ACHART_13" hidden="1">[1]Calc!$AD$10:$AD$33</definedName>
    <definedName name="_87__123Graph_ACHART_13" hidden="1">[1]Calc!$AD$10:$AD$33</definedName>
    <definedName name="_87__123Graph_ACHART_14" hidden="1">[1]Calc!$AH$10:$AH$28</definedName>
    <definedName name="_88__123Graph_ACHART_14" hidden="1">[1]Calc!$AH$10:$AH$28</definedName>
    <definedName name="_88__123Graph_ACHART_15" hidden="1">[1]Calc!$AJ$8:$AJ$19</definedName>
    <definedName name="_89__123Graph_ACHART_15" hidden="1">[1]Calc!$AJ$8:$AJ$19</definedName>
    <definedName name="_89__123Graph_ACHART_16" hidden="1">[1]Calc!$AL$8:$AL$21</definedName>
    <definedName name="_9___123Graph_ACHART_16" hidden="1">[1]Calc!$AL$8:$AL$21</definedName>
    <definedName name="_9___123Graph_ACHART_17" hidden="1">[1]GoEight!$B$115:$B$160</definedName>
    <definedName name="_9__123Graph_ACHART_15" hidden="1">[1]Calc!$AJ$8:$AJ$19</definedName>
    <definedName name="_9__123Graph_ACHART_16" hidden="1">[1]Calc!$AL$8:$AL$21</definedName>
    <definedName name="_9__123Graph_ACHART_17" hidden="1">[1]GoEight!$B$115:$B$160</definedName>
    <definedName name="_90__123Graph_ACHART_16" hidden="1">[1]Calc!$AL$8:$AL$21</definedName>
    <definedName name="_90__123Graph_ACHART_17" hidden="1">[1]GoEight!$B$115:$B$160</definedName>
    <definedName name="_91__123Graph_ACHART_17" hidden="1">[1]GoEight!$B$115:$B$160</definedName>
    <definedName name="_91__123Graph_ACHART_18" hidden="1">[1]GrFour!$B$115:$B$185</definedName>
    <definedName name="_92__123Graph_ACHART_18" hidden="1">[1]GrFour!$B$115:$B$185</definedName>
    <definedName name="_92__123Graph_ACHART_2" hidden="1">[1]Calc!$F$23:$F$58</definedName>
    <definedName name="_93__123Graph_ACHART_2" hidden="1">[1]Calc!$F$23:$F$58</definedName>
    <definedName name="_93__123Graph_ACHART_22" hidden="1">[1]MOne!$B$145:$B$231</definedName>
    <definedName name="_94__123Graph_ACHART_22" hidden="1">[1]MOne!$B$145:$B$231</definedName>
    <definedName name="_94__123Graph_ACHART_23" hidden="1">[1]MTwo!$B$145:$B$232</definedName>
    <definedName name="_95__123Graph_ACHART_23" hidden="1">[1]MTwo!$B$145:$B$232</definedName>
    <definedName name="_95__123Graph_ACHART_24" hidden="1">[1]KOne!$B$230:$B$755</definedName>
    <definedName name="_96__123Graph_ACHART_24" hidden="1">[1]KOne!$B$230:$B$755</definedName>
    <definedName name="_96__123Graph_ACHART_25" hidden="1">[1]GoSeven!$B$90:$B$125</definedName>
    <definedName name="_97__123Graph_ACHART_25" hidden="1">[1]GoSeven!$B$90:$B$125</definedName>
    <definedName name="_97__123Graph_ACHART_26" hidden="1">[1]GrThree!$B$90:$B$140</definedName>
    <definedName name="_98__123Graph_ACHART_26" hidden="1">[1]GrThree!$B$90:$B$140</definedName>
    <definedName name="_98__123Graph_ACHART_27" hidden="1">[1]HTwo!$B$88:$B$130</definedName>
    <definedName name="_99__123Graph_ACHART_27" hidden="1">[1]HTwo!$B$88:$B$130</definedName>
    <definedName name="_99__123Graph_ACHART_28" hidden="1">[1]JOne!$B$86:$B$112</definedName>
    <definedName name="_AMO_ContentDefinition_133494585" hidden="1">"'Partitions:14'"</definedName>
    <definedName name="_AMO_ContentDefinition_133494585.0" hidden="1">"'&lt;ContentDefinition name=""Analise Resultado"" rsid=""133494585"" type=""StoredProcess"" format=""ReportXml"" imgfmt=""ActiveX"" created=""03/12/2015 18:46:15"" modifed=""03/12/2015 18:51:30"" user=""kenji"" apply=""False"" css=""C:\Program Files (x86)'"</definedName>
    <definedName name="_AMO_ContentDefinition_133494585.1" hidden="1">"'\SASHome\x86\SASAddinforMicrosoftOffice\6.1\Styles\AMODefault.css"" range=""Analise_Resultado_3"" auto=""False"" xTime=""00:00:09.7699769"" rTime=""00:00:12.9472946"" bgnew=""False"" nFmt=""False"" grphSet=""True"" imgY=""0"" imgX=""0"" redirect=""Fa'"</definedName>
    <definedName name="_AMO_ContentDefinition_133494585.10" hidden="1">"' &amp;lt;SBIP&amp;gt;/SRE/Consultas/Analise Resultado&amp;lt;/SBIP&amp;gt;&amp;#xD;&amp;#xA;  &amp;lt;SBIPFull&amp;gt;/SRE/Consultas/Analise Resultado(StoredProcess)&amp;lt;/SBIPFull&amp;gt;&amp;#xD;&amp;#xA;  &amp;lt;Path&amp;gt;/SRE/Consultas/Analise Resultado&amp;lt;/Path&amp;gt;&amp;#xD;&amp;#xA;&amp;lt;/DNA&amp;gt;"" /&gt;_x000D_
  &lt;'"</definedName>
    <definedName name="_AMO_ContentDefinition_133494585.11" hidden="1">"'param n=""ServerName"" v=""SASApp"" /&gt;_x000D_
  &lt;param n=""ClassName"" v=""SAS.OfficeAddin.StoredProcess"" /&gt;_x000D_
  &lt;param n=""XlNative"" v=""False"" /&gt;_x000D_
  &lt;param n=""UnselectedIds"" v="""" /&gt;_x000D_
  &lt;param n=""_ROM_Version_"" v=""1.3"" /&gt;_x000D_
  &lt;param n=""_ROM_Ap'"</definedName>
    <definedName name="_AMO_ContentDefinition_133494585.12" hidden="1">"'plication_"" v=""ODS"" /&gt;_x000D_
  &lt;param n=""_ROM_AppVersion_"" v=""9.4"" /&gt;_x000D_
  &lt;param n=""maxReportCols"" v=""7"" /&gt;_x000D_
  &lt;fids n=""main.srx"" v=""0"" /&gt;_x000D_
  &lt;ExcelXMLOptions AdjColWidths=""True"" RowOpt=""InsertEntire"" ColOpt=""InsertCells"" /&gt;_x000D_'"</definedName>
    <definedName name="_AMO_ContentDefinition_133494585.13" hidden="1">"'
&lt;/ContentDefinition&gt;'"</definedName>
    <definedName name="_AMO_ContentDefinition_133494585.2" hidden="1">"'lse""&gt;_x000D_
  &lt;files&gt;C:\Users\kenji\Documents\My SAS Files\Add-In for Microsoft Office\_SOA_A57QXCXO.BH000HXI_796691745\main.srx&lt;/files&gt;_x000D_
  &lt;parents /&gt;_x000D_
  &lt;children /&gt;_x000D_
  &lt;param n=""DisplayName"" v=""Analise Resultado"" /&gt;_x000D_
  &lt;param n=""DisplayType"" v=""'"</definedName>
    <definedName name="_AMO_ContentDefinition_133494585.3" hidden="1">"'Stored Process"" /&gt;_x000D_
  &lt;param n=""RawValues"" v=""True"" /&gt;_x000D_
  &lt;param n=""AMO_Version"" v=""6.1"" /&gt;_x000D_
  &lt;param n=""Prompts"" v=""&amp;lt;PromptValues obj=&amp;quot;p1&amp;quot; version=&amp;quot;1.0&amp;quot;&amp;gt;&amp;lt;DefinitionReferencesAndValues&amp;gt;&amp;lt;PromptDefinitionRe'"</definedName>
    <definedName name="_AMO_ContentDefinition_133494585.4" hidden="1">"'ference obj=&amp;quot;p2&amp;quot; promptId=&amp;quot;PromptDef_1425916438128_200439&amp;quot; name=&amp;quot;Idsreag&amp;quot; definitionType=&amp;quot;TextDefinition&amp;quot; selectionType=&amp;quot;Single&amp;quot;&amp;gt;&amp;lt;Value&amp;gt;&amp;lt;String obj=&amp;quot;p3&amp;quot; value=&amp;quot;130&amp;quot; /&amp;gt'"</definedName>
    <definedName name="_AMO_ContentDefinition_133494585.5" hidden="1">"';&amp;lt;/Value&amp;gt;&amp;lt;/PromptDefinitionReference&amp;gt;&amp;lt;PromptDefinitionReference obj=&amp;quot;p4&amp;quot; promptId=&amp;quot;PromptDef_1425916438113_758944&amp;quot; name=&amp;quot;Anocalc&amp;quot; definitionType=&amp;quot;TextDefinition&amp;quot; selectionType=&amp;quot;Single&amp;quot;&amp;g'"</definedName>
    <definedName name="_AMO_ContentDefinition_133494585.6" hidden="1">"'t;&amp;lt;Value&amp;gt;&amp;lt;String obj=&amp;quot;p5&amp;quot; value=&amp;quot;2015&amp;quot; /&amp;gt;&amp;lt;/Value&amp;gt;&amp;lt;/PromptDefinitionReference&amp;gt;&amp;lt;PromptDefinitionReference obj=&amp;quot;p6&amp;quot; promptId=&amp;quot;PromptDef_1425916525967_745390&amp;quot; name=&amp;quot;AnoInicioCalc&amp;quot'"</definedName>
    <definedName name="_AMO_ContentDefinition_133494585.7" hidden="1">"'; definitionType=&amp;quot;TextDefinition&amp;quot; selectionType=&amp;quot;Single&amp;quot;&amp;gt;&amp;lt;Value&amp;gt;&amp;lt;String obj=&amp;quot;p7&amp;quot; value=&amp;quot;2014&amp;quot; /&amp;gt;&amp;lt;/Value&amp;gt;&amp;lt;/PromptDefinitionReference&amp;gt;&amp;lt;/DefinitionReferencesAndValues&amp;gt;&amp;lt;/PromptVal'"</definedName>
    <definedName name="_AMO_ContentDefinition_133494585.8" hidden="1">"'ues&amp;gt;"" /&gt;_x000D_
  &lt;param n=""HasPrompts"" v=""True"" /&gt;_x000D_
  &lt;param n=""DNA"" v=""&amp;lt;DNA&amp;gt;&amp;#xD;&amp;#xA;  &amp;lt;Type&amp;gt;StoredProcess&amp;lt;/Type&amp;gt;&amp;#xD;&amp;#xA;  &amp;lt;Name&amp;gt;Analise Resultado&amp;lt;/Name&amp;gt;&amp;#xD;&amp;#xA;  &amp;lt;Version&amp;gt;1&amp;lt;/Version&amp;gt;&amp;#xD;&amp;#xA;  &amp;l'"</definedName>
    <definedName name="_AMO_ContentDefinition_133494585.9" hidden="1">"'t;Assembly&amp;gt;SAS.EG.SDS.Model&amp;lt;/Assembly&amp;gt;&amp;#xD;&amp;#xA;  &amp;lt;Factory&amp;gt;SAS.EG.SDS.Model.Creator&amp;lt;/Factory&amp;gt;&amp;#xD;&amp;#xA;  &amp;lt;ParentName&amp;gt;Consultas&amp;lt;/ParentName&amp;gt;&amp;#xD;&amp;#xA;  &amp;lt;DisplayName&amp;gt;Analise Resultado&amp;lt;/DisplayName&amp;gt;&amp;#xD;&amp;#xA; '"</definedName>
    <definedName name="_AMO_ContentDefinition_265309772" hidden="1">"'Partitions:15'"</definedName>
    <definedName name="_AMO_ContentDefinition_265309772.0" hidden="1">"'&lt;ContentDefinition name=""Analise Resultado"" rsid=""265309772"" type=""StoredProcess"" format=""ReportXml"" imgfmt=""ActiveX"" created=""04/07/2015 15:02:39"" modifed=""04/13/2015 10:45:44"" user=""Deveth"" apply=""False"" css=""C:\Program Files (x86'"</definedName>
    <definedName name="_AMO_ContentDefinition_265309772.1" hidden="1">"')\SASHome\x86\SASAddinforMicrosoftOffice\6.1\Styles\AMODefault.css"" range=""Analise_Resultado"" auto=""False"" xTime=""00:00:47.1210000"" rTime=""00:00:01.7450000"" bgnew=""False"" nFmt=""False"" grphSet=""True"" imgY=""0"" imgX=""0"" redirect=""Fal'"</definedName>
    <definedName name="_AMO_ContentDefinition_265309772.10" hidden="1">"'sultado&amp;lt;/Name&amp;gt;&amp;#xD;&amp;#xA;  &amp;lt;Version&amp;gt;1&amp;lt;/Version&amp;gt;&amp;#xD;&amp;#xA;  &amp;lt;Assembly&amp;gt;SAS.EG.SDS.Model&amp;lt;/Assembly&amp;gt;&amp;#xD;&amp;#xA;  &amp;lt;Factory&amp;gt;SAS.EG.SDS.Model.Creator&amp;lt;/Factory&amp;gt;&amp;#xD;&amp;#xA;  &amp;lt;ParentName&amp;gt;Consultas&amp;lt;/ParentName&amp;gt;&amp;'"</definedName>
    <definedName name="_AMO_ContentDefinition_265309772.11" hidden="1">"'#xD;&amp;#xA;  &amp;lt;DisplayName&amp;gt;Analise Resultado&amp;lt;/DisplayName&amp;gt;&amp;#xD;&amp;#xA;  &amp;lt;SBIP&amp;gt;/SRE/Consultas/Analise Resultado&amp;lt;/SBIP&amp;gt;&amp;#xD;&amp;#xA;  &amp;lt;SBIPFull&amp;gt;/SRE/Consultas/Analise Resultado(StoredProcess)&amp;lt;/SBIPFull&amp;gt;&amp;#xD;&amp;#xA;  &amp;lt;Path&amp;gt'"</definedName>
    <definedName name="_AMO_ContentDefinition_265309772.12" hidden="1">"';/SRE/Consultas/Analise Resultado&amp;lt;/Path&amp;gt;&amp;#xD;&amp;#xA;&amp;lt;/DNA&amp;gt;"" /&gt;_x000D_
  &lt;param n=""ServerName"" v=""SASApp"" /&gt;_x000D_
  &lt;param n=""ClassName"" v=""SAS.OfficeAddin.StoredProcess"" /&gt;_x000D_
  &lt;param n=""XlNative"" v=""False"" /&gt;_x000D_
  &lt;param n=""UnselectedId'"</definedName>
    <definedName name="_AMO_ContentDefinition_265309772.13" hidden="1">"'s"" v="""" /&gt;_x000D_
  &lt;param n=""_ROM_Version_"" v=""1.3"" /&gt;_x000D_
  &lt;param n=""_ROM_Application_"" v=""ODS"" /&gt;_x000D_
  &lt;param n=""_ROM_AppVersion_"" v=""9.4"" /&gt;_x000D_
  &lt;param n=""maxReportCols"" v=""10"" /&gt;_x000D_
  &lt;fids n=""main.srx"" v=""0"" /&gt;_x000D_
  &lt;ExcelXMLOptions Ad'"</definedName>
    <definedName name="_AMO_ContentDefinition_265309772.14" hidden="1">"'jColWidths=""True"" RowOpt=""InsertEntire"" ColOpt=""InsertCells"" /&gt;_x000D_
&lt;/ContentDefinition&gt;'"</definedName>
    <definedName name="_AMO_ContentDefinition_265309772.2" hidden="1">"'se""&gt;_x000D_
  &lt;files&gt;C:\Users\deveth\Documents\My SAS Files\Add-In for Microsoft Office\_SOA_A57QXCXO.BH000HXI_283613294\main.srx&lt;/files&gt;_x000D_
  &lt;parents /&gt;_x000D_
  &lt;children /&gt;_x000D_
  &lt;param n=""DisplayName"" v=""Analise Resultado"" /&gt;_x000D_
  &lt;param n=""DisplayType"" v=""'"</definedName>
    <definedName name="_AMO_ContentDefinition_265309772.3" hidden="1">"'Stored Process"" /&gt;_x000D_
  &lt;param n=""RawValues"" v=""True"" /&gt;_x000D_
  &lt;param n=""AMO_Version"" v=""6.1"" /&gt;_x000D_
  &lt;param n=""Prompts"" v=""&amp;lt;PromptValues obj=&amp;quot;p1&amp;quot; version=&amp;quot;1.0&amp;quot;&amp;gt;&amp;lt;DefinitionReferencesAndValues&amp;gt;&amp;lt;PromptDefinitionRe'"</definedName>
    <definedName name="_AMO_ContentDefinition_265309772.4" hidden="1">"'ference obj=&amp;quot;p2&amp;quot; promptId=&amp;quot;PromptDef_1425916525967_745390&amp;quot; name=&amp;quot;AnoInicioCalc&amp;quot; definitionType=&amp;quot;TextDefinition&amp;quot; selectionType=&amp;quot;Single&amp;quot;&amp;gt;&amp;lt;Value&amp;gt;&amp;lt;String obj=&amp;quot;p3&amp;quot; value=&amp;quot;2014&amp;quo'"</definedName>
    <definedName name="_AMO_ContentDefinition_265309772.5" hidden="1">"'t; /&amp;gt;&amp;lt;/Value&amp;gt;&amp;lt;/PromptDefinitionReference&amp;gt;&amp;lt;PromptDefinitionReference obj=&amp;quot;p4&amp;quot; promptId=&amp;quot;PromptDef_1425916438129_508769&amp;quot; name=&amp;quot;AnaliseMercado&amp;quot; definitionType=&amp;quot;TextDefinition&amp;quot; selectionType=&amp;quot;'"</definedName>
    <definedName name="_AMO_ContentDefinition_265309772.6" hidden="1">"'Single&amp;quot;&amp;gt;&amp;lt;Value&amp;gt;&amp;lt;String obj=&amp;quot;p5&amp;quot; value=&amp;quot;Sim&amp;quot; /&amp;gt;&amp;lt;/Value&amp;gt;&amp;lt;/PromptDefinitionReference&amp;gt;&amp;lt;PromptDefinitionReference obj=&amp;quot;p6&amp;quot; promptId=&amp;quot;PromptDef_1425916438128_200439&amp;quot; name=&amp;quot;Idsre'"</definedName>
    <definedName name="_AMO_ContentDefinition_265309772.7" hidden="1">"'ag&amp;quot; definitionType=&amp;quot;TextDefinition&amp;quot; selectionType=&amp;quot;Single&amp;quot;&amp;gt;&amp;lt;Value&amp;gt;&amp;lt;String obj=&amp;quot;p7&amp;quot; value=&amp;quot;129&amp;quot; /&amp;gt;&amp;lt;/Value&amp;gt;&amp;lt;/PromptDefinitionReference&amp;gt;&amp;lt;PromptDefinitionReference obj=&amp;quot;p8&amp;quo'"</definedName>
    <definedName name="_AMO_ContentDefinition_265309772.8" hidden="1">"'t; promptId=&amp;quot;PromptDef_1425916438113_758944&amp;quot; name=&amp;quot;Anocalc&amp;quot; definitionType=&amp;quot;TextDefinition&amp;quot; selectionType=&amp;quot;Single&amp;quot;&amp;gt;&amp;lt;Value&amp;gt;&amp;lt;String obj=&amp;quot;p9&amp;quot; value=&amp;quot;2015&amp;quot; /&amp;gt;&amp;lt;/Value&amp;gt;&amp;lt;/Pro'"</definedName>
    <definedName name="_AMO_ContentDefinition_265309772.9" hidden="1">"'mptDefinitionReference&amp;gt;&amp;lt;/DefinitionReferencesAndValues&amp;gt;&amp;lt;/PromptValues&amp;gt;"" /&gt;_x000D_
  &lt;param n=""HasPrompts"" v=""True"" /&gt;_x000D_
  &lt;param n=""DNA"" v=""&amp;lt;DNA&amp;gt;&amp;#xD;&amp;#xA;  &amp;lt;Type&amp;gt;StoredProcess&amp;lt;/Type&amp;gt;&amp;#xD;&amp;#xA;  &amp;lt;Name&amp;gt;Analise Re'"</definedName>
    <definedName name="_AMO_ContentDefinition_310728015" hidden="1">"'Partitions:15'"</definedName>
    <definedName name="_AMO_ContentDefinition_310728015.0" hidden="1">"'&lt;ContentDefinition name=""Analise Resultado"" rsid=""310728015"" type=""StoredProcess"" format=""ReportXml"" imgfmt=""ActiveX"" created=""03/13/2015 19:36:06"" modifed=""03/26/2015 15:34:40"" user=""Thiago Roberto Magalhães Veloso (SRE)"" apply=""Fa'"</definedName>
    <definedName name="_AMO_ContentDefinition_310728015.1" hidden="1">"'lse"" css=""C:\Program Files\SASHome\SASAddinforMicrosoftOffice\6.1\Styles\AMODefault.css"" range=""Analise_Resultado"" auto=""False"" xTime=""00:00:14.5608736"" rTime=""00:00:19.2916206"" bgnew=""False"" nFmt=""False"" grphSet=""True"" imgY=""0"" '"</definedName>
    <definedName name="_AMO_ContentDefinition_310728015.10" hidden="1">"'&amp;#xD;&amp;#xA;  &amp;lt;Name&amp;gt;Analise Resultado&amp;lt;/Name&amp;gt;&amp;#xD;&amp;#xA;  &amp;lt;Version&amp;gt;1&amp;lt;/Version&amp;gt;&amp;#xD;&amp;#xA;  &amp;lt;Assembly&amp;gt;SAS.EG.SDS.Model&amp;lt;/Assembly&amp;gt;&amp;#xD;&amp;#xA;  &amp;lt;Factory&amp;gt;SAS.EG.SDS.Model.Creator&amp;lt;/Factory&amp;gt;&amp;#xD;&amp;#xA;  &amp;lt;ParentNam'"</definedName>
    <definedName name="_AMO_ContentDefinition_310728015.11" hidden="1">"'e&amp;gt;Consultas&amp;lt;/ParentName&amp;gt;&amp;#xD;&amp;#xA;  &amp;lt;DisplayName&amp;gt;Analise Resultado&amp;lt;/DisplayName&amp;gt;&amp;#xD;&amp;#xA;  &amp;lt;SBIP&amp;gt;/SRE/Consultas/Analise Resultado&amp;lt;/SBIP&amp;gt;&amp;#xD;&amp;#xA;  &amp;lt;SBIPFull&amp;gt;/SRE/Consultas/Analise Resultado(StoredProcess)&amp;lt;/S'"</definedName>
    <definedName name="_AMO_ContentDefinition_310728015.12" hidden="1">"'BIPFull&amp;gt;&amp;#xD;&amp;#xA;  &amp;lt;Path&amp;gt;/SRE/Consultas/Analise Resultado&amp;lt;/Path&amp;gt;&amp;#xD;&amp;#xA;&amp;lt;/DNA&amp;gt;"" /&gt;_x000D_
  &lt;param n=""ServerName"" v=""SASApp"" /&gt;_x000D_
  &lt;param n=""ClassName"" v=""SAS.OfficeAddin.StoredProcess"" /&gt;_x000D_
  &lt;param n=""XlNative"" v=""False'"</definedName>
    <definedName name="_AMO_ContentDefinition_310728015.13" hidden="1">"'"" /&gt;_x000D_
  &lt;param n=""UnselectedIds"" v="""" /&gt;_x000D_
  &lt;param n=""_ROM_Version_"" v=""1.3"" /&gt;_x000D_
  &lt;param n=""_ROM_Application_"" v=""ODS"" /&gt;_x000D_
  &lt;param n=""_ROM_AppVersion_"" v=""9.4"" /&gt;_x000D_
  &lt;param n=""maxReportCols"" v=""10"" /&gt;_x000D_
  &lt;fids n=""main.srx"" v'"</definedName>
    <definedName name="_AMO_ContentDefinition_310728015.14" hidden="1">"'=""0"" /&gt;_x000D_
  &lt;ExcelXMLOptions AdjColWidths=""True"" RowOpt=""InsertEntire"" ColOpt=""InsertCells"" /&gt;_x000D_
&lt;/ContentDefinition&gt;'"</definedName>
    <definedName name="_AMO_ContentDefinition_310728015.2" hidden="1">"'imgX=""0"" redirect=""False""&gt;_x000D_
  &lt;files&gt;C:\Users\thiagomagalhaes\Documents\My SAS Files\Add-In for Microsoft Office\_SOA_A57QXCXO.BH000HXI_222980439\main.srx&lt;/files&gt;_x000D_
  &lt;parents /&gt;_x000D_
  &lt;children /&gt;_x000D_
  &lt;param n=""DisplayName"" v=""Analise Resultado"" /'"</definedName>
    <definedName name="_AMO_ContentDefinition_310728015.3" hidden="1">"'&gt;_x000D_
  &lt;param n=""DisplayType"" v=""Stored Process"" /&gt;_x000D_
  &lt;param n=""RawValues"" v=""True"" /&gt;_x000D_
  &lt;param n=""AMO_Version"" v=""6.1"" /&gt;_x000D_
  &lt;param n=""Prompts"" v=""&amp;lt;PromptValues obj=&amp;quot;p1&amp;quot; version=&amp;quot;1.0&amp;quot;&amp;gt;&amp;lt;DefinitionReferencesA'"</definedName>
    <definedName name="_AMO_ContentDefinition_310728015.4" hidden="1">"'ndValues&amp;gt;&amp;lt;PromptDefinitionReference obj=&amp;quot;p2&amp;quot; promptId=&amp;quot;PromptDef_1425916438129_508769&amp;quot; name=&amp;quot;AnaliseMercado&amp;quot; definitionType=&amp;quot;TextDefinition&amp;quot; selectionType=&amp;quot;Single&amp;quot;&amp;gt;&amp;lt;Value&amp;gt;&amp;lt;String obj='"</definedName>
    <definedName name="_AMO_ContentDefinition_310728015.5" hidden="1">"'&amp;quot;p3&amp;quot; value=&amp;quot;Sim&amp;quot; /&amp;gt;&amp;lt;/Value&amp;gt;&amp;lt;/PromptDefinitionReference&amp;gt;&amp;lt;PromptDefinitionReference obj=&amp;quot;p4&amp;quot; promptId=&amp;quot;PromptDef_1425916438113_758944&amp;quot; name=&amp;quot;Anocalc&amp;quot; definitionType=&amp;quot;TextDefinition'"</definedName>
    <definedName name="_AMO_ContentDefinition_310728015.6" hidden="1">"'&amp;quot; selectionType=&amp;quot;Single&amp;quot;&amp;gt;&amp;lt;Value&amp;gt;&amp;lt;String obj=&amp;quot;p5&amp;quot; value=&amp;quot;2015&amp;quot; /&amp;gt;&amp;lt;/Value&amp;gt;&amp;lt;/PromptDefinitionReference&amp;gt;&amp;lt;PromptDefinitionReference obj=&amp;quot;p6&amp;quot; promptId=&amp;quot;PromptDef_1425916525967_7'"</definedName>
    <definedName name="_AMO_ContentDefinition_310728015.7" hidden="1">"'45390&amp;quot; name=&amp;quot;AnoInicioCalc&amp;quot; definitionType=&amp;quot;TextDefinition&amp;quot; selectionType=&amp;quot;Single&amp;quot;&amp;gt;&amp;lt;Value&amp;gt;&amp;lt;String obj=&amp;quot;p7&amp;quot; value=&amp;quot;2014&amp;quot; /&amp;gt;&amp;lt;/Value&amp;gt;&amp;lt;/PromptDefinitionReference&amp;gt;&amp;lt;PromptD'"</definedName>
    <definedName name="_AMO_ContentDefinition_310728015.8" hidden="1">"'efinitionReference obj=&amp;quot;p8&amp;quot; promptId=&amp;quot;PromptDef_1425916438128_200439&amp;quot; name=&amp;quot;Idsreag&amp;quot; definitionType=&amp;quot;TextDefinition&amp;quot; selectionType=&amp;quot;Single&amp;quot;&amp;gt;&amp;lt;Value&amp;gt;&amp;lt;String obj=&amp;quot;p9&amp;quot; value=&amp;quot;130'"</definedName>
    <definedName name="_AMO_ContentDefinition_310728015.9" hidden="1">"'&amp;quot; /&amp;gt;&amp;lt;/Value&amp;gt;&amp;lt;/PromptDefinitionReference&amp;gt;&amp;lt;/DefinitionReferencesAndValues&amp;gt;&amp;lt;/PromptValues&amp;gt;"" /&gt;_x000D_
  &lt;param n=""HasPrompts"" v=""True"" /&gt;_x000D_
  &lt;param n=""DNA"" v=""&amp;lt;DNA&amp;gt;&amp;#xD;&amp;#xA;  &amp;lt;Type&amp;gt;StoredProcess&amp;lt;/Type&amp;gt;'"</definedName>
    <definedName name="_AMO_ContentDefinition_332776469" hidden="1">"'Partitions:15'"</definedName>
    <definedName name="_AMO_ContentDefinition_332776469.0" hidden="1">"'&lt;ContentDefinition name=""Analise Resultado"" rsid=""332776469"" type=""StoredProcess"" format=""ReportXml"" imgfmt=""ActiveXImage"" created=""04/09/2015 12:18:00"" modifed=""06/25/2015 18:28:20"" user=""Thiago Roberto Magalhães Veloso (SRE)"" appl'"</definedName>
    <definedName name="_AMO_ContentDefinition_332776469.1" hidden="1">"'y=""False"" css=""C:\Program Files\SASHome\SASAddinforMicrosoftOffice\6.1\Styles\AMODefault.css"" range=""Analise_Resultado"" auto=""False"" xTime=""00:00:28.7017220"" rTime=""00:00:04.8702922"" bgnew=""False"" nFmt=""False"" grphSet=""True"" imgY'"</definedName>
    <definedName name="_AMO_ContentDefinition_332776469.10" hidden="1">"'Type&amp;gt;&amp;#xD;&amp;#xA;  &amp;lt;Name&amp;gt;Analise Resultado&amp;lt;/Name&amp;gt;&amp;#xD;&amp;#xA;  &amp;lt;Version&amp;gt;1&amp;lt;/Version&amp;gt;&amp;#xD;&amp;#xA;  &amp;lt;Assembly&amp;gt;SAS.EG.SDS.Model&amp;lt;/Assembly&amp;gt;&amp;#xD;&amp;#xA;  &amp;lt;Factory&amp;gt;SAS.EG.SDS.Model.Creator&amp;lt;/Factory&amp;gt;&amp;#xD;&amp;#xA;  &amp;lt;P'"</definedName>
    <definedName name="_AMO_ContentDefinition_332776469.11" hidden="1">"'arentName&amp;gt;Consultas&amp;lt;/ParentName&amp;gt;&amp;#xD;&amp;#xA;  &amp;lt;DisplayName&amp;gt;Analise Resultado&amp;lt;/DisplayName&amp;gt;&amp;#xD;&amp;#xA;  &amp;lt;SBIP&amp;gt;/SRE/Consultas/Analise Resultado&amp;lt;/SBIP&amp;gt;&amp;#xD;&amp;#xA;  &amp;lt;SBIPFull&amp;gt;/SRE/Consultas/Analise Resultado(StoredProces'"</definedName>
    <definedName name="_AMO_ContentDefinition_332776469.12" hidden="1">"'s)&amp;lt;/SBIPFull&amp;gt;&amp;#xD;&amp;#xA;  &amp;lt;Path&amp;gt;/SRE/Consultas/Analise Resultado&amp;lt;/Path&amp;gt;&amp;#xD;&amp;#xA;&amp;lt;/DNA&amp;gt;"" /&gt;_x000D_
  &lt;param n=""ServerName"" v=""SASApp"" /&gt;_x000D_
  &lt;param n=""ClassName"" v=""SAS.OfficeAddin.StoredProcess"" /&gt;_x000D_
  &lt;param n=""XlNative"" '"</definedName>
    <definedName name="_AMO_ContentDefinition_332776469.13" hidden="1">"'v=""False"" /&gt;_x000D_
  &lt;param n=""UnselectedIds"" v=""F0.SEC2.Tabulate_2.SEC1.BDY.Cross_tabular_summary_report_Table_1"" /&gt;_x000D_
  &lt;param n=""_ROM_Version_"" v=""1.3"" /&gt;_x000D_
  &lt;param n=""_ROM_Application_"" v=""ODS"" /&gt;_x000D_
  &lt;param n=""_ROM_AppVersion_"" v=""9.4'"</definedName>
    <definedName name="_AMO_ContentDefinition_332776469.14" hidden="1">"'"" /&gt;_x000D_
  &lt;param n=""maxReportCols"" v=""10"" /&gt;_x000D_
  &lt;fids n=""main.srx"" v=""0"" /&gt;_x000D_
  &lt;ExcelXMLOptions AdjColWidths=""True"" RowOpt=""InsertEntire"" ColOpt=""InsertCells"" /&gt;_x000D_
&lt;/ContentDefinition&gt;'"</definedName>
    <definedName name="_AMO_ContentDefinition_332776469.2" hidden="1">"'=""0"" imgX=""0"" redirect=""False""&gt;_x000D_
  &lt;files&gt;C:\Users\thiagomagalhaes\Documents\My SAS Files\Add-In for Microsoft Office\_SOA_A57QXCXO.BH000HXI_604171638\main.srx&lt;/files&gt;_x000D_
  &lt;parents /&gt;_x000D_
  &lt;children /&gt;_x000D_
  &lt;param n=""DisplayName"" v=""Analise Resul'"</definedName>
    <definedName name="_AMO_ContentDefinition_332776469.3" hidden="1">"'tado"" /&gt;_x000D_
  &lt;param n=""DisplayType"" v=""Stored Process"" /&gt;_x000D_
  &lt;param n=""RawValues"" v=""True"" /&gt;_x000D_
  &lt;param n=""AMO_Version"" v=""6.1"" /&gt;_x000D_
  &lt;param n=""Prompts"" v=""&amp;lt;PromptValues obj=&amp;quot;p1&amp;quot; version=&amp;quot;1.0&amp;quot;&amp;gt;&amp;lt;DefinitionRef'"</definedName>
    <definedName name="_AMO_ContentDefinition_332776469.4" hidden="1">"'erencesAndValues&amp;gt;&amp;lt;PromptDefinitionReference obj=&amp;quot;p2&amp;quot; promptId=&amp;quot;PromptDef_1425916438129_508769&amp;quot; name=&amp;quot;AnaliseMercado&amp;quot; definitionType=&amp;quot;TextDefinition&amp;quot; selectionType=&amp;quot;Single&amp;quot;&amp;gt;&amp;lt;Value&amp;gt;&amp;lt;Str'"</definedName>
    <definedName name="_AMO_ContentDefinition_332776469.5" hidden="1">"'ing obj=&amp;quot;p3&amp;quot; value=&amp;quot;Sim&amp;quot; /&amp;gt;&amp;lt;/Value&amp;gt;&amp;lt;/PromptDefinitionReference&amp;gt;&amp;lt;PromptDefinitionReference obj=&amp;quot;p4&amp;quot; promptId=&amp;quot;PromptDef_1425916525967_745390&amp;quot; name=&amp;quot;AnoInicioCalc&amp;quot; definitionType=&amp;quot;'"</definedName>
    <definedName name="_AMO_ContentDefinition_332776469.6" hidden="1">"'TextDefinition&amp;quot; selectionType=&amp;quot;Single&amp;quot;&amp;gt;&amp;lt;Value&amp;gt;&amp;lt;String obj=&amp;quot;p5&amp;quot; value=&amp;quot;2014&amp;quot; /&amp;gt;&amp;lt;/Value&amp;gt;&amp;lt;/PromptDefinitionReference&amp;gt;&amp;lt;PromptDefinitionReference obj=&amp;quot;p6&amp;quot; promptId=&amp;quot;PromptDef_1'"</definedName>
    <definedName name="_AMO_ContentDefinition_332776469.7" hidden="1">"'425916438128_200439&amp;quot; name=&amp;quot;Idsreag&amp;quot; definitionType=&amp;quot;TextDefinition&amp;quot; selectionType=&amp;quot;Single&amp;quot;&amp;gt;&amp;lt;Value&amp;gt;&amp;lt;String obj=&amp;quot;p7&amp;quot; value=&amp;quot;148&amp;quot; /&amp;gt;&amp;lt;/Value&amp;gt;&amp;lt;/PromptDefinitionReference&amp;gt;&amp;lt;'"</definedName>
    <definedName name="_AMO_ContentDefinition_332776469.8" hidden="1">"'PromptDefinitionReference obj=&amp;quot;p8&amp;quot; promptId=&amp;quot;PromptDef_1425916438113_758944&amp;quot; name=&amp;quot;Anocalc&amp;quot; definitionType=&amp;quot;TextDefinition&amp;quot; selectionType=&amp;quot;Single&amp;quot;&amp;gt;&amp;lt;Value&amp;gt;&amp;lt;String obj=&amp;quot;p9&amp;quot; value=&amp;q'"</definedName>
    <definedName name="_AMO_ContentDefinition_332776469.9" hidden="1">"'uot;2015&amp;quot; /&amp;gt;&amp;lt;/Value&amp;gt;&amp;lt;/PromptDefinitionReference&amp;gt;&amp;lt;/DefinitionReferencesAndValues&amp;gt;&amp;lt;/PromptValues&amp;gt;"" /&gt;_x000D_
  &lt;param n=""HasPrompts"" v=""True"" /&gt;_x000D_
  &lt;param n=""DNA"" v=""&amp;lt;DNA&amp;gt;&amp;#xD;&amp;#xA;  &amp;lt;Type&amp;gt;StoredProcess&amp;lt;/'"</definedName>
    <definedName name="_AMO_ContentDefinition_337210739" hidden="1">"'Partitions:15'"</definedName>
    <definedName name="_AMO_ContentDefinition_337210739.0" hidden="1">"'&lt;ContentDefinition name=""Analise Resultado"" rsid=""337210739"" type=""StoredProcess"" format=""ReportXml"" imgfmt=""ActiveX"" created=""03/27/2015 14:58:17"" modifed=""04/07/2015 14:58:01"" user=""ANEEL"" apply=""False"" css=""C:\Program Files (x86)'"</definedName>
    <definedName name="_AMO_ContentDefinition_337210739.1" hidden="1">"'\SASHome\x86\SASAddinforMicrosoftOffice\6.1\Styles\AMODefault.css"" range=""Analise_Resultado"" auto=""False"" xTime=""00:00:11.5997680"" rTime=""00:01:36.6201512"" bgnew=""False"" nFmt=""False"" grphSet=""True"" imgY=""0"" imgX=""0"" redirect=""Fals'"</definedName>
    <definedName name="_AMO_ContentDefinition_337210739.10" hidden="1">"'e Resultado&amp;lt;/Name&amp;gt;&amp;#xD;&amp;#xA;  &amp;lt;Version&amp;gt;1&amp;lt;/Version&amp;gt;&amp;#xD;&amp;#xA;  &amp;lt;Assembly&amp;gt;SAS.EG.SDS.Model&amp;lt;/Assembly&amp;gt;&amp;#xD;&amp;#xA;  &amp;lt;Factory&amp;gt;SAS.EG.SDS.Model.Creator&amp;lt;/Factory&amp;gt;&amp;#xD;&amp;#xA;  &amp;lt;ParentName&amp;gt;Consultas&amp;lt;/ParentName&amp;'"</definedName>
    <definedName name="_AMO_ContentDefinition_337210739.11" hidden="1">"'gt;&amp;#xD;&amp;#xA;  &amp;lt;DisplayName&amp;gt;Analise Resultado&amp;lt;/DisplayName&amp;gt;&amp;#xD;&amp;#xA;  &amp;lt;SBIP&amp;gt;/SRE/Consultas/Analise Resultado&amp;lt;/SBIP&amp;gt;&amp;#xD;&amp;#xA;  &amp;lt;SBIPFull&amp;gt;/SRE/Consultas/Analise Resultado(StoredProcess)&amp;lt;/SBIPFull&amp;gt;&amp;#xD;&amp;#xA;  &amp;lt;Pat'"</definedName>
    <definedName name="_AMO_ContentDefinition_337210739.12" hidden="1">"'h&amp;gt;/SRE/Consultas/Analise Resultado&amp;lt;/Path&amp;gt;&amp;#xD;&amp;#xA;&amp;lt;/DNA&amp;gt;"" /&gt;_x000D_
  &lt;param n=""ServerName"" v=""SASApp"" /&gt;_x000D_
  &lt;param n=""ClassName"" v=""SAS.OfficeAddin.StoredProcess"" /&gt;_x000D_
  &lt;param n=""XlNative"" v=""False"" /&gt;_x000D_
  &lt;param n=""Unselect'"</definedName>
    <definedName name="_AMO_ContentDefinition_337210739.13" hidden="1">"'edIds"" v="""" /&gt;_x000D_
  &lt;param n=""_ROM_Version_"" v=""1.3"" /&gt;_x000D_
  &lt;param n=""_ROM_Application_"" v=""ODS"" /&gt;_x000D_
  &lt;param n=""_ROM_AppVersion_"" v=""9.4"" /&gt;_x000D_
  &lt;param n=""maxReportCols"" v=""10"" /&gt;_x000D_
  &lt;fids n=""main.srx"" v=""0"" /&gt;_x000D_
  &lt;ExcelXMLOption'"</definedName>
    <definedName name="_AMO_ContentDefinition_337210739.14" hidden="1">"'s AdjColWidths=""True"" RowOpt=""InsertEntire"" ColOpt=""InsertCells"" /&gt;_x000D_
&lt;/ContentDefinition&gt;'"</definedName>
    <definedName name="_AMO_ContentDefinition_337210739.2" hidden="1">"'e""&gt;_x000D_
  &lt;files&gt;C:\Users\andreneves\Documents\My SAS Files\Add-In for Microsoft Office\_SOA_A57QXCXO.BH000HXI_983662017\main.srx&lt;/files&gt;_x000D_
  &lt;parents /&gt;_x000D_
  &lt;children /&gt;_x000D_
  &lt;param n=""DisplayName"" v=""Analise Resultado"" /&gt;_x000D_
  &lt;param n=""DisplayType"" '"</definedName>
    <definedName name="_AMO_ContentDefinition_337210739.3" hidden="1">"'v=""Stored Process"" /&gt;_x000D_
  &lt;param n=""RawValues"" v=""True"" /&gt;_x000D_
  &lt;param n=""AMO_Version"" v=""6.1"" /&gt;_x000D_
  &lt;param n=""Prompts"" v=""&amp;lt;PromptValues obj=&amp;quot;p1&amp;quot; version=&amp;quot;1.0&amp;quot;&amp;gt;&amp;lt;DefinitionReferencesAndValues&amp;gt;&amp;lt;PromptDefiniti'"</definedName>
    <definedName name="_AMO_ContentDefinition_337210739.4" hidden="1">"'onReference obj=&amp;quot;p2&amp;quot; promptId=&amp;quot;PromptDef_1425916438129_508769&amp;quot; name=&amp;quot;AnaliseMercado&amp;quot; definitionType=&amp;quot;TextDefinition&amp;quot; selectionType=&amp;quot;Single&amp;quot;&amp;gt;&amp;lt;Value&amp;gt;&amp;lt;String obj=&amp;quot;p3&amp;quot; value=&amp;quot;Sim'"</definedName>
    <definedName name="_AMO_ContentDefinition_337210739.5" hidden="1">"'&amp;quot; /&amp;gt;&amp;lt;/Value&amp;gt;&amp;lt;/PromptDefinitionReference&amp;gt;&amp;lt;PromptDefinitionReference obj=&amp;quot;p4&amp;quot; promptId=&amp;quot;PromptDef_1425916438113_758944&amp;quot; name=&amp;quot;Anocalc&amp;quot; definitionType=&amp;quot;TextDefinition&amp;quot; selectionType=&amp;quot;Sin'"</definedName>
    <definedName name="_AMO_ContentDefinition_337210739.6" hidden="1">"'gle&amp;quot;&amp;gt;&amp;lt;Value&amp;gt;&amp;lt;String obj=&amp;quot;p5&amp;quot; value=&amp;quot;2015&amp;quot; /&amp;gt;&amp;lt;/Value&amp;gt;&amp;lt;/PromptDefinitionReference&amp;gt;&amp;lt;PromptDefinitionReference obj=&amp;quot;p6&amp;quot; promptId=&amp;quot;PromptDef_1425916438128_200439&amp;quot; name=&amp;quot;Idsreag'"</definedName>
    <definedName name="_AMO_ContentDefinition_337210739.7" hidden="1">"'&amp;quot; definitionType=&amp;quot;TextDefinition&amp;quot; selectionType=&amp;quot;Single&amp;quot;&amp;gt;&amp;lt;Value&amp;gt;&amp;lt;String obj=&amp;quot;p7&amp;quot; value=&amp;quot;129&amp;quot; /&amp;gt;&amp;lt;/Value&amp;gt;&amp;lt;/PromptDefinitionReference&amp;gt;&amp;lt;PromptDefinitionReference obj=&amp;quot;p8&amp;quot;'"</definedName>
    <definedName name="_AMO_ContentDefinition_337210739.8" hidden="1">"' promptId=&amp;quot;PromptDef_1425916525967_745390&amp;quot; name=&amp;quot;AnoInicioCalc&amp;quot; definitionType=&amp;quot;TextDefinition&amp;quot; selectionType=&amp;quot;Single&amp;quot;&amp;gt;&amp;lt;Value&amp;gt;&amp;lt;String obj=&amp;quot;p9&amp;quot; value=&amp;quot;2014&amp;quot; /&amp;gt;&amp;lt;/Value&amp;gt;&amp;lt;'"</definedName>
    <definedName name="_AMO_ContentDefinition_337210739.9" hidden="1">"'/PromptDefinitionReference&amp;gt;&amp;lt;/DefinitionReferencesAndValues&amp;gt;&amp;lt;/PromptValues&amp;gt;"" /&gt;_x000D_
  &lt;param n=""HasPrompts"" v=""True"" /&gt;_x000D_
  &lt;param n=""DNA"" v=""&amp;lt;DNA&amp;gt;&amp;#xD;&amp;#xA;  &amp;lt;Type&amp;gt;StoredProcess&amp;lt;/Type&amp;gt;&amp;#xD;&amp;#xA;  &amp;lt;Name&amp;gt;Analis'"</definedName>
    <definedName name="_AMO_ContentDefinition_345017782" hidden="1">"'Partitions:14'"</definedName>
    <definedName name="_AMO_ContentDefinition_345017782.0" hidden="1">"'&lt;ContentDefinition name=""Analise Resultado"" rsid=""345017782"" type=""StoredProcess"" format=""ReportXml"" imgfmt=""ActiveXImage"" created=""03/17/2015 16:02:45"" modifed=""03/27/2015 14:55:08"" user=""Felipe Pereira (SRE)"" apply=""False"" css=""C:'"</definedName>
    <definedName name="_AMO_ContentDefinition_345017782.1" hidden="1">"'\Program Files (x86)\SASHome\x86\SASAddinforMicrosoftOffice\6.1\Styles\AMODefault.css"" range=""Analise_Resultado"" auto=""False"" xTime=""00:00:28.6725736"" rTime=""00:00:08.0701614"" bgnew=""False"" nFmt=""False"" grphSet=""True"" imgY=""0"" imgX'"</definedName>
    <definedName name="_AMO_ContentDefinition_345017782.10" hidden="1">"';/DisplayName&amp;gt;&amp;#xD;&amp;#xA;  &amp;lt;SBIP&amp;gt;/SRE/Consultas/Analise Resultado&amp;lt;/SBIP&amp;gt;&amp;#xD;&amp;#xA;  &amp;lt;SBIPFull&amp;gt;/SRE/Consultas/Analise Resultado(StoredProcess)&amp;lt;/SBIPFull&amp;gt;&amp;#xD;&amp;#xA;  &amp;lt;Path&amp;gt;/SRE/Consultas/Analise Resultado&amp;lt;/Path&amp;gt;&amp;#xD'"</definedName>
    <definedName name="_AMO_ContentDefinition_345017782.11" hidden="1">"';&amp;#xA;&amp;lt;/DNA&amp;gt;"" /&gt;_x000D_
  &lt;param n=""ServerName"" v=""SASApp"" /&gt;_x000D_
  &lt;param n=""ClassName"" v=""SAS.OfficeAddin.StoredProcess"" /&gt;_x000D_
  &lt;param n=""XlNative"" v=""False"" /&gt;_x000D_
  &lt;param n=""UnselectedIds"" v="""" /&gt;_x000D_
  &lt;param n=""_ROM_Version_"" v=""1.3'"</definedName>
    <definedName name="_AMO_ContentDefinition_345017782.12" hidden="1">"'"" /&gt;_x000D_
  &lt;param n=""_ROM_Application_"" v=""ODS"" /&gt;_x000D_
  &lt;param n=""_ROM_AppVersion_"" v=""9.4"" /&gt;_x000D_
  &lt;param n=""maxReportCols"" v=""10"" /&gt;_x000D_
  &lt;fids n=""main.srx"" v=""0"" /&gt;_x000D_
  &lt;ExcelXMLOptions AdjColWidths=""True"" RowOpt=""InsertEntire"" ColOpt='"</definedName>
    <definedName name="_AMO_ContentDefinition_345017782.13" hidden="1">"'""InsertCells"" /&gt;_x000D_
&lt;/ContentDefinition&gt;'"</definedName>
    <definedName name="_AMO_ContentDefinition_345017782.14" hidden="1">"'&gt;_x000D_
  &lt;ExcelXMLOptions AdjColWidths=""True"" RowOpt=""InsertEntire"" ColOpt=""InsertCells"" /&gt;_x000D_
&lt;/ContentDefinition&gt;'"</definedName>
    <definedName name="_AMO_ContentDefinition_345017782.2" hidden="1">"'=""0"" redirect=""False""&gt;_x000D_
  &lt;files&gt;C:\Users\felipepereira\Documents\My SAS Files\Add-In for Microsoft Office\_SOA_A57QXCXO.BH000HXI_951773013\main.srx&lt;/files&gt;_x000D_
  &lt;parents /&gt;_x000D_
  &lt;children /&gt;_x000D_
  &lt;param n=""DisplayName"" v=""Analise Resultado"" /&gt;_x000D_
  &lt;'"</definedName>
    <definedName name="_AMO_ContentDefinition_345017782.3" hidden="1">"'param n=""DisplayType"" v=""Stored Process"" /&gt;_x000D_
  &lt;param n=""RawValues"" v=""True"" /&gt;_x000D_
  &lt;param n=""AMO_Version"" v=""6.1"" /&gt;_x000D_
  &lt;param n=""Prompts"" v=""&amp;lt;PromptValues obj=&amp;quot;p1&amp;quot; version=&amp;quot;1.0&amp;quot;&amp;gt;&amp;lt;DefinitionReferencesAndValu'"</definedName>
    <definedName name="_AMO_ContentDefinition_345017782.4" hidden="1">"'es&amp;gt;&amp;lt;PromptDefinitionReference obj=&amp;quot;p2&amp;quot; promptId=&amp;quot;PromptDef_1425916438128_200439&amp;quot; name=&amp;quot;Idsreag&amp;quot; definitionType=&amp;quot;TextDefinition&amp;quot; selectionType=&amp;quot;Single&amp;quot;&amp;gt;&amp;lt;Value&amp;gt;&amp;lt;String obj=&amp;quot;p3&amp;quot'"</definedName>
    <definedName name="_AMO_ContentDefinition_345017782.5" hidden="1">"'; value=&amp;quot;151&amp;quot; /&amp;gt;&amp;lt;/Value&amp;gt;&amp;lt;/PromptDefinitionReference&amp;gt;&amp;lt;PromptDefinitionReference obj=&amp;quot;p4&amp;quot; promptId=&amp;quot;PromptDef_1425916438113_758944&amp;quot; name=&amp;quot;Anocalc&amp;quot; definitionType=&amp;quot;TextDefinition&amp;quot; select'"</definedName>
    <definedName name="_AMO_ContentDefinition_345017782.6" hidden="1">"'ionType=&amp;quot;Single&amp;quot;&amp;gt;&amp;lt;Value&amp;gt;&amp;lt;String obj=&amp;quot;p5&amp;quot; value=&amp;quot;2015&amp;quot; /&amp;gt;&amp;lt;/Value&amp;gt;&amp;lt;/PromptDefinitionReference&amp;gt;&amp;lt;PromptDefinitionReference obj=&amp;quot;p6&amp;quot; promptId=&amp;quot;PromptDef_1425916525967_745390&amp;quot; n'"</definedName>
    <definedName name="_AMO_ContentDefinition_345017782.7" hidden="1">"'ame=&amp;quot;AnoInicioCalc&amp;quot; definitionType=&amp;quot;TextDefinition&amp;quot; selectionType=&amp;quot;Single&amp;quot;&amp;gt;&amp;lt;Value&amp;gt;&amp;lt;String obj=&amp;quot;p7&amp;quot; value=&amp;quot;2014&amp;quot; /&amp;gt;&amp;lt;/Value&amp;gt;&amp;lt;/PromptDefinitionReference&amp;gt;&amp;lt;/DefinitionReference'"</definedName>
    <definedName name="_AMO_ContentDefinition_345017782.8" hidden="1">"'sAndValues&amp;gt;&amp;lt;/PromptValues&amp;gt;"" /&gt;_x000D_
  &lt;param n=""HasPrompts"" v=""True"" /&gt;_x000D_
  &lt;param n=""DNA"" v=""&amp;lt;DNA&amp;gt;&amp;#xD;&amp;#xA;  &amp;lt;Type&amp;gt;StoredProcess&amp;lt;/Type&amp;gt;&amp;#xD;&amp;#xA;  &amp;lt;Name&amp;gt;Analise Resultado&amp;lt;/Name&amp;gt;&amp;#xD;&amp;#xA;  &amp;lt;Version&amp;gt;1&amp;l'"</definedName>
    <definedName name="_AMO_ContentDefinition_345017782.9" hidden="1">"'t;/Version&amp;gt;&amp;#xD;&amp;#xA;  &amp;lt;Assembly&amp;gt;SAS.EG.SDS.Model&amp;lt;/Assembly&amp;gt;&amp;#xD;&amp;#xA;  &amp;lt;Factory&amp;gt;SAS.EG.SDS.Model.Creator&amp;lt;/Factory&amp;gt;&amp;#xD;&amp;#xA;  &amp;lt;ParentName&amp;gt;Consultas&amp;lt;/ParentName&amp;gt;&amp;#xD;&amp;#xA;  &amp;lt;DisplayName&amp;gt;Analise Resultado&amp;lt'"</definedName>
    <definedName name="_AMO_ContentDefinition_365752322" hidden="1">"'Partitions:15'"</definedName>
    <definedName name="_AMO_ContentDefinition_365752322.0" hidden="1">"'&lt;ContentDefinition name=""Analise Resultado"" rsid=""365752322"" type=""StoredProcess"" format=""ReportXml"" imgfmt=""ActiveX"" created=""06/19/2015 20:35:45"" modifed=""06/19/2015 20:35:45"" user=""kenji"" apply=""False"" css=""C:\Program Files (x86)'"</definedName>
    <definedName name="_AMO_ContentDefinition_365752322.1" hidden="1">"'\SASHome\x86\SASAddinforMicrosoftOffice\6.1\Styles\AMODefault.css"" range=""Analise_Resultado"" auto=""False"" xTime=""00:00:57.6197614"" rTime=""00:00:20.6420640"" bgnew=""False"" nFmt=""False"" grphSet=""True"" imgY=""0"" imgX=""0"" redirect=""Fals'"</definedName>
    <definedName name="_AMO_ContentDefinition_365752322.10" hidden="1">"'ltado&amp;lt;/Name&amp;gt;&amp;#xD;&amp;#xA;  &amp;lt;Version&amp;gt;1&amp;lt;/Version&amp;gt;&amp;#xD;&amp;#xA;  &amp;lt;Assembly&amp;gt;SAS.EG.SDS.Model&amp;lt;/Assembly&amp;gt;&amp;#xD;&amp;#xA;  &amp;lt;Factory&amp;gt;SAS.EG.SDS.Model.Creator&amp;lt;/Factory&amp;gt;&amp;#xD;&amp;#xA;  &amp;lt;ParentName&amp;gt;Consultas&amp;lt;/ParentName&amp;gt;&amp;#x'"</definedName>
    <definedName name="_AMO_ContentDefinition_365752322.11" hidden="1">"'D;&amp;#xA;  &amp;lt;DisplayName&amp;gt;Analise Resultado&amp;lt;/DisplayName&amp;gt;&amp;#xD;&amp;#xA;  &amp;lt;SBIP&amp;gt;/SRE/Consultas/Analise Resultado&amp;lt;/SBIP&amp;gt;&amp;#xD;&amp;#xA;  &amp;lt;SBIPFull&amp;gt;/SRE/Consultas/Analise Resultado(StoredProcess)&amp;lt;/SBIPFull&amp;gt;&amp;#xD;&amp;#xA;  &amp;lt;Path&amp;gt;/'"</definedName>
    <definedName name="_AMO_ContentDefinition_365752322.12" hidden="1">"'SRE/Consultas/Analise Resultado&amp;lt;/Path&amp;gt;&amp;#xD;&amp;#xA;&amp;lt;/DNA&amp;gt;"" /&gt;_x000D_
  &lt;param n=""ServerName"" v=""SASApp"" /&gt;_x000D_
  &lt;param n=""ClassName"" v=""SAS.OfficeAddin.StoredProcess"" /&gt;_x000D_
  &lt;param n=""XlNative"" v=""False"" /&gt;_x000D_
  &lt;param n=""UnselectedIds""'"</definedName>
    <definedName name="_AMO_ContentDefinition_365752322.13" hidden="1">"' v="""" /&gt;_x000D_
  &lt;param n=""_ROM_Version_"" v=""1.3"" /&gt;_x000D_
  &lt;param n=""_ROM_Application_"" v=""ODS"" /&gt;_x000D_
  &lt;param n=""_ROM_AppVersion_"" v=""9.4"" /&gt;_x000D_
  &lt;param n=""maxReportCols"" v=""10"" /&gt;_x000D_
  &lt;fids n=""main.srx"" v=""0"" /&gt;_x000D_
  &lt;ExcelXMLOptions AdjC'"</definedName>
    <definedName name="_AMO_ContentDefinition_365752322.14" hidden="1">"'olWidths=""True"" RowOpt=""InsertEntire"" ColOpt=""InsertCells"" /&gt;_x000D_
&lt;/ContentDefinition&gt;'"</definedName>
    <definedName name="_AMO_ContentDefinition_365752322.2" hidden="1">"'e""&gt;_x000D_
  &lt;files&gt;C:\Users\kenji\Documents\My SAS Files\Add-In for Microsoft Office\_SOA_A57QXCXO.BH000HXI_212996236\main.srx&lt;/files&gt;_x000D_
  &lt;parents /&gt;_x000D_
  &lt;children /&gt;_x000D_
  &lt;param n=""DisplayName"" v=""Analise Resultado"" /&gt;_x000D_
  &lt;param n=""DisplayType"" v=""St'"</definedName>
    <definedName name="_AMO_ContentDefinition_365752322.3" hidden="1">"'ored Process"" /&gt;_x000D_
  &lt;param n=""RawValues"" v=""True"" /&gt;_x000D_
  &lt;param n=""AMO_Version"" v=""6.1"" /&gt;_x000D_
  &lt;param n=""Prompts"" v=""&amp;lt;PromptValues obj=&amp;quot;p1&amp;quot; version=&amp;quot;1.0&amp;quot;&amp;gt;&amp;lt;DefinitionReferencesAndValues&amp;gt;&amp;lt;PromptDefinitionRefe'"</definedName>
    <definedName name="_AMO_ContentDefinition_365752322.4" hidden="1">"'rence obj=&amp;quot;p2&amp;quot; promptId=&amp;quot;PromptDef_1425916525967_745390&amp;quot; name=&amp;quot;AnoInicioCalc&amp;quot; definitionType=&amp;quot;TextDefinition&amp;quot; selectionType=&amp;quot;Single&amp;quot;&amp;gt;&amp;lt;Value&amp;gt;&amp;lt;String obj=&amp;quot;p3&amp;quot; value=&amp;quot;2014&amp;quot;'"</definedName>
    <definedName name="_AMO_ContentDefinition_365752322.5" hidden="1">"' /&amp;gt;&amp;lt;/Value&amp;gt;&amp;lt;/PromptDefinitionReference&amp;gt;&amp;lt;PromptDefinitionReference obj=&amp;quot;p4&amp;quot; promptId=&amp;quot;PromptDef_1425916438113_758944&amp;quot; name=&amp;quot;Anocalc&amp;quot; definitionType=&amp;quot;TextDefinition&amp;quot; selectionType=&amp;quot;Single&amp;qu'"</definedName>
    <definedName name="_AMO_ContentDefinition_365752322.6" hidden="1">"'ot;&amp;gt;&amp;lt;Value&amp;gt;&amp;lt;String obj=&amp;quot;p5&amp;quot; value=&amp;quot;2015&amp;quot; /&amp;gt;&amp;lt;/Value&amp;gt;&amp;lt;/PromptDefinitionReference&amp;gt;&amp;lt;PromptDefinitionReference obj=&amp;quot;p6&amp;quot; promptId=&amp;quot;PromptDef_1425916438129_508769&amp;quot; name=&amp;quot;AnaliseMercad'"</definedName>
    <definedName name="_AMO_ContentDefinition_365752322.7" hidden="1">"'o&amp;quot; definitionType=&amp;quot;TextDefinition&amp;quot; selectionType=&amp;quot;Single&amp;quot;&amp;gt;&amp;lt;Value&amp;gt;&amp;lt;String obj=&amp;quot;p7&amp;quot; value=&amp;quot;Sim&amp;quot; /&amp;gt;&amp;lt;/Value&amp;gt;&amp;lt;/PromptDefinitionReference&amp;gt;&amp;lt;PromptDefinitionReference obj=&amp;quot;p8&amp;quot'"</definedName>
    <definedName name="_AMO_ContentDefinition_365752322.8" hidden="1">"'; promptId=&amp;quot;PromptDef_1425916438128_200439&amp;quot; name=&amp;quot;Idsreag&amp;quot; definitionType=&amp;quot;TextDefinition&amp;quot; selectionType=&amp;quot;Single&amp;quot;&amp;gt;&amp;lt;Value&amp;gt;&amp;lt;String obj=&amp;quot;p9&amp;quot; value=&amp;quot;148&amp;quot; /&amp;gt;&amp;lt;/Value&amp;gt;&amp;lt;/Promp'"</definedName>
    <definedName name="_AMO_ContentDefinition_365752322.9" hidden="1">"'tDefinitionReference&amp;gt;&amp;lt;/DefinitionReferencesAndValues&amp;gt;&amp;lt;/PromptValues&amp;gt;"" /&gt;_x000D_
  &lt;param n=""HasPrompts"" v=""True"" /&gt;_x000D_
  &lt;param n=""DNA"" v=""&amp;lt;DNA&amp;gt;&amp;#xD;&amp;#xA;  &amp;lt;Type&amp;gt;StoredProcess&amp;lt;/Type&amp;gt;&amp;#xD;&amp;#xA;  &amp;lt;Name&amp;gt;Analise Resu'"</definedName>
    <definedName name="_AMO_ContentDefinition_466356944" hidden="1">"'Partitions:15'"</definedName>
    <definedName name="_AMO_ContentDefinition_466356944.0" hidden="1">"'&lt;ContentDefinition name=""Analise Resultado"" rsid=""466356944"" type=""StoredProcess"" format=""ReportXml"" imgfmt=""ActiveXImage"" created=""06/11/2015 12:49:36"" modifed=""06/11/2015 12:53:59"" user=""Thiago Roberto Magalhães Veloso (SRE)"" appl'"</definedName>
    <definedName name="_AMO_ContentDefinition_466356944.1" hidden="1">"'y=""False"" css=""C:\Program Files\SASHome\SASAddinforMicrosoftOffice\6.1\Styles\AMODefault.css"" range=""Analise_Resultado"" auto=""False"" xTime=""00:00:14.3708622"" rTime=""00:00:04.1402484"" bgnew=""False"" nFmt=""False"" grphSet=""True"" imgY'"</definedName>
    <definedName name="_AMO_ContentDefinition_466356944.10" hidden="1">"'Type&amp;gt;&amp;#xD;&amp;#xA;  &amp;lt;Name&amp;gt;Analise Resultado&amp;lt;/Name&amp;gt;&amp;#xD;&amp;#xA;  &amp;lt;Version&amp;gt;1&amp;lt;/Version&amp;gt;&amp;#xD;&amp;#xA;  &amp;lt;Assembly&amp;gt;SAS.EG.SDS.Model&amp;lt;/Assembly&amp;gt;&amp;#xD;&amp;#xA;  &amp;lt;Factory&amp;gt;SAS.EG.SDS.Model.Creator&amp;lt;/Factory&amp;gt;&amp;#xD;&amp;#xA;  &amp;lt;P'"</definedName>
    <definedName name="_AMO_ContentDefinition_466356944.11" hidden="1">"'arentName&amp;gt;Consultas&amp;lt;/ParentName&amp;gt;&amp;#xD;&amp;#xA;  &amp;lt;DisplayName&amp;gt;Analise Resultado&amp;lt;/DisplayName&amp;gt;&amp;#xD;&amp;#xA;  &amp;lt;SBIP&amp;gt;/SRE/Consultas/Analise Resultado&amp;lt;/SBIP&amp;gt;&amp;#xD;&amp;#xA;  &amp;lt;SBIPFull&amp;gt;/SRE/Consultas/Analise Resultado(StoredProces'"</definedName>
    <definedName name="_AMO_ContentDefinition_466356944.12" hidden="1">"'s)&amp;lt;/SBIPFull&amp;gt;&amp;#xD;&amp;#xA;  &amp;lt;Path&amp;gt;/SRE/Consultas/Analise Resultado&amp;lt;/Path&amp;gt;&amp;#xD;&amp;#xA;&amp;lt;/DNA&amp;gt;"" /&gt;_x000D_
  &lt;param n=""ServerName"" v=""SASApp"" /&gt;_x000D_
  &lt;param n=""ClassName"" v=""SAS.OfficeAddin.StoredProcess"" /&gt;_x000D_
  &lt;param n=""XlNative"" '"</definedName>
    <definedName name="_AMO_ContentDefinition_466356944.13" hidden="1">"'v=""False"" /&gt;_x000D_
  &lt;param n=""UnselectedIds"" v="""" /&gt;_x000D_
  &lt;param n=""_ROM_Version_"" v=""1.3"" /&gt;_x000D_
  &lt;param n=""_ROM_Application_"" v=""ODS"" /&gt;_x000D_
  &lt;param n=""_ROM_AppVersion_"" v=""9.4"" /&gt;_x000D_
  &lt;param n=""maxReportCols"" v=""10"" /&gt;_x000D_
  &lt;fids n=""ma'"</definedName>
    <definedName name="_AMO_ContentDefinition_466356944.14" hidden="1">"'in.srx"" v=""0"" /&gt;_x000D_
  &lt;ExcelXMLOptions AdjColWidths=""True"" RowOpt=""InsertEntire"" ColOpt=""InsertCells"" /&gt;_x000D_
&lt;/ContentDefinition&gt;'"</definedName>
    <definedName name="_AMO_ContentDefinition_466356944.2" hidden="1">"'=""0"" imgX=""0"" redirect=""False""&gt;_x000D_
  &lt;files&gt;C:\Users\thiagomagalhaes\Documents\My SAS Files\Add-In for Microsoft Office\_SOA_A57QXCXO.BH000HXI_590937196\main.srx&lt;/files&gt;_x000D_
  &lt;parents /&gt;_x000D_
  &lt;children /&gt;_x000D_
  &lt;param n=""DisplayName"" v=""Analise Resul'"</definedName>
    <definedName name="_AMO_ContentDefinition_466356944.3" hidden="1">"'tado"" /&gt;_x000D_
  &lt;param n=""DisplayType"" v=""Stored Process"" /&gt;_x000D_
  &lt;param n=""RawValues"" v=""True"" /&gt;_x000D_
  &lt;param n=""AMO_Version"" v=""6.1"" /&gt;_x000D_
  &lt;param n=""Prompts"" v=""&amp;lt;PromptValues obj=&amp;quot;p1&amp;quot; version=&amp;quot;1.0&amp;quot;&amp;gt;&amp;lt;DefinitionRef'"</definedName>
    <definedName name="_AMO_ContentDefinition_466356944.4" hidden="1">"'erencesAndValues&amp;gt;&amp;lt;PromptDefinitionReference obj=&amp;quot;p2&amp;quot; promptId=&amp;quot;PromptDef_1425916438128_200439&amp;quot; name=&amp;quot;Idsreag&amp;quot; definitionType=&amp;quot;TextDefinition&amp;quot; selectionType=&amp;quot;Single&amp;quot;&amp;gt;&amp;lt;Value&amp;gt;&amp;lt;String obj'"</definedName>
    <definedName name="_AMO_ContentDefinition_466356944.5" hidden="1">"'=&amp;quot;p3&amp;quot; value=&amp;quot;148&amp;quot; /&amp;gt;&amp;lt;/Value&amp;gt;&amp;lt;/PromptDefinitionReference&amp;gt;&amp;lt;PromptDefinitionReference obj=&amp;quot;p4&amp;quot; promptId=&amp;quot;PromptDef_1425916525967_745390&amp;quot; name=&amp;quot;AnoInicioCalc&amp;quot; definitionType=&amp;quot;TextDef'"</definedName>
    <definedName name="_AMO_ContentDefinition_466356944.6" hidden="1">"'inition&amp;quot; selectionType=&amp;quot;Single&amp;quot;&amp;gt;&amp;lt;Value&amp;gt;&amp;lt;String obj=&amp;quot;p5&amp;quot; value=&amp;quot;2014&amp;quot; /&amp;gt;&amp;lt;/Value&amp;gt;&amp;lt;/PromptDefinitionReference&amp;gt;&amp;lt;PromptDefinitionReference obj=&amp;quot;p6&amp;quot; promptId=&amp;quot;PromptDef_14259164'"</definedName>
    <definedName name="_AMO_ContentDefinition_466356944.7" hidden="1">"'38113_758944&amp;quot; name=&amp;quot;Anocalc&amp;quot; definitionType=&amp;quot;TextDefinition&amp;quot; selectionType=&amp;quot;Single&amp;quot;&amp;gt;&amp;lt;Value&amp;gt;&amp;lt;String obj=&amp;quot;p7&amp;quot; value=&amp;quot;2015&amp;quot; /&amp;gt;&amp;lt;/Value&amp;gt;&amp;lt;/PromptDefinitionReference&amp;gt;&amp;lt;Prompt'"</definedName>
    <definedName name="_AMO_ContentDefinition_466356944.8" hidden="1">"'DefinitionReference obj=&amp;quot;p8&amp;quot; promptId=&amp;quot;PromptDef_1425916438129_508769&amp;quot; name=&amp;quot;AnaliseMercado&amp;quot; definitionType=&amp;quot;TextDefinition&amp;quot; selectionType=&amp;quot;Single&amp;quot;&amp;gt;&amp;lt;Value&amp;gt;&amp;lt;String obj=&amp;quot;p9&amp;quot; value=&amp;'"</definedName>
    <definedName name="_AMO_ContentDefinition_466356944.9" hidden="1">"'quot;Sim&amp;quot; /&amp;gt;&amp;lt;/Value&amp;gt;&amp;lt;/PromptDefinitionReference&amp;gt;&amp;lt;/DefinitionReferencesAndValues&amp;gt;&amp;lt;/PromptValues&amp;gt;"" /&gt;_x000D_
  &lt;param n=""HasPrompts"" v=""True"" /&gt;_x000D_
  &lt;param n=""DNA"" v=""&amp;lt;DNA&amp;gt;&amp;#xD;&amp;#xA;  &amp;lt;Type&amp;gt;StoredProcess&amp;lt;/'"</definedName>
    <definedName name="_AMO_ContentDefinition_630089467" hidden="1">"'Partitions:15'"</definedName>
    <definedName name="_AMO_ContentDefinition_630089467.0" hidden="1">"'&lt;ContentDefinition name=""Analise Resultado"" rsid=""630089467"" type=""StoredProcess"" format=""ReportXml"" imgfmt=""ActiveX"" created=""03/09/2015 17:41:52"" modifed=""03/09/2015 17:41:52"" user=""kenji"" apply=""False"" css=""C:\Program Files (x86)'"</definedName>
    <definedName name="_AMO_ContentDefinition_630089467.1" hidden="1">"'\SASHome\x86\SASAddinforMicrosoftOffice\6.1\Styles\AMODefault.css"" range=""Analise_Resultado_2"" auto=""False"" xTime=""00:00:09.4749474"" rTime=""00:00:06.1746174"" bgnew=""False"" nFmt=""False"" grphSet=""True"" imgY=""0"" imgX=""0"" redirect=""Fa'"</definedName>
    <definedName name="_AMO_ContentDefinition_630089467.10" hidden="1">"'sultado&amp;lt;/Name&amp;gt;&amp;#xD;&amp;#xA;  &amp;lt;Version&amp;gt;1&amp;lt;/Version&amp;gt;&amp;#xD;&amp;#xA;  &amp;lt;Assembly&amp;gt;SAS.EG.SDS.Model&amp;lt;/Assembly&amp;gt;&amp;#xD;&amp;#xA;  &amp;lt;Factory&amp;gt;SAS.EG.SDS.Model.Creator&amp;lt;/Factory&amp;gt;&amp;#xD;&amp;#xA;  &amp;lt;ParentName&amp;gt;Consultas&amp;lt;/ParentName&amp;gt;&amp;'"</definedName>
    <definedName name="_AMO_ContentDefinition_630089467.11" hidden="1">"'#xD;&amp;#xA;  &amp;lt;DisplayName&amp;gt;Analise Resultado&amp;lt;/DisplayName&amp;gt;&amp;#xD;&amp;#xA;  &amp;lt;SBIP&amp;gt;/SRE/Consultas/Analise Resultado&amp;lt;/SBIP&amp;gt;&amp;#xD;&amp;#xA;  &amp;lt;SBIPFull&amp;gt;/SRE/Consultas/Analise Resultado(StoredProcess)&amp;lt;/SBIPFull&amp;gt;&amp;#xD;&amp;#xA;  &amp;lt;Path&amp;gt'"</definedName>
    <definedName name="_AMO_ContentDefinition_630089467.12" hidden="1">"';/SRE/Consultas/Analise Resultado&amp;lt;/Path&amp;gt;&amp;#xD;&amp;#xA;&amp;lt;/DNA&amp;gt;"" /&gt;_x000D_
  &lt;param n=""ServerName"" v=""SASApp"" /&gt;_x000D_
  &lt;param n=""ClassName"" v=""SAS.OfficeAddin.StoredProcess"" /&gt;_x000D_
  &lt;param n=""XlNative"" v=""False"" /&gt;_x000D_
  &lt;param n=""UnselectedId'"</definedName>
    <definedName name="_AMO_ContentDefinition_630089467.13" hidden="1">"'s"" v="""" /&gt;_x000D_
  &lt;param n=""_ROM_Version_"" v=""1.3"" /&gt;_x000D_
  &lt;param n=""_ROM_Application_"" v=""ODS"" /&gt;_x000D_
  &lt;param n=""_ROM_AppVersion_"" v=""9.4"" /&gt;_x000D_
  &lt;param n=""maxReportCols"" v=""6"" /&gt;_x000D_
  &lt;fids n=""main.srx"" v=""0"" /&gt;_x000D_
  &lt;ExcelXMLOptions Ad'"</definedName>
    <definedName name="_AMO_ContentDefinition_630089467.14" hidden="1">"'jColWidths=""True"" RowOpt=""InsertEntire"" ColOpt=""InsertCells"" /&gt;_x000D_
&lt;/ContentDefinition&gt;'"</definedName>
    <definedName name="_AMO_ContentDefinition_630089467.2" hidden="1">"'lse""&gt;_x000D_
  &lt;files&gt;C:\Users\kenji\Documents\My SAS Files\Add-In for Microsoft Office\_SOA_A57QXCXO.BH000HXI_194703904\main.srx&lt;/files&gt;_x000D_
  &lt;parents /&gt;_x000D_
  &lt;children /&gt;_x000D_
  &lt;param n=""DisplayName"" v=""Analise Resultado"" /&gt;_x000D_
  &lt;param n=""DisplayType"" v=""'"</definedName>
    <definedName name="_AMO_ContentDefinition_630089467.3" hidden="1">"'Stored Process"" /&gt;_x000D_
  &lt;param n=""RawValues"" v=""True"" /&gt;_x000D_
  &lt;param n=""AMO_Version"" v=""6.1"" /&gt;_x000D_
  &lt;param n=""Prompts"" v=""&amp;lt;PromptValues obj=&amp;quot;p1&amp;quot; version=&amp;quot;1.0&amp;quot;&amp;gt;&amp;lt;DefinitionReferencesAndValues&amp;gt;&amp;lt;PromptDefinitionRe'"</definedName>
    <definedName name="_AMO_ContentDefinition_630089467.4" hidden="1">"'ference obj=&amp;quot;p2&amp;quot; promptId=&amp;quot;PromptDef_1425916525967_745390&amp;quot; name=&amp;quot;AnoInicioCalc&amp;quot; definitionType=&amp;quot;TextDefinition&amp;quot; selectionType=&amp;quot;Single&amp;quot;&amp;gt;&amp;lt;Value&amp;gt;&amp;lt;String obj=&amp;quot;p3&amp;quot; value=&amp;quot;2014&amp;quo'"</definedName>
    <definedName name="_AMO_ContentDefinition_630089467.5" hidden="1">"'t; /&amp;gt;&amp;lt;/Value&amp;gt;&amp;lt;/PromptDefinitionReference&amp;gt;&amp;lt;PromptDefinitionReference obj=&amp;quot;p4&amp;quot; promptId=&amp;quot;PromptDef_1425916438129_508769&amp;quot; name=&amp;quot;AnaliseMercado&amp;quot; definitionType=&amp;quot;TextDefinition&amp;quot; selectionType=&amp;quot;'"</definedName>
    <definedName name="_AMO_ContentDefinition_630089467.6" hidden="1">"'Single&amp;quot;&amp;gt;&amp;lt;Value&amp;gt;&amp;lt;String obj=&amp;quot;p5&amp;quot; value=&amp;quot;Sim&amp;quot; /&amp;gt;&amp;lt;/Value&amp;gt;&amp;lt;/PromptDefinitionReference&amp;gt;&amp;lt;PromptDefinitionReference obj=&amp;quot;p6&amp;quot; promptId=&amp;quot;PromptDef_1425916438113_758944&amp;quot; name=&amp;quot;Anoca'"</definedName>
    <definedName name="_AMO_ContentDefinition_630089467.7" hidden="1">"'lc&amp;quot; definitionType=&amp;quot;TextDefinition&amp;quot; selectionType=&amp;quot;Single&amp;quot;&amp;gt;&amp;lt;Value&amp;gt;&amp;lt;String obj=&amp;quot;p7&amp;quot; value=&amp;quot;2015&amp;quot; /&amp;gt;&amp;lt;/Value&amp;gt;&amp;lt;/PromptDefinitionReference&amp;gt;&amp;lt;PromptDefinitionReference obj=&amp;quot;p8&amp;qu'"</definedName>
    <definedName name="_AMO_ContentDefinition_630089467.8" hidden="1">"'ot; promptId=&amp;quot;PromptDef_1425916438128_200439&amp;quot; name=&amp;quot;Idsreag&amp;quot; definitionType=&amp;quot;TextDefinition&amp;quot; selectionType=&amp;quot;Single&amp;quot;&amp;gt;&amp;lt;Value&amp;gt;&amp;lt;String obj=&amp;quot;p9&amp;quot; value=&amp;quot;130&amp;quot; /&amp;gt;&amp;lt;/Value&amp;gt;&amp;lt;/Pro'"</definedName>
    <definedName name="_AMO_ContentDefinition_630089467.9" hidden="1">"'mptDefinitionReference&amp;gt;&amp;lt;/DefinitionReferencesAndValues&amp;gt;&amp;lt;/PromptValues&amp;gt;"" /&gt;_x000D_
  &lt;param n=""HasPrompts"" v=""True"" /&gt;_x000D_
  &lt;param n=""DNA"" v=""&amp;lt;DNA&amp;gt;&amp;#xD;&amp;#xA;  &amp;lt;Type&amp;gt;StoredProcess&amp;lt;/Type&amp;gt;&amp;#xD;&amp;#xA;  &amp;lt;Name&amp;gt;Analise Re'"</definedName>
    <definedName name="_AMO_ContentDefinition_643045985" hidden="1">"'Partitions:14'"</definedName>
    <definedName name="_AMO_ContentDefinition_643045985.0" hidden="1">"'&lt;ContentDefinition name=""Analise Resultado"" rsid=""643045985"" type=""StoredProcess"" format=""ReportXml"" imgfmt=""ActiveXImage"" created=""03/26/2015 15:36:04"" modifed=""03/26/2015 15:41:55"" user=""Thiago Roberto Magalhães Veloso (SRE)"" appl'"</definedName>
    <definedName name="_AMO_ContentDefinition_643045985.1" hidden="1">"'y=""False"" css=""C:\Program Files\SASHome\SASAddinforMicrosoftOffice\6.1\Styles\AMODefault.css"" range=""Analise_Resultado"" auto=""False"" xTime=""00:00:10.4706282"" rTime=""00:00:01.2000720"" bgnew=""False"" nFmt=""False"" grphSet=""True"" imgY'"</definedName>
    <definedName name="_AMO_ContentDefinition_643045985.10" hidden="1">"'e Resultado&amp;lt;/DisplayName&amp;gt;&amp;#xD;&amp;#xA;  &amp;lt;SBIP&amp;gt;/SRE/Consultas/Analise Resultado&amp;lt;/SBIP&amp;gt;&amp;#xD;&amp;#xA;  &amp;lt;SBIPFull&amp;gt;/SRE/Consultas/Analise Resultado(StoredProcess)&amp;lt;/SBIPFull&amp;gt;&amp;#xD;&amp;#xA;  &amp;lt;Path&amp;gt;/SRE/Consultas/Analise Resultado&amp;lt'"</definedName>
    <definedName name="_AMO_ContentDefinition_643045985.11" hidden="1">"';/Path&amp;gt;&amp;#xD;&amp;#xA;&amp;lt;/DNA&amp;gt;"" /&gt;_x000D_
  &lt;param n=""ServerName"" v=""SASApp"" /&gt;_x000D_
  &lt;param n=""ClassName"" v=""SAS.OfficeAddin.StoredProcess"" /&gt;_x000D_
  &lt;param n=""XlNative"" v=""False"" /&gt;_x000D_
  &lt;param n=""UnselectedIds"" v="""" /&gt;_x000D_
  &lt;param n=""_ROM_Ver'"</definedName>
    <definedName name="_AMO_ContentDefinition_643045985.12" hidden="1">"'sion_"" v=""1.3"" /&gt;_x000D_
  &lt;param n=""_ROM_Application_"" v=""ODS"" /&gt;_x000D_
  &lt;param n=""_ROM_AppVersion_"" v=""9.4"" /&gt;_x000D_
  &lt;param n=""maxReportCols"" v=""10"" /&gt;_x000D_
  &lt;fids n=""main.srx"" v=""0"" /&gt;_x000D_
  &lt;ExcelXMLOptions AdjColWidths=""True"" RowOpt=""InsertE'"</definedName>
    <definedName name="_AMO_ContentDefinition_643045985.13" hidden="1">"'ntire"" ColOpt=""InsertCells"" /&gt;_x000D_
&lt;/ContentDefinition&gt;'"</definedName>
    <definedName name="_AMO_ContentDefinition_643045985.14" hidden="1">"'in.srx"" v=""0"" /&gt;_x000D_
  &lt;ExcelXMLOptions AdjColWidths=""True"" RowOpt=""InsertEntire"" ColOpt=""InsertCells"" /&gt;_x000D_
&lt;/ContentDefinition&gt;'"</definedName>
    <definedName name="_AMO_ContentDefinition_643045985.2" hidden="1">"'=""0"" imgX=""0"" redirect=""False""&gt;_x000D_
  &lt;files&gt;C:\Users\thiagomagalhaes\Documents\My SAS Files\Add-In for Microsoft Office\_SOA_A57QXCXO.BH000HXI_429848662\main.srx&lt;/files&gt;_x000D_
  &lt;parents /&gt;_x000D_
  &lt;children /&gt;_x000D_
  &lt;param n=""DisplayName"" v=""Analise Resul'"</definedName>
    <definedName name="_AMO_ContentDefinition_643045985.3" hidden="1">"'tado"" /&gt;_x000D_
  &lt;param n=""DisplayType"" v=""Stored Process"" /&gt;_x000D_
  &lt;param n=""RawValues"" v=""True"" /&gt;_x000D_
  &lt;param n=""AMO_Version"" v=""6.1"" /&gt;_x000D_
  &lt;param n=""Prompts"" v=""&amp;lt;PromptValues obj=&amp;quot;p1&amp;quot; version=&amp;quot;1.0&amp;quot;&amp;gt;&amp;lt;DefinitionRef'"</definedName>
    <definedName name="_AMO_ContentDefinition_643045985.4" hidden="1">"'erencesAndValues&amp;gt;&amp;lt;PromptDefinitionReference obj=&amp;quot;p2&amp;quot; promptId=&amp;quot;PromptDef_1425916438128_200439&amp;quot; name=&amp;quot;Idsreag&amp;quot; definitionType=&amp;quot;TextDefinition&amp;quot; selectionType=&amp;quot;Single&amp;quot;&amp;gt;&amp;lt;Value&amp;gt;&amp;lt;String obj'"</definedName>
    <definedName name="_AMO_ContentDefinition_643045985.5" hidden="1">"'=&amp;quot;p3&amp;quot; value=&amp;quot;130&amp;quot; /&amp;gt;&amp;lt;/Value&amp;gt;&amp;lt;/PromptDefinitionReference&amp;gt;&amp;lt;PromptDefinitionReference obj=&amp;quot;p4&amp;quot; promptId=&amp;quot;PromptDef_1425916525967_745390&amp;quot; name=&amp;quot;AnoInicioCalc&amp;quot; definitionType=&amp;quot;TextDef'"</definedName>
    <definedName name="_AMO_ContentDefinition_643045985.6" hidden="1">"'inition&amp;quot; selectionType=&amp;quot;Single&amp;quot;&amp;gt;&amp;lt;Value&amp;gt;&amp;lt;String obj=&amp;quot;p5&amp;quot; value=&amp;quot;2014&amp;quot; /&amp;gt;&amp;lt;/Value&amp;gt;&amp;lt;/PromptDefinitionReference&amp;gt;&amp;lt;PromptDefinitionReference obj=&amp;quot;p6&amp;quot; promptId=&amp;quot;PromptDef_14259164'"</definedName>
    <definedName name="_AMO_ContentDefinition_643045985.7" hidden="1">"'38113_758944&amp;quot; name=&amp;quot;Anocalc&amp;quot; definitionType=&amp;quot;TextDefinition&amp;quot; selectionType=&amp;quot;Single&amp;quot;&amp;gt;&amp;lt;Value&amp;gt;&amp;lt;String obj=&amp;quot;p7&amp;quot; value=&amp;quot;2015&amp;quot; /&amp;gt;&amp;lt;/Value&amp;gt;&amp;lt;/PromptDefinitionReference&amp;gt;&amp;lt;/Defin'"</definedName>
    <definedName name="_AMO_ContentDefinition_643045985.8" hidden="1">"'itionReferencesAndValues&amp;gt;&amp;lt;/PromptValues&amp;gt;"" /&gt;_x000D_
  &lt;param n=""HasPrompts"" v=""True"" /&gt;_x000D_
  &lt;param n=""DNA"" v=""&amp;lt;DNA&amp;gt;&amp;#xD;&amp;#xA;  &amp;lt;Type&amp;gt;StoredProcess&amp;lt;/Type&amp;gt;&amp;#xD;&amp;#xA;  &amp;lt;Name&amp;gt;Analise Resultado&amp;lt;/Name&amp;gt;&amp;#xD;&amp;#xA;  &amp;lt;'"</definedName>
    <definedName name="_AMO_ContentDefinition_643045985.9" hidden="1">"'Version&amp;gt;1&amp;lt;/Version&amp;gt;&amp;#xD;&amp;#xA;  &amp;lt;Assembly&amp;gt;SAS.EG.SDS.Model&amp;lt;/Assembly&amp;gt;&amp;#xD;&amp;#xA;  &amp;lt;Factory&amp;gt;SAS.EG.SDS.Model.Creator&amp;lt;/Factory&amp;gt;&amp;#xD;&amp;#xA;  &amp;lt;ParentName&amp;gt;Consultas&amp;lt;/ParentName&amp;gt;&amp;#xD;&amp;#xA;  &amp;lt;DisplayName&amp;gt;Analis'"</definedName>
    <definedName name="_AMO_ContentDefinition_659937799" hidden="1">"'Partitions:15'"</definedName>
    <definedName name="_AMO_ContentDefinition_659937799.0" hidden="1">"'&lt;ContentDefinition name=""Analise Resultado"" rsid=""659937799"" type=""StoredProcess"" format=""ReportXml"" imgfmt=""ActiveXImage"" created=""03/23/2015 14:53:09"" modifed=""03/23/2015 14:53:09"" user=""Thiago Roberto Magalhães Veloso (SRE)"" appl'"</definedName>
    <definedName name="_AMO_ContentDefinition_659937799.1" hidden="1">"'y=""False"" css=""C:\Program Files\SASHome\SASAddinforMicrosoftOffice\6.1\Styles\AMODefault.css"" range=""Analise_Resultado"" auto=""False"" xTime=""00:00:37.7774080"" rTime=""00:00:14.6113149"" bgnew=""False"" nFmt=""False"" grphSet=""True"" imgY'"</definedName>
    <definedName name="_AMO_ContentDefinition_659937799.10" hidden="1">"'Type&amp;gt;&amp;#xD;&amp;#xA;  &amp;lt;Name&amp;gt;Analise Resultado&amp;lt;/Name&amp;gt;&amp;#xD;&amp;#xA;  &amp;lt;Version&amp;gt;1&amp;lt;/Version&amp;gt;&amp;#xD;&amp;#xA;  &amp;lt;Assembly&amp;gt;SAS.EG.SDS.Model&amp;lt;/Assembly&amp;gt;&amp;#xD;&amp;#xA;  &amp;lt;Factory&amp;gt;SAS.EG.SDS.Model.Creator&amp;lt;/Factory&amp;gt;&amp;#xD;&amp;#xA;  &amp;lt;P'"</definedName>
    <definedName name="_AMO_ContentDefinition_659937799.11" hidden="1">"'arentName&amp;gt;Consultas&amp;lt;/ParentName&amp;gt;&amp;#xD;&amp;#xA;  &amp;lt;DisplayName&amp;gt;Analise Resultado&amp;lt;/DisplayName&amp;gt;&amp;#xD;&amp;#xA;  &amp;lt;SBIP&amp;gt;/SRE/Consultas/Analise Resultado&amp;lt;/SBIP&amp;gt;&amp;#xD;&amp;#xA;  &amp;lt;SBIPFull&amp;gt;/SRE/Consultas/Analise Resultado(StoredProces'"</definedName>
    <definedName name="_AMO_ContentDefinition_659937799.12" hidden="1">"'s)&amp;lt;/SBIPFull&amp;gt;&amp;#xD;&amp;#xA;  &amp;lt;Path&amp;gt;/SRE/Consultas/Analise Resultado&amp;lt;/Path&amp;gt;&amp;#xD;&amp;#xA;&amp;lt;/DNA&amp;gt;"" /&gt;_x000D_
  &lt;param n=""ServerName"" v=""SASApp"" /&gt;_x000D_
  &lt;param n=""ClassName"" v=""SAS.OfficeAddin.StoredProcess"" /&gt;_x000D_
  &lt;param n=""XlNative"" '"</definedName>
    <definedName name="_AMO_ContentDefinition_659937799.13" hidden="1">"'v=""False"" /&gt;_x000D_
  &lt;param n=""UnselectedIds"" v="""" /&gt;_x000D_
  &lt;param n=""_ROM_Version_"" v=""1.3"" /&gt;_x000D_
  &lt;param n=""_ROM_Application_"" v=""ODS"" /&gt;_x000D_
  &lt;param n=""_ROM_AppVersion_"" v=""9.4"" /&gt;_x000D_
  &lt;param n=""maxReportCols"" v=""10"" /&gt;_x000D_
  &lt;fids n=""ma'"</definedName>
    <definedName name="_AMO_ContentDefinition_659937799.14" hidden="1">"'in.srx"" v=""0"" /&gt;_x000D_
  &lt;ExcelXMLOptions AdjColWidths=""True"" RowOpt=""InsertEntire"" ColOpt=""InsertCells"" /&gt;_x000D_
&lt;/ContentDefinition&gt;'"</definedName>
    <definedName name="_AMO_ContentDefinition_659937799.2" hidden="1">"'=""0"" imgX=""0"" redirect=""False""&gt;_x000D_
  &lt;files&gt;C:\Users\thiagomagalhaes\Documents\My SAS Files\Add-In for Microsoft Office\_SOA_A57QXCXO.BH000HXI_146258616\main.srx&lt;/files&gt;_x000D_
  &lt;parents /&gt;_x000D_
  &lt;children /&gt;_x000D_
  &lt;param n=""DisplayName"" v=""Analise Resul'"</definedName>
    <definedName name="_AMO_ContentDefinition_659937799.3" hidden="1">"'tado"" /&gt;_x000D_
  &lt;param n=""DisplayType"" v=""Stored Process"" /&gt;_x000D_
  &lt;param n=""RawValues"" v=""True"" /&gt;_x000D_
  &lt;param n=""AMO_Version"" v=""6.1"" /&gt;_x000D_
  &lt;param n=""Prompts"" v=""&amp;lt;PromptValues obj=&amp;quot;p1&amp;quot; version=&amp;quot;1.0&amp;quot;&amp;gt;&amp;lt;DefinitionRef'"</definedName>
    <definedName name="_AMO_ContentDefinition_659937799.4" hidden="1">"'erencesAndValues&amp;gt;&amp;lt;PromptDefinitionReference obj=&amp;quot;p2&amp;quot; promptId=&amp;quot;PromptDef_1425916438129_508769&amp;quot; name=&amp;quot;AnaliseMercado&amp;quot; definitionType=&amp;quot;TextDefinition&amp;quot; selectionType=&amp;quot;Single&amp;quot;&amp;gt;&amp;lt;Value&amp;gt;&amp;lt;Str'"</definedName>
    <definedName name="_AMO_ContentDefinition_659937799.5" hidden="1">"'ing obj=&amp;quot;p3&amp;quot; value=&amp;quot;Sim&amp;quot; /&amp;gt;&amp;lt;/Value&amp;gt;&amp;lt;/PromptDefinitionReference&amp;gt;&amp;lt;PromptDefinitionReference obj=&amp;quot;p4&amp;quot; promptId=&amp;quot;PromptDef_1425916438128_200439&amp;quot; name=&amp;quot;Idsreag&amp;quot; definitionType=&amp;quot;TextDe'"</definedName>
    <definedName name="_AMO_ContentDefinition_659937799.6" hidden="1">"'finition&amp;quot; selectionType=&amp;quot;Single&amp;quot;&amp;gt;&amp;lt;Value&amp;gt;&amp;lt;String obj=&amp;quot;p5&amp;quot; value=&amp;quot;130&amp;quot; /&amp;gt;&amp;lt;/Value&amp;gt;&amp;lt;/PromptDefinitionReference&amp;gt;&amp;lt;PromptDefinitionReference obj=&amp;quot;p6&amp;quot; promptId=&amp;quot;PromptDef_14259164'"</definedName>
    <definedName name="_AMO_ContentDefinition_659937799.7" hidden="1">"'38113_758944&amp;quot; name=&amp;quot;Anocalc&amp;quot; definitionType=&amp;quot;TextDefinition&amp;quot; selectionType=&amp;quot;Single&amp;quot;&amp;gt;&amp;lt;Value&amp;gt;&amp;lt;String obj=&amp;quot;p7&amp;quot; value=&amp;quot;2015&amp;quot; /&amp;gt;&amp;lt;/Value&amp;gt;&amp;lt;/PromptDefinitionReference&amp;gt;&amp;lt;Prompt'"</definedName>
    <definedName name="_AMO_ContentDefinition_659937799.8" hidden="1">"'DefinitionReference obj=&amp;quot;p8&amp;quot; promptId=&amp;quot;PromptDef_1425916525967_745390&amp;quot; name=&amp;quot;AnoInicioCalc&amp;quot; definitionType=&amp;quot;TextDefinition&amp;quot; selectionType=&amp;quot;Single&amp;quot;&amp;gt;&amp;lt;Value&amp;gt;&amp;lt;String obj=&amp;quot;p9&amp;quot; value=&amp;q'"</definedName>
    <definedName name="_AMO_ContentDefinition_659937799.9" hidden="1">"'uot;2014&amp;quot; /&amp;gt;&amp;lt;/Value&amp;gt;&amp;lt;/PromptDefinitionReference&amp;gt;&amp;lt;/DefinitionReferencesAndValues&amp;gt;&amp;lt;/PromptValues&amp;gt;"" /&gt;_x000D_
  &lt;param n=""HasPrompts"" v=""True"" /&gt;_x000D_
  &lt;param n=""DNA"" v=""&amp;lt;DNA&amp;gt;&amp;#xD;&amp;#xA;  &amp;lt;Type&amp;gt;StoredProcess&amp;lt;/'"</definedName>
    <definedName name="_AMO_ContentDefinition_663608823" hidden="1">"'Partitions:15'"</definedName>
    <definedName name="_AMO_ContentDefinition_663608823.0" hidden="1">"'&lt;ContentDefinition name=""Analise Resultado"" rsid=""663608823"" type=""StoredProcess"" format=""ReportXml"" imgfmt=""ActiveXImage"" created=""03/26/2015 15:53:43"" modifed=""03/26/2015 15:53:43"" user=""Thiago Roberto Magalhães Veloso (SRE)"" appl'"</definedName>
    <definedName name="_AMO_ContentDefinition_663608823.1" hidden="1">"'y=""False"" css=""C:\Program Files\SASHome\SASAddinforMicrosoftOffice\6.1\Styles\AMODefault.css"" range=""Analise_Resultado"" auto=""False"" xTime=""00:00:10.4288460"" rTime=""00:00:14.8208892"" bgnew=""False"" nFmt=""False"" grphSet=""True"" imgY'"</definedName>
    <definedName name="_AMO_ContentDefinition_663608823.10" hidden="1">"'Type&amp;gt;&amp;#xD;&amp;#xA;  &amp;lt;Name&amp;gt;Analise Resultado&amp;lt;/Name&amp;gt;&amp;#xD;&amp;#xA;  &amp;lt;Version&amp;gt;1&amp;lt;/Version&amp;gt;&amp;#xD;&amp;#xA;  &amp;lt;Assembly&amp;gt;SAS.EG.SDS.Model&amp;lt;/Assembly&amp;gt;&amp;#xD;&amp;#xA;  &amp;lt;Factory&amp;gt;SAS.EG.SDS.Model.Creator&amp;lt;/Factory&amp;gt;&amp;#xD;&amp;#xA;  &amp;lt;P'"</definedName>
    <definedName name="_AMO_ContentDefinition_663608823.11" hidden="1">"'arentName&amp;gt;Consultas&amp;lt;/ParentName&amp;gt;&amp;#xD;&amp;#xA;  &amp;lt;DisplayName&amp;gt;Analise Resultado&amp;lt;/DisplayName&amp;gt;&amp;#xD;&amp;#xA;  &amp;lt;SBIP&amp;gt;/SRE/Consultas/Analise Resultado&amp;lt;/SBIP&amp;gt;&amp;#xD;&amp;#xA;  &amp;lt;SBIPFull&amp;gt;/SRE/Consultas/Analise Resultado(StoredProces'"</definedName>
    <definedName name="_AMO_ContentDefinition_663608823.12" hidden="1">"'s)&amp;lt;/SBIPFull&amp;gt;&amp;#xD;&amp;#xA;  &amp;lt;Path&amp;gt;/SRE/Consultas/Analise Resultado&amp;lt;/Path&amp;gt;&amp;#xD;&amp;#xA;&amp;lt;/DNA&amp;gt;"" /&gt;_x000D_
  &lt;param n=""ServerName"" v=""SASApp"" /&gt;_x000D_
  &lt;param n=""ClassName"" v=""SAS.OfficeAddin.StoredProcess"" /&gt;_x000D_
  &lt;param n=""XlNative"" '"</definedName>
    <definedName name="_AMO_ContentDefinition_663608823.13" hidden="1">"'v=""False"" /&gt;_x000D_
  &lt;param n=""UnselectedIds"" v="""" /&gt;_x000D_
  &lt;param n=""_ROM_Version_"" v=""1.3"" /&gt;_x000D_
  &lt;param n=""_ROM_Application_"" v=""ODS"" /&gt;_x000D_
  &lt;param n=""_ROM_AppVersion_"" v=""9.4"" /&gt;_x000D_
  &lt;param n=""maxReportCols"" v=""10"" /&gt;_x000D_
  &lt;fids n=""ma'"</definedName>
    <definedName name="_AMO_ContentDefinition_663608823.14" hidden="1">"'in.srx"" v=""0"" /&gt;_x000D_
  &lt;ExcelXMLOptions AdjColWidths=""True"" RowOpt=""InsertEntire"" ColOpt=""InsertCells"" /&gt;_x000D_
&lt;/ContentDefinition&gt;'"</definedName>
    <definedName name="_AMO_ContentDefinition_663608823.2" hidden="1">"'=""0"" imgX=""0"" redirect=""False""&gt;_x000D_
  &lt;files&gt;C:\Users\thiagomagalhaes\Documents\My SAS Files\Add-In for Microsoft Office\_SOA_A57QXCXO.BH000HXI_312207703\main.srx&lt;/files&gt;_x000D_
  &lt;parents /&gt;_x000D_
  &lt;children /&gt;_x000D_
  &lt;param n=""DisplayName"" v=""Analise Resul'"</definedName>
    <definedName name="_AMO_ContentDefinition_663608823.3" hidden="1">"'tado"" /&gt;_x000D_
  &lt;param n=""DisplayType"" v=""Stored Process"" /&gt;_x000D_
  &lt;param n=""RawValues"" v=""True"" /&gt;_x000D_
  &lt;param n=""AMO_Version"" v=""6.1"" /&gt;_x000D_
  &lt;param n=""Prompts"" v=""&amp;lt;PromptValues obj=&amp;quot;p1&amp;quot; version=&amp;quot;1.0&amp;quot;&amp;gt;&amp;lt;DefinitionRef'"</definedName>
    <definedName name="_AMO_ContentDefinition_663608823.4" hidden="1">"'erencesAndValues&amp;gt;&amp;lt;PromptDefinitionReference obj=&amp;quot;p2&amp;quot; promptId=&amp;quot;PromptDef_1425916438128_200439&amp;quot; name=&amp;quot;Idsreag&amp;quot; definitionType=&amp;quot;TextDefinition&amp;quot; selectionType=&amp;quot;Single&amp;quot;&amp;gt;&amp;lt;Value&amp;gt;&amp;lt;String obj'"</definedName>
    <definedName name="_AMO_ContentDefinition_663608823.5" hidden="1">"'=&amp;quot;p3&amp;quot; value=&amp;quot;130&amp;quot; /&amp;gt;&amp;lt;/Value&amp;gt;&amp;lt;/PromptDefinitionReference&amp;gt;&amp;lt;PromptDefinitionReference obj=&amp;quot;p4&amp;quot; promptId=&amp;quot;PromptDef_1425916438113_758944&amp;quot; name=&amp;quot;Anocalc&amp;quot; definitionType=&amp;quot;TextDefinitio'"</definedName>
    <definedName name="_AMO_ContentDefinition_663608823.6" hidden="1">"'n&amp;quot; selectionType=&amp;quot;Single&amp;quot;&amp;gt;&amp;lt;Value&amp;gt;&amp;lt;String obj=&amp;quot;p5&amp;quot; value=&amp;quot;2015&amp;quot; /&amp;gt;&amp;lt;/Value&amp;gt;&amp;lt;/PromptDefinitionReference&amp;gt;&amp;lt;PromptDefinitionReference obj=&amp;quot;p6&amp;quot; promptId=&amp;quot;PromptDef_1425916438129_'"</definedName>
    <definedName name="_AMO_ContentDefinition_663608823.7" hidden="1">"'508769&amp;quot; name=&amp;quot;AnaliseMercado&amp;quot; definitionType=&amp;quot;TextDefinition&amp;quot; selectionType=&amp;quot;Single&amp;quot;&amp;gt;&amp;lt;Value&amp;gt;&amp;lt;String obj=&amp;quot;p7&amp;quot; value=&amp;quot;Sim&amp;quot; /&amp;gt;&amp;lt;/Value&amp;gt;&amp;lt;/PromptDefinitionReference&amp;gt;&amp;lt;Prompt'"</definedName>
    <definedName name="_AMO_ContentDefinition_663608823.8" hidden="1">"'DefinitionReference obj=&amp;quot;p8&amp;quot; promptId=&amp;quot;PromptDef_1425916525967_745390&amp;quot; name=&amp;quot;AnoInicioCalc&amp;quot; definitionType=&amp;quot;TextDefinition&amp;quot; selectionType=&amp;quot;Single&amp;quot;&amp;gt;&amp;lt;Value&amp;gt;&amp;lt;String obj=&amp;quot;p9&amp;quot; value=&amp;q'"</definedName>
    <definedName name="_AMO_ContentDefinition_663608823.9" hidden="1">"'uot;2014&amp;quot; /&amp;gt;&amp;lt;/Value&amp;gt;&amp;lt;/PromptDefinitionReference&amp;gt;&amp;lt;/DefinitionReferencesAndValues&amp;gt;&amp;lt;/PromptValues&amp;gt;"" /&gt;_x000D_
  &lt;param n=""HasPrompts"" v=""True"" /&gt;_x000D_
  &lt;param n=""DNA"" v=""&amp;lt;DNA&amp;gt;&amp;#xD;&amp;#xA;  &amp;lt;Type&amp;gt;StoredProcess&amp;lt;/'"</definedName>
    <definedName name="_AMO_ContentDefinition_703996623" hidden="1">"'Partitions:14'"</definedName>
    <definedName name="_AMO_ContentDefinition_703996623.0" hidden="1">"'&lt;ContentDefinition name=""Analise Resultado"" rsid=""703996623"" type=""StoredProcess"" format=""ReportXml"" imgfmt=""ActiveX"" created=""05/27/2015 16:04:41"" modifed=""05/27/2015 16:09:32"" user=""nadiamaki"" apply=""False"" css=""C:\Program Files ('"</definedName>
    <definedName name="_AMO_ContentDefinition_703996623.1" hidden="1">"'x86)\SASHome\x86\SASAddinforMicrosoftOffice\6.1\Styles\AMODefault.css"" range=""Analise_Resultado"" auto=""False"" xTime=""00:00:17.4103482"" rTime=""00:00:01.5700314"" bgnew=""False"" nFmt=""False"" grphSet=""True"" imgY=""0"" imgX=""0"" redirect=""'"</definedName>
    <definedName name="_AMO_ContentDefinition_703996623.10" hidden="1">"'D;&amp;#xA;  &amp;lt;SBIP&amp;gt;/SRE/Consultas/Analise Resultado&amp;lt;/SBIP&amp;gt;&amp;#xD;&amp;#xA;  &amp;lt;SBIPFull&amp;gt;/SRE/Consultas/Analise Resultado(StoredProcess)&amp;lt;/SBIPFull&amp;gt;&amp;#xD;&amp;#xA;  &amp;lt;Path&amp;gt;/SRE/Consultas/Analise Resultado&amp;lt;/Path&amp;gt;&amp;#xD;&amp;#xA;&amp;lt;/DNA&amp;gt;""'"</definedName>
    <definedName name="_AMO_ContentDefinition_703996623.11" hidden="1">"' /&gt;_x000D_
  &lt;param n=""ServerName"" v=""SASApp"" /&gt;_x000D_
  &lt;param n=""ClassName"" v=""SAS.OfficeAddin.StoredProcess"" /&gt;_x000D_
  &lt;param n=""XlNative"" v=""False"" /&gt;_x000D_
  &lt;param n=""UnselectedIds"" v="""" /&gt;_x000D_
  &lt;param n=""_ROM_Version_"" v=""1.3"" /&gt;_x000D_
  &lt;param n=""'"</definedName>
    <definedName name="_AMO_ContentDefinition_703996623.12" hidden="1">"'_ROM_Application_"" v=""ODS"" /&gt;_x000D_
  &lt;param n=""_ROM_AppVersion_"" v=""9.4""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703996623.13" hidden="1">"'
&lt;/ContentDefinition&gt;'"</definedName>
    <definedName name="_AMO_ContentDefinition_703996623.14" hidden="1">"'tions AdjColWidths=""True"" RowOpt=""InsertEntire"" ColOpt=""InsertCells"" /&gt;_x000D_
&lt;/ContentDefinition&gt;'"</definedName>
    <definedName name="_AMO_ContentDefinition_703996623.2" hidden="1">"'False""&gt;_x000D_
  &lt;files&gt;C:\Users\nadiamaki\Documents\My SAS Files\Add-In for Microsoft Office\_SOA_A57QXCXO.BH000HXI_305936847\main.srx&lt;/files&gt;_x000D_
  &lt;parents /&gt;_x000D_
  &lt;children /&gt;_x000D_
  &lt;param n=""DisplayName"" v=""Analise Resultado"" /&gt;_x000D_
  &lt;param n=""DisplayTyp'"</definedName>
    <definedName name="_AMO_ContentDefinition_703996623.3" hidden="1">"'e"" v=""Stored Process"" /&gt;_x000D_
  &lt;param n=""RawValues"" v=""True"" /&gt;_x000D_
  &lt;param n=""AMO_Version"" v=""6.1"" /&gt;_x000D_
  &lt;param n=""Prompts"" v=""&amp;lt;PromptValues obj=&amp;quot;p1&amp;quot; version=&amp;quot;1.0&amp;quot;&amp;gt;&amp;lt;DefinitionReferencesAndValues&amp;gt;&amp;lt;PromptDefi'"</definedName>
    <definedName name="_AMO_ContentDefinition_703996623.4" hidden="1">"'nitionReference obj=&amp;quot;p2&amp;quot; promptId=&amp;quot;PromptDef_1425916525967_745390&amp;quot; name=&amp;quot;AnoInicioCalc&amp;quot; definitionType=&amp;quot;TextDefinition&amp;quot; selectionType=&amp;quot;Single&amp;quot;&amp;gt;&amp;lt;Value&amp;gt;&amp;lt;String obj=&amp;quot;p3&amp;quot; value=&amp;quot;'"</definedName>
    <definedName name="_AMO_ContentDefinition_703996623.5" hidden="1">"'2014&amp;quot; /&amp;gt;&amp;lt;/Value&amp;gt;&amp;lt;/PromptDefinitionReference&amp;gt;&amp;lt;PromptDefinitionReference obj=&amp;quot;p4&amp;quot; promptId=&amp;quot;PromptDef_1425916438113_758944&amp;quot; name=&amp;quot;Anocalc&amp;quot; definitionType=&amp;quot;TextDefinition&amp;quot; selectionType=&amp;quot'"</definedName>
    <definedName name="_AMO_ContentDefinition_703996623.6" hidden="1">"';Single&amp;quot;&amp;gt;&amp;lt;Value&amp;gt;&amp;lt;String obj=&amp;quot;p5&amp;quot; value=&amp;quot;2015&amp;quot; /&amp;gt;&amp;lt;/Value&amp;gt;&amp;lt;/PromptDefinitionReference&amp;gt;&amp;lt;PromptDefinitionReference obj=&amp;quot;p6&amp;quot; promptId=&amp;quot;PromptDef_1425916438128_200439&amp;quot; name=&amp;quot;Ids'"</definedName>
    <definedName name="_AMO_ContentDefinition_703996623.7" hidden="1">"'reag&amp;quot; definitionType=&amp;quot;TextDefinition&amp;quot; selectionType=&amp;quot;Single&amp;quot;&amp;gt;&amp;lt;Value&amp;gt;&amp;lt;String obj=&amp;quot;p7&amp;quot; value=&amp;quot;145&amp;quot; /&amp;gt;&amp;lt;/Value&amp;gt;&amp;lt;/PromptDefinitionReference&amp;gt;&amp;lt;/DefinitionReferencesAndValues&amp;gt;&amp;lt;/P'"</definedName>
    <definedName name="_AMO_ContentDefinition_703996623.8" hidden="1">"'romptValues&amp;gt;"" /&gt;_x000D_
  &lt;param n=""HasPrompts"" v=""True"" /&gt;_x000D_
  &lt;param n=""DNA"" v=""&amp;lt;DNA&amp;gt;&amp;#xD;&amp;#xA;  &amp;lt;Type&amp;gt;StoredProcess&amp;lt;/Type&amp;gt;&amp;#xD;&amp;#xA;  &amp;lt;Name&amp;gt;Analise Resultado&amp;lt;/Name&amp;gt;&amp;#xD;&amp;#xA;  &amp;lt;Version&amp;gt;1&amp;lt;/Version&amp;gt;&amp;#xD;&amp;'"</definedName>
    <definedName name="_AMO_ContentDefinition_703996623.9" hidden="1">"'#xA;  &amp;lt;Assembly&amp;gt;SAS.EG.SDS.Model&amp;lt;/Assembly&amp;gt;&amp;#xD;&amp;#xA;  &amp;lt;Factory&amp;gt;SAS.EG.SDS.Model.Creator&amp;lt;/Factory&amp;gt;&amp;#xD;&amp;#xA;  &amp;lt;ParentName&amp;gt;Consultas&amp;lt;/ParentName&amp;gt;&amp;#xD;&amp;#xA;  &amp;lt;DisplayName&amp;gt;Analise Resultado&amp;lt;/DisplayName&amp;gt;&amp;#x'"</definedName>
    <definedName name="_AMO_ContentDefinition_718052594" hidden="1">"'Partitions:15'"</definedName>
    <definedName name="_AMO_ContentDefinition_718052594.0" hidden="1">"'&lt;ContentDefinition name=""Analise Resultado"" rsid=""718052594"" type=""StoredProcess"" format=""ReportXml"" imgfmt=""ActiveX"" created=""05/22/2015 18:04:24"" modifed=""05/22/2015 18:04:24"" user=""danieldanna"" apply=""False"" css=""C:\Program Files'"</definedName>
    <definedName name="_AMO_ContentDefinition_718052594.1" hidden="1">"' (x86)\SASHome\x86\SASAddinforMicrosoftOffice\6.1\Styles\AMODefault.css"" range=""Analise_Resultado"" auto=""False"" xTime=""00:00:15.3506248"" rTime=""00:00:17.5802984"" bgnew=""False"" nFmt=""False"" grphSet=""True"" imgY=""0"" imgX=""0"" redirect'"</definedName>
    <definedName name="_AMO_ContentDefinition_718052594.10" hidden="1">"'t;Analise Resultado&amp;lt;/Name&amp;gt;&amp;#xD;&amp;#xA;  &amp;lt;Version&amp;gt;1&amp;lt;/Version&amp;gt;&amp;#xD;&amp;#xA;  &amp;lt;Assembly&amp;gt;SAS.EG.SDS.Model&amp;lt;/Assembly&amp;gt;&amp;#xD;&amp;#xA;  &amp;lt;Factory&amp;gt;SAS.EG.SDS.Model.Creator&amp;lt;/Factory&amp;gt;&amp;#xD;&amp;#xA;  &amp;lt;ParentName&amp;gt;Consultas&amp;lt;/Par'"</definedName>
    <definedName name="_AMO_ContentDefinition_718052594.11" hidden="1">"'entName&amp;gt;&amp;#xD;&amp;#xA;  &amp;lt;DisplayName&amp;gt;Analise Resultado&amp;lt;/DisplayName&amp;gt;&amp;#xD;&amp;#xA;  &amp;lt;SBIP&amp;gt;/SRE/Consultas/Analise Resultado&amp;lt;/SBIP&amp;gt;&amp;#xD;&amp;#xA;  &amp;lt;SBIPFull&amp;gt;/SRE/Consultas/Analise Resultado(StoredProcess)&amp;lt;/SBIPFull&amp;gt;&amp;#xD;&amp;#xA; '"</definedName>
    <definedName name="_AMO_ContentDefinition_718052594.12" hidden="1">"' &amp;lt;Path&amp;gt;/SRE/Consultas/Analise Resultado&amp;lt;/Path&amp;gt;&amp;#xD;&amp;#xA;&amp;lt;/DNA&amp;gt;"" /&gt;_x000D_
  &lt;param n=""ServerName"" v=""SASApp"" /&gt;_x000D_
  &lt;param n=""ClassName"" v=""SAS.OfficeAddin.StoredProcess"" /&gt;_x000D_
  &lt;param n=""XlNative"" v=""False"" /&gt;_x000D_
  &lt;param n=""Un'"</definedName>
    <definedName name="_AMO_ContentDefinition_718052594.13" hidden="1">"'selectedIds"" v="""" /&gt;_x000D_
  &lt;param n=""_ROM_Version_"" v=""1.3"" /&gt;_x000D_
  &lt;param n=""_ROM_Application_"" v=""ODS"" /&gt;_x000D_
  &lt;param n=""_ROM_AppVersion_"" v=""9.4"" /&gt;_x000D_
  &lt;param n=""maxReportCols"" v=""10"" /&gt;_x000D_
  &lt;fids n=""main.srx"" v=""0"" /&gt;_x000D_
  &lt;ExcelXMLO'"</definedName>
    <definedName name="_AMO_ContentDefinition_718052594.14" hidden="1">"'ptions AdjColWidths=""True"" RowOpt=""InsertEntire"" ColOpt=""InsertCells"" /&gt;_x000D_
&lt;/ContentDefinition&gt;'"</definedName>
    <definedName name="_AMO_ContentDefinition_718052594.2" hidden="1">"'=""False""&gt;_x000D_
  &lt;files&gt;C:\Users\danieldanna\Documents\My SAS Files\Add-In for Microsoft Office\_SOA_A57QXCXO.BH000HXI_605629069\main.srx&lt;/files&gt;_x000D_
  &lt;parents /&gt;_x000D_
  &lt;children /&gt;_x000D_
  &lt;param n=""DisplayName"" v=""Analise Resultado"" /&gt;_x000D_
  &lt;param n=""Displa'"</definedName>
    <definedName name="_AMO_ContentDefinition_718052594.3" hidden="1">"'yType"" v=""Stored Process"" /&gt;_x000D_
  &lt;param n=""RawValues"" v=""True"" /&gt;_x000D_
  &lt;param n=""AMO_Version"" v=""6.1"" /&gt;_x000D_
  &lt;param n=""Prompts"" v=""&amp;lt;PromptValues obj=&amp;quot;p1&amp;quot; version=&amp;quot;1.0&amp;quot;&amp;gt;&amp;lt;DefinitionReferencesAndValues&amp;gt;&amp;lt;Prompt'"</definedName>
    <definedName name="_AMO_ContentDefinition_718052594.4" hidden="1">"'DefinitionReference obj=&amp;quot;p2&amp;quot; promptId=&amp;quot;PromptDef_1425916438129_508769&amp;quot; name=&amp;quot;AnaliseMercado&amp;quot; definitionType=&amp;quot;TextDefinition&amp;quot; selectionType=&amp;quot;Single&amp;quot;&amp;gt;&amp;lt;Value&amp;gt;&amp;lt;String obj=&amp;quot;p3&amp;quot; value=&amp;'"</definedName>
    <definedName name="_AMO_ContentDefinition_718052594.5" hidden="1">"'quot;Sim&amp;quot; /&amp;gt;&amp;lt;/Value&amp;gt;&amp;lt;/PromptDefinitionReference&amp;gt;&amp;lt;PromptDefinitionReference obj=&amp;quot;p4&amp;quot; promptId=&amp;quot;PromptDef_1425916525967_745390&amp;quot; name=&amp;quot;AnoInicioCalc&amp;quot; definitionType=&amp;quot;TextDefinition&amp;quot; selection'"</definedName>
    <definedName name="_AMO_ContentDefinition_718052594.6" hidden="1">"'Type=&amp;quot;Single&amp;quot;&amp;gt;&amp;lt;Value&amp;gt;&amp;lt;String obj=&amp;quot;p5&amp;quot; value=&amp;quot;2014&amp;quot; /&amp;gt;&amp;lt;/Value&amp;gt;&amp;lt;/PromptDefinitionReference&amp;gt;&amp;lt;PromptDefinitionReference obj=&amp;quot;p6&amp;quot; promptId=&amp;quot;PromptDef_1425916438128_200439&amp;quot; name'"</definedName>
    <definedName name="_AMO_ContentDefinition_718052594.7" hidden="1">"'=&amp;quot;Idsreag&amp;quot; definitionType=&amp;quot;TextDefinition&amp;quot; selectionType=&amp;quot;Single&amp;quot;&amp;gt;&amp;lt;Value&amp;gt;&amp;lt;String obj=&amp;quot;p7&amp;quot; value=&amp;quot;145&amp;quot; /&amp;gt;&amp;lt;/Value&amp;gt;&amp;lt;/PromptDefinitionReference&amp;gt;&amp;lt;PromptDefinitionReference obj='"</definedName>
    <definedName name="_AMO_ContentDefinition_718052594.8" hidden="1">"'&amp;quot;p8&amp;quot; promptId=&amp;quot;PromptDef_1425916438113_758944&amp;quot; name=&amp;quot;Anocalc&amp;quot; definitionType=&amp;quot;TextDefinition&amp;quot; selectionType=&amp;quot;Single&amp;quot;&amp;gt;&amp;lt;Value&amp;gt;&amp;lt;String obj=&amp;quot;p9&amp;quot; value=&amp;quot;2015&amp;quot; /&amp;gt;&amp;lt;/Value'"</definedName>
    <definedName name="_AMO_ContentDefinition_718052594.9" hidden="1">"'&amp;gt;&amp;lt;/PromptDefinitionReference&amp;gt;&amp;lt;/DefinitionReferencesAndValues&amp;gt;&amp;lt;/PromptValues&amp;gt;"" /&gt;_x000D_
  &lt;param n=""HasPrompts"" v=""True"" /&gt;_x000D_
  &lt;param n=""DNA"" v=""&amp;lt;DNA&amp;gt;&amp;#xD;&amp;#xA;  &amp;lt;Type&amp;gt;StoredProcess&amp;lt;/Type&amp;gt;&amp;#xD;&amp;#xA;  &amp;lt;Name&amp;g'"</definedName>
    <definedName name="_AMO_ContentDefinition_751190492" hidden="1">"'Partitions:15'"</definedName>
    <definedName name="_AMO_ContentDefinition_751190492.0" hidden="1">"'&lt;ContentDefinition name=""Analise Resultado"" rsid=""751190492"" type=""StoredProcess"" format=""ReportXml"" imgfmt=""ActiveXImage"" created=""06/19/2015 19:32:00"" modifed=""06/19/2015 19:54:41"" user=""Thiago Roberto Magalhães Veloso (SRE)"" appl'"</definedName>
    <definedName name="_AMO_ContentDefinition_751190492.1" hidden="1">"'y=""False"" css=""C:\Program Files\SASHome\SASAddinforMicrosoftOffice\6.1\Styles\AMODefault.css"" range=""Analise_Resultado"" auto=""False"" xTime=""00:00:15.3600714"" rTime=""00:00:01.6993398"" bgnew=""False"" nFmt=""False"" grphSet=""True"" imgY'"</definedName>
    <definedName name="_AMO_ContentDefinition_751190492.10" hidden="1">"'Type&amp;gt;&amp;#xD;&amp;#xA;  &amp;lt;Name&amp;gt;Analise Resultado&amp;lt;/Name&amp;gt;&amp;#xD;&amp;#xA;  &amp;lt;Version&amp;gt;1&amp;lt;/Version&amp;gt;&amp;#xD;&amp;#xA;  &amp;lt;Assembly&amp;gt;SAS.EG.SDS.Model&amp;lt;/Assembly&amp;gt;&amp;#xD;&amp;#xA;  &amp;lt;Factory&amp;gt;SAS.EG.SDS.Model.Creator&amp;lt;/Factory&amp;gt;&amp;#xD;&amp;#xA;  &amp;lt;P'"</definedName>
    <definedName name="_AMO_ContentDefinition_751190492.11" hidden="1">"'arentName&amp;gt;Consultas&amp;lt;/ParentName&amp;gt;&amp;#xD;&amp;#xA;  &amp;lt;DisplayName&amp;gt;Analise Resultado&amp;lt;/DisplayName&amp;gt;&amp;#xD;&amp;#xA;  &amp;lt;SBIP&amp;gt;/SRE/Consultas/Analise Resultado&amp;lt;/SBIP&amp;gt;&amp;#xD;&amp;#xA;  &amp;lt;SBIPFull&amp;gt;/SRE/Consultas/Analise Resultado(StoredProces'"</definedName>
    <definedName name="_AMO_ContentDefinition_751190492.12" hidden="1">"'s)&amp;lt;/SBIPFull&amp;gt;&amp;#xD;&amp;#xA;  &amp;lt;Path&amp;gt;/SRE/Consultas/Analise Resultado&amp;lt;/Path&amp;gt;&amp;#xD;&amp;#xA;&amp;lt;/DNA&amp;gt;"" /&gt;_x000D_
  &lt;param n=""ServerName"" v=""SASApp"" /&gt;_x000D_
  &lt;param n=""ClassName"" v=""SAS.OfficeAddin.StoredProcess"" /&gt;_x000D_
  &lt;param n=""XlNative"" '"</definedName>
    <definedName name="_AMO_ContentDefinition_751190492.13" hidden="1">"'v=""False"" /&gt;_x000D_
  &lt;param n=""UnselectedIds"" v="""" /&gt;_x000D_
  &lt;param n=""_ROM_Version_"" v=""1.3"" /&gt;_x000D_
  &lt;param n=""_ROM_Application_"" v=""ODS"" /&gt;_x000D_
  &lt;param n=""_ROM_AppVersion_"" v=""9.4"" /&gt;_x000D_
  &lt;param n=""maxReportCols"" v=""10"" /&gt;_x000D_
  &lt;fids n=""ma'"</definedName>
    <definedName name="_AMO_ContentDefinition_751190492.14" hidden="1">"'in.srx"" v=""0"" /&gt;_x000D_
  &lt;ExcelXMLOptions AdjColWidths=""True"" RowOpt=""InsertEntire"" ColOpt=""InsertCells"" /&gt;_x000D_
&lt;/ContentDefinition&gt;'"</definedName>
    <definedName name="_AMO_ContentDefinition_751190492.2" hidden="1">"'=""0"" imgX=""0"" redirect=""False""&gt;_x000D_
  &lt;files&gt;C:\Users\thiagomagalhaes\Documents\My SAS Files\Add-In for Microsoft Office\_SOA_A57QXCXO.BH000HXI_976796089\main.srx&lt;/files&gt;_x000D_
  &lt;parents /&gt;_x000D_
  &lt;children /&gt;_x000D_
  &lt;param n=""DisplayName"" v=""Analise Resul'"</definedName>
    <definedName name="_AMO_ContentDefinition_751190492.3" hidden="1">"'tado"" /&gt;_x000D_
  &lt;param n=""DisplayType"" v=""Stored Process"" /&gt;_x000D_
  &lt;param n=""RawValues"" v=""True"" /&gt;_x000D_
  &lt;param n=""AMO_Version"" v=""6.1"" /&gt;_x000D_
  &lt;param n=""Prompts"" v=""&amp;lt;PromptValues obj=&amp;quot;p1&amp;quot; version=&amp;quot;1.0&amp;quot;&amp;gt;&amp;lt;DefinitionRef'"</definedName>
    <definedName name="_AMO_ContentDefinition_751190492.4" hidden="1">"'erencesAndValues&amp;gt;&amp;lt;PromptDefinitionReference obj=&amp;quot;p2&amp;quot; promptId=&amp;quot;PromptDef_1425916438128_200439&amp;quot; name=&amp;quot;Idsreag&amp;quot; definitionType=&amp;quot;TextDefinition&amp;quot; selectionType=&amp;quot;Single&amp;quot;&amp;gt;&amp;lt;Value&amp;gt;&amp;lt;String obj'"</definedName>
    <definedName name="_AMO_ContentDefinition_751190492.5" hidden="1">"'=&amp;quot;p3&amp;quot; value=&amp;quot;148&amp;quot; /&amp;gt;&amp;lt;/Value&amp;gt;&amp;lt;/PromptDefinitionReference&amp;gt;&amp;lt;PromptDefinitionReference obj=&amp;quot;p4&amp;quot; promptId=&amp;quot;PromptDef_1425916438113_758944&amp;quot; name=&amp;quot;Anocalc&amp;quot; definitionType=&amp;quot;TextDefinitio'"</definedName>
    <definedName name="_AMO_ContentDefinition_751190492.6" hidden="1">"'n&amp;quot; selectionType=&amp;quot;Single&amp;quot;&amp;gt;&amp;lt;Value&amp;gt;&amp;lt;String obj=&amp;quot;p5&amp;quot; value=&amp;quot;2015&amp;quot; /&amp;gt;&amp;lt;/Value&amp;gt;&amp;lt;/PromptDefinitionReference&amp;gt;&amp;lt;PromptDefinitionReference obj=&amp;quot;p6&amp;quot; promptId=&amp;quot;PromptDef_1425916438129_'"</definedName>
    <definedName name="_AMO_ContentDefinition_751190492.7" hidden="1">"'508769&amp;quot; name=&amp;quot;AnaliseMercado&amp;quot; definitionType=&amp;quot;TextDefinition&amp;quot; selectionType=&amp;quot;Single&amp;quot;&amp;gt;&amp;lt;Value&amp;gt;&amp;lt;String obj=&amp;quot;p7&amp;quot; value=&amp;quot;Sim&amp;quot; /&amp;gt;&amp;lt;/Value&amp;gt;&amp;lt;/PromptDefinitionReference&amp;gt;&amp;lt;Prompt'"</definedName>
    <definedName name="_AMO_ContentDefinition_751190492.8" hidden="1">"'DefinitionReference obj=&amp;quot;p8&amp;quot; promptId=&amp;quot;PromptDef_1425916525967_745390&amp;quot; name=&amp;quot;AnoInicioCalc&amp;quot; definitionType=&amp;quot;TextDefinition&amp;quot; selectionType=&amp;quot;Single&amp;quot;&amp;gt;&amp;lt;Value&amp;gt;&amp;lt;String obj=&amp;quot;p9&amp;quot; value=&amp;q'"</definedName>
    <definedName name="_AMO_ContentDefinition_751190492.9" hidden="1">"'uot;2014&amp;quot; /&amp;gt;&amp;lt;/Value&amp;gt;&amp;lt;/PromptDefinitionReference&amp;gt;&amp;lt;/DefinitionReferencesAndValues&amp;gt;&amp;lt;/PromptValues&amp;gt;"" /&gt;_x000D_
  &lt;param n=""HasPrompts"" v=""True"" /&gt;_x000D_
  &lt;param n=""DNA"" v=""&amp;lt;DNA&amp;gt;&amp;#xD;&amp;#xA;  &amp;lt;Type&amp;gt;StoredProcess&amp;lt;/'"</definedName>
    <definedName name="_AMO_ContentDefinition_755891465" hidden="1">"'Partitions:15'"</definedName>
    <definedName name="_AMO_ContentDefinition_755891465.0" hidden="1">"'&lt;ContentDefinition name=""Analise Resultado"" rsid=""755891465"" type=""StoredProcess"" format=""ReportXml"" imgfmt=""ActiveX"" created=""03/13/2015 19:35:09"" modifed=""03/13/2015 19:35:09"" user=""kenji"" apply=""False"" css=""C:\Program Files (x86)'"</definedName>
    <definedName name="_AMO_ContentDefinition_755891465.1" hidden="1">"'\SASHome\x86\SASAddinforMicrosoftOffice\6.1\Styles\AMODefault.css"" range=""Analise_Resultado"" auto=""False"" xTime=""00:00:11.5961595"" rTime=""00:00:13.2643263"" bgnew=""False"" nFmt=""False"" grphSet=""True"" imgY=""0"" imgX=""0"" redirect=""Fals'"</definedName>
    <definedName name="_AMO_ContentDefinition_755891465.10" hidden="1">"'ltado&amp;lt;/Name&amp;gt;&amp;#xD;&amp;#xA;  &amp;lt;Version&amp;gt;1&amp;lt;/Version&amp;gt;&amp;#xD;&amp;#xA;  &amp;lt;Assembly&amp;gt;SAS.EG.SDS.Model&amp;lt;/Assembly&amp;gt;&amp;#xD;&amp;#xA;  &amp;lt;Factory&amp;gt;SAS.EG.SDS.Model.Creator&amp;lt;/Factory&amp;gt;&amp;#xD;&amp;#xA;  &amp;lt;ParentName&amp;gt;Consultas&amp;lt;/ParentName&amp;gt;&amp;#x'"</definedName>
    <definedName name="_AMO_ContentDefinition_755891465.11" hidden="1">"'D;&amp;#xA;  &amp;lt;DisplayName&amp;gt;Analise Resultado&amp;lt;/DisplayName&amp;gt;&amp;#xD;&amp;#xA;  &amp;lt;SBIP&amp;gt;/SRE/Consultas/Analise Resultado&amp;lt;/SBIP&amp;gt;&amp;#xD;&amp;#xA;  &amp;lt;SBIPFull&amp;gt;/SRE/Consultas/Analise Resultado(StoredProcess)&amp;lt;/SBIPFull&amp;gt;&amp;#xD;&amp;#xA;  &amp;lt;Path&amp;gt;/'"</definedName>
    <definedName name="_AMO_ContentDefinition_755891465.12" hidden="1">"'SRE/Consultas/Analise Resultado&amp;lt;/Path&amp;gt;&amp;#xD;&amp;#xA;&amp;lt;/DNA&amp;gt;"" /&gt;_x000D_
  &lt;param n=""ServerName"" v=""SASApp"" /&gt;_x000D_
  &lt;param n=""ClassName"" v=""SAS.OfficeAddin.StoredProcess"" /&gt;_x000D_
  &lt;param n=""XlNative"" v=""False"" /&gt;_x000D_
  &lt;param n=""UnselectedIds""'"</definedName>
    <definedName name="_AMO_ContentDefinition_755891465.13" hidden="1">"' v="""" /&gt;_x000D_
  &lt;param n=""_ROM_Version_"" v=""1.3"" /&gt;_x000D_
  &lt;param n=""_ROM_Application_"" v=""ODS"" /&gt;_x000D_
  &lt;param n=""_ROM_AppVersion_"" v=""9.4"" /&gt;_x000D_
  &lt;param n=""maxReportCols"" v=""10"" /&gt;_x000D_
  &lt;fids n=""main.srx"" v=""0"" /&gt;_x000D_
  &lt;ExcelXMLOptions AdjC'"</definedName>
    <definedName name="_AMO_ContentDefinition_755891465.14" hidden="1">"'olWidths=""True"" RowOpt=""InsertEntire"" ColOpt=""InsertCells"" /&gt;_x000D_
&lt;/ContentDefinition&gt;'"</definedName>
    <definedName name="_AMO_ContentDefinition_755891465.2" hidden="1">"'e""&gt;_x000D_
  &lt;files&gt;C:\Users\kenji\Documents\My SAS Files\Add-In for Microsoft Office\_SOA_A57QXCXO.BH000HXI_698145469\main.srx&lt;/files&gt;_x000D_
  &lt;parents /&gt;_x000D_
  &lt;children /&gt;_x000D_
  &lt;param n=""DisplayName"" v=""Analise Resultado"" /&gt;_x000D_
  &lt;param n=""DisplayType"" v=""St'"</definedName>
    <definedName name="_AMO_ContentDefinition_755891465.3" hidden="1">"'ored Process"" /&gt;_x000D_
  &lt;param n=""RawValues"" v=""True"" /&gt;_x000D_
  &lt;param n=""AMO_Version"" v=""6.1"" /&gt;_x000D_
  &lt;param n=""Prompts"" v=""&amp;lt;PromptValues obj=&amp;quot;p1&amp;quot; version=&amp;quot;1.0&amp;quot;&amp;gt;&amp;lt;DefinitionReferencesAndValues&amp;gt;&amp;lt;PromptDefinitionRefe'"</definedName>
    <definedName name="_AMO_ContentDefinition_755891465.4" hidden="1">"'rence obj=&amp;quot;p2&amp;quot; promptId=&amp;quot;PromptDef_1425916438113_758944&amp;quot; name=&amp;quot;Anocalc&amp;quot; definitionType=&amp;quot;TextDefinition&amp;quot; selectionType=&amp;quot;Single&amp;quot;&amp;gt;&amp;lt;Value&amp;gt;&amp;lt;String obj=&amp;quot;p3&amp;quot; value=&amp;quot;2015&amp;quot; /&amp;gt;'"</definedName>
    <definedName name="_AMO_ContentDefinition_755891465.5" hidden="1">"'&amp;lt;/Value&amp;gt;&amp;lt;/PromptDefinitionReference&amp;gt;&amp;lt;PromptDefinitionReference obj=&amp;quot;p4&amp;quot; promptId=&amp;quot;PromptDef_1425916525967_745390&amp;quot; name=&amp;quot;AnoInicioCalc&amp;quot; definitionType=&amp;quot;TextDefinition&amp;quot; selectionType=&amp;quot;Single&amp;qu'"</definedName>
    <definedName name="_AMO_ContentDefinition_755891465.6" hidden="1">"'ot;&amp;gt;&amp;lt;Value&amp;gt;&amp;lt;String obj=&amp;quot;p5&amp;quot; value=&amp;quot;2014&amp;quot; /&amp;gt;&amp;lt;/Value&amp;gt;&amp;lt;/PromptDefinitionReference&amp;gt;&amp;lt;PromptDefinitionReference obj=&amp;quot;p6&amp;quot; promptId=&amp;quot;PromptDef_1425916438128_200439&amp;quot; name=&amp;quot;Idsreag&amp;quot;'"</definedName>
    <definedName name="_AMO_ContentDefinition_755891465.7" hidden="1">"' definitionType=&amp;quot;TextDefinition&amp;quot; selectionType=&amp;quot;Single&amp;quot;&amp;gt;&amp;lt;Value&amp;gt;&amp;lt;String obj=&amp;quot;p7&amp;quot; value=&amp;quot;130&amp;quot; /&amp;gt;&amp;lt;/Value&amp;gt;&amp;lt;/PromptDefinitionReference&amp;gt;&amp;lt;PromptDefinitionReference obj=&amp;quot;p8&amp;quot; promp'"</definedName>
    <definedName name="_AMO_ContentDefinition_755891465.8" hidden="1">"'tId=&amp;quot;PromptDef_1425916438129_508769&amp;quot; name=&amp;quot;AnaliseMercado&amp;quot; definitionType=&amp;quot;TextDefinition&amp;quot; selectionType=&amp;quot;Single&amp;quot;&amp;gt;&amp;lt;Value&amp;gt;&amp;lt;String obj=&amp;quot;p9&amp;quot; value=&amp;quot;Sim&amp;quot; /&amp;gt;&amp;lt;/Value&amp;gt;&amp;lt;/Promp'"</definedName>
    <definedName name="_AMO_ContentDefinition_755891465.9" hidden="1">"'tDefinitionReference&amp;gt;&amp;lt;/DefinitionReferencesAndValues&amp;gt;&amp;lt;/PromptValues&amp;gt;"" /&gt;_x000D_
  &lt;param n=""HasPrompts"" v=""True"" /&gt;_x000D_
  &lt;param n=""DNA"" v=""&amp;lt;DNA&amp;gt;&amp;#xD;&amp;#xA;  &amp;lt;Type&amp;gt;StoredProcess&amp;lt;/Type&amp;gt;&amp;#xD;&amp;#xA;  &amp;lt;Name&amp;gt;Analise Resu'"</definedName>
    <definedName name="_AMO_ContentDefinition_907815323" hidden="1">"'Partitions:14'"</definedName>
    <definedName name="_AMO_ContentDefinition_907815323.0" hidden="1">"'&lt;ContentDefinition name=""Analise Resultado"" rsid=""907815323"" type=""StoredProcess"" format=""ReportXml"" imgfmt=""ActiveX"" created=""03/09/2015 15:56:42"" modifed=""03/09/2015 19:56:46"" user=""kenji"" apply=""False"" css=""C:\Program Files (x86)'"</definedName>
    <definedName name="_AMO_ContentDefinition_907815323.1" hidden="1">"'\SASHome\x86\SASAddinforMicrosoftOffice\6.1\Styles\AMODefault.css"" range=""Analise_Resultado"" auto=""False"" xTime=""00:00:09.2569256"" rTime=""00:00:03.9653965"" bgnew=""False"" nFmt=""False"" grphSet=""True"" imgY=""0"" imgX=""0"" redirect=""Fals'"</definedName>
    <definedName name="_AMO_ContentDefinition_907815323.10" hidden="1">"'lt;SBIP&amp;gt;/SRE/Consultas/Analise Resultado&amp;lt;/SBIP&amp;gt;&amp;#xD;&amp;#xA;  &amp;lt;SBIPFull&amp;gt;/SRE/Consultas/Analise Resultado(StoredProcess)&amp;lt;/SBIPFull&amp;gt;&amp;#xD;&amp;#xA;  &amp;lt;Path&amp;gt;/SRE/Consultas/Analise Resultado&amp;lt;/Path&amp;gt;&amp;#xD;&amp;#xA;&amp;lt;/DNA&amp;gt;"" /&gt;_x000D_
  &lt;pa'"</definedName>
    <definedName name="_AMO_ContentDefinition_907815323.11" hidden="1">"'ram n=""ServerName"" v=""SASApp"" /&gt;_x000D_
  &lt;param n=""ClassName"" v=""SAS.OfficeAddin.StoredProcess"" /&gt;_x000D_
  &lt;param n=""XlNative"" v=""False"" /&gt;_x000D_
  &lt;param n=""UnselectedIds"" v=""F0.SEC2.Tabulate_1.SEC1.HDR.TXT1|F0.SEC2.Tabulate_1.SEC1.BDY.Cross_tabular_'"</definedName>
    <definedName name="_AMO_ContentDefinition_907815323.12" hidden="1">"'summary_report_Table_1"" /&gt;_x000D_
  &lt;param n=""_ROM_Version_"" v=""1.3"" /&gt;_x000D_
  &lt;param n=""_ROM_Application_"" v=""ODS"" /&gt;_x000D_
  &lt;param n=""_ROM_AppVersion_"" v=""9.4"" /&gt;_x000D_
  &lt;param n=""maxReportCols"" v=""7"" /&gt;_x000D_
  &lt;fids n=""main.srx"" v=""0"" /&gt;_x000D_
  &lt;ExcelXM'"</definedName>
    <definedName name="_AMO_ContentDefinition_907815323.13" hidden="1">"'LOptions AdjColWidths=""True"" RowOpt=""InsertEntire"" ColOpt=""InsertCells"" /&gt;_x000D_
&lt;/ContentDefinition&gt;'"</definedName>
    <definedName name="_AMO_ContentDefinition_907815323.14" hidden="1">"' n=""maxReportCols"" v=""7"" /&gt;_x000D_
  &lt;fids n=""main.srx"" v=""0"" /&gt;_x000D_
  &lt;ExcelXMLOptions AdjColWidths=""True"" RowOpt=""InsertEntire"" ColOpt=""InsertCells"" /&gt;_x000D_
&lt;/ContentDefinition&gt;'"</definedName>
    <definedName name="_AMO_ContentDefinition_907815323.2" hidden="1">"'e""&gt;_x000D_
  &lt;files&gt;C:\Users\kenji\Documents\My SAS Files\Add-In for Microsoft Office\_SOA_A57QXCXO.BH000HXI_521013942\main.srx&lt;/files&gt;_x000D_
  &lt;parents /&gt;_x000D_
  &lt;children /&gt;_x000D_
  &lt;param n=""DisplayName"" v=""Analise Resultado"" /&gt;_x000D_
  &lt;param n=""DisplayType"" v=""St'"</definedName>
    <definedName name="_AMO_ContentDefinition_907815323.3" hidden="1">"'ored Process"" /&gt;_x000D_
  &lt;param n=""RawValues"" v=""True"" /&gt;_x000D_
  &lt;param n=""AMO_Version"" v=""6.1"" /&gt;_x000D_
  &lt;param n=""Prompts"" v=""&amp;lt;PromptValues obj=&amp;quot;p1&amp;quot; version=&amp;quot;1.0&amp;quot;&amp;gt;&amp;lt;DefinitionReferencesAndValues&amp;gt;&amp;lt;PromptDefinitionRefe'"</definedName>
    <definedName name="_AMO_ContentDefinition_907815323.4" hidden="1">"'rence obj=&amp;quot;p2&amp;quot; promptId=&amp;quot;PromptDef_1425916525967_745390&amp;quot; name=&amp;quot;AnoInicioCalc&amp;quot; definitionType=&amp;quot;TextDefinition&amp;quot; selectionType=&amp;quot;Single&amp;quot;&amp;gt;&amp;lt;Value&amp;gt;&amp;lt;String obj=&amp;quot;p3&amp;quot; value=&amp;quot;2014&amp;quot;'"</definedName>
    <definedName name="_AMO_ContentDefinition_907815323.5" hidden="1">"' /&amp;gt;&amp;lt;/Value&amp;gt;&amp;lt;/PromptDefinitionReference&amp;gt;&amp;lt;PromptDefinitionReference obj=&amp;quot;p4&amp;quot; promptId=&amp;quot;PromptDef_1425916438128_200439&amp;quot; name=&amp;quot;Idsreag&amp;quot; definitionType=&amp;quot;TextDefinition&amp;quot; selectionType=&amp;quot;Single&amp;qu'"</definedName>
    <definedName name="_AMO_ContentDefinition_907815323.6" hidden="1">"'ot;&amp;gt;&amp;lt;Value&amp;gt;&amp;lt;String obj=&amp;quot;p5&amp;quot; value=&amp;quot;130&amp;quot; /&amp;gt;&amp;lt;/Value&amp;gt;&amp;lt;/PromptDefinitionReference&amp;gt;&amp;lt;PromptDefinitionReference obj=&amp;quot;p6&amp;quot; promptId=&amp;quot;PromptDef_1425916438113_758944&amp;quot; name=&amp;quot;Anocalc&amp;quot; '"</definedName>
    <definedName name="_AMO_ContentDefinition_907815323.7" hidden="1">"'definitionType=&amp;quot;TextDefinition&amp;quot; selectionType=&amp;quot;Single&amp;quot;&amp;gt;&amp;lt;Value&amp;gt;&amp;lt;String obj=&amp;quot;p7&amp;quot; value=&amp;quot;2015&amp;quot; /&amp;gt;&amp;lt;/Value&amp;gt;&amp;lt;/PromptDefinitionReference&amp;gt;&amp;lt;/DefinitionReferencesAndValues&amp;gt;&amp;lt;/PromptValue'"</definedName>
    <definedName name="_AMO_ContentDefinition_907815323.8" hidden="1">"'s&amp;gt;"" /&gt;_x000D_
  &lt;param n=""HasPrompts"" v=""True"" /&gt;_x000D_
  &lt;param n=""DNA"" v=""&amp;lt;DNA&amp;gt;&amp;#xD;&amp;#xA;  &amp;lt;Type&amp;gt;StoredProcess&amp;lt;/Type&amp;gt;&amp;#xD;&amp;#xA;  &amp;lt;Name&amp;gt;Analise Resultado&amp;lt;/Name&amp;gt;&amp;#xD;&amp;#xA;  &amp;lt;Version&amp;gt;1&amp;lt;/Version&amp;gt;&amp;#xD;&amp;#xA;  &amp;lt;'"</definedName>
    <definedName name="_AMO_ContentDefinition_907815323.9" hidden="1">"'Assembly&amp;gt;SAS.EG.SDS.Model&amp;lt;/Assembly&amp;gt;&amp;#xD;&amp;#xA;  &amp;lt;Factory&amp;gt;SAS.EG.SDS.Model.Creator&amp;lt;/Factory&amp;gt;&amp;#xD;&amp;#xA;  &amp;lt;ParentName&amp;gt;Consultas&amp;lt;/ParentName&amp;gt;&amp;#xD;&amp;#xA;  &amp;lt;DisplayName&amp;gt;Analise Resultado&amp;lt;/DisplayName&amp;gt;&amp;#xD;&amp;#xA;  &amp;'"</definedName>
    <definedName name="_AMO_ContentDefinition_917437536" hidden="1">"'Partitions:15'"</definedName>
    <definedName name="_AMO_ContentDefinition_917437536.0" hidden="1">"'&lt;ContentDefinition name=""Analise Resultado"" rsid=""917437536"" type=""StoredProcess"" format=""ReportXml"" imgfmt=""ActiveXImage"" created=""06/15/2015 18:05:30"" modifed=""06/15/2015 18:59:06"" user=""Thiago Roberto Magalhães Veloso (SRE)"" appl'"</definedName>
    <definedName name="_AMO_ContentDefinition_917437536.1" hidden="1">"'y=""False"" css=""C:\Program Files\SASHome\SASAddinforMicrosoftOffice\6.1\Styles\AMODefault.css"" range=""Analise_Resultado"" auto=""False"" xTime=""00:00:17.8527851"" rTime=""00:00:03.9073907"" bgnew=""False"" nFmt=""False"" grphSet=""True"" imgY'"</definedName>
    <definedName name="_AMO_ContentDefinition_917437536.10" hidden="1">"'Type&amp;gt;&amp;#xD;&amp;#xA;  &amp;lt;Name&amp;gt;Analise Resultado&amp;lt;/Name&amp;gt;&amp;#xD;&amp;#xA;  &amp;lt;Version&amp;gt;1&amp;lt;/Version&amp;gt;&amp;#xD;&amp;#xA;  &amp;lt;Assembly&amp;gt;SAS.EG.SDS.Model&amp;lt;/Assembly&amp;gt;&amp;#xD;&amp;#xA;  &amp;lt;Factory&amp;gt;SAS.EG.SDS.Model.Creator&amp;lt;/Factory&amp;gt;&amp;#xD;&amp;#xA;  &amp;lt;P'"</definedName>
    <definedName name="_AMO_ContentDefinition_917437536.11" hidden="1">"'arentName&amp;gt;Consultas&amp;lt;/ParentName&amp;gt;&amp;#xD;&amp;#xA;  &amp;lt;DisplayName&amp;gt;Analise Resultado&amp;lt;/DisplayName&amp;gt;&amp;#xD;&amp;#xA;  &amp;lt;SBIP&amp;gt;/SRE/Consultas/Analise Resultado&amp;lt;/SBIP&amp;gt;&amp;#xD;&amp;#xA;  &amp;lt;SBIPFull&amp;gt;/SRE/Consultas/Analise Resultado(StoredProces'"</definedName>
    <definedName name="_AMO_ContentDefinition_917437536.12" hidden="1">"'s)&amp;lt;/SBIPFull&amp;gt;&amp;#xD;&amp;#xA;  &amp;lt;Path&amp;gt;/SRE/Consultas/Analise Resultado&amp;lt;/Path&amp;gt;&amp;#xD;&amp;#xA;&amp;lt;/DNA&amp;gt;"" /&gt;_x000D_
  &lt;param n=""ServerName"" v=""SASApp"" /&gt;_x000D_
  &lt;param n=""ClassName"" v=""SAS.OfficeAddin.StoredProcess"" /&gt;_x000D_
  &lt;param n=""XlNative"" '"</definedName>
    <definedName name="_AMO_ContentDefinition_917437536.13" hidden="1">"'v=""False"" /&gt;_x000D_
  &lt;param n=""UnselectedIds"" v="""" /&gt;_x000D_
  &lt;param n=""_ROM_Version_"" v=""1.3"" /&gt;_x000D_
  &lt;param n=""_ROM_Application_"" v=""ODS"" /&gt;_x000D_
  &lt;param n=""_ROM_AppVersion_"" v=""9.4"" /&gt;_x000D_
  &lt;param n=""maxReportCols"" v=""10"" /&gt;_x000D_
  &lt;fids n=""ma'"</definedName>
    <definedName name="_AMO_ContentDefinition_917437536.14" hidden="1">"'in.srx"" v=""0"" /&gt;_x000D_
  &lt;ExcelXMLOptions AdjColWidths=""True"" RowOpt=""InsertEntire"" ColOpt=""InsertCells"" /&gt;_x000D_
&lt;/ContentDefinition&gt;'"</definedName>
    <definedName name="_AMO_ContentDefinition_917437536.2" hidden="1">"'=""0"" imgX=""0"" redirect=""False""&gt;_x000D_
  &lt;files&gt;C:\Users\thiagomagalhaes\Documents\My SAS Files\Add-In for Microsoft Office\_SOA_A57QXCXO.BH000HXI_711483256\main.srx&lt;/files&gt;_x000D_
  &lt;parents /&gt;_x000D_
  &lt;children /&gt;_x000D_
  &lt;param n=""DisplayName"" v=""Analise Resul'"</definedName>
    <definedName name="_AMO_ContentDefinition_917437536.3" hidden="1">"'tado"" /&gt;_x000D_
  &lt;param n=""DisplayType"" v=""Stored Process"" /&gt;_x000D_
  &lt;param n=""RawValues"" v=""True"" /&gt;_x000D_
  &lt;param n=""AMO_Version"" v=""6.1"" /&gt;_x000D_
  &lt;param n=""Prompts"" v=""&amp;lt;PromptValues obj=&amp;quot;p1&amp;quot; version=&amp;quot;1.0&amp;quot;&amp;gt;&amp;lt;DefinitionRef'"</definedName>
    <definedName name="_AMO_ContentDefinition_917437536.4" hidden="1">"'erencesAndValues&amp;gt;&amp;lt;PromptDefinitionReference obj=&amp;quot;p2&amp;quot; promptId=&amp;quot;PromptDef_1425916525967_745390&amp;quot; name=&amp;quot;AnoInicioCalc&amp;quot; definitionType=&amp;quot;TextDefinition&amp;quot; selectionType=&amp;quot;Single&amp;quot;&amp;gt;&amp;lt;Value&amp;gt;&amp;lt;Stri'"</definedName>
    <definedName name="_AMO_ContentDefinition_917437536.5" hidden="1">"'ng obj=&amp;quot;p3&amp;quot; value=&amp;quot;2014&amp;quot; /&amp;gt;&amp;lt;/Value&amp;gt;&amp;lt;/PromptDefinitionReference&amp;gt;&amp;lt;PromptDefinitionReference obj=&amp;quot;p4&amp;quot; promptId=&amp;quot;PromptDef_1425916438113_758944&amp;quot; name=&amp;quot;Anocalc&amp;quot; definitionType=&amp;quot;TextDe'"</definedName>
    <definedName name="_AMO_ContentDefinition_917437536.6" hidden="1">"'finition&amp;quot; selectionType=&amp;quot;Single&amp;quot;&amp;gt;&amp;lt;Value&amp;gt;&amp;lt;String obj=&amp;quot;p5&amp;quot; value=&amp;quot;2015&amp;quot; /&amp;gt;&amp;lt;/Value&amp;gt;&amp;lt;/PromptDefinitionReference&amp;gt;&amp;lt;PromptDefinitionReference obj=&amp;quot;p6&amp;quot; promptId=&amp;quot;PromptDef_1425916'"</definedName>
    <definedName name="_AMO_ContentDefinition_917437536.7" hidden="1">"'438128_200439&amp;quot; name=&amp;quot;Idsreag&amp;quot; definitionType=&amp;quot;TextDefinition&amp;quot; selectionType=&amp;quot;Single&amp;quot;&amp;gt;&amp;lt;Value&amp;gt;&amp;lt;String obj=&amp;quot;p7&amp;quot; value=&amp;quot;148&amp;quot; /&amp;gt;&amp;lt;/Value&amp;gt;&amp;lt;/PromptDefinitionReference&amp;gt;&amp;lt;Prompt'"</definedName>
    <definedName name="_AMO_ContentDefinition_917437536.8" hidden="1">"'DefinitionReference obj=&amp;quot;p8&amp;quot; promptId=&amp;quot;PromptDef_1425916438129_508769&amp;quot; name=&amp;quot;AnaliseMercado&amp;quot; definitionType=&amp;quot;TextDefinition&amp;quot; selectionType=&amp;quot;Single&amp;quot;&amp;gt;&amp;lt;Value&amp;gt;&amp;lt;String obj=&amp;quot;p9&amp;quot; value=&amp;'"</definedName>
    <definedName name="_AMO_ContentDefinition_917437536.9" hidden="1">"'quot;Sim&amp;quot; /&amp;gt;&amp;lt;/Value&amp;gt;&amp;lt;/PromptDefinitionReference&amp;gt;&amp;lt;/DefinitionReferencesAndValues&amp;gt;&amp;lt;/PromptValues&amp;gt;"" /&gt;_x000D_
  &lt;param n=""HasPrompts"" v=""True"" /&gt;_x000D_
  &lt;param n=""DNA"" v=""&amp;lt;DNA&amp;gt;&amp;#xD;&amp;#xA;  &amp;lt;Type&amp;gt;StoredProcess&amp;lt;/'"</definedName>
    <definedName name="_AMO_ContentDefinition_974704765" hidden="1">"'Partitions:15'"</definedName>
    <definedName name="_AMO_ContentDefinition_974704765.0" hidden="1">"'&lt;ContentDefinition name=""Analise Resultado"" rsid=""974704765"" type=""StoredProcess"" format=""ReportXml"" imgfmt=""ActiveXImage"" created=""06/19/2015 19:58:28"" modifed=""06/19/2015 19:58:28"" user=""Thiago Roberto Magalhães Veloso (SRE)"" appl'"</definedName>
    <definedName name="_AMO_ContentDefinition_974704765.1" hidden="1">"'y=""False"" css=""C:\Program Files\SASHome\SASAddinforMicrosoftOffice\6.1\Styles\AMODefault.css"" range=""Analise_Resultado"" auto=""False"" xTime=""00:00:15.2061575"" rTime=""00:00:16.8876886"" bgnew=""False"" nFmt=""False"" grphSet=""True"" imgY'"</definedName>
    <definedName name="_AMO_ContentDefinition_974704765.10" hidden="1">"'Type&amp;gt;&amp;#xD;&amp;#xA;  &amp;lt;Name&amp;gt;Analise Resultado&amp;lt;/Name&amp;gt;&amp;#xD;&amp;#xA;  &amp;lt;Version&amp;gt;1&amp;lt;/Version&amp;gt;&amp;#xD;&amp;#xA;  &amp;lt;Assembly&amp;gt;SAS.EG.SDS.Model&amp;lt;/Assembly&amp;gt;&amp;#xD;&amp;#xA;  &amp;lt;Factory&amp;gt;SAS.EG.SDS.Model.Creator&amp;lt;/Factory&amp;gt;&amp;#xD;&amp;#xA;  &amp;lt;P'"</definedName>
    <definedName name="_AMO_ContentDefinition_974704765.11" hidden="1">"'arentName&amp;gt;Consultas&amp;lt;/ParentName&amp;gt;&amp;#xD;&amp;#xA;  &amp;lt;DisplayName&amp;gt;Analise Resultado&amp;lt;/DisplayName&amp;gt;&amp;#xD;&amp;#xA;  &amp;lt;SBIP&amp;gt;/SRE/Consultas/Analise Resultado&amp;lt;/SBIP&amp;gt;&amp;#xD;&amp;#xA;  &amp;lt;SBIPFull&amp;gt;/SRE/Consultas/Analise Resultado(StoredProces'"</definedName>
    <definedName name="_AMO_ContentDefinition_974704765.12" hidden="1">"'s)&amp;lt;/SBIPFull&amp;gt;&amp;#xD;&amp;#xA;  &amp;lt;Path&amp;gt;/SRE/Consultas/Analise Resultado&amp;lt;/Path&amp;gt;&amp;#xD;&amp;#xA;&amp;lt;/DNA&amp;gt;"" /&gt;_x000D_
  &lt;param n=""ServerName"" v=""SASApp"" /&gt;_x000D_
  &lt;param n=""ClassName"" v=""SAS.OfficeAddin.StoredProcess"" /&gt;_x000D_
  &lt;param n=""XlNative"" '"</definedName>
    <definedName name="_AMO_ContentDefinition_974704765.13" hidden="1">"'v=""False"" /&gt;_x000D_
  &lt;param n=""UnselectedIds"" v="""" /&gt;_x000D_
  &lt;param n=""_ROM_Version_"" v=""1.3"" /&gt;_x000D_
  &lt;param n=""_ROM_Application_"" v=""ODS"" /&gt;_x000D_
  &lt;param n=""_ROM_AppVersion_"" v=""9.4"" /&gt;_x000D_
  &lt;param n=""maxReportCols"" v=""10"" /&gt;_x000D_
  &lt;fids n=""ma'"</definedName>
    <definedName name="_AMO_ContentDefinition_974704765.14" hidden="1">"'in.srx"" v=""0"" /&gt;_x000D_
  &lt;ExcelXMLOptions AdjColWidths=""True"" RowOpt=""InsertEntire"" ColOpt=""InsertCells"" /&gt;_x000D_
&lt;/ContentDefinition&gt;'"</definedName>
    <definedName name="_AMO_ContentDefinition_974704765.2" hidden="1">"'=""0"" imgX=""0"" redirect=""False""&gt;_x000D_
  &lt;files&gt;C:\Users\thiagomagalhaes\Documents\My SAS Files\Add-In for Microsoft Office\_SOA_A57QXCXO.BH000HXI_190356460\main.srx&lt;/files&gt;_x000D_
  &lt;parents /&gt;_x000D_
  &lt;children /&gt;_x000D_
  &lt;param n=""DisplayName"" v=""Analise Resul'"</definedName>
    <definedName name="_AMO_ContentDefinition_974704765.3" hidden="1">"'tado"" /&gt;_x000D_
  &lt;param n=""DisplayType"" v=""Stored Process"" /&gt;_x000D_
  &lt;param n=""RawValues"" v=""True"" /&gt;_x000D_
  &lt;param n=""AMO_Version"" v=""6.1"" /&gt;_x000D_
  &lt;param n=""Prompts"" v=""&amp;lt;PromptValues obj=&amp;quot;p1&amp;quot; version=&amp;quot;1.0&amp;quot;&amp;gt;&amp;lt;DefinitionRef'"</definedName>
    <definedName name="_AMO_ContentDefinition_974704765.4" hidden="1">"'erencesAndValues&amp;gt;&amp;lt;PromptDefinitionReference obj=&amp;quot;p2&amp;quot; promptId=&amp;quot;PromptDef_1425916438129_508769&amp;quot; name=&amp;quot;AnaliseMercado&amp;quot; definitionType=&amp;quot;TextDefinition&amp;quot; selectionType=&amp;quot;Single&amp;quot;&amp;gt;&amp;lt;Value&amp;gt;&amp;lt;Str'"</definedName>
    <definedName name="_AMO_ContentDefinition_974704765.5" hidden="1">"'ing obj=&amp;quot;p3&amp;quot; value=&amp;quot;Sim&amp;quot; /&amp;gt;&amp;lt;/Value&amp;gt;&amp;lt;/PromptDefinitionReference&amp;gt;&amp;lt;PromptDefinitionReference obj=&amp;quot;p4&amp;quot; promptId=&amp;quot;PromptDef_1425916525967_745390&amp;quot; name=&amp;quot;AnoInicioCalc&amp;quot; definitionType=&amp;quot;'"</definedName>
    <definedName name="_AMO_ContentDefinition_974704765.6" hidden="1">"'TextDefinition&amp;quot; selectionType=&amp;quot;Single&amp;quot;&amp;gt;&amp;lt;Value&amp;gt;&amp;lt;String obj=&amp;quot;p5&amp;quot; value=&amp;quot;2014&amp;quot; /&amp;gt;&amp;lt;/Value&amp;gt;&amp;lt;/PromptDefinitionReference&amp;gt;&amp;lt;PromptDefinitionReference obj=&amp;quot;p6&amp;quot; promptId=&amp;quot;PromptDef_1'"</definedName>
    <definedName name="_AMO_ContentDefinition_974704765.7" hidden="1">"'425916438128_200439&amp;quot; name=&amp;quot;Idsreag&amp;quot; definitionType=&amp;quot;TextDefinition&amp;quot; selectionType=&amp;quot;Single&amp;quot;&amp;gt;&amp;lt;Value&amp;gt;&amp;lt;String obj=&amp;quot;p7&amp;quot; value=&amp;quot;148&amp;quot; /&amp;gt;&amp;lt;/Value&amp;gt;&amp;lt;/PromptDefinitionReference&amp;gt;&amp;lt;'"</definedName>
    <definedName name="_AMO_ContentDefinition_974704765.8" hidden="1">"'PromptDefinitionReference obj=&amp;quot;p8&amp;quot; promptId=&amp;quot;PromptDef_1425916438113_758944&amp;quot; name=&amp;quot;Anocalc&amp;quot; definitionType=&amp;quot;TextDefinition&amp;quot; selectionType=&amp;quot;Single&amp;quot;&amp;gt;&amp;lt;Value&amp;gt;&amp;lt;String obj=&amp;quot;p9&amp;quot; value=&amp;q'"</definedName>
    <definedName name="_AMO_ContentDefinition_974704765.9" hidden="1">"'uot;2015&amp;quot; /&amp;gt;&amp;lt;/Value&amp;gt;&amp;lt;/PromptDefinitionReference&amp;gt;&amp;lt;/DefinitionReferencesAndValues&amp;gt;&amp;lt;/PromptValues&amp;gt;"" /&gt;_x000D_
  &lt;param n=""HasPrompts"" v=""True"" /&gt;_x000D_
  &lt;param n=""DNA"" v=""&amp;lt;DNA&amp;gt;&amp;#xD;&amp;#xA;  &amp;lt;Type&amp;gt;StoredProcess&amp;lt;/'"</definedName>
    <definedName name="_AMO_ContentDefinition_98860476" hidden="1">"'Partitions:15'"</definedName>
    <definedName name="_AMO_ContentDefinition_98860476.0" hidden="1">"'&lt;ContentDefinition name=""Analise Resultado"" rsid=""98860476"" type=""StoredProcess"" format=""ReportXml"" imgfmt=""ActiveXImage"" created=""04/09/2015 11:51:37"" modifed=""04/09/2015 11:51:37"" user=""Thiago Roberto Magalhães Veloso (SRE)"" apply'"</definedName>
    <definedName name="_AMO_ContentDefinition_98860476.1" hidden="1">"'=""False"" css=""C:\Program Files\SASHome\SASAddinforMicrosoftOffice\6.1\Styles\AMODefault.css"" range=""Analise_Resultado"" auto=""False"" xTime=""00:00:23.0024821"" rTime=""00:00:16.1308065"" bgnew=""False"" nFmt=""False"" grphSet=""True"" imgY='"</definedName>
    <definedName name="_AMO_ContentDefinition_98860476.10" hidden="1">"'ype&amp;gt;&amp;#xD;&amp;#xA;  &amp;lt;Name&amp;gt;Analise Resultado&amp;lt;/Name&amp;gt;&amp;#xD;&amp;#xA;  &amp;lt;Version&amp;gt;1&amp;lt;/Version&amp;gt;&amp;#xD;&amp;#xA;  &amp;lt;Assembly&amp;gt;SAS.EG.SDS.Model&amp;lt;/Assembly&amp;gt;&amp;#xD;&amp;#xA;  &amp;lt;Factory&amp;gt;SAS.EG.SDS.Model.Creator&amp;lt;/Factory&amp;gt;&amp;#xD;&amp;#xA;  &amp;lt;Pa'"</definedName>
    <definedName name="_AMO_ContentDefinition_98860476.11" hidden="1">"'rentName&amp;gt;Consultas&amp;lt;/ParentName&amp;gt;&amp;#xD;&amp;#xA;  &amp;lt;DisplayName&amp;gt;Analise Resultado&amp;lt;/DisplayName&amp;gt;&amp;#xD;&amp;#xA;  &amp;lt;SBIP&amp;gt;/SRE/Consultas/Analise Resultado&amp;lt;/SBIP&amp;gt;&amp;#xD;&amp;#xA;  &amp;lt;SBIPFull&amp;gt;/SRE/Consultas/Analise Resultado(StoredProcess'"</definedName>
    <definedName name="_AMO_ContentDefinition_98860476.12" hidden="1">"')&amp;lt;/SBIPFull&amp;gt;&amp;#xD;&amp;#xA;  &amp;lt;Path&amp;gt;/SRE/Consultas/Analise Resultado&amp;lt;/Path&amp;gt;&amp;#xD;&amp;#xA;&amp;lt;/DNA&amp;gt;"" /&gt;_x000D_
  &lt;param n=""ServerName"" v=""SASApp"" /&gt;_x000D_
  &lt;param n=""ClassName"" v=""SAS.OfficeAddin.StoredProcess"" /&gt;_x000D_
  &lt;param n=""XlNative"" v'"</definedName>
    <definedName name="_AMO_ContentDefinition_98860476.13" hidden="1">"'=""False"" /&gt;_x000D_
  &lt;param n=""UnselectedIds"" v="""" /&gt;_x000D_
  &lt;param n=""_ROM_Version_"" v=""1.3"" /&gt;_x000D_
  &lt;param n=""_ROM_Application_"" v=""ODS"" /&gt;_x000D_
  &lt;param n=""_ROM_AppVersion_"" v=""9.4"" /&gt;_x000D_
  &lt;param n=""maxReportCols"" v=""10"" /&gt;_x000D_
  &lt;fids n=""mai'"</definedName>
    <definedName name="_AMO_ContentDefinition_98860476.14" hidden="1">"'n.srx"" v=""0"" /&gt;_x000D_
  &lt;ExcelXMLOptions AdjColWidths=""True"" RowOpt=""InsertEntire"" ColOpt=""InsertCells"" /&gt;_x000D_
&lt;/ContentDefinition&gt;'"</definedName>
    <definedName name="_AMO_ContentDefinition_98860476.2" hidden="1">"'""0"" imgX=""0"" redirect=""False""&gt;_x000D_
  &lt;files&gt;C:\Users\thiagomagalhaes\Documents\My SAS Files\Add-In for Microsoft Office\_SOA_A57QXCXO.BH000HXI_129898925\main.srx&lt;/files&gt;_x000D_
  &lt;parents /&gt;_x000D_
  &lt;children /&gt;_x000D_
  &lt;param n=""DisplayName"" v=""Analise Result'"</definedName>
    <definedName name="_AMO_ContentDefinition_98860476.3" hidden="1">"'ado"" /&gt;_x000D_
  &lt;param n=""DisplayType"" v=""Stored Process"" /&gt;_x000D_
  &lt;param n=""RawValues"" v=""True"" /&gt;_x000D_
  &lt;param n=""AMO_Version"" v=""6.1"" /&gt;_x000D_
  &lt;param n=""Prompts"" v=""&amp;lt;PromptValues obj=&amp;quot;p1&amp;quot; version=&amp;quot;1.0&amp;quot;&amp;gt;&amp;lt;DefinitionRefe'"</definedName>
    <definedName name="_AMO_ContentDefinition_98860476.4" hidden="1">"'rencesAndValues&amp;gt;&amp;lt;PromptDefinitionReference obj=&amp;quot;p2&amp;quot; promptId=&amp;quot;PromptDef_1425916525967_745390&amp;quot; name=&amp;quot;AnoInicioCalc&amp;quot; definitionType=&amp;quot;TextDefinition&amp;quot; selectionType=&amp;quot;Single&amp;quot;&amp;gt;&amp;lt;Value&amp;gt;&amp;lt;Strin'"</definedName>
    <definedName name="_AMO_ContentDefinition_98860476.5" hidden="1">"'g obj=&amp;quot;p3&amp;quot; value=&amp;quot;2014&amp;quot; /&amp;gt;&amp;lt;/Value&amp;gt;&amp;lt;/PromptDefinitionReference&amp;gt;&amp;lt;PromptDefinitionReference obj=&amp;quot;p4&amp;quot; promptId=&amp;quot;PromptDef_1425916438129_508769&amp;quot; name=&amp;quot;AnaliseMercado&amp;quot; definitionType=&amp;quot;'"</definedName>
    <definedName name="_AMO_ContentDefinition_98860476.6" hidden="1">"'TextDefinition&amp;quot; selectionType=&amp;quot;Single&amp;quot;&amp;gt;&amp;lt;Value&amp;gt;&amp;lt;String obj=&amp;quot;p5&amp;quot; value=&amp;quot;Sim&amp;quot; /&amp;gt;&amp;lt;/Value&amp;gt;&amp;lt;/PromptDefinitionReference&amp;gt;&amp;lt;PromptDefinitionReference obj=&amp;quot;p6&amp;quot; promptId=&amp;quot;PromptDef_14'"</definedName>
    <definedName name="_AMO_ContentDefinition_98860476.7" hidden="1">"'25916438113_758944&amp;quot; name=&amp;quot;Anocalc&amp;quot; definitionType=&amp;quot;TextDefinition&amp;quot; selectionType=&amp;quot;Single&amp;quot;&amp;gt;&amp;lt;Value&amp;gt;&amp;lt;String obj=&amp;quot;p7&amp;quot; value=&amp;quot;2015&amp;quot; /&amp;gt;&amp;lt;/Value&amp;gt;&amp;lt;/PromptDefinitionReference&amp;gt;&amp;lt;'"</definedName>
    <definedName name="_AMO_ContentDefinition_98860476.8" hidden="1">"'PromptDefinitionReference obj=&amp;quot;p8&amp;quot; promptId=&amp;quot;PromptDef_1425916438128_200439&amp;quot; name=&amp;quot;Idsreag&amp;quot; definitionType=&amp;quot;TextDefinition&amp;quot; selectionType=&amp;quot;Single&amp;quot;&amp;gt;&amp;lt;Value&amp;gt;&amp;lt;String obj=&amp;quot;p9&amp;quot; value=&amp;q'"</definedName>
    <definedName name="_AMO_ContentDefinition_98860476.9" hidden="1">"'uot;148&amp;quot; /&amp;gt;&amp;lt;/Value&amp;gt;&amp;lt;/PromptDefinitionReference&amp;gt;&amp;lt;/DefinitionReferencesAndValues&amp;gt;&amp;lt;/PromptValues&amp;gt;"" /&gt;_x000D_
  &lt;param n=""HasPrompts"" v=""True"" /&gt;_x000D_
  &lt;param n=""DNA"" v=""&amp;lt;DNA&amp;gt;&amp;#xD;&amp;#xA;  &amp;lt;Type&amp;gt;StoredProcess&amp;lt;/T'"</definedName>
    <definedName name="_AMO_ContentLocation_133494585__AMO_NO_VISUAL_RESULTS__" hidden="1">"'&lt;ContentLocation path="""" rsid=""133494585"" tag=""_AMO_NO_VISUAL_RESULTS_"" fid=""0""&gt;_x000D_
  &lt;param n=""_NumRows"" v=""1"" /&gt;_x000D_
  &lt;param n=""_NumCols"" v=""1"" /&gt;_x000D_
&lt;/ContentLocation&gt;'"</definedName>
    <definedName name="_AMO_ContentLocation_133494585_ROM_F0.SEC2.Print_1.SEC1.BDY.Data_Set_WORK_SUMMTUDO" hidden="1">"'Partitions:2'"</definedName>
    <definedName name="_AMO_ContentLocation_133494585_ROM_F0.SEC2.Print_1.SEC1.BDY.Data_Set_WORK_SUMMTUDO.0" hidden="1">"'&lt;ContentLocation path=""F0.SEC2.Print_1.SEC1.BDY.Data_Set_WORK_SUMMTUDO"" rsid=""133494585"" tag=""ROM"" fid=""0""&gt;_x000D_
  &lt;param n=""_NumRows"" v=""44"" /&gt;_x000D_
  &lt;param n=""_NumCols"" v=""7"" /&gt;_x000D_
  &lt;param n=""tableSig"" v=""R:R=44:C=7:FCR=2:FCC=1"" /&gt;_x000D_
  '"</definedName>
    <definedName name="_AMO_ContentLocation_133494585_ROM_F0.SEC2.Print_1.SEC1.BDY.Data_Set_WORK_SUMMTUDO.1" hidden="1">"'&lt;param n=""leftMargin"" v=""0"" /&gt;_x000D_
&lt;/ContentLocation&gt;'"</definedName>
    <definedName name="_AMO_ContentLocation_133494585_ROM_F0.SEC2.Print_1.SEC1.HDR.TXT1" hidden="1">"'&lt;ContentLocation path=""F0.SEC2.Print_1.SEC1.HDR.TXT1"" rsid=""133494585"" tag=""ROM"" fid=""0""&gt;_x000D_
  &lt;param n=""_NumRows"" v=""1"" /&gt;_x000D_
  &lt;param n=""_NumCols"" v=""7"" /&gt;_x000D_
&lt;/ContentLocation&gt;'"</definedName>
    <definedName name="_AMO_ContentLocation_133494585_ROM_F0.SEC2.Print_2.SEC1.BDY.Data_Set_WORK_REVISAOPARAM" hidden="1">"'Partitions:2'"</definedName>
    <definedName name="_AMO_ContentLocation_133494585_ROM_F0.SEC2.Print_2.SEC1.BDY.Data_Set_WORK_REVISAOPARAM.0" hidden="1">"'&lt;ContentLocation path=""F0.SEC2.Print_2.SEC1.BDY.Data_Set_WORK_REVISAOPARAM"" rsid=""133494585"" tag=""ROM"" fid=""0""&gt;_x000D_
  &lt;param n=""_NumRows"" v=""142"" /&gt;_x000D_
  &lt;param n=""_NumCols"" v=""5"" /&gt;_x000D_
  &lt;param n=""tableSig"" v=""R:R=142:C=5:FCR=2:FCC=1"" /'"</definedName>
    <definedName name="_AMO_ContentLocation_133494585_ROM_F0.SEC2.Print_2.SEC1.BDY.Data_Set_WORK_REVISAOPARAM.1" hidden="1">"'&gt;_x000D_
  &lt;param n=""leftMargin"" v=""1"" /&gt;_x000D_
&lt;/ContentLocation&gt;'"</definedName>
    <definedName name="_AMO_ContentLocation_133494585_ROM_F0.SEC2.Print_2.SEC1.HDR.TXT1" hidden="1">"'&lt;ContentLocation path=""F0.SEC2.Print_2.SEC1.HDR.TXT1"" rsid=""133494585"" tag=""ROM"" fid=""0""&gt;_x000D_
  &lt;param n=""_NumRows"" v=""1"" /&gt;_x000D_
  &lt;param n=""_NumCols"" v=""7"" /&gt;_x000D_
&lt;/ContentLocation&gt;'"</definedName>
    <definedName name="_AMO_ContentLocation_133494585_ROM_F0.SEC2.Tabulate_1.SEC1.BDY.Cross_tabular_summary_report_Table_1" hidden="1">"'Partitions:2'"</definedName>
    <definedName name="_AMO_ContentLocation_133494585_ROM_F0.SEC2.Tabulate_1.SEC1.BDY.Cross_tabular_summary_report_Table_1.0" hidden="1">"'&lt;ContentLocation path=""F0.SEC2.Tabulate_1.SEC1.BDY.Cross_tabular_summary_report_Table_1"" rsid=""133494585"" tag=""ROM"" fid=""0""&gt;_x000D_
  &lt;param n=""_NumRows"" v=""45"" /&gt;_x000D_
  &lt;param n=""_NumCols"" v=""7"" /&gt;_x000D_
  &lt;param n=""tableSig"" v=""R:R=45:C=7:FCR='"</definedName>
    <definedName name="_AMO_ContentLocation_133494585_ROM_F0.SEC2.Tabulate_1.SEC1.BDY.Cross_tabular_summary_report_Table_1.1" hidden="1">"'2:FCC=5:RSP.1=1,H,4"" /&gt;_x000D_
  &lt;param n=""leftMargin"" v=""0"" /&gt;_x000D_
&lt;/ContentLocation&gt;'"</definedName>
    <definedName name="_AMO_ContentLocation_133494585_ROM_F0.SEC2.Tabulate_1.SEC1.HDR.TXT1" hidden="1">"'&lt;ContentLocation path=""F0.SEC2.Tabulate_1.SEC1.HDR.TXT1"" rsid=""133494585"" tag=""ROM"" fid=""0""&gt;_x000D_
  &lt;param n=""_NumRows"" v=""1"" /&gt;_x000D_
  &lt;param n=""_NumCols"" v=""7"" /&gt;_x000D_
&lt;/ContentLocation&gt;'"</definedName>
    <definedName name="_AMO_ContentLocation_265309772_ROM_F0.SEC2.Print_1.SEC1.BDY.Data_Set_WORK_SUMMTUDO" hidden="1">"'Partitions:2'"</definedName>
    <definedName name="_AMO_ContentLocation_265309772_ROM_F0.SEC2.Print_1.SEC1.BDY.Data_Set_WORK_SUMMTUDO.0" hidden="1">"'&lt;ContentLocation path=""F0.SEC2.Print_1.SEC1.BDY.Data_Set_WORK_SUMMTUDO"" rsid=""265309772"" tag=""ROM"" fid=""0""&gt;_x000D_
  &lt;param n=""_NumRows"" v=""50"" /&gt;_x000D_
  &lt;param n=""_NumCols"" v=""7"" /&gt;_x000D_
  &lt;param n=""tableSig"" v=""R:R=50:C=7:FCR=2:FCC=1"" /&gt;_x000D_
  '"</definedName>
    <definedName name="_AMO_ContentLocation_265309772_ROM_F0.SEC2.Print_1.SEC1.BDY.Data_Set_WORK_SUMMTUDO.1" hidden="1">"'&lt;param n=""leftMargin"" v=""1"" /&gt;_x000D_
&lt;/ContentLocation&gt;'"</definedName>
    <definedName name="_AMO_ContentLocation_265309772_ROM_F0.SEC2.Print_1.SEC1.HDR.TXT1" hidden="1">"'&lt;ContentLocation path=""F0.SEC2.Print_1.SEC1.HDR.TXT1"" rsid=""265309772"" tag=""ROM"" fid=""0""&gt;_x000D_
  &lt;param n=""_NumRows"" v=""1"" /&gt;_x000D_
  &lt;param n=""_NumCols"" v=""10"" /&gt;_x000D_
&lt;/ContentLocation&gt;'"</definedName>
    <definedName name="_AMO_ContentLocation_265309772_ROM_F0.SEC2.Print_2.SEC1.BDY.Data_Set_WORK_REVISAOPARAM" hidden="1">"'Partitions:2'"</definedName>
    <definedName name="_AMO_ContentLocation_265309772_ROM_F0.SEC2.Print_2.SEC1.BDY.Data_Set_WORK_REVISAOPARAM.0" hidden="1">"'&lt;ContentLocation path=""F0.SEC2.Print_2.SEC1.BDY.Data_Set_WORK_REVISAOPARAM"" rsid=""265309772"" tag=""ROM"" fid=""0""&gt;_x000D_
  &lt;param n=""_NumRows"" v=""42"" /&gt;_x000D_
  &lt;param n=""_NumCols"" v=""5"" /&gt;_x000D_
  &lt;param n=""tableSig"" v=""R:R=42:C=5:FCR=2:FCC=1"" /&gt;_x000D_'"</definedName>
    <definedName name="_AMO_ContentLocation_265309772_ROM_F0.SEC2.Print_2.SEC1.BDY.Data_Set_WORK_REVISAOPARAM.1" hidden="1">"'
  &lt;param n=""leftMargin"" v=""2"" /&gt;_x000D_
&lt;/ContentLocation&gt;'"</definedName>
    <definedName name="_AMO_ContentLocation_265309772_ROM_F0.SEC2.Print_2.SEC1.HDR.TXT1" hidden="1">"'&lt;ContentLocation path=""F0.SEC2.Print_2.SEC1.HDR.TXT1"" rsid=""265309772"" tag=""ROM"" fid=""0""&gt;_x000D_
  &lt;param n=""_NumRows"" v=""1"" /&gt;_x000D_
  &lt;param n=""_NumCols"" v=""10"" /&gt;_x000D_
&lt;/ContentLocation&gt;'"</definedName>
    <definedName name="_AMO_ContentLocation_265309772_ROM_F0.SEC2.Print_3.SEC1.BDY.Data_Set_WORK_REAISMWHT" hidden="1">"'Partitions:2'"</definedName>
    <definedName name="_AMO_ContentLocation_265309772_ROM_F0.SEC2.Print_3.SEC1.BDY.Data_Set_WORK_REAISMWHT.0" hidden="1">"'&lt;ContentLocation path=""F0.SEC2.Print_3.SEC1.BDY.Data_Set_WORK_REAISMWHT"" rsid=""265309772"" tag=""ROM"" fid=""0""&gt;_x000D_
  &lt;param n=""_NumRows"" v=""79"" /&gt;_x000D_
  &lt;param n=""_NumCols"" v=""10"" /&gt;_x000D_
  &lt;param n=""tableSig"" v=""R:R=79:C=10:FCR=2:FCC=1"" /&gt;_x000D_
'"</definedName>
    <definedName name="_AMO_ContentLocation_265309772_ROM_F0.SEC2.Print_3.SEC1.BDY.Data_Set_WORK_REAISMWHT.1" hidden="1">"'  &lt;param n=""leftMargin"" v=""0"" /&gt;_x000D_
&lt;/ContentLocation&gt;'"</definedName>
    <definedName name="_AMO_ContentLocation_265309772_ROM_F0.SEC2.Print_3.SEC1.HDR.TXT1" hidden="1">"'&lt;ContentLocation path=""F0.SEC2.Print_3.SEC1.HDR.TXT1"" rsid=""265309772"" tag=""ROM"" fid=""0""&gt;_x000D_
  &lt;param n=""_NumRows"" v=""1"" /&gt;_x000D_
  &lt;param n=""_NumCols"" v=""10"" /&gt;_x000D_
&lt;/ContentLocation&gt;'"</definedName>
    <definedName name="_AMO_ContentLocation_265309772_ROM_F0.SEC2.Print_4.SEC1.BDY.Data_Set_WORK_IRTGERALT" hidden="1">"'Partitions:2'"</definedName>
    <definedName name="_AMO_ContentLocation_265309772_ROM_F0.SEC2.Print_4.SEC1.BDY.Data_Set_WORK_IRTGERALT.0" hidden="1">"'&lt;ContentLocation path=""F0.SEC2.Print_4.SEC1.BDY.Data_Set_WORK_IRTGERALT"" rsid=""265309772"" tag=""ROM"" fid=""0""&gt;_x000D_
  &lt;param n=""_NumRows"" v=""11"" /&gt;_x000D_
  &lt;param n=""_NumCols"" v=""7"" /&gt;_x000D_
  &lt;param n=""tableSig"" v=""R:R=11:C=7:FCR=2:FCC=1"" /&gt;_x000D_
 '"</definedName>
    <definedName name="_AMO_ContentLocation_265309772_ROM_F0.SEC2.Print_4.SEC1.BDY.Data_Set_WORK_IRTGERALT.1" hidden="1">"' &lt;param n=""leftMargin"" v=""1"" /&gt;_x000D_
&lt;/ContentLocation&gt;'"</definedName>
    <definedName name="_AMO_ContentLocation_265309772_ROM_F0.SEC2.Print_4.SEC1.HDR.TXT1" hidden="1">"'&lt;ContentLocation path=""F0.SEC2.Print_4.SEC1.HDR.TXT1"" rsid=""265309772"" tag=""ROM"" fid=""0""&gt;_x000D_
  &lt;param n=""_NumRows"" v=""1"" /&gt;_x000D_
  &lt;param n=""_NumCols"" v=""10"" /&gt;_x000D_
&lt;/ContentLocation&gt;'"</definedName>
    <definedName name="_AMO_ContentLocation_265309772_ROM_F0.SEC2.Tabulate_1.SEC1.BDY.Cross_tabular_summary_report_Table_1" hidden="1">"'Partitions:2'"</definedName>
    <definedName name="_AMO_ContentLocation_265309772_ROM_F0.SEC2.Tabulate_1.SEC1.BDY.Cross_tabular_summary_report_Table_1.0" hidden="1">"'&lt;ContentLocation path=""F0.SEC2.Tabulate_1.SEC1.BDY.Cross_tabular_summary_report_Table_1"" rsid=""265309772"" tag=""ROM"" fid=""0""&gt;_x000D_
  &lt;param n=""_NumRows"" v=""51"" /&gt;_x000D_
  &lt;param n=""_NumCols"" v=""7"" /&gt;_x000D_
  &lt;param n=""tableSig"" v=""R:R=51:C=7:FCR='"</definedName>
    <definedName name="_AMO_ContentLocation_265309772_ROM_F0.SEC2.Tabulate_1.SEC1.BDY.Cross_tabular_summary_report_Table_1.1" hidden="1">"'2:FCC=5:RSP.1=1,H,4"" /&gt;_x000D_
  &lt;param n=""leftMargin"" v=""1"" /&gt;_x000D_
&lt;/ContentLocation&gt;'"</definedName>
    <definedName name="_AMO_ContentLocation_265309772_ROM_F0.SEC2.Tabulate_1.SEC1.HDR.TXT1" hidden="1">"'&lt;ContentLocation path=""F0.SEC2.Tabulate_1.SEC1.HDR.TXT1"" rsid=""265309772"" tag=""ROM"" fid=""0""&gt;_x000D_
  &lt;param n=""_NumRows"" v=""1"" /&gt;_x000D_
  &lt;param n=""_NumCols"" v=""10"" /&gt;_x000D_
&lt;/ContentLocation&gt;'"</definedName>
    <definedName name="_AMO_ContentLocation_310728015_ROM_F0.SEC2.Print_1.SEC1.BDY.Data_Set_WORK_SUMMTUDO" hidden="1">"'Partitions:2'"</definedName>
    <definedName name="_AMO_ContentLocation_310728015_ROM_F0.SEC2.Print_1.SEC1.BDY.Data_Set_WORK_SUMMTUDO.0" hidden="1">"'&lt;ContentLocation path=""F0.SEC2.Print_1.SEC1.BDY.Data_Set_WORK_SUMMTUDO"" rsid=""310728015"" tag=""ROM"" fid=""0""&gt;_x000D_
  &lt;param n=""_NumRows"" v=""49"" /&gt;_x000D_
  &lt;param n=""_NumCols"" v=""7"" /&gt;_x000D_
  &lt;param n=""tableSig"" v=""R:R=49:C=7:FCR=2:FCC=1"" /&gt;_x000D_
  '"</definedName>
    <definedName name="_AMO_ContentLocation_310728015_ROM_F0.SEC2.Print_1.SEC1.BDY.Data_Set_WORK_SUMMTUDO.1" hidden="1">"'&lt;param n=""leftMargin"" v=""1"" /&gt;_x000D_
&lt;/ContentLocation&gt;'"</definedName>
    <definedName name="_AMO_ContentLocation_310728015_ROM_F0.SEC2.Print_1.SEC1.HDR.TXT1" hidden="1">"'&lt;ContentLocation path=""F0.SEC2.Print_1.SEC1.HDR.TXT1"" rsid=""310728015"" tag=""ROM"" fid=""0""&gt;_x000D_
  &lt;param n=""_NumRows"" v=""1"" /&gt;_x000D_
  &lt;param n=""_NumCols"" v=""10"" /&gt;_x000D_
&lt;/ContentLocation&gt;'"</definedName>
    <definedName name="_AMO_ContentLocation_310728015_ROM_F0.SEC2.Print_2.SEC1.BDY.Data_Set_WORK_REVISAOPARAM" hidden="1">"'Partitions:2'"</definedName>
    <definedName name="_AMO_ContentLocation_310728015_ROM_F0.SEC2.Print_2.SEC1.BDY.Data_Set_WORK_REVISAOPARAM.0" hidden="1">"'&lt;ContentLocation path=""F0.SEC2.Print_2.SEC1.BDY.Data_Set_WORK_REVISAOPARAM"" rsid=""310728015"" tag=""ROM"" fid=""0""&gt;_x000D_
  &lt;param n=""_NumRows"" v=""156"" /&gt;_x000D_
  &lt;param n=""_NumCols"" v=""5"" /&gt;_x000D_
  &lt;param n=""tableSig"" v=""R:R=156:C=5:FCR=2:FCC=1"" /'"</definedName>
    <definedName name="_AMO_ContentLocation_310728015_ROM_F0.SEC2.Print_2.SEC1.BDY.Data_Set_WORK_REVISAOPARAM.1" hidden="1">"'&gt;_x000D_
  &lt;param n=""leftMargin"" v=""2"" /&gt;_x000D_
&lt;/ContentLocation&gt;'"</definedName>
    <definedName name="_AMO_ContentLocation_310728015_ROM_F0.SEC2.Print_2.SEC1.HDR.TXT1" hidden="1">"'&lt;ContentLocation path=""F0.SEC2.Print_2.SEC1.HDR.TXT1"" rsid=""310728015"" tag=""ROM"" fid=""0""&gt;_x000D_
  &lt;param n=""_NumRows"" v=""1"" /&gt;_x000D_
  &lt;param n=""_NumCols"" v=""10"" /&gt;_x000D_
&lt;/ContentLocation&gt;'"</definedName>
    <definedName name="_AMO_ContentLocation_310728015_ROM_F0.SEC2.Print_3.SEC1.BDY.Data_Set_WORK_REAISMWHT" hidden="1">"'Partitions:2'"</definedName>
    <definedName name="_AMO_ContentLocation_310728015_ROM_F0.SEC2.Print_3.SEC1.BDY.Data_Set_WORK_REAISMWHT.0" hidden="1">"'&lt;ContentLocation path=""F0.SEC2.Print_3.SEC1.BDY.Data_Set_WORK_REAISMWHT"" rsid=""310728015"" tag=""ROM"" fid=""0""&gt;_x000D_
  &lt;param n=""_NumRows"" v=""97"" /&gt;_x000D_
  &lt;param n=""_NumCols"" v=""10"" /&gt;_x000D_
  &lt;param n=""tableSig"" v=""R:R=97:C=10:FCR=2:FCC=1"" /&gt;_x000D_
'"</definedName>
    <definedName name="_AMO_ContentLocation_310728015_ROM_F0.SEC2.Print_3.SEC1.BDY.Data_Set_WORK_REAISMWHT.1" hidden="1">"'  &lt;param n=""leftMargin"" v=""0"" /&gt;_x000D_
&lt;/ContentLocation&gt;'"</definedName>
    <definedName name="_AMO_ContentLocation_310728015_ROM_F0.SEC2.Print_3.SEC1.HDR.TXT1" hidden="1">"'&lt;ContentLocation path=""F0.SEC2.Print_3.SEC1.HDR.TXT1"" rsid=""310728015"" tag=""ROM"" fid=""0""&gt;_x000D_
  &lt;param n=""_NumRows"" v=""1"" /&gt;_x000D_
  &lt;param n=""_NumCols"" v=""10"" /&gt;_x000D_
&lt;/ContentLocation&gt;'"</definedName>
    <definedName name="_AMO_ContentLocation_310728015_ROM_F0.SEC2.Print_4.SEC1.BDY.Data_Set_WORK_IRTGERALT" hidden="1">"'Partitions:2'"</definedName>
    <definedName name="_AMO_ContentLocation_310728015_ROM_F0.SEC2.Print_4.SEC1.BDY.Data_Set_WORK_IRTGERALT.0" hidden="1">"'&lt;ContentLocation path=""F0.SEC2.Print_4.SEC1.BDY.Data_Set_WORK_IRTGERALT"" rsid=""310728015"" tag=""ROM"" fid=""0""&gt;_x000D_
  &lt;param n=""_NumRows"" v=""11"" /&gt;_x000D_
  &lt;param n=""_NumCols"" v=""7"" /&gt;_x000D_
  &lt;param n=""tableSig"" v=""R:R=11:C=7:FCR=2:FCC=1"" /&gt;_x000D_
 '"</definedName>
    <definedName name="_AMO_ContentLocation_310728015_ROM_F0.SEC2.Print_4.SEC1.BDY.Data_Set_WORK_IRTGERALT.1" hidden="1">"' &lt;param n=""leftMargin"" v=""1"" /&gt;_x000D_
&lt;/ContentLocation&gt;'"</definedName>
    <definedName name="_AMO_ContentLocation_310728015_ROM_F0.SEC2.Print_4.SEC1.HDR.TXT1" hidden="1">"'&lt;ContentLocation path=""F0.SEC2.Print_4.SEC1.HDR.TXT1"" rsid=""310728015"" tag=""ROM"" fid=""0""&gt;_x000D_
  &lt;param n=""_NumRows"" v=""1"" /&gt;_x000D_
  &lt;param n=""_NumCols"" v=""10"" /&gt;_x000D_
&lt;/ContentLocation&gt;'"</definedName>
    <definedName name="_AMO_ContentLocation_310728015_ROM_F0.SEC2.Tabulate_1.SEC1.BDY.Cross_tabular_summary_report_Table_1" hidden="1">"'Partitions:2'"</definedName>
    <definedName name="_AMO_ContentLocation_310728015_ROM_F0.SEC2.Tabulate_1.SEC1.BDY.Cross_tabular_summary_report_Table_1.0" hidden="1">"'&lt;ContentLocation path=""F0.SEC2.Tabulate_1.SEC1.BDY.Cross_tabular_summary_report_Table_1"" rsid=""310728015"" tag=""ROM"" fid=""0""&gt;_x000D_
  &lt;param n=""_NumRows"" v=""49"" /&gt;_x000D_
  &lt;param n=""_NumCols"" v=""7"" /&gt;_x000D_
  &lt;param n=""tableSig"" v=""R:R=49:C=7:FCR='"</definedName>
    <definedName name="_AMO_ContentLocation_310728015_ROM_F0.SEC2.Tabulate_1.SEC1.BDY.Cross_tabular_summary_report_Table_1.1" hidden="1">"'2:FCC=5:RSP.1=1,H,4"" /&gt;_x000D_
  &lt;param n=""leftMargin"" v=""1"" /&gt;_x000D_
&lt;/ContentLocation&gt;'"</definedName>
    <definedName name="_AMO_ContentLocation_310728015_ROM_F0.SEC2.Tabulate_1.SEC1.HDR.TXT1" hidden="1">"'&lt;ContentLocation path=""F0.SEC2.Tabulate_1.SEC1.HDR.TXT1"" rsid=""310728015"" tag=""ROM"" fid=""0""&gt;_x000D_
  &lt;param n=""_NumRows"" v=""1"" /&gt;_x000D_
  &lt;param n=""_NumCols"" v=""10"" /&gt;_x000D_
&lt;/ContentLocation&gt;'"</definedName>
    <definedName name="_AMO_ContentLocation_332776469_ROM_F0.SEC2.Print_1.SEC1.BDY.Data_Set_WORK_SUMMTUDO" hidden="1">"'Partitions:2'"</definedName>
    <definedName name="_AMO_ContentLocation_332776469_ROM_F0.SEC2.Print_1.SEC1.BDY.Data_Set_WORK_SUMMTUDO.0" hidden="1">"'&lt;ContentLocation path=""F0.SEC2.Print_1.SEC1.BDY.Data_Set_WORK_SUMMTUDO"" rsid=""332776469"" tag=""ROM"" fid=""0""&gt;_x000D_
  &lt;param n=""_NumRows"" v=""56"" /&gt;_x000D_
  &lt;param n=""_NumCols"" v=""7"" /&gt;_x000D_
  &lt;param n=""tableSig"" v=""R:R=56:C=7:FCR=2:FCC=1"" /&gt;_x000D_
  '"</definedName>
    <definedName name="_AMO_ContentLocation_332776469_ROM_F0.SEC2.Print_1.SEC1.BDY.Data_Set_WORK_SUMMTUDO.1" hidden="1">"'&lt;param n=""leftMargin"" v=""1"" /&gt;_x000D_
&lt;/ContentLocation&gt;'"</definedName>
    <definedName name="_AMO_ContentLocation_332776469_ROM_F0.SEC2.Print_1.SEC1.HDR.TXT1" hidden="1">"'&lt;ContentLocation path=""F0.SEC2.Print_1.SEC1.HDR.TXT1"" rsid=""332776469"" tag=""ROM"" fid=""0""&gt;_x000D_
  &lt;param n=""_NumRows"" v=""1"" /&gt;_x000D_
  &lt;param n=""_NumCols"" v=""10"" /&gt;_x000D_
&lt;/ContentLocation&gt;'"</definedName>
    <definedName name="_AMO_ContentLocation_332776469_ROM_F0.SEC2.Print_2.SEC1.BDY.Data_Set_WORK_REVISAOPARAM" hidden="1">"'Partitions:2'"</definedName>
    <definedName name="_AMO_ContentLocation_332776469_ROM_F0.SEC2.Print_2.SEC1.BDY.Data_Set_WORK_REVISAOPARAM.0" hidden="1">"'&lt;ContentLocation path=""F0.SEC2.Print_2.SEC1.BDY.Data_Set_WORK_REVISAOPARAM"" rsid=""332776469"" tag=""ROM"" fid=""0""&gt;_x000D_
  &lt;param n=""_NumRows"" v=""110"" /&gt;_x000D_
  &lt;param n=""_NumCols"" v=""5"" /&gt;_x000D_
  &lt;param n=""tableSig"" v=""R:R=110:C=5:FCR=2:FCC=1"" /'"</definedName>
    <definedName name="_AMO_ContentLocation_332776469_ROM_F0.SEC2.Print_2.SEC1.BDY.Data_Set_WORK_REVISAOPARAM.1" hidden="1">"'&gt;_x000D_
  &lt;param n=""leftMargin"" v=""2"" /&gt;_x000D_
&lt;/ContentLocation&gt;'"</definedName>
    <definedName name="_AMO_ContentLocation_332776469_ROM_F0.SEC2.Print_2.SEC1.HDR.TXT1" hidden="1">"'&lt;ContentLocation path=""F0.SEC2.Print_2.SEC1.HDR.TXT1"" rsid=""332776469"" tag=""ROM"" fid=""0""&gt;_x000D_
  &lt;param n=""_NumRows"" v=""1"" /&gt;_x000D_
  &lt;param n=""_NumCols"" v=""10"" /&gt;_x000D_
&lt;/ContentLocation&gt;'"</definedName>
    <definedName name="_AMO_ContentLocation_332776469_ROM_F0.SEC2.Print_3.SEC1.BDY.Data_Set_WORK_REAISMWHT" hidden="1">"'Partitions:2'"</definedName>
    <definedName name="_AMO_ContentLocation_332776469_ROM_F0.SEC2.Print_3.SEC1.BDY.Data_Set_WORK_REAISMWHT.0" hidden="1">"'&lt;ContentLocation path=""F0.SEC2.Print_3.SEC1.BDY.Data_Set_WORK_REAISMWHT"" rsid=""332776469"" tag=""ROM"" fid=""0""&gt;_x000D_
  &lt;param n=""_NumRows"" v=""105"" /&gt;_x000D_
  &lt;param n=""_NumCols"" v=""10"" /&gt;_x000D_
  &lt;param n=""tableSig"" v=""R:R=105:C=10:FCR=2:FCC=1"" /&gt;'"</definedName>
    <definedName name="_AMO_ContentLocation_332776469_ROM_F0.SEC2.Print_3.SEC1.BDY.Data_Set_WORK_REAISMWHT.1" hidden="1">"'_x000D_
  &lt;param n=""leftMargin"" v=""0"" /&gt;_x000D_
&lt;/ContentLocation&gt;'"</definedName>
    <definedName name="_AMO_ContentLocation_332776469_ROM_F0.SEC2.Print_3.SEC1.HDR.TXT1" hidden="1">"'&lt;ContentLocation path=""F0.SEC2.Print_3.SEC1.HDR.TXT1"" rsid=""332776469"" tag=""ROM"" fid=""0""&gt;_x000D_
  &lt;param n=""_NumRows"" v=""1"" /&gt;_x000D_
  &lt;param n=""_NumCols"" v=""10"" /&gt;_x000D_
&lt;/ContentLocation&gt;'"</definedName>
    <definedName name="_AMO_ContentLocation_332776469_ROM_F0.SEC2.Print_4.SEC1.BDY.Data_Set_WORK_IRTGERALT" hidden="1">"'Partitions:2'"</definedName>
    <definedName name="_AMO_ContentLocation_332776469_ROM_F0.SEC2.Print_4.SEC1.BDY.Data_Set_WORK_IRTGERALT.0" hidden="1">"'&lt;ContentLocation path=""F0.SEC2.Print_4.SEC1.BDY.Data_Set_WORK_IRTGERALT"" rsid=""332776469"" tag=""ROM"" fid=""0""&gt;_x000D_
  &lt;param n=""_NumRows"" v=""11"" /&gt;_x000D_
  &lt;param n=""_NumCols"" v=""7"" /&gt;_x000D_
  &lt;param n=""tableSig"" v=""R:R=11:C=7:FCR=2:FCC=1"" /&gt;_x000D_
 '"</definedName>
    <definedName name="_AMO_ContentLocation_332776469_ROM_F0.SEC2.Print_4.SEC1.BDY.Data_Set_WORK_IRTGERALT.1" hidden="1">"' &lt;param n=""leftMargin"" v=""1"" /&gt;_x000D_
&lt;/ContentLocation&gt;'"</definedName>
    <definedName name="_AMO_ContentLocation_332776469_ROM_F0.SEC2.Print_4.SEC1.HDR.TXT1" hidden="1">"'&lt;ContentLocation path=""F0.SEC2.Print_4.SEC1.HDR.TXT1"" rsid=""332776469"" tag=""ROM"" fid=""0""&gt;_x000D_
  &lt;param n=""_NumRows"" v=""1"" /&gt;_x000D_
  &lt;param n=""_NumCols"" v=""10"" /&gt;_x000D_
&lt;/ContentLocation&gt;'"</definedName>
    <definedName name="_AMO_ContentLocation_332776469_ROM_F0.SEC2.Tabulate_1.SEC1.BDY.Cross_tabular_summary_report_Table_1" hidden="1">"'Partitions:2'"</definedName>
    <definedName name="_AMO_ContentLocation_332776469_ROM_F0.SEC2.Tabulate_1.SEC1.BDY.Cross_tabular_summary_report_Table_1.0" hidden="1">"'&lt;ContentLocation path=""F0.SEC2.Tabulate_1.SEC1.BDY.Cross_tabular_summary_report_Table_1"" rsid=""332776469"" tag=""ROM"" fid=""0""&gt;_x000D_
  &lt;param n=""_NumRows"" v=""49"" /&gt;_x000D_
  &lt;param n=""_NumCols"" v=""6"" /&gt;_x000D_
  &lt;param n=""tableSig"" v=""R:R=49:C=6:FCR='"</definedName>
    <definedName name="_AMO_ContentLocation_332776469_ROM_F0.SEC2.Tabulate_1.SEC1.BDY.Cross_tabular_summary_report_Table_1.1" hidden="1">"'2:FCC=5:RSP.1=1,H,4"" /&gt;_x000D_
  &lt;param n=""leftMargin"" v=""1"" /&gt;_x000D_
&lt;/ContentLocation&gt;'"</definedName>
    <definedName name="_AMO_ContentLocation_332776469_ROM_F0.SEC2.Tabulate_1.SEC1.HDR.TXT1" hidden="1">"'&lt;ContentLocation path=""F0.SEC2.Tabulate_1.SEC1.HDR.TXT1"" rsid=""332776469"" tag=""ROM"" fid=""0""&gt;_x000D_
  &lt;param n=""_NumRows"" v=""1"" /&gt;_x000D_
  &lt;param n=""_NumCols"" v=""10"" /&gt;_x000D_
&lt;/ContentLocation&gt;'"</definedName>
    <definedName name="_AMO_ContentLocation_332776469_ROM_F0.SEC2.Tabulate_2.SEC1.BDY.Cross_tabular_summary_report_Table_1" hidden="1">"'Partitions:2'"</definedName>
    <definedName name="_AMO_ContentLocation_332776469_ROM_F0.SEC2.Tabulate_2.SEC1.BDY.Cross_tabular_summary_report_Table_1.0" hidden="1">"'&lt;ContentLocation path=""F0.SEC2.Tabulate_2.SEC1.BDY.Cross_tabular_summary_report_Table_1"" rsid=""332776469"" tag=""ROM"" fid=""0""&gt;_x000D_
  &lt;param n=""_NumRows"" v=""54"" /&gt;_x000D_
  &lt;param n=""_NumCols"" v=""7"" /&gt;_x000D_
  &lt;param n=""tableSig"" v=""R:R=54:C=7:FCR='"</definedName>
    <definedName name="_AMO_ContentLocation_332776469_ROM_F0.SEC2.Tabulate_2.SEC1.BDY.Cross_tabular_summary_report_Table_1.1" hidden="1">"'2:FCC=5:RSP.1=1,H,4"" /&gt;_x000D_
  &lt;param n=""leftMargin"" v=""1"" /&gt;_x000D_
&lt;/ContentLocation&gt;'"</definedName>
    <definedName name="_AMO_ContentLocation_332776469_ROM_F0.SEC2.Tabulate_2.SEC1.HDR.TXT1" hidden="1">"'&lt;ContentLocation path=""F0.SEC2.Tabulate_2.SEC1.HDR.TXT1"" rsid=""332776469"" tag=""ROM"" fid=""0""&gt;_x000D_
  &lt;param n=""_NumRows"" v=""1"" /&gt;_x000D_
  &lt;param n=""_NumCols"" v=""10"" /&gt;_x000D_
&lt;/ContentLocation&gt;'"</definedName>
    <definedName name="_AMO_ContentLocation_337210739_ROM_F0.SEC2.Print_1.SEC1.BDY.Data_Set_WORK_SUMMTUDO" hidden="1">"'Partitions:2'"</definedName>
    <definedName name="_AMO_ContentLocation_337210739_ROM_F0.SEC2.Print_1.SEC1.BDY.Data_Set_WORK_SUMMTUDO.0" hidden="1">"'&lt;ContentLocation path=""F0.SEC2.Print_1.SEC1.BDY.Data_Set_WORK_SUMMTUDO"" rsid=""337210739"" tag=""ROM"" fid=""0""&gt;_x000D_
  &lt;param n=""_NumRows"" v=""50"" /&gt;_x000D_
  &lt;param n=""_NumCols"" v=""7"" /&gt;_x000D_
  &lt;param n=""tableSig"" v=""R:R=50:C=7:FCR=2:FCC=1"" /&gt;_x000D_
  '"</definedName>
    <definedName name="_AMO_ContentLocation_337210739_ROM_F0.SEC2.Print_1.SEC1.BDY.Data_Set_WORK_SUMMTUDO.1" hidden="1">"'&lt;param n=""leftMargin"" v=""1"" /&gt;_x000D_
&lt;/ContentLocation&gt;'"</definedName>
    <definedName name="_AMO_ContentLocation_337210739_ROM_F0.SEC2.Print_1.SEC1.HDR.TXT1" hidden="1">"'&lt;ContentLocation path=""F0.SEC2.Print_1.SEC1.HDR.TXT1"" rsid=""337210739"" tag=""ROM"" fid=""0""&gt;_x000D_
  &lt;param n=""_NumRows"" v=""1"" /&gt;_x000D_
  &lt;param n=""_NumCols"" v=""10"" /&gt;_x000D_
&lt;/ContentLocation&gt;'"</definedName>
    <definedName name="_AMO_ContentLocation_337210739_ROM_F0.SEC2.Print_2.SEC1.BDY.Data_Set_WORK_REVISAOPARAM" hidden="1">"'Partitions:2'"</definedName>
    <definedName name="_AMO_ContentLocation_337210739_ROM_F0.SEC2.Print_2.SEC1.BDY.Data_Set_WORK_REVISAOPARAM.0" hidden="1">"'&lt;ContentLocation path=""F0.SEC2.Print_2.SEC1.BDY.Data_Set_WORK_REVISAOPARAM"" rsid=""337210739"" tag=""ROM"" fid=""0""&gt;_x000D_
  &lt;param n=""_NumRows"" v=""42"" /&gt;_x000D_
  &lt;param n=""_NumCols"" v=""5"" /&gt;_x000D_
  &lt;param n=""tableSig"" v=""R:R=42:C=5:FCR=2:FCC=1"" /&gt;_x000D_'"</definedName>
    <definedName name="_AMO_ContentLocation_337210739_ROM_F0.SEC2.Print_2.SEC1.BDY.Data_Set_WORK_REVISAOPARAM.1" hidden="1">"'
  &lt;param n=""leftMargin"" v=""2"" /&gt;_x000D_
&lt;/ContentLocation&gt;'"</definedName>
    <definedName name="_AMO_ContentLocation_337210739_ROM_F0.SEC2.Print_2.SEC1.HDR.TXT1" hidden="1">"'&lt;ContentLocation path=""F0.SEC2.Print_2.SEC1.HDR.TXT1"" rsid=""337210739"" tag=""ROM"" fid=""0""&gt;_x000D_
  &lt;param n=""_NumRows"" v=""1"" /&gt;_x000D_
  &lt;param n=""_NumCols"" v=""10"" /&gt;_x000D_
&lt;/ContentLocation&gt;'"</definedName>
    <definedName name="_AMO_ContentLocation_337210739_ROM_F0.SEC2.Print_3.SEC1.BDY.Data_Set_WORK_REAISMWHT" hidden="1">"'Partitions:2'"</definedName>
    <definedName name="_AMO_ContentLocation_337210739_ROM_F0.SEC2.Print_3.SEC1.BDY.Data_Set_WORK_REAISMWHT.0" hidden="1">"'&lt;ContentLocation path=""F0.SEC2.Print_3.SEC1.BDY.Data_Set_WORK_REAISMWHT"" rsid=""337210739"" tag=""ROM"" fid=""0""&gt;_x000D_
  &lt;param n=""_NumRows"" v=""81"" /&gt;_x000D_
  &lt;param n=""_NumCols"" v=""10"" /&gt;_x000D_
  &lt;param n=""tableSig"" v=""R:R=81:C=10:FCR=2:FCC=1"" /&gt;_x000D_
'"</definedName>
    <definedName name="_AMO_ContentLocation_337210739_ROM_F0.SEC2.Print_3.SEC1.BDY.Data_Set_WORK_REAISMWHT.1" hidden="1">"'  &lt;param n=""leftMargin"" v=""0"" /&gt;_x000D_
&lt;/ContentLocation&gt;'"</definedName>
    <definedName name="_AMO_ContentLocation_337210739_ROM_F0.SEC2.Print_3.SEC1.HDR.TXT1" hidden="1">"'&lt;ContentLocation path=""F0.SEC2.Print_3.SEC1.HDR.TXT1"" rsid=""337210739"" tag=""ROM"" fid=""0""&gt;_x000D_
  &lt;param n=""_NumRows"" v=""1"" /&gt;_x000D_
  &lt;param n=""_NumCols"" v=""10"" /&gt;_x000D_
&lt;/ContentLocation&gt;'"</definedName>
    <definedName name="_AMO_ContentLocation_337210739_ROM_F0.SEC2.Print_4.SEC1.BDY.Data_Set_WORK_IRTGERALT" hidden="1">"'Partitions:2'"</definedName>
    <definedName name="_AMO_ContentLocation_337210739_ROM_F0.SEC2.Print_4.SEC1.BDY.Data_Set_WORK_IRTGERALT.0" hidden="1">"'&lt;ContentLocation path=""F0.SEC2.Print_4.SEC1.BDY.Data_Set_WORK_IRTGERALT"" rsid=""337210739"" tag=""ROM"" fid=""0""&gt;_x000D_
  &lt;param n=""_NumRows"" v=""11"" /&gt;_x000D_
  &lt;param n=""_NumCols"" v=""7"" /&gt;_x000D_
  &lt;param n=""tableSig"" v=""R:R=11:C=7:FCR=2:FCC=1"" /&gt;_x000D_
 '"</definedName>
    <definedName name="_AMO_ContentLocation_337210739_ROM_F0.SEC2.Print_4.SEC1.BDY.Data_Set_WORK_IRTGERALT.1" hidden="1">"' &lt;param n=""leftMargin"" v=""1"" /&gt;_x000D_
&lt;/ContentLocation&gt;'"</definedName>
    <definedName name="_AMO_ContentLocation_337210739_ROM_F0.SEC2.Print_4.SEC1.HDR.TXT1" hidden="1">"'&lt;ContentLocation path=""F0.SEC2.Print_4.SEC1.HDR.TXT1"" rsid=""337210739"" tag=""ROM"" fid=""0""&gt;_x000D_
  &lt;param n=""_NumRows"" v=""1"" /&gt;_x000D_
  &lt;param n=""_NumCols"" v=""10"" /&gt;_x000D_
&lt;/ContentLocation&gt;'"</definedName>
    <definedName name="_AMO_ContentLocation_337210739_ROM_F0.SEC2.Tabulate_1.SEC1.BDY.Cross_tabular_summary_report_Table_1" hidden="1">"'Partitions:2'"</definedName>
    <definedName name="_AMO_ContentLocation_337210739_ROM_F0.SEC2.Tabulate_1.SEC1.BDY.Cross_tabular_summary_report_Table_1.0" hidden="1">"'&lt;ContentLocation path=""F0.SEC2.Tabulate_1.SEC1.BDY.Cross_tabular_summary_report_Table_1"" rsid=""337210739"" tag=""ROM"" fid=""0""&gt;_x000D_
  &lt;param n=""_NumRows"" v=""50"" /&gt;_x000D_
  &lt;param n=""_NumCols"" v=""7"" /&gt;_x000D_
  &lt;param n=""tableSig"" v=""R:R=50:C=7:FCR='"</definedName>
    <definedName name="_AMO_ContentLocation_337210739_ROM_F0.SEC2.Tabulate_1.SEC1.BDY.Cross_tabular_summary_report_Table_1.1" hidden="1">"'2:FCC=5:RSP.1=1,H,4"" /&gt;_x000D_
  &lt;param n=""leftMargin"" v=""1"" /&gt;_x000D_
&lt;/ContentLocation&gt;'"</definedName>
    <definedName name="_AMO_ContentLocation_337210739_ROM_F0.SEC2.Tabulate_1.SEC1.HDR.TXT1" hidden="1">"'&lt;ContentLocation path=""F0.SEC2.Tabulate_1.SEC1.HDR.TXT1"" rsid=""337210739"" tag=""ROM"" fid=""0""&gt;_x000D_
  &lt;param n=""_NumRows"" v=""1"" /&gt;_x000D_
  &lt;param n=""_NumCols"" v=""10"" /&gt;_x000D_
&lt;/ContentLocation&gt;'"</definedName>
    <definedName name="_AMO_ContentLocation_345017782_ROM_F0.SEC2.Print_1.SEC1.BDY.Data_Set_WORK_SUMMTUDO" hidden="1">"'Partitions:2'"</definedName>
    <definedName name="_AMO_ContentLocation_345017782_ROM_F0.SEC2.Print_1.SEC1.BDY.Data_Set_WORK_SUMMTUDO.0" hidden="1">"'&lt;ContentLocation path=""F0.SEC2.Print_1.SEC1.BDY.Data_Set_WORK_SUMMTUDO"" rsid=""345017782"" tag=""ROM"" fid=""0""&gt;_x000D_
  &lt;param n=""_NumRows"" v=""49"" /&gt;_x000D_
  &lt;param n=""_NumCols"" v=""7"" /&gt;_x000D_
  &lt;param n=""tableSig"" v=""R:R=49:C=7:FCR=2:FCC=1"" /&gt;_x000D_
  '"</definedName>
    <definedName name="_AMO_ContentLocation_345017782_ROM_F0.SEC2.Print_1.SEC1.BDY.Data_Set_WORK_SUMMTUDO.1" hidden="1">"'&lt;param n=""leftMargin"" v=""1"" /&gt;_x000D_
&lt;/ContentLocation&gt;'"</definedName>
    <definedName name="_AMO_ContentLocation_345017782_ROM_F0.SEC2.Print_1.SEC1.HDR.TXT1" hidden="1">"'&lt;ContentLocation path=""F0.SEC2.Print_1.SEC1.HDR.TXT1"" rsid=""345017782"" tag=""ROM"" fid=""0""&gt;_x000D_
  &lt;param n=""_NumRows"" v=""1"" /&gt;_x000D_
  &lt;param n=""_NumCols"" v=""10"" /&gt;_x000D_
&lt;/ContentLocation&gt;'"</definedName>
    <definedName name="_AMO_ContentLocation_345017782_ROM_F0.SEC2.Print_2.SEC1.BDY.Data_Set_WORK_REVISAOPARAM" hidden="1">"'Partitions:2'"</definedName>
    <definedName name="_AMO_ContentLocation_345017782_ROM_F0.SEC2.Print_2.SEC1.BDY.Data_Set_WORK_REVISAOPARAM.0" hidden="1">"'&lt;ContentLocation path=""F0.SEC2.Print_2.SEC1.BDY.Data_Set_WORK_REVISAOPARAM"" rsid=""345017782"" tag=""ROM"" fid=""0""&gt;_x000D_
  &lt;param n=""_NumRows"" v=""39"" /&gt;_x000D_
  &lt;param n=""_NumCols"" v=""5"" /&gt;_x000D_
  &lt;param n=""tableSig"" v=""R:R=39:C=5:FCR=2:FCC=1"" /&gt;_x000D_'"</definedName>
    <definedName name="_AMO_ContentLocation_345017782_ROM_F0.SEC2.Print_2.SEC1.BDY.Data_Set_WORK_REVISAOPARAM.1" hidden="1">"'
  &lt;param n=""leftMargin"" v=""1"" /&gt;_x000D_
&lt;/ContentLocation&gt;'"</definedName>
    <definedName name="_AMO_ContentLocation_345017782_ROM_F0.SEC2.Print_2.SEC1.HDR.TXT1" hidden="1">"'&lt;ContentLocation path=""F0.SEC2.Print_2.SEC1.HDR.TXT1"" rsid=""345017782"" tag=""ROM"" fid=""0""&gt;_x000D_
  &lt;param n=""_NumRows"" v=""1"" /&gt;_x000D_
  &lt;param n=""_NumCols"" v=""10"" /&gt;_x000D_
&lt;/ContentLocation&gt;'"</definedName>
    <definedName name="_AMO_ContentLocation_345017782_ROM_F0.SEC2.Print_3.SEC1.BDY.Data_Set_WORK_REAISMWHT" hidden="1">"'Partitions:2'"</definedName>
    <definedName name="_AMO_ContentLocation_345017782_ROM_F0.SEC2.Print_3.SEC1.BDY.Data_Set_WORK_REAISMWHT.0" hidden="1">"'&lt;ContentLocation path=""F0.SEC2.Print_3.SEC1.BDY.Data_Set_WORK_REAISMWHT"" rsid=""345017782"" tag=""ROM"" fid=""0""&gt;_x000D_
  &lt;param n=""_NumRows"" v=""91"" /&gt;_x000D_
  &lt;param n=""_NumCols"" v=""10"" /&gt;_x000D_
  &lt;param n=""tableSig"" v=""R:R=91:C=10:FCR=2:FCC=1"" /&gt;_x000D_
'"</definedName>
    <definedName name="_AMO_ContentLocation_345017782_ROM_F0.SEC2.Print_3.SEC1.BDY.Data_Set_WORK_REAISMWHT.1" hidden="1">"'  &lt;param n=""leftMargin"" v=""0"" /&gt;_x000D_
&lt;/ContentLocation&gt;'"</definedName>
    <definedName name="_AMO_ContentLocation_345017782_ROM_F0.SEC2.Print_3.SEC1.HDR.TXT1" hidden="1">"'&lt;ContentLocation path=""F0.SEC2.Print_3.SEC1.HDR.TXT1"" rsid=""345017782"" tag=""ROM"" fid=""0""&gt;_x000D_
  &lt;param n=""_NumRows"" v=""1"" /&gt;_x000D_
  &lt;param n=""_NumCols"" v=""10"" /&gt;_x000D_
&lt;/ContentLocation&gt;'"</definedName>
    <definedName name="_AMO_ContentLocation_345017782_ROM_F0.SEC2.Print_4.SEC1.BDY.Data_Set_WORK_IRTGERALT" hidden="1">"'Partitions:2'"</definedName>
    <definedName name="_AMO_ContentLocation_345017782_ROM_F0.SEC2.Print_4.SEC1.BDY.Data_Set_WORK_IRTGERALT.0" hidden="1">"'&lt;ContentLocation path=""F0.SEC2.Print_4.SEC1.BDY.Data_Set_WORK_IRTGERALT"" rsid=""345017782"" tag=""ROM"" fid=""0""&gt;_x000D_
  &lt;param n=""_NumRows"" v=""11"" /&gt;_x000D_
  &lt;param n=""_NumCols"" v=""7"" /&gt;_x000D_
  &lt;param n=""tableSig"" v=""R:R=11:C=7:FCR=2:FCC=1"" /&gt;_x000D_
 '"</definedName>
    <definedName name="_AMO_ContentLocation_345017782_ROM_F0.SEC2.Print_4.SEC1.BDY.Data_Set_WORK_IRTGERALT.1" hidden="1">"' &lt;param n=""leftMargin"" v=""1"" /&gt;_x000D_
&lt;/ContentLocation&gt;'"</definedName>
    <definedName name="_AMO_ContentLocation_345017782_ROM_F0.SEC2.Print_4.SEC1.HDR.TXT1" hidden="1">"'&lt;ContentLocation path=""F0.SEC2.Print_4.SEC1.HDR.TXT1"" rsid=""345017782"" tag=""ROM"" fid=""0""&gt;_x000D_
  &lt;param n=""_NumRows"" v=""1"" /&gt;_x000D_
  &lt;param n=""_NumCols"" v=""10"" /&gt;_x000D_
&lt;/ContentLocation&gt;'"</definedName>
    <definedName name="_AMO_ContentLocation_345017782_ROM_F0.SEC2.Tabulate_1.SEC1.BDY.Cross_tabular_summary_report_Table_1" hidden="1">"'Partitions:2'"</definedName>
    <definedName name="_AMO_ContentLocation_345017782_ROM_F0.SEC2.Tabulate_1.SEC1.BDY.Cross_tabular_summary_report_Table_1.0" hidden="1">"'&lt;ContentLocation path=""F0.SEC2.Tabulate_1.SEC1.BDY.Cross_tabular_summary_report_Table_1"" rsid=""345017782"" tag=""ROM"" fid=""0""&gt;_x000D_
  &lt;param n=""_NumRows"" v=""50"" /&gt;_x000D_
  &lt;param n=""_NumCols"" v=""7"" /&gt;_x000D_
  &lt;param n=""tableSig"" v=""R:R=50:C=7:FCR='"</definedName>
    <definedName name="_AMO_ContentLocation_345017782_ROM_F0.SEC2.Tabulate_1.SEC1.BDY.Cross_tabular_summary_report_Table_1.1" hidden="1">"'2:FCC=5:RSP.1=1,H,4"" /&gt;_x000D_
  &lt;param n=""leftMargin"" v=""1"" /&gt;_x000D_
&lt;/ContentLocation&gt;'"</definedName>
    <definedName name="_AMO_ContentLocation_345017782_ROM_F0.SEC2.Tabulate_1.SEC1.HDR.TXT1" hidden="1">"'&lt;ContentLocation path=""F0.SEC2.Tabulate_1.SEC1.HDR.TXT1"" rsid=""345017782"" tag=""ROM"" fid=""0""&gt;_x000D_
  &lt;param n=""_NumRows"" v=""1"" /&gt;_x000D_
  &lt;param n=""_NumCols"" v=""10"" /&gt;_x000D_
&lt;/ContentLocation&gt;'"</definedName>
    <definedName name="_AMO_ContentLocation_365752322_ROM_F0.SEC2.Print_1.SEC1.BDY.Data_Set_WORK_SUMMTUDO" hidden="1">"'Partitions:2'"</definedName>
    <definedName name="_AMO_ContentLocation_365752322_ROM_F0.SEC2.Print_1.SEC1.BDY.Data_Set_WORK_SUMMTUDO.0" hidden="1">"'&lt;ContentLocation path=""F0.SEC2.Print_1.SEC1.BDY.Data_Set_WORK_SUMMTUDO"" rsid=""365752322"" tag=""ROM"" fid=""0""&gt;_x000D_
  &lt;param n=""_NumRows"" v=""56"" /&gt;_x000D_
  &lt;param n=""_NumCols"" v=""7"" /&gt;_x000D_
  &lt;param n=""tableSig"" v=""R:R=56:C=7:FCR=2:FCC=1"" /&gt;_x000D_
  '"</definedName>
    <definedName name="_AMO_ContentLocation_365752322_ROM_F0.SEC2.Print_1.SEC1.BDY.Data_Set_WORK_SUMMTUDO.1" hidden="1">"'&lt;param n=""leftMargin"" v=""1"" /&gt;_x000D_
&lt;/ContentLocation&gt;'"</definedName>
    <definedName name="_AMO_ContentLocation_365752322_ROM_F0.SEC2.Print_1.SEC1.HDR.TXT1" hidden="1">"'&lt;ContentLocation path=""F0.SEC2.Print_1.SEC1.HDR.TXT1"" rsid=""365752322"" tag=""ROM"" fid=""0""&gt;_x000D_
  &lt;param n=""_NumRows"" v=""1"" /&gt;_x000D_
  &lt;param n=""_NumCols"" v=""10"" /&gt;_x000D_
&lt;/ContentLocation&gt;'"</definedName>
    <definedName name="_AMO_ContentLocation_365752322_ROM_F0.SEC2.Print_2.SEC1.BDY.Data_Set_WORK_REVISAOPARAM" hidden="1">"'Partitions:2'"</definedName>
    <definedName name="_AMO_ContentLocation_365752322_ROM_F0.SEC2.Print_2.SEC1.BDY.Data_Set_WORK_REVISAOPARAM.0" hidden="1">"'&lt;ContentLocation path=""F0.SEC2.Print_2.SEC1.BDY.Data_Set_WORK_REVISAOPARAM"" rsid=""365752322"" tag=""ROM"" fid=""0""&gt;_x000D_
  &lt;param n=""_NumRows"" v=""110"" /&gt;_x000D_
  &lt;param n=""_NumCols"" v=""5"" /&gt;_x000D_
  &lt;param n=""tableSig"" v=""R:R=110:C=5:FCR=2:FCC=1"" /'"</definedName>
    <definedName name="_AMO_ContentLocation_365752322_ROM_F0.SEC2.Print_2.SEC1.BDY.Data_Set_WORK_REVISAOPARAM.1" hidden="1">"'&gt;_x000D_
  &lt;param n=""leftMargin"" v=""2"" /&gt;_x000D_
&lt;/ContentLocation&gt;'"</definedName>
    <definedName name="_AMO_ContentLocation_365752322_ROM_F0.SEC2.Print_2.SEC1.HDR.TXT1" hidden="1">"'&lt;ContentLocation path=""F0.SEC2.Print_2.SEC1.HDR.TXT1"" rsid=""365752322"" tag=""ROM"" fid=""0""&gt;_x000D_
  &lt;param n=""_NumRows"" v=""1"" /&gt;_x000D_
  &lt;param n=""_NumCols"" v=""10"" /&gt;_x000D_
&lt;/ContentLocation&gt;'"</definedName>
    <definedName name="_AMO_ContentLocation_365752322_ROM_F0.SEC2.Print_3.SEC1.BDY.Data_Set_WORK_REAISMWHT" hidden="1">"'Partitions:2'"</definedName>
    <definedName name="_AMO_ContentLocation_365752322_ROM_F0.SEC2.Print_3.SEC1.BDY.Data_Set_WORK_REAISMWHT.0" hidden="1">"'&lt;ContentLocation path=""F0.SEC2.Print_3.SEC1.BDY.Data_Set_WORK_REAISMWHT"" rsid=""365752322"" tag=""ROM"" fid=""0""&gt;_x000D_
  &lt;param n=""_NumRows"" v=""105"" /&gt;_x000D_
  &lt;param n=""_NumCols"" v=""10"" /&gt;_x000D_
  &lt;param n=""tableSig"" v=""R:R=105:C=10:FCR=2:FCC=1"" /&gt;'"</definedName>
    <definedName name="_AMO_ContentLocation_365752322_ROM_F0.SEC2.Print_3.SEC1.BDY.Data_Set_WORK_REAISMWHT.1" hidden="1">"'_x000D_
  &lt;param n=""leftMargin"" v=""0"" /&gt;_x000D_
&lt;/ContentLocation&gt;'"</definedName>
    <definedName name="_AMO_ContentLocation_365752322_ROM_F0.SEC2.Print_3.SEC1.HDR.TXT1" hidden="1">"'&lt;ContentLocation path=""F0.SEC2.Print_3.SEC1.HDR.TXT1"" rsid=""365752322"" tag=""ROM"" fid=""0""&gt;_x000D_
  &lt;param n=""_NumRows"" v=""1"" /&gt;_x000D_
  &lt;param n=""_NumCols"" v=""10"" /&gt;_x000D_
&lt;/ContentLocation&gt;'"</definedName>
    <definedName name="_AMO_ContentLocation_365752322_ROM_F0.SEC2.Print_4.SEC1.BDY.Data_Set_WORK_IRTGERALT" hidden="1">"'Partitions:2'"</definedName>
    <definedName name="_AMO_ContentLocation_365752322_ROM_F0.SEC2.Print_4.SEC1.BDY.Data_Set_WORK_IRTGERALT.0" hidden="1">"'&lt;ContentLocation path=""F0.SEC2.Print_4.SEC1.BDY.Data_Set_WORK_IRTGERALT"" rsid=""365752322"" tag=""ROM"" fid=""0""&gt;_x000D_
  &lt;param n=""_NumRows"" v=""11"" /&gt;_x000D_
  &lt;param n=""_NumCols"" v=""7"" /&gt;_x000D_
  &lt;param n=""tableSig"" v=""R:R=11:C=7:FCR=2:FCC=1"" /&gt;_x000D_
 '"</definedName>
    <definedName name="_AMO_ContentLocation_365752322_ROM_F0.SEC2.Print_4.SEC1.BDY.Data_Set_WORK_IRTGERALT.1" hidden="1">"' &lt;param n=""leftMargin"" v=""1"" /&gt;_x000D_
&lt;/ContentLocation&gt;'"</definedName>
    <definedName name="_AMO_ContentLocation_365752322_ROM_F0.SEC2.Print_4.SEC1.HDR.TXT1" hidden="1">"'&lt;ContentLocation path=""F0.SEC2.Print_4.SEC1.HDR.TXT1"" rsid=""365752322"" tag=""ROM"" fid=""0""&gt;_x000D_
  &lt;param n=""_NumRows"" v=""1"" /&gt;_x000D_
  &lt;param n=""_NumCols"" v=""10"" /&gt;_x000D_
&lt;/ContentLocation&gt;'"</definedName>
    <definedName name="_AMO_ContentLocation_365752322_ROM_F0.SEC2.Tabulate_1.SEC1.BDY.Cross_tabular_summary_report_Table_1" hidden="1">"'Partitions:2'"</definedName>
    <definedName name="_AMO_ContentLocation_365752322_ROM_F0.SEC2.Tabulate_1.SEC1.BDY.Cross_tabular_summary_report_Table_1.0" hidden="1">"'&lt;ContentLocation path=""F0.SEC2.Tabulate_1.SEC1.BDY.Cross_tabular_summary_report_Table_1"" rsid=""365752322"" tag=""ROM"" fid=""0""&gt;_x000D_
  &lt;param n=""_NumRows"" v=""49"" /&gt;_x000D_
  &lt;param n=""_NumCols"" v=""6"" /&gt;_x000D_
  &lt;param n=""tableSig"" v=""R:R=49:C=6:FCR='"</definedName>
    <definedName name="_AMO_ContentLocation_365752322_ROM_F0.SEC2.Tabulate_1.SEC1.BDY.Cross_tabular_summary_report_Table_1.1" hidden="1">"'2:FCC=5:RSP.1=1,H,4"" /&gt;_x000D_
  &lt;param n=""leftMargin"" v=""2"" /&gt;_x000D_
&lt;/ContentLocation&gt;'"</definedName>
    <definedName name="_AMO_ContentLocation_365752322_ROM_F0.SEC2.Tabulate_1.SEC1.HDR.TXT1" hidden="1">"'&lt;ContentLocation path=""F0.SEC2.Tabulate_1.SEC1.HDR.TXT1"" rsid=""365752322"" tag=""ROM"" fid=""0""&gt;_x000D_
  &lt;param n=""_NumRows"" v=""1"" /&gt;_x000D_
  &lt;param n=""_NumCols"" v=""10"" /&gt;_x000D_
&lt;/ContentLocation&gt;'"</definedName>
    <definedName name="_AMO_ContentLocation_365752322_ROM_F0.SEC2.Tabulate_2.SEC1.BDY.Cross_tabular_summary_report_Table_1" hidden="1">"'Partitions:2'"</definedName>
    <definedName name="_AMO_ContentLocation_365752322_ROM_F0.SEC2.Tabulate_2.SEC1.BDY.Cross_tabular_summary_report_Table_1.0" hidden="1">"'&lt;ContentLocation path=""F0.SEC2.Tabulate_2.SEC1.BDY.Cross_tabular_summary_report_Table_1"" rsid=""365752322"" tag=""ROM"" fid=""0""&gt;_x000D_
  &lt;param n=""_NumRows"" v=""57"" /&gt;_x000D_
  &lt;param n=""_NumCols"" v=""7"" /&gt;_x000D_
  &lt;param n=""tableSig"" v=""R:R=57:C=7:FCR='"</definedName>
    <definedName name="_AMO_ContentLocation_365752322_ROM_F0.SEC2.Tabulate_2.SEC1.BDY.Cross_tabular_summary_report_Table_1.1" hidden="1">"'2:FCC=5:RSP.1=1,H,4"" /&gt;_x000D_
  &lt;param n=""leftMargin"" v=""1"" /&gt;_x000D_
&lt;/ContentLocation&gt;'"</definedName>
    <definedName name="_AMO_ContentLocation_365752322_ROM_F0.SEC2.Tabulate_2.SEC1.HDR.TXT1" hidden="1">"'&lt;ContentLocation path=""F0.SEC2.Tabulate_2.SEC1.HDR.TXT1"" rsid=""365752322"" tag=""ROM"" fid=""0""&gt;_x000D_
  &lt;param n=""_NumRows"" v=""1"" /&gt;_x000D_
  &lt;param n=""_NumCols"" v=""10"" /&gt;_x000D_
&lt;/ContentLocation&gt;'"</definedName>
    <definedName name="_AMO_ContentLocation_466356944_ROM_F0.SEC2.Print_1.SEC1.BDY.Data_Set_WORK_SUMMTUDO" hidden="1">"'Partitions:2'"</definedName>
    <definedName name="_AMO_ContentLocation_466356944_ROM_F0.SEC2.Print_1.SEC1.BDY.Data_Set_WORK_SUMMTUDO.0" hidden="1">"'&lt;ContentLocation path=""F0.SEC2.Print_1.SEC1.BDY.Data_Set_WORK_SUMMTUDO"" rsid=""466356944"" tag=""ROM"" fid=""0""&gt;_x000D_
  &lt;param n=""_NumRows"" v=""57"" /&gt;_x000D_
  &lt;param n=""_NumCols"" v=""7"" /&gt;_x000D_
  &lt;param n=""tableSig"" v=""R:R=57:C=7:FCR=2:FCC=1"" /&gt;_x000D_
  '"</definedName>
    <definedName name="_AMO_ContentLocation_466356944_ROM_F0.SEC2.Print_1.SEC1.BDY.Data_Set_WORK_SUMMTUDO.1" hidden="1">"'&lt;param n=""leftMargin"" v=""1"" /&gt;_x000D_
&lt;/ContentLocation&gt;'"</definedName>
    <definedName name="_AMO_ContentLocation_466356944_ROM_F0.SEC2.Print_1.SEC1.HDR.TXT1" hidden="1">"'&lt;ContentLocation path=""F0.SEC2.Print_1.SEC1.HDR.TXT1"" rsid=""466356944"" tag=""ROM"" fid=""0""&gt;_x000D_
  &lt;param n=""_NumRows"" v=""1"" /&gt;_x000D_
  &lt;param n=""_NumCols"" v=""10"" /&gt;_x000D_
&lt;/ContentLocation&gt;'"</definedName>
    <definedName name="_AMO_ContentLocation_466356944_ROM_F0.SEC2.Print_2.SEC1.BDY.Data_Set_WORK_REVISAOPARAM" hidden="1">"'Partitions:2'"</definedName>
    <definedName name="_AMO_ContentLocation_466356944_ROM_F0.SEC2.Print_2.SEC1.BDY.Data_Set_WORK_REVISAOPARAM.0" hidden="1">"'&lt;ContentLocation path=""F0.SEC2.Print_2.SEC1.BDY.Data_Set_WORK_REVISAOPARAM"" rsid=""466356944"" tag=""ROM"" fid=""0""&gt;_x000D_
  &lt;param n=""_NumRows"" v=""27"" /&gt;_x000D_
  &lt;param n=""_NumCols"" v=""5"" /&gt;_x000D_
  &lt;param n=""tableSig"" v=""R:R=27:C=5:FCR=2:FCC=1"" /&gt;_x000D_'"</definedName>
    <definedName name="_AMO_ContentLocation_466356944_ROM_F0.SEC2.Print_2.SEC1.BDY.Data_Set_WORK_REVISAOPARAM.1" hidden="1">"'
  &lt;param n=""leftMargin"" v=""2"" /&gt;_x000D_
&lt;/ContentLocation&gt;'"</definedName>
    <definedName name="_AMO_ContentLocation_466356944_ROM_F0.SEC2.Print_2.SEC1.HDR.TXT1" hidden="1">"'&lt;ContentLocation path=""F0.SEC2.Print_2.SEC1.HDR.TXT1"" rsid=""466356944"" tag=""ROM"" fid=""0""&gt;_x000D_
  &lt;param n=""_NumRows"" v=""1"" /&gt;_x000D_
  &lt;param n=""_NumCols"" v=""10"" /&gt;_x000D_
&lt;/ContentLocation&gt;'"</definedName>
    <definedName name="_AMO_ContentLocation_466356944_ROM_F0.SEC2.Print_3.SEC1.BDY.Data_Set_WORK_REAISMWHT" hidden="1">"'Partitions:2'"</definedName>
    <definedName name="_AMO_ContentLocation_466356944_ROM_F0.SEC2.Print_3.SEC1.BDY.Data_Set_WORK_REAISMWHT.0" hidden="1">"'&lt;ContentLocation path=""F0.SEC2.Print_3.SEC1.BDY.Data_Set_WORK_REAISMWHT"" rsid=""466356944"" tag=""ROM"" fid=""0""&gt;_x000D_
  &lt;param n=""_NumRows"" v=""105"" /&gt;_x000D_
  &lt;param n=""_NumCols"" v=""10"" /&gt;_x000D_
  &lt;param n=""tableSig"" v=""R:R=105:C=10:FCR=2:FCC=1"" /&gt;'"</definedName>
    <definedName name="_AMO_ContentLocation_466356944_ROM_F0.SEC2.Print_3.SEC1.BDY.Data_Set_WORK_REAISMWHT.1" hidden="1">"'_x000D_
  &lt;param n=""leftMargin"" v=""0"" /&gt;_x000D_
&lt;/ContentLocation&gt;'"</definedName>
    <definedName name="_AMO_ContentLocation_466356944_ROM_F0.SEC2.Print_3.SEC1.HDR.TXT1" hidden="1">"'&lt;ContentLocation path=""F0.SEC2.Print_3.SEC1.HDR.TXT1"" rsid=""466356944"" tag=""ROM"" fid=""0""&gt;_x000D_
  &lt;param n=""_NumRows"" v=""1"" /&gt;_x000D_
  &lt;param n=""_NumCols"" v=""10"" /&gt;_x000D_
&lt;/ContentLocation&gt;'"</definedName>
    <definedName name="_AMO_ContentLocation_466356944_ROM_F0.SEC2.Print_4.SEC1.BDY.Data_Set_WORK_IRTGERALT" hidden="1">"'Partitions:2'"</definedName>
    <definedName name="_AMO_ContentLocation_466356944_ROM_F0.SEC2.Print_4.SEC1.BDY.Data_Set_WORK_IRTGERALT.0" hidden="1">"'&lt;ContentLocation path=""F0.SEC2.Print_4.SEC1.BDY.Data_Set_WORK_IRTGERALT"" rsid=""466356944"" tag=""ROM"" fid=""0""&gt;_x000D_
  &lt;param n=""_NumRows"" v=""11"" /&gt;_x000D_
  &lt;param n=""_NumCols"" v=""7"" /&gt;_x000D_
  &lt;param n=""tableSig"" v=""R:R=11:C=7:FCR=2:FCC=1"" /&gt;_x000D_
 '"</definedName>
    <definedName name="_AMO_ContentLocation_466356944_ROM_F0.SEC2.Print_4.SEC1.BDY.Data_Set_WORK_IRTGERALT.1" hidden="1">"' &lt;param n=""leftMargin"" v=""1"" /&gt;_x000D_
&lt;/ContentLocation&gt;'"</definedName>
    <definedName name="_AMO_ContentLocation_466356944_ROM_F0.SEC2.Print_4.SEC1.HDR.TXT1" hidden="1">"'&lt;ContentLocation path=""F0.SEC2.Print_4.SEC1.HDR.TXT1"" rsid=""466356944"" tag=""ROM"" fid=""0""&gt;_x000D_
  &lt;param n=""_NumRows"" v=""1"" /&gt;_x000D_
  &lt;param n=""_NumCols"" v=""10"" /&gt;_x000D_
&lt;/ContentLocation&gt;'"</definedName>
    <definedName name="_AMO_ContentLocation_466356944_ROM_F0.SEC2.Tabulate_1.SEC1.BDY.Cross_tabular_summary_report_Table_1" hidden="1">"'Partitions:2'"</definedName>
    <definedName name="_AMO_ContentLocation_466356944_ROM_F0.SEC2.Tabulate_1.SEC1.BDY.Cross_tabular_summary_report_Table_1.0" hidden="1">"'&lt;ContentLocation path=""F0.SEC2.Tabulate_1.SEC1.BDY.Cross_tabular_summary_report_Table_1"" rsid=""466356944"" tag=""ROM"" fid=""0""&gt;_x000D_
  &lt;param n=""_NumRows"" v=""49"" /&gt;_x000D_
  &lt;param n=""_NumCols"" v=""6"" /&gt;_x000D_
  &lt;param n=""tableSig"" v=""R:R=49:C=6:FCR='"</definedName>
    <definedName name="_AMO_ContentLocation_466356944_ROM_F0.SEC2.Tabulate_1.SEC1.BDY.Cross_tabular_summary_report_Table_1.1" hidden="1">"'2:FCC=5:RSP.1=1,H,4"" /&gt;_x000D_
  &lt;param n=""leftMargin"" v=""2"" /&gt;_x000D_
&lt;/ContentLocation&gt;'"</definedName>
    <definedName name="_AMO_ContentLocation_466356944_ROM_F0.SEC2.Tabulate_1.SEC1.HDR.TXT1" hidden="1">"'&lt;ContentLocation path=""F0.SEC2.Tabulate_1.SEC1.HDR.TXT1"" rsid=""466356944"" tag=""ROM"" fid=""0""&gt;_x000D_
  &lt;param n=""_NumRows"" v=""1"" /&gt;_x000D_
  &lt;param n=""_NumCols"" v=""10"" /&gt;_x000D_
&lt;/ContentLocation&gt;'"</definedName>
    <definedName name="_AMO_ContentLocation_466356944_ROM_F0.SEC2.Tabulate_2.SEC1.BDY.Cross_tabular_summary_report_Table_1" hidden="1">"'Partitions:2'"</definedName>
    <definedName name="_AMO_ContentLocation_466356944_ROM_F0.SEC2.Tabulate_2.SEC1.BDY.Cross_tabular_summary_report_Table_1.0" hidden="1">"'&lt;ContentLocation path=""F0.SEC2.Tabulate_2.SEC1.BDY.Cross_tabular_summary_report_Table_1"" rsid=""466356944"" tag=""ROM"" fid=""0""&gt;_x000D_
  &lt;param n=""_NumRows"" v=""58"" /&gt;_x000D_
  &lt;param n=""_NumCols"" v=""7"" /&gt;_x000D_
  &lt;param n=""tableSig"" v=""R:R=58:C=7:FCR='"</definedName>
    <definedName name="_AMO_ContentLocation_466356944_ROM_F0.SEC2.Tabulate_2.SEC1.BDY.Cross_tabular_summary_report_Table_1.1" hidden="1">"'2:FCC=5:RSP.1=1,H,4"" /&gt;_x000D_
  &lt;param n=""leftMargin"" v=""1"" /&gt;_x000D_
&lt;/ContentLocation&gt;'"</definedName>
    <definedName name="_AMO_ContentLocation_466356944_ROM_F0.SEC2.Tabulate_2.SEC1.HDR.TXT1" hidden="1">"'&lt;ContentLocation path=""F0.SEC2.Tabulate_2.SEC1.HDR.TXT1"" rsid=""466356944"" tag=""ROM"" fid=""0""&gt;_x000D_
  &lt;param n=""_NumRows"" v=""1"" /&gt;_x000D_
  &lt;param n=""_NumCols"" v=""10"" /&gt;_x000D_
&lt;/ContentLocation&gt;'"</definedName>
    <definedName name="_AMO_ContentLocation_630089467_ROM_F0.SEC2.Print_1.SEC1.BDY.Data_Set_WORK_PARCELABBADNET" hidden="1">"'Partitions:2'"</definedName>
    <definedName name="_AMO_ContentLocation_630089467_ROM_F0.SEC2.Print_1.SEC1.BDY.Data_Set_WORK_PARCELABBADNET.0" hidden="1">"'&lt;ContentLocation path=""F0.SEC2.Print_1.SEC1.BDY.Data_Set_WORK_PARCELABBADNET"" rsid=""630089467"" tag=""ROM"" fid=""0""&gt;_x000D_
  &lt;param n=""_NumRows"" v=""133"" /&gt;_x000D_
  &lt;param n=""_NumCols"" v=""5"" /&gt;_x000D_
  &lt;param n=""tableSig"" v=""R:R=133:C=5:FCR=2:FCC=1""'"</definedName>
    <definedName name="_AMO_ContentLocation_630089467_ROM_F0.SEC2.Print_1.SEC1.BDY.Data_Set_WORK_PARCELABBADNET.1" hidden="1">"' /&gt;_x000D_
  &lt;param n=""leftMargin"" v=""0"" /&gt;_x000D_
&lt;/ContentLocation&gt;'"</definedName>
    <definedName name="_AMO_ContentLocation_630089467_ROM_F0.SEC2.Print_1.SEC1.HDR.TXT1" hidden="1">"'&lt;ContentLocation path=""F0.SEC2.Print_1.SEC1.HDR.TXT1"" rsid=""630089467"" tag=""ROM"" fid=""0""&gt;_x000D_
  &lt;param n=""_NumRows"" v=""1"" /&gt;_x000D_
  &lt;param n=""_NumCols"" v=""6"" /&gt;_x000D_
&lt;/ContentLocation&gt;'"</definedName>
    <definedName name="_AMO_ContentLocation_630089467_ROM_F0.SEC2.Tabulate_1.SEC1.BDY.Cross_tabular_summary_report_Table_1" hidden="1">"'Partitions:2'"</definedName>
    <definedName name="_AMO_ContentLocation_630089467_ROM_F0.SEC2.Tabulate_1.SEC1.BDY.Cross_tabular_summary_report_Table_1.0" hidden="1">"'&lt;ContentLocation path=""F0.SEC2.Tabulate_1.SEC1.BDY.Cross_tabular_summary_report_Table_1"" rsid=""630089467"" tag=""ROM"" fid=""0""&gt;_x000D_
  &lt;param n=""_NumRows"" v=""40"" /&gt;_x000D_
  &lt;param n=""_NumCols"" v=""6"" /&gt;_x000D_
  &lt;param n=""tableSig"" v=""R:R=40:C=6:FCR='"</definedName>
    <definedName name="_AMO_ContentLocation_630089467_ROM_F0.SEC2.Tabulate_1.SEC1.BDY.Cross_tabular_summary_report_Table_1.1" hidden="1">"'2:FCC=4:RSP.1=1,H,3"" /&gt;_x000D_
  &lt;param n=""leftMargin"" v=""0"" /&gt;_x000D_
&lt;/ContentLocation&gt;'"</definedName>
    <definedName name="_AMO_ContentLocation_630089467_ROM_F0.SEC2.Tabulate_1.SEC1.HDR.TXT1" hidden="1">"'&lt;ContentLocation path=""F0.SEC2.Tabulate_1.SEC1.HDR.TXT1"" rsid=""630089467"" tag=""ROM"" fid=""0""&gt;_x000D_
  &lt;param n=""_NumRows"" v=""1"" /&gt;_x000D_
  &lt;param n=""_NumCols"" v=""6"" /&gt;_x000D_
&lt;/ContentLocation&gt;'"</definedName>
    <definedName name="_AMO_ContentLocation_643045985_ROM_F0.SEC2.Print_1.SEC1.BDY.Data_Set_WORK_SUMMTUDO" hidden="1">"'Partitions:2'"</definedName>
    <definedName name="_AMO_ContentLocation_643045985_ROM_F0.SEC2.Print_1.SEC1.BDY.Data_Set_WORK_SUMMTUDO.0" hidden="1">"'&lt;ContentLocation path=""F0.SEC2.Print_1.SEC1.BDY.Data_Set_WORK_SUMMTUDO"" rsid=""643045985"" tag=""ROM"" fid=""0""&gt;_x000D_
  &lt;param n=""_NumRows"" v=""49"" /&gt;_x000D_
  &lt;param n=""_NumCols"" v=""7"" /&gt;_x000D_
  &lt;param n=""tableSig"" v=""R:R=49:C=7:FCR=2:FCC=1"" /&gt;_x000D_
  '"</definedName>
    <definedName name="_AMO_ContentLocation_643045985_ROM_F0.SEC2.Print_1.SEC1.BDY.Data_Set_WORK_SUMMTUDO.1" hidden="1">"'&lt;param n=""leftMargin"" v=""1"" /&gt;_x000D_
&lt;/ContentLocation&gt;'"</definedName>
    <definedName name="_AMO_ContentLocation_643045985_ROM_F0.SEC2.Print_1.SEC1.HDR.TXT1" hidden="1">"'&lt;ContentLocation path=""F0.SEC2.Print_1.SEC1.HDR.TXT1"" rsid=""643045985"" tag=""ROM"" fid=""0""&gt;_x000D_
  &lt;param n=""_NumRows"" v=""1"" /&gt;_x000D_
  &lt;param n=""_NumCols"" v=""10"" /&gt;_x000D_
&lt;/ContentLocation&gt;'"</definedName>
    <definedName name="_AMO_ContentLocation_643045985_ROM_F0.SEC2.Print_2.SEC1.BDY.Data_Set_WORK_REVISAOPARAM" hidden="1">"'Partitions:2'"</definedName>
    <definedName name="_AMO_ContentLocation_643045985_ROM_F0.SEC2.Print_2.SEC1.BDY.Data_Set_WORK_REVISAOPARAM.0" hidden="1">"'&lt;ContentLocation path=""F0.SEC2.Print_2.SEC1.BDY.Data_Set_WORK_REVISAOPARAM"" rsid=""643045985"" tag=""ROM"" fid=""0""&gt;_x000D_
  &lt;param n=""_NumRows"" v=""156"" /&gt;_x000D_
  &lt;param n=""_NumCols"" v=""5"" /&gt;_x000D_
  &lt;param n=""tableSig"" v=""R:R=156:C=5:FCR=2:FCC=1"" /'"</definedName>
    <definedName name="_AMO_ContentLocation_643045985_ROM_F0.SEC2.Print_2.SEC1.BDY.Data_Set_WORK_REVISAOPARAM.1" hidden="1">"'&gt;_x000D_
  &lt;param n=""leftMargin"" v=""2"" /&gt;_x000D_
&lt;/ContentLocation&gt;'"</definedName>
    <definedName name="_AMO_ContentLocation_643045985_ROM_F0.SEC2.Print_2.SEC1.HDR.TXT1" hidden="1">"'&lt;ContentLocation path=""F0.SEC2.Print_2.SEC1.HDR.TXT1"" rsid=""643045985"" tag=""ROM"" fid=""0""&gt;_x000D_
  &lt;param n=""_NumRows"" v=""1"" /&gt;_x000D_
  &lt;param n=""_NumCols"" v=""10"" /&gt;_x000D_
&lt;/ContentLocation&gt;'"</definedName>
    <definedName name="_AMO_ContentLocation_643045985_ROM_F0.SEC2.Print_3.SEC1.BDY.Data_Set_WORK_REAISMWHT" hidden="1">"'Partitions:2'"</definedName>
    <definedName name="_AMO_ContentLocation_643045985_ROM_F0.SEC2.Print_3.SEC1.BDY.Data_Set_WORK_REAISMWHT.0" hidden="1">"'&lt;ContentLocation path=""F0.SEC2.Print_3.SEC1.BDY.Data_Set_WORK_REAISMWHT"" rsid=""643045985"" tag=""ROM"" fid=""0""&gt;_x000D_
  &lt;param n=""_NumRows"" v=""97"" /&gt;_x000D_
  &lt;param n=""_NumCols"" v=""10"" /&gt;_x000D_
  &lt;param n=""tableSig"" v=""R:R=97:C=10:FCR=2:FCC=1"" /&gt;_x000D_
'"</definedName>
    <definedName name="_AMO_ContentLocation_643045985_ROM_F0.SEC2.Print_3.SEC1.BDY.Data_Set_WORK_REAISMWHT.1" hidden="1">"'  &lt;param n=""leftMargin"" v=""0"" /&gt;_x000D_
&lt;/ContentLocation&gt;'"</definedName>
    <definedName name="_AMO_ContentLocation_643045985_ROM_F0.SEC2.Print_3.SEC1.HDR.TXT1" hidden="1">"'&lt;ContentLocation path=""F0.SEC2.Print_3.SEC1.HDR.TXT1"" rsid=""643045985"" tag=""ROM"" fid=""0""&gt;_x000D_
  &lt;param n=""_NumRows"" v=""1"" /&gt;_x000D_
  &lt;param n=""_NumCols"" v=""10"" /&gt;_x000D_
&lt;/ContentLocation&gt;'"</definedName>
    <definedName name="_AMO_ContentLocation_643045985_ROM_F0.SEC2.Print_4.SEC1.BDY.Data_Set_WORK_IRTGERALT" hidden="1">"'Partitions:2'"</definedName>
    <definedName name="_AMO_ContentLocation_643045985_ROM_F0.SEC2.Print_4.SEC1.BDY.Data_Set_WORK_IRTGERALT.0" hidden="1">"'&lt;ContentLocation path=""F0.SEC2.Print_4.SEC1.BDY.Data_Set_WORK_IRTGERALT"" rsid=""643045985"" tag=""ROM"" fid=""0""&gt;_x000D_
  &lt;param n=""_NumRows"" v=""11"" /&gt;_x000D_
  &lt;param n=""_NumCols"" v=""7"" /&gt;_x000D_
  &lt;param n=""tableSig"" v=""R:R=11:C=7:FCR=2:FCC=1"" /&gt;_x000D_
 '"</definedName>
    <definedName name="_AMO_ContentLocation_643045985_ROM_F0.SEC2.Print_4.SEC1.BDY.Data_Set_WORK_IRTGERALT.1" hidden="1">"' &lt;param n=""leftMargin"" v=""1"" /&gt;_x000D_
&lt;/ContentLocation&gt;'"</definedName>
    <definedName name="_AMO_ContentLocation_643045985_ROM_F0.SEC2.Print_4.SEC1.HDR.TXT1" hidden="1">"'&lt;ContentLocation path=""F0.SEC2.Print_4.SEC1.HDR.TXT1"" rsid=""643045985"" tag=""ROM"" fid=""0""&gt;_x000D_
  &lt;param n=""_NumRows"" v=""1"" /&gt;_x000D_
  &lt;param n=""_NumCols"" v=""10"" /&gt;_x000D_
&lt;/ContentLocation&gt;'"</definedName>
    <definedName name="_AMO_ContentLocation_643045985_ROM_F0.SEC2.Tabulate_1.SEC1.BDY.Cross_tabular_summary_report_Table_1" hidden="1">"'Partitions:2'"</definedName>
    <definedName name="_AMO_ContentLocation_643045985_ROM_F0.SEC2.Tabulate_1.SEC1.BDY.Cross_tabular_summary_report_Table_1.0" hidden="1">"'&lt;ContentLocation path=""F0.SEC2.Tabulate_1.SEC1.BDY.Cross_tabular_summary_report_Table_1"" rsid=""643045985"" tag=""ROM"" fid=""0""&gt;_x000D_
  &lt;param n=""_NumRows"" v=""50"" /&gt;_x000D_
  &lt;param n=""_NumCols"" v=""7"" /&gt;_x000D_
  &lt;param n=""tableSig"" v=""R:R=50:C=7:FCR='"</definedName>
    <definedName name="_AMO_ContentLocation_643045985_ROM_F0.SEC2.Tabulate_1.SEC1.BDY.Cross_tabular_summary_report_Table_1.1" hidden="1">"'2:FCC=5:RSP.1=1,H,4"" /&gt;_x000D_
  &lt;param n=""leftMargin"" v=""1"" /&gt;_x000D_
&lt;/ContentLocation&gt;'"</definedName>
    <definedName name="_AMO_ContentLocation_643045985_ROM_F0.SEC2.Tabulate_1.SEC1.HDR.TXT1" hidden="1">"'&lt;ContentLocation path=""F0.SEC2.Tabulate_1.SEC1.HDR.TXT1"" rsid=""643045985"" tag=""ROM"" fid=""0""&gt;_x000D_
  &lt;param n=""_NumRows"" v=""1"" /&gt;_x000D_
  &lt;param n=""_NumCols"" v=""10"" /&gt;_x000D_
&lt;/ContentLocation&gt;'"</definedName>
    <definedName name="_AMO_ContentLocation_659937799_ROM_F0.SEC2.Print_1.SEC1.BDY.Data_Set_WORK_SUMMTUDO" hidden="1">"'Partitions:2'"</definedName>
    <definedName name="_AMO_ContentLocation_659937799_ROM_F0.SEC2.Print_1.SEC1.BDY.Data_Set_WORK_SUMMTUDO.0" hidden="1">"'&lt;ContentLocation path=""F0.SEC2.Print_1.SEC1.BDY.Data_Set_WORK_SUMMTUDO"" rsid=""659937799"" tag=""ROM"" fid=""0""&gt;_x000D_
  &lt;param n=""_NumRows"" v=""48"" /&gt;_x000D_
  &lt;param n=""_NumCols"" v=""7"" /&gt;_x000D_
  &lt;param n=""tableSig"" v=""R:R=48:C=7:FCR=2:FCC=1"" /&gt;_x000D_
  '"</definedName>
    <definedName name="_AMO_ContentLocation_659937799_ROM_F0.SEC2.Print_1.SEC1.BDY.Data_Set_WORK_SUMMTUDO.1" hidden="1">"'&lt;param n=""leftMargin"" v=""1"" /&gt;_x000D_
&lt;/ContentLocation&gt;'"</definedName>
    <definedName name="_AMO_ContentLocation_659937799_ROM_F0.SEC2.Print_1.SEC1.HDR.TXT1" hidden="1">"'&lt;ContentLocation path=""F0.SEC2.Print_1.SEC1.HDR.TXT1"" rsid=""659937799"" tag=""ROM"" fid=""0""&gt;_x000D_
  &lt;param n=""_NumRows"" v=""1"" /&gt;_x000D_
  &lt;param n=""_NumCols"" v=""10"" /&gt;_x000D_
&lt;/ContentLocation&gt;'"</definedName>
    <definedName name="_AMO_ContentLocation_659937799_ROM_F0.SEC2.Print_2.SEC1.BDY.Data_Set_WORK_REVISAOPARAM" hidden="1">"'Partitions:2'"</definedName>
    <definedName name="_AMO_ContentLocation_659937799_ROM_F0.SEC2.Print_2.SEC1.BDY.Data_Set_WORK_REVISAOPARAM.0" hidden="1">"'&lt;ContentLocation path=""F0.SEC2.Print_2.SEC1.BDY.Data_Set_WORK_REVISAOPARAM"" rsid=""659937799"" tag=""ROM"" fid=""0""&gt;_x000D_
  &lt;param n=""_NumRows"" v=""179"" /&gt;_x000D_
  &lt;param n=""_NumCols"" v=""7"" /&gt;_x000D_
  &lt;param n=""tableSig"" v=""R:R=179:C=7:FCR=2:FCC=1"" /'"</definedName>
    <definedName name="_AMO_ContentLocation_659937799_ROM_F0.SEC2.Print_2.SEC1.BDY.Data_Set_WORK_REVISAOPARAM.1" hidden="1">"'&gt;_x000D_
  &lt;param n=""leftMargin"" v=""1"" /&gt;_x000D_
&lt;/ContentLocation&gt;'"</definedName>
    <definedName name="_AMO_ContentLocation_659937799_ROM_F0.SEC2.Print_2.SEC1.HDR.TXT1" hidden="1">"'&lt;ContentLocation path=""F0.SEC2.Print_2.SEC1.HDR.TXT1"" rsid=""659937799"" tag=""ROM"" fid=""0""&gt;_x000D_
  &lt;param n=""_NumRows"" v=""1"" /&gt;_x000D_
  &lt;param n=""_NumCols"" v=""10"" /&gt;_x000D_
&lt;/ContentLocation&gt;'"</definedName>
    <definedName name="_AMO_ContentLocation_659937799_ROM_F0.SEC2.Print_3.SEC1.BDY.Data_Set_WORK_REAISMWHT" hidden="1">"'Partitions:2'"</definedName>
    <definedName name="_AMO_ContentLocation_659937799_ROM_F0.SEC2.Print_3.SEC1.BDY.Data_Set_WORK_REAISMWHT.0" hidden="1">"'&lt;ContentLocation path=""F0.SEC2.Print_3.SEC1.BDY.Data_Set_WORK_REAISMWHT"" rsid=""659937799"" tag=""ROM"" fid=""0""&gt;_x000D_
  &lt;param n=""_NumRows"" v=""97"" /&gt;_x000D_
  &lt;param n=""_NumCols"" v=""10"" /&gt;_x000D_
  &lt;param n=""tableSig"" v=""R:R=97:C=10:FCR=2:FCC=1"" /&gt;_x000D_
'"</definedName>
    <definedName name="_AMO_ContentLocation_659937799_ROM_F0.SEC2.Print_3.SEC1.BDY.Data_Set_WORK_REAISMWHT.1" hidden="1">"'  &lt;param n=""leftMargin"" v=""0"" /&gt;_x000D_
&lt;/ContentLocation&gt;'"</definedName>
    <definedName name="_AMO_ContentLocation_659937799_ROM_F0.SEC2.Print_3.SEC1.HDR.TXT1" hidden="1">"'&lt;ContentLocation path=""F0.SEC2.Print_3.SEC1.HDR.TXT1"" rsid=""659937799"" tag=""ROM"" fid=""0""&gt;_x000D_
  &lt;param n=""_NumRows"" v=""1"" /&gt;_x000D_
  &lt;param n=""_NumCols"" v=""10"" /&gt;_x000D_
&lt;/ContentLocation&gt;'"</definedName>
    <definedName name="_AMO_ContentLocation_659937799_ROM_F0.SEC2.Print_4.SEC1.BDY.Data_Set_WORK_IRTGERALT" hidden="1">"'Partitions:2'"</definedName>
    <definedName name="_AMO_ContentLocation_659937799_ROM_F0.SEC2.Print_4.SEC1.BDY.Data_Set_WORK_IRTGERALT.0" hidden="1">"'&lt;ContentLocation path=""F0.SEC2.Print_4.SEC1.BDY.Data_Set_WORK_IRTGERALT"" rsid=""659937799"" tag=""ROM"" fid=""0""&gt;_x000D_
  &lt;param n=""_NumRows"" v=""11"" /&gt;_x000D_
  &lt;param n=""_NumCols"" v=""7"" /&gt;_x000D_
  &lt;param n=""tableSig"" v=""R:R=11:C=7:FCR=2:FCC=1"" /&gt;_x000D_
 '"</definedName>
    <definedName name="_AMO_ContentLocation_659937799_ROM_F0.SEC2.Print_4.SEC1.BDY.Data_Set_WORK_IRTGERALT.1" hidden="1">"' &lt;param n=""leftMargin"" v=""1"" /&gt;_x000D_
&lt;/ContentLocation&gt;'"</definedName>
    <definedName name="_AMO_ContentLocation_659937799_ROM_F0.SEC2.Print_4.SEC1.HDR.TXT1" hidden="1">"'&lt;ContentLocation path=""F0.SEC2.Print_4.SEC1.HDR.TXT1"" rsid=""659937799"" tag=""ROM"" fid=""0""&gt;_x000D_
  &lt;param n=""_NumRows"" v=""1"" /&gt;_x000D_
  &lt;param n=""_NumCols"" v=""10"" /&gt;_x000D_
&lt;/ContentLocation&gt;'"</definedName>
    <definedName name="_AMO_ContentLocation_659937799_ROM_F0.SEC2.Tabulate_1.SEC1.BDY.Cross_tabular_summary_report_Table_1" hidden="1">"'Partitions:2'"</definedName>
    <definedName name="_AMO_ContentLocation_659937799_ROM_F0.SEC2.Tabulate_1.SEC1.BDY.Cross_tabular_summary_report_Table_1.0" hidden="1">"'&lt;ContentLocation path=""F0.SEC2.Tabulate_1.SEC1.BDY.Cross_tabular_summary_report_Table_1"" rsid=""659937799"" tag=""ROM"" fid=""0""&gt;_x000D_
  &lt;param n=""_NumRows"" v=""49"" /&gt;_x000D_
  &lt;param n=""_NumCols"" v=""7"" /&gt;_x000D_
  &lt;param n=""tableSig"" v=""R:R=49:C=7:FCR='"</definedName>
    <definedName name="_AMO_ContentLocation_659937799_ROM_F0.SEC2.Tabulate_1.SEC1.BDY.Cross_tabular_summary_report_Table_1.1" hidden="1">"'2:FCC=5:RSP.1=1,H,4"" /&gt;_x000D_
  &lt;param n=""leftMargin"" v=""1"" /&gt;_x000D_
&lt;/ContentLocation&gt;'"</definedName>
    <definedName name="_AMO_ContentLocation_659937799_ROM_F0.SEC2.Tabulate_1.SEC1.HDR.TXT1" hidden="1">"'&lt;ContentLocation path=""F0.SEC2.Tabulate_1.SEC1.HDR.TXT1"" rsid=""659937799"" tag=""ROM"" fid=""0""&gt;_x000D_
  &lt;param n=""_NumRows"" v=""1"" /&gt;_x000D_
  &lt;param n=""_NumCols"" v=""10"" /&gt;_x000D_
&lt;/ContentLocation&gt;'"</definedName>
    <definedName name="_AMO_ContentLocation_663608823_ROM_F0.SEC2.Print_1.SEC1.BDY.Data_Set_WORK_SUMMTUDO" hidden="1">"'Partitions:2'"</definedName>
    <definedName name="_AMO_ContentLocation_663608823_ROM_F0.SEC2.Print_1.SEC1.BDY.Data_Set_WORK_SUMMTUDO.0" hidden="1">"'&lt;ContentLocation path=""F0.SEC2.Print_1.SEC1.BDY.Data_Set_WORK_SUMMTUDO"" rsid=""663608823"" tag=""ROM"" fid=""0""&gt;_x000D_
  &lt;param n=""_NumRows"" v=""49"" /&gt;_x000D_
  &lt;param n=""_NumCols"" v=""7"" /&gt;_x000D_
  &lt;param n=""tableSig"" v=""R:R=49:C=7:FCR=2:FCC=1"" /&gt;_x000D_
  '"</definedName>
    <definedName name="_AMO_ContentLocation_663608823_ROM_F0.SEC2.Print_1.SEC1.BDY.Data_Set_WORK_SUMMTUDO.1" hidden="1">"'&lt;param n=""leftMargin"" v=""1"" /&gt;_x000D_
&lt;/ContentLocation&gt;'"</definedName>
    <definedName name="_AMO_ContentLocation_663608823_ROM_F0.SEC2.Print_1.SEC1.HDR.TXT1" hidden="1">"'&lt;ContentLocation path=""F0.SEC2.Print_1.SEC1.HDR.TXT1"" rsid=""663608823"" tag=""ROM"" fid=""0""&gt;_x000D_
  &lt;param n=""_NumRows"" v=""1"" /&gt;_x000D_
  &lt;param n=""_NumCols"" v=""10"" /&gt;_x000D_
&lt;/ContentLocation&gt;'"</definedName>
    <definedName name="_AMO_ContentLocation_663608823_ROM_F0.SEC2.Print_2.SEC1.BDY.Data_Set_WORK_REVISAOPARAM" hidden="1">"'Partitions:2'"</definedName>
    <definedName name="_AMO_ContentLocation_663608823_ROM_F0.SEC2.Print_2.SEC1.BDY.Data_Set_WORK_REVISAOPARAM.0" hidden="1">"'&lt;ContentLocation path=""F0.SEC2.Print_2.SEC1.BDY.Data_Set_WORK_REVISAOPARAM"" rsid=""663608823"" tag=""ROM"" fid=""0""&gt;_x000D_
  &lt;param n=""_NumRows"" v=""156"" /&gt;_x000D_
  &lt;param n=""_NumCols"" v=""5"" /&gt;_x000D_
  &lt;param n=""tableSig"" v=""R:R=156:C=5:FCR=2:FCC=1"" /'"</definedName>
    <definedName name="_AMO_ContentLocation_663608823_ROM_F0.SEC2.Print_2.SEC1.BDY.Data_Set_WORK_REVISAOPARAM.1" hidden="1">"'&gt;_x000D_
  &lt;param n=""leftMargin"" v=""2"" /&gt;_x000D_
&lt;/ContentLocation&gt;'"</definedName>
    <definedName name="_AMO_ContentLocation_663608823_ROM_F0.SEC2.Print_2.SEC1.HDR.TXT1" hidden="1">"'&lt;ContentLocation path=""F0.SEC2.Print_2.SEC1.HDR.TXT1"" rsid=""663608823"" tag=""ROM"" fid=""0""&gt;_x000D_
  &lt;param n=""_NumRows"" v=""1"" /&gt;_x000D_
  &lt;param n=""_NumCols"" v=""10"" /&gt;_x000D_
&lt;/ContentLocation&gt;'"</definedName>
    <definedName name="_AMO_ContentLocation_663608823_ROM_F0.SEC2.Print_3.SEC1.BDY.Data_Set_WORK_REAISMWHT" hidden="1">"'Partitions:2'"</definedName>
    <definedName name="_AMO_ContentLocation_663608823_ROM_F0.SEC2.Print_3.SEC1.BDY.Data_Set_WORK_REAISMWHT.0" hidden="1">"'&lt;ContentLocation path=""F0.SEC2.Print_3.SEC1.BDY.Data_Set_WORK_REAISMWHT"" rsid=""663608823"" tag=""ROM"" fid=""0""&gt;_x000D_
  &lt;param n=""_NumRows"" v=""97"" /&gt;_x000D_
  &lt;param n=""_NumCols"" v=""10"" /&gt;_x000D_
  &lt;param n=""tableSig"" v=""R:R=97:C=10:FCR=2:FCC=1"" /&gt;_x000D_
'"</definedName>
    <definedName name="_AMO_ContentLocation_663608823_ROM_F0.SEC2.Print_3.SEC1.BDY.Data_Set_WORK_REAISMWHT.1" hidden="1">"'  &lt;param n=""leftMargin"" v=""0"" /&gt;_x000D_
&lt;/ContentLocation&gt;'"</definedName>
    <definedName name="_AMO_ContentLocation_663608823_ROM_F0.SEC2.Print_3.SEC1.HDR.TXT1" hidden="1">"'&lt;ContentLocation path=""F0.SEC2.Print_3.SEC1.HDR.TXT1"" rsid=""663608823"" tag=""ROM"" fid=""0""&gt;_x000D_
  &lt;param n=""_NumRows"" v=""1"" /&gt;_x000D_
  &lt;param n=""_NumCols"" v=""10"" /&gt;_x000D_
&lt;/ContentLocation&gt;'"</definedName>
    <definedName name="_AMO_ContentLocation_663608823_ROM_F0.SEC2.Print_4.SEC1.BDY.Data_Set_WORK_IRTGERALT" hidden="1">"'Partitions:2'"</definedName>
    <definedName name="_AMO_ContentLocation_663608823_ROM_F0.SEC2.Print_4.SEC1.BDY.Data_Set_WORK_IRTGERALT.0" hidden="1">"'&lt;ContentLocation path=""F0.SEC2.Print_4.SEC1.BDY.Data_Set_WORK_IRTGERALT"" rsid=""663608823"" tag=""ROM"" fid=""0""&gt;_x000D_
  &lt;param n=""_NumRows"" v=""11"" /&gt;_x000D_
  &lt;param n=""_NumCols"" v=""7"" /&gt;_x000D_
  &lt;param n=""tableSig"" v=""R:R=11:C=7:FCR=2:FCC=1"" /&gt;_x000D_
 '"</definedName>
    <definedName name="_AMO_ContentLocation_663608823_ROM_F0.SEC2.Print_4.SEC1.BDY.Data_Set_WORK_IRTGERALT.1" hidden="1">"' &lt;param n=""leftMargin"" v=""1"" /&gt;_x000D_
&lt;/ContentLocation&gt;'"</definedName>
    <definedName name="_AMO_ContentLocation_663608823_ROM_F0.SEC2.Print_4.SEC1.HDR.TXT1" hidden="1">"'&lt;ContentLocation path=""F0.SEC2.Print_4.SEC1.HDR.TXT1"" rsid=""663608823"" tag=""ROM"" fid=""0""&gt;_x000D_
  &lt;param n=""_NumRows"" v=""1"" /&gt;_x000D_
  &lt;param n=""_NumCols"" v=""10"" /&gt;_x000D_
&lt;/ContentLocation&gt;'"</definedName>
    <definedName name="_AMO_ContentLocation_663608823_ROM_F0.SEC2.Tabulate_1.SEC1.BDY.Cross_tabular_summary_report_Table_1" hidden="1">"'Partitions:2'"</definedName>
    <definedName name="_AMO_ContentLocation_663608823_ROM_F0.SEC2.Tabulate_1.SEC1.BDY.Cross_tabular_summary_report_Table_1.0" hidden="1">"'&lt;ContentLocation path=""F0.SEC2.Tabulate_1.SEC1.BDY.Cross_tabular_summary_report_Table_1"" rsid=""663608823"" tag=""ROM"" fid=""0""&gt;_x000D_
  &lt;param n=""_NumRows"" v=""50"" /&gt;_x000D_
  &lt;param n=""_NumCols"" v=""7"" /&gt;_x000D_
  &lt;param n=""tableSig"" v=""R:R=50:C=7:FCR='"</definedName>
    <definedName name="_AMO_ContentLocation_663608823_ROM_F0.SEC2.Tabulate_1.SEC1.BDY.Cross_tabular_summary_report_Table_1.1" hidden="1">"'2:FCC=5:RSP.1=1,H,4"" /&gt;_x000D_
  &lt;param n=""leftMargin"" v=""1"" /&gt;_x000D_
&lt;/ContentLocation&gt;'"</definedName>
    <definedName name="_AMO_ContentLocation_663608823_ROM_F0.SEC2.Tabulate_1.SEC1.HDR.TXT1" hidden="1">"'&lt;ContentLocation path=""F0.SEC2.Tabulate_1.SEC1.HDR.TXT1"" rsid=""663608823"" tag=""ROM"" fid=""0""&gt;_x000D_
  &lt;param n=""_NumRows"" v=""1"" /&gt;_x000D_
  &lt;param n=""_NumCols"" v=""10"" /&gt;_x000D_
&lt;/ContentLocation&gt;'"</definedName>
    <definedName name="_AMO_ContentLocation_703996623_ROM_F0.SEC2.Print_1.SEC1.BDY.Data_Set_WORK_SUMMTUDO" hidden="1">"'Partitions:2'"</definedName>
    <definedName name="_AMO_ContentLocation_703996623_ROM_F0.SEC2.Print_1.SEC1.BDY.Data_Set_WORK_SUMMTUDO.0" hidden="1">"'&lt;ContentLocation path=""F0.SEC2.Print_1.SEC1.BDY.Data_Set_WORK_SUMMTUDO"" rsid=""703996623"" tag=""ROM"" fid=""0""&gt;_x000D_
  &lt;param n=""_NumRows"" v=""54"" /&gt;_x000D_
  &lt;param n=""_NumCols"" v=""7"" /&gt;_x000D_
  &lt;param n=""tableSig"" v=""R:R=54:C=7:FCR=2:FCC=1"" /&gt;_x000D_
  '"</definedName>
    <definedName name="_AMO_ContentLocation_703996623_ROM_F0.SEC2.Print_1.SEC1.BDY.Data_Set_WORK_SUMMTUDO.1" hidden="1">"'&lt;param n=""leftMargin"" v=""1"" /&gt;_x000D_
&lt;/ContentLocation&gt;'"</definedName>
    <definedName name="_AMO_ContentLocation_703996623_ROM_F0.SEC2.Print_1.SEC1.HDR.TXT1" hidden="1">"'&lt;ContentLocation path=""F0.SEC2.Print_1.SEC1.HDR.TXT1"" rsid=""703996623"" tag=""ROM"" fid=""0""&gt;_x000D_
  &lt;param n=""_NumRows"" v=""1"" /&gt;_x000D_
  &lt;param n=""_NumCols"" v=""10"" /&gt;_x000D_
&lt;/ContentLocation&gt;'"</definedName>
    <definedName name="_AMO_ContentLocation_703996623_ROM_F0.SEC2.Print_2.SEC1.BDY.Data_Set_WORK_REVISAOPARAM" hidden="1">"'Partitions:2'"</definedName>
    <definedName name="_AMO_ContentLocation_703996623_ROM_F0.SEC2.Print_2.SEC1.BDY.Data_Set_WORK_REVISAOPARAM.0" hidden="1">"'&lt;ContentLocation path=""F0.SEC2.Print_2.SEC1.BDY.Data_Set_WORK_REVISAOPARAM"" rsid=""703996623"" tag=""ROM"" fid=""0""&gt;_x000D_
  &lt;param n=""_NumRows"" v=""182"" /&gt;_x000D_
  &lt;param n=""_NumCols"" v=""5"" /&gt;_x000D_
  &lt;param n=""tableSig"" v=""R:R=182:C=5:FCR=2:FCC=1"" /'"</definedName>
    <definedName name="_AMO_ContentLocation_703996623_ROM_F0.SEC2.Print_2.SEC1.BDY.Data_Set_WORK_REVISAOPARAM.1" hidden="1">"'&gt;_x000D_
  &lt;param n=""leftMargin"" v=""2"" /&gt;_x000D_
&lt;/ContentLocation&gt;'"</definedName>
    <definedName name="_AMO_ContentLocation_703996623_ROM_F0.SEC2.Print_2.SEC1.HDR.TXT1" hidden="1">"'&lt;ContentLocation path=""F0.SEC2.Print_2.SEC1.HDR.TXT1"" rsid=""703996623"" tag=""ROM"" fid=""0""&gt;_x000D_
  &lt;param n=""_NumRows"" v=""1"" /&gt;_x000D_
  &lt;param n=""_NumCols"" v=""10"" /&gt;_x000D_
&lt;/ContentLocation&gt;'"</definedName>
    <definedName name="_AMO_ContentLocation_703996623_ROM_F0.SEC2.Print_3.SEC1.BDY.Data_Set_WORK_REAISMWHT" hidden="1">"'Partitions:2'"</definedName>
    <definedName name="_AMO_ContentLocation_703996623_ROM_F0.SEC2.Print_3.SEC1.BDY.Data_Set_WORK_REAISMWHT.0" hidden="1">"'&lt;ContentLocation path=""F0.SEC2.Print_3.SEC1.BDY.Data_Set_WORK_REAISMWHT"" rsid=""703996623"" tag=""ROM"" fid=""0""&gt;_x000D_
  &lt;param n=""_NumRows"" v=""109"" /&gt;_x000D_
  &lt;param n=""_NumCols"" v=""10"" /&gt;_x000D_
  &lt;param n=""tableSig"" v=""R:R=109:C=10:FCR=2:FCC=1"" /&gt;'"</definedName>
    <definedName name="_AMO_ContentLocation_703996623_ROM_F0.SEC2.Print_3.SEC1.BDY.Data_Set_WORK_REAISMWHT.1" hidden="1">"'_x000D_
  &lt;param n=""leftMargin"" v=""0"" /&gt;_x000D_
&lt;/ContentLocation&gt;'"</definedName>
    <definedName name="_AMO_ContentLocation_703996623_ROM_F0.SEC2.Print_3.SEC1.HDR.TXT1" hidden="1">"'&lt;ContentLocation path=""F0.SEC2.Print_3.SEC1.HDR.TXT1"" rsid=""703996623"" tag=""ROM"" fid=""0""&gt;_x000D_
  &lt;param n=""_NumRows"" v=""1"" /&gt;_x000D_
  &lt;param n=""_NumCols"" v=""10"" /&gt;_x000D_
&lt;/ContentLocation&gt;'"</definedName>
    <definedName name="_AMO_ContentLocation_703996623_ROM_F0.SEC2.Print_4.SEC1.BDY.Data_Set_WORK_IRTGERALT" hidden="1">"'Partitions:2'"</definedName>
    <definedName name="_AMO_ContentLocation_703996623_ROM_F0.SEC2.Print_4.SEC1.BDY.Data_Set_WORK_IRTGERALT.0" hidden="1">"'&lt;ContentLocation path=""F0.SEC2.Print_4.SEC1.BDY.Data_Set_WORK_IRTGERALT"" rsid=""703996623"" tag=""ROM"" fid=""0""&gt;_x000D_
  &lt;param n=""_NumRows"" v=""11"" /&gt;_x000D_
  &lt;param n=""_NumCols"" v=""7"" /&gt;_x000D_
  &lt;param n=""tableSig"" v=""R:R=11:C=7:FCR=2:FCC=1"" /&gt;_x000D_
 '"</definedName>
    <definedName name="_AMO_ContentLocation_703996623_ROM_F0.SEC2.Print_4.SEC1.BDY.Data_Set_WORK_IRTGERALT.1" hidden="1">"' &lt;param n=""leftMargin"" v=""1"" /&gt;_x000D_
&lt;/ContentLocation&gt;'"</definedName>
    <definedName name="_AMO_ContentLocation_703996623_ROM_F0.SEC2.Print_4.SEC1.HDR.TXT1" hidden="1">"'&lt;ContentLocation path=""F0.SEC2.Print_4.SEC1.HDR.TXT1"" rsid=""703996623"" tag=""ROM"" fid=""0""&gt;_x000D_
  &lt;param n=""_NumRows"" v=""1"" /&gt;_x000D_
  &lt;param n=""_NumCols"" v=""10"" /&gt;_x000D_
&lt;/ContentLocation&gt;'"</definedName>
    <definedName name="_AMO_ContentLocation_703996623_ROM_F0.SEC2.Tabulate_1.SEC1.BDY.Cross_tabular_summary_report_Table_1" hidden="1">"'Partitions:2'"</definedName>
    <definedName name="_AMO_ContentLocation_703996623_ROM_F0.SEC2.Tabulate_1.SEC1.BDY.Cross_tabular_summary_report_Table_1.0" hidden="1">"'&lt;ContentLocation path=""F0.SEC2.Tabulate_1.SEC1.BDY.Cross_tabular_summary_report_Table_1"" rsid=""703996623"" tag=""ROM"" fid=""0""&gt;_x000D_
  &lt;param n=""_NumRows"" v=""45"" /&gt;_x000D_
  &lt;param n=""_NumCols"" v=""6"" /&gt;_x000D_
  &lt;param n=""tableSig"" v=""R:R=45:C=6:FCR='"</definedName>
    <definedName name="_AMO_ContentLocation_703996623_ROM_F0.SEC2.Tabulate_1.SEC1.BDY.Cross_tabular_summary_report_Table_1.1" hidden="1">"'2:FCC=5:RSP.1=1,H,4"" /&gt;_x000D_
  &lt;param n=""leftMargin"" v=""2"" /&gt;_x000D_
&lt;/ContentLocation&gt;'"</definedName>
    <definedName name="_AMO_ContentLocation_703996623_ROM_F0.SEC2.Tabulate_1.SEC1.HDR.TXT1" hidden="1">"'&lt;ContentLocation path=""F0.SEC2.Tabulate_1.SEC1.HDR.TXT1"" rsid=""703996623"" tag=""ROM"" fid=""0""&gt;_x000D_
  &lt;param n=""_NumRows"" v=""1"" /&gt;_x000D_
  &lt;param n=""_NumCols"" v=""10"" /&gt;_x000D_
&lt;/ContentLocation&gt;'"</definedName>
    <definedName name="_AMO_ContentLocation_703996623_ROM_F0.SEC2.Tabulate_2.SEC1.BDY.Cross_tabular_summary_report_Table_1" hidden="1">"'Partitions:2'"</definedName>
    <definedName name="_AMO_ContentLocation_703996623_ROM_F0.SEC2.Tabulate_2.SEC1.BDY.Cross_tabular_summary_report_Table_1.0" hidden="1">"'&lt;ContentLocation path=""F0.SEC2.Tabulate_2.SEC1.BDY.Cross_tabular_summary_report_Table_1"" rsid=""703996623"" tag=""ROM"" fid=""0""&gt;_x000D_
  &lt;param n=""_NumRows"" v=""55"" /&gt;_x000D_
  &lt;param n=""_NumCols"" v=""7"" /&gt;_x000D_
  &lt;param n=""tableSig"" v=""R:R=55:C=7:FCR='"</definedName>
    <definedName name="_AMO_ContentLocation_703996623_ROM_F0.SEC2.Tabulate_2.SEC1.BDY.Cross_tabular_summary_report_Table_1.1" hidden="1">"'2:FCC=5:RSP.1=1,H,4"" /&gt;_x000D_
  &lt;param n=""leftMargin"" v=""1"" /&gt;_x000D_
&lt;/ContentLocation&gt;'"</definedName>
    <definedName name="_AMO_ContentLocation_703996623_ROM_F0.SEC2.Tabulate_2.SEC1.HDR.TXT1" hidden="1">"'&lt;ContentLocation path=""F0.SEC2.Tabulate_2.SEC1.HDR.TXT1"" rsid=""703996623"" tag=""ROM"" fid=""0""&gt;_x000D_
  &lt;param n=""_NumRows"" v=""1"" /&gt;_x000D_
  &lt;param n=""_NumCols"" v=""10"" /&gt;_x000D_
&lt;/ContentLocation&gt;'"</definedName>
    <definedName name="_AMO_ContentLocation_718052594_ROM_F0.SEC2.Print_1.SEC1.BDY.Data_Set_WORK_SUMMTUDO" hidden="1">"'Partitions:2'"</definedName>
    <definedName name="_AMO_ContentLocation_718052594_ROM_F0.SEC2.Print_1.SEC1.BDY.Data_Set_WORK_SUMMTUDO.0" hidden="1">"'&lt;ContentLocation path=""F0.SEC2.Print_1.SEC1.BDY.Data_Set_WORK_SUMMTUDO"" rsid=""718052594"" tag=""ROM"" fid=""0""&gt;_x000D_
  &lt;param n=""_NumRows"" v=""54"" /&gt;_x000D_
  &lt;param n=""_NumCols"" v=""7"" /&gt;_x000D_
  &lt;param n=""tableSig"" v=""R:R=54:C=7:FCR=2:FCC=1"" /&gt;_x000D_
  '"</definedName>
    <definedName name="_AMO_ContentLocation_718052594_ROM_F0.SEC2.Print_1.SEC1.BDY.Data_Set_WORK_SUMMTUDO.1" hidden="1">"'&lt;param n=""leftMargin"" v=""1"" /&gt;_x000D_
&lt;/ContentLocation&gt;'"</definedName>
    <definedName name="_AMO_ContentLocation_718052594_ROM_F0.SEC2.Print_1.SEC1.HDR.TXT1" hidden="1">"'&lt;ContentLocation path=""F0.SEC2.Print_1.SEC1.HDR.TXT1"" rsid=""718052594"" tag=""ROM"" fid=""0""&gt;_x000D_
  &lt;param n=""_NumRows"" v=""1"" /&gt;_x000D_
  &lt;param n=""_NumCols"" v=""10"" /&gt;_x000D_
&lt;/ContentLocation&gt;'"</definedName>
    <definedName name="_AMO_ContentLocation_718052594_ROM_F0.SEC2.Print_2.SEC1.BDY.Data_Set_WORK_REVISAOPARAM" hidden="1">"'Partitions:2'"</definedName>
    <definedName name="_AMO_ContentLocation_718052594_ROM_F0.SEC2.Print_2.SEC1.BDY.Data_Set_WORK_REVISAOPARAM.0" hidden="1">"'&lt;ContentLocation path=""F0.SEC2.Print_2.SEC1.BDY.Data_Set_WORK_REVISAOPARAM"" rsid=""718052594"" tag=""ROM"" fid=""0""&gt;_x000D_
  &lt;param n=""_NumRows"" v=""182"" /&gt;_x000D_
  &lt;param n=""_NumCols"" v=""5"" /&gt;_x000D_
  &lt;param n=""tableSig"" v=""R:R=182:C=5:FCR=2:FCC=1"" /'"</definedName>
    <definedName name="_AMO_ContentLocation_718052594_ROM_F0.SEC2.Print_2.SEC1.BDY.Data_Set_WORK_REVISAOPARAM.1" hidden="1">"'&gt;_x000D_
  &lt;param n=""leftMargin"" v=""2"" /&gt;_x000D_
&lt;/ContentLocation&gt;'"</definedName>
    <definedName name="_AMO_ContentLocation_718052594_ROM_F0.SEC2.Print_2.SEC1.HDR.TXT1" hidden="1">"'&lt;ContentLocation path=""F0.SEC2.Print_2.SEC1.HDR.TXT1"" rsid=""718052594"" tag=""ROM"" fid=""0""&gt;_x000D_
  &lt;param n=""_NumRows"" v=""1"" /&gt;_x000D_
  &lt;param n=""_NumCols"" v=""10"" /&gt;_x000D_
&lt;/ContentLocation&gt;'"</definedName>
    <definedName name="_AMO_ContentLocation_718052594_ROM_F0.SEC2.Print_3.SEC1.BDY.Data_Set_WORK_REAISMWHT" hidden="1">"'Partitions:2'"</definedName>
    <definedName name="_AMO_ContentLocation_718052594_ROM_F0.SEC2.Print_3.SEC1.BDY.Data_Set_WORK_REAISMWHT.0" hidden="1">"'&lt;ContentLocation path=""F0.SEC2.Print_3.SEC1.BDY.Data_Set_WORK_REAISMWHT"" rsid=""718052594"" tag=""ROM"" fid=""0""&gt;_x000D_
  &lt;param n=""_NumRows"" v=""107"" /&gt;_x000D_
  &lt;param n=""_NumCols"" v=""10"" /&gt;_x000D_
  &lt;param n=""tableSig"" v=""R:R=107:C=10:FCR=2:FCC=1"" /&gt;'"</definedName>
    <definedName name="_AMO_ContentLocation_718052594_ROM_F0.SEC2.Print_3.SEC1.BDY.Data_Set_WORK_REAISMWHT.1" hidden="1">"'_x000D_
  &lt;param n=""leftMargin"" v=""0"" /&gt;_x000D_
&lt;/ContentLocation&gt;'"</definedName>
    <definedName name="_AMO_ContentLocation_718052594_ROM_F0.SEC2.Print_3.SEC1.HDR.TXT1" hidden="1">"'&lt;ContentLocation path=""F0.SEC2.Print_3.SEC1.HDR.TXT1"" rsid=""718052594"" tag=""ROM"" fid=""0""&gt;_x000D_
  &lt;param n=""_NumRows"" v=""1"" /&gt;_x000D_
  &lt;param n=""_NumCols"" v=""10"" /&gt;_x000D_
&lt;/ContentLocation&gt;'"</definedName>
    <definedName name="_AMO_ContentLocation_718052594_ROM_F0.SEC2.Print_4.SEC1.BDY.Data_Set_WORK_IRTGERALT" hidden="1">"'Partitions:2'"</definedName>
    <definedName name="_AMO_ContentLocation_718052594_ROM_F0.SEC2.Print_4.SEC1.BDY.Data_Set_WORK_IRTGERALT.0" hidden="1">"'&lt;ContentLocation path=""F0.SEC2.Print_4.SEC1.BDY.Data_Set_WORK_IRTGERALT"" rsid=""718052594"" tag=""ROM"" fid=""0""&gt;_x000D_
  &lt;param n=""_NumRows"" v=""11"" /&gt;_x000D_
  &lt;param n=""_NumCols"" v=""7"" /&gt;_x000D_
  &lt;param n=""tableSig"" v=""R:R=11:C=7:FCR=2:FCC=1"" /&gt;_x000D_
 '"</definedName>
    <definedName name="_AMO_ContentLocation_718052594_ROM_F0.SEC2.Print_4.SEC1.BDY.Data_Set_WORK_IRTGERALT.1" hidden="1">"' &lt;param n=""leftMargin"" v=""1"" /&gt;_x000D_
&lt;/ContentLocation&gt;'"</definedName>
    <definedName name="_AMO_ContentLocation_718052594_ROM_F0.SEC2.Print_4.SEC1.HDR.TXT1" hidden="1">"'&lt;ContentLocation path=""F0.SEC2.Print_4.SEC1.HDR.TXT1"" rsid=""718052594"" tag=""ROM"" fid=""0""&gt;_x000D_
  &lt;param n=""_NumRows"" v=""1"" /&gt;_x000D_
  &lt;param n=""_NumCols"" v=""10"" /&gt;_x000D_
&lt;/ContentLocation&gt;'"</definedName>
    <definedName name="_AMO_ContentLocation_718052594_ROM_F0.SEC2.Tabulate_1.SEC1.BDY.Cross_tabular_summary_report_Table_1" hidden="1">"'Partitions:2'"</definedName>
    <definedName name="_AMO_ContentLocation_718052594_ROM_F0.SEC2.Tabulate_1.SEC1.BDY.Cross_tabular_summary_report_Table_1.0" hidden="1">"'&lt;ContentLocation path=""F0.SEC2.Tabulate_1.SEC1.BDY.Cross_tabular_summary_report_Table_1"" rsid=""718052594"" tag=""ROM"" fid=""0""&gt;_x000D_
  &lt;param n=""_NumRows"" v=""45"" /&gt;_x000D_
  &lt;param n=""_NumCols"" v=""6"" /&gt;_x000D_
  &lt;param n=""tableSig"" v=""R:R=45:C=6:FCR='"</definedName>
    <definedName name="_AMO_ContentLocation_718052594_ROM_F0.SEC2.Tabulate_1.SEC1.BDY.Cross_tabular_summary_report_Table_1.1" hidden="1">"'2:FCC=5:RSP.1=1,H,4"" /&gt;_x000D_
  &lt;param n=""leftMargin"" v=""2"" /&gt;_x000D_
&lt;/ContentLocation&gt;'"</definedName>
    <definedName name="_AMO_ContentLocation_718052594_ROM_F0.SEC2.Tabulate_1.SEC1.HDR.TXT1" hidden="1">"'&lt;ContentLocation path=""F0.SEC2.Tabulate_1.SEC1.HDR.TXT1"" rsid=""718052594"" tag=""ROM"" fid=""0""&gt;_x000D_
  &lt;param n=""_NumRows"" v=""1"" /&gt;_x000D_
  &lt;param n=""_NumCols"" v=""10"" /&gt;_x000D_
&lt;/ContentLocation&gt;'"</definedName>
    <definedName name="_AMO_ContentLocation_718052594_ROM_F0.SEC2.Tabulate_2.SEC1.BDY.Cross_tabular_summary_report_Table_1" hidden="1">"'Partitions:2'"</definedName>
    <definedName name="_AMO_ContentLocation_718052594_ROM_F0.SEC2.Tabulate_2.SEC1.BDY.Cross_tabular_summary_report_Table_1.0" hidden="1">"'&lt;ContentLocation path=""F0.SEC2.Tabulate_2.SEC1.BDY.Cross_tabular_summary_report_Table_1"" rsid=""718052594"" tag=""ROM"" fid=""0""&gt;_x000D_
  &lt;param n=""_NumRows"" v=""55"" /&gt;_x000D_
  &lt;param n=""_NumCols"" v=""7"" /&gt;_x000D_
  &lt;param n=""tableSig"" v=""R:R=55:C=7:FCR='"</definedName>
    <definedName name="_AMO_ContentLocation_718052594_ROM_F0.SEC2.Tabulate_2.SEC1.BDY.Cross_tabular_summary_report_Table_1.1" hidden="1">"'2:FCC=5:RSP.1=1,H,4"" /&gt;_x000D_
  &lt;param n=""leftMargin"" v=""1"" /&gt;_x000D_
&lt;/ContentLocation&gt;'"</definedName>
    <definedName name="_AMO_ContentLocation_718052594_ROM_F0.SEC2.Tabulate_2.SEC1.HDR.TXT1" hidden="1">"'&lt;ContentLocation path=""F0.SEC2.Tabulate_2.SEC1.HDR.TXT1"" rsid=""718052594"" tag=""ROM"" fid=""0""&gt;_x000D_
  &lt;param n=""_NumRows"" v=""1"" /&gt;_x000D_
  &lt;param n=""_NumCols"" v=""10"" /&gt;_x000D_
&lt;/ContentLocation&gt;'"</definedName>
    <definedName name="_AMO_ContentLocation_751190492_ROM_F0.SEC2.Print_1.SEC1.BDY.Data_Set_WORK_SUMMTUDO" hidden="1">"'Partitions:2'"</definedName>
    <definedName name="_AMO_ContentLocation_751190492_ROM_F0.SEC2.Print_1.SEC1.BDY.Data_Set_WORK_SUMMTUDO.0" hidden="1">"'&lt;ContentLocation path=""F0.SEC2.Print_1.SEC1.BDY.Data_Set_WORK_SUMMTUDO"" rsid=""751190492"" tag=""ROM"" fid=""0""&gt;_x000D_
  &lt;param n=""_NumRows"" v=""31"" /&gt;_x000D_
  &lt;param n=""_NumCols"" v=""7"" /&gt;_x000D_
  &lt;param n=""tableSig"" v=""R:R=31:C=7:FCR=2:FCC=1"" /&gt;_x000D_
  '"</definedName>
    <definedName name="_AMO_ContentLocation_751190492_ROM_F0.SEC2.Print_1.SEC1.BDY.Data_Set_WORK_SUMMTUDO.1" hidden="1">"'&lt;param n=""leftMargin"" v=""1"" /&gt;_x000D_
&lt;/ContentLocation&gt;'"</definedName>
    <definedName name="_AMO_ContentLocation_751190492_ROM_F0.SEC2.Print_1.SEC1.HDR.TXT1" hidden="1">"'&lt;ContentLocation path=""F0.SEC2.Print_1.SEC1.HDR.TXT1"" rsid=""751190492"" tag=""ROM"" fid=""0""&gt;_x000D_
  &lt;param n=""_NumRows"" v=""1"" /&gt;_x000D_
  &lt;param n=""_NumCols"" v=""10"" /&gt;_x000D_
&lt;/ContentLocation&gt;'"</definedName>
    <definedName name="_AMO_ContentLocation_751190492_ROM_F0.SEC2.Print_2.SEC1.BDY.Data_Set_WORK_REVISAOPARAM" hidden="1">"'Partitions:2'"</definedName>
    <definedName name="_AMO_ContentLocation_751190492_ROM_F0.SEC2.Print_2.SEC1.BDY.Data_Set_WORK_REVISAOPARAM.0" hidden="1">"'&lt;ContentLocation path=""F0.SEC2.Print_2.SEC1.BDY.Data_Set_WORK_REVISAOPARAM"" rsid=""751190492"" tag=""ROM"" fid=""0""&gt;_x000D_
  &lt;param n=""_NumRows"" v=""25"" /&gt;_x000D_
  &lt;param n=""_NumCols"" v=""5"" /&gt;_x000D_
  &lt;param n=""tableSig"" v=""R:R=25:C=5:FCR=2:FCC=1"" /&gt;_x000D_'"</definedName>
    <definedName name="_AMO_ContentLocation_751190492_ROM_F0.SEC2.Print_2.SEC1.BDY.Data_Set_WORK_REVISAOPARAM.1" hidden="1">"'
  &lt;param n=""leftMargin"" v=""2"" /&gt;_x000D_
&lt;/ContentLocation&gt;'"</definedName>
    <definedName name="_AMO_ContentLocation_751190492_ROM_F0.SEC2.Print_2.SEC1.HDR.TXT1" hidden="1">"'&lt;ContentLocation path=""F0.SEC2.Print_2.SEC1.HDR.TXT1"" rsid=""751190492"" tag=""ROM"" fid=""0""&gt;_x000D_
  &lt;param n=""_NumRows"" v=""1"" /&gt;_x000D_
  &lt;param n=""_NumCols"" v=""10"" /&gt;_x000D_
&lt;/ContentLocation&gt;'"</definedName>
    <definedName name="_AMO_ContentLocation_751190492_ROM_F0.SEC2.Print_3.SEC1.BDY.Data_Set_WORK_REAISMWHT" hidden="1">"'Partitions:2'"</definedName>
    <definedName name="_AMO_ContentLocation_751190492_ROM_F0.SEC2.Print_3.SEC1.BDY.Data_Set_WORK_REAISMWHT.0" hidden="1">"'&lt;ContentLocation path=""F0.SEC2.Print_3.SEC1.BDY.Data_Set_WORK_REAISMWHT"" rsid=""751190492"" tag=""ROM"" fid=""0""&gt;_x000D_
  &lt;param n=""_NumRows"" v=""105"" /&gt;_x000D_
  &lt;param n=""_NumCols"" v=""10"" /&gt;_x000D_
  &lt;param n=""tableSig"" v=""R:R=105:C=10:FCR=2:FCC=1"" /&gt;'"</definedName>
    <definedName name="_AMO_ContentLocation_751190492_ROM_F0.SEC2.Print_3.SEC1.BDY.Data_Set_WORK_REAISMWHT.1" hidden="1">"'_x000D_
  &lt;param n=""leftMargin"" v=""0"" /&gt;_x000D_
&lt;/ContentLocation&gt;'"</definedName>
    <definedName name="_AMO_ContentLocation_751190492_ROM_F0.SEC2.Print_3.SEC1.HDR.TXT1" hidden="1">"'&lt;ContentLocation path=""F0.SEC2.Print_3.SEC1.HDR.TXT1"" rsid=""751190492"" tag=""ROM"" fid=""0""&gt;_x000D_
  &lt;param n=""_NumRows"" v=""1"" /&gt;_x000D_
  &lt;param n=""_NumCols"" v=""10"" /&gt;_x000D_
&lt;/ContentLocation&gt;'"</definedName>
    <definedName name="_AMO_ContentLocation_751190492_ROM_F0.SEC2.Print_4.SEC1.BDY.Data_Set_WORK_IRTGERALT" hidden="1">"'Partitions:2'"</definedName>
    <definedName name="_AMO_ContentLocation_751190492_ROM_F0.SEC2.Print_4.SEC1.BDY.Data_Set_WORK_IRTGERALT.0" hidden="1">"'&lt;ContentLocation path=""F0.SEC2.Print_4.SEC1.BDY.Data_Set_WORK_IRTGERALT"" rsid=""751190492"" tag=""ROM"" fid=""0""&gt;_x000D_
  &lt;param n=""_NumRows"" v=""11"" /&gt;_x000D_
  &lt;param n=""_NumCols"" v=""7"" /&gt;_x000D_
  &lt;param n=""tableSig"" v=""R:R=11:C=7:FCR=2:FCC=1"" /&gt;_x000D_
 '"</definedName>
    <definedName name="_AMO_ContentLocation_751190492_ROM_F0.SEC2.Print_4.SEC1.BDY.Data_Set_WORK_IRTGERALT.1" hidden="1">"' &lt;param n=""leftMargin"" v=""1"" /&gt;_x000D_
&lt;/ContentLocation&gt;'"</definedName>
    <definedName name="_AMO_ContentLocation_751190492_ROM_F0.SEC2.Print_4.SEC1.HDR.TXT1" hidden="1">"'&lt;ContentLocation path=""F0.SEC2.Print_4.SEC1.HDR.TXT1"" rsid=""751190492"" tag=""ROM"" fid=""0""&gt;_x000D_
  &lt;param n=""_NumRows"" v=""1"" /&gt;_x000D_
  &lt;param n=""_NumCols"" v=""10"" /&gt;_x000D_
&lt;/ContentLocation&gt;'"</definedName>
    <definedName name="_AMO_ContentLocation_751190492_ROM_F0.SEC2.Tabulate_1.SEC1.BDY.Cross_tabular_summary_report_Table_1" hidden="1">"'Partitions:2'"</definedName>
    <definedName name="_AMO_ContentLocation_751190492_ROM_F0.SEC2.Tabulate_1.SEC1.BDY.Cross_tabular_summary_report_Table_1.0" hidden="1">"'&lt;ContentLocation path=""F0.SEC2.Tabulate_1.SEC1.BDY.Cross_tabular_summary_report_Table_1"" rsid=""751190492"" tag=""ROM"" fid=""0""&gt;_x000D_
  &lt;param n=""_NumRows"" v=""49"" /&gt;_x000D_
  &lt;param n=""_NumCols"" v=""6"" /&gt;_x000D_
  &lt;param n=""tableSig"" v=""R:R=49:C=6:FCR='"</definedName>
    <definedName name="_AMO_ContentLocation_751190492_ROM_F0.SEC2.Tabulate_1.SEC1.BDY.Cross_tabular_summary_report_Table_1.1" hidden="1">"'2:FCC=5:RSP.1=1,H,4"" /&gt;_x000D_
  &lt;param n=""leftMargin"" v=""2"" /&gt;_x000D_
&lt;/ContentLocation&gt;'"</definedName>
    <definedName name="_AMO_ContentLocation_751190492_ROM_F0.SEC2.Tabulate_1.SEC1.HDR.TXT1" hidden="1">"'&lt;ContentLocation path=""F0.SEC2.Tabulate_1.SEC1.HDR.TXT1"" rsid=""751190492"" tag=""ROM"" fid=""0""&gt;_x000D_
  &lt;param n=""_NumRows"" v=""1"" /&gt;_x000D_
  &lt;param n=""_NumCols"" v=""10"" /&gt;_x000D_
&lt;/ContentLocation&gt;'"</definedName>
    <definedName name="_AMO_ContentLocation_751190492_ROM_F0.SEC2.Tabulate_2.SEC1.BDY.Cross_tabular_summary_report_Table_1" hidden="1">"'Partitions:2'"</definedName>
    <definedName name="_AMO_ContentLocation_751190492_ROM_F0.SEC2.Tabulate_2.SEC1.BDY.Cross_tabular_summary_report_Table_1.0" hidden="1">"'&lt;ContentLocation path=""F0.SEC2.Tabulate_2.SEC1.BDY.Cross_tabular_summary_report_Table_1"" rsid=""751190492"" tag=""ROM"" fid=""0""&gt;_x000D_
  &lt;param n=""_NumRows"" v=""32"" /&gt;_x000D_
  &lt;param n=""_NumCols"" v=""7"" /&gt;_x000D_
  &lt;param n=""tableSig"" v=""R:R=32:C=7:FCR='"</definedName>
    <definedName name="_AMO_ContentLocation_751190492_ROM_F0.SEC2.Tabulate_2.SEC1.BDY.Cross_tabular_summary_report_Table_1.1" hidden="1">"'2:FCC=5:RSP.1=1,H,4"" /&gt;_x000D_
  &lt;param n=""leftMargin"" v=""1"" /&gt;_x000D_
&lt;/ContentLocation&gt;'"</definedName>
    <definedName name="_AMO_ContentLocation_751190492_ROM_F0.SEC2.Tabulate_2.SEC1.HDR.TXT1" hidden="1">"'&lt;ContentLocation path=""F0.SEC2.Tabulate_2.SEC1.HDR.TXT1"" rsid=""751190492"" tag=""ROM"" fid=""0""&gt;_x000D_
  &lt;param n=""_NumRows"" v=""1"" /&gt;_x000D_
  &lt;param n=""_NumCols"" v=""10"" /&gt;_x000D_
&lt;/ContentLocation&gt;'"</definedName>
    <definedName name="_AMO_ContentLocation_755891465_ROM_F0.SEC2.Print_1.SEC1.BDY.Data_Set_WORK_SUMMTUDO" hidden="1">"'Partitions:2'"</definedName>
    <definedName name="_AMO_ContentLocation_755891465_ROM_F0.SEC2.Print_1.SEC1.BDY.Data_Set_WORK_SUMMTUDO.0" hidden="1">"'&lt;ContentLocation path=""F0.SEC2.Print_1.SEC1.BDY.Data_Set_WORK_SUMMTUDO"" rsid=""755891465"" tag=""ROM"" fid=""0""&gt;_x000D_
  &lt;param n=""_NumRows"" v=""44"" /&gt;_x000D_
  &lt;param n=""_NumCols"" v=""7"" /&gt;_x000D_
  &lt;param n=""tableSig"" v=""R:R=44:C=7:FCR=2:FCC=1"" /&gt;_x000D_
  '"</definedName>
    <definedName name="_AMO_ContentLocation_755891465_ROM_F0.SEC2.Print_1.SEC1.BDY.Data_Set_WORK_SUMMTUDO.1" hidden="1">"'&lt;param n=""leftMargin"" v=""1"" /&gt;_x000D_
&lt;/ContentLocation&gt;'"</definedName>
    <definedName name="_AMO_ContentLocation_755891465_ROM_F0.SEC2.Print_1.SEC1.HDR.TXT1" hidden="1">"'&lt;ContentLocation path=""F0.SEC2.Print_1.SEC1.HDR.TXT1"" rsid=""755891465"" tag=""ROM"" fid=""0""&gt;_x000D_
  &lt;param n=""_NumRows"" v=""1"" /&gt;_x000D_
  &lt;param n=""_NumCols"" v=""10"" /&gt;_x000D_
&lt;/ContentLocation&gt;'"</definedName>
    <definedName name="_AMO_ContentLocation_755891465_ROM_F0.SEC2.Print_2.SEC1.BDY.Data_Set_WORK_REVISAOPARAM" hidden="1">"'Partitions:2'"</definedName>
    <definedName name="_AMO_ContentLocation_755891465_ROM_F0.SEC2.Print_2.SEC1.BDY.Data_Set_WORK_REVISAOPARAM.0" hidden="1">"'&lt;ContentLocation path=""F0.SEC2.Print_2.SEC1.BDY.Data_Set_WORK_REVISAOPARAM"" rsid=""755891465"" tag=""ROM"" fid=""0""&gt;_x000D_
  &lt;param n=""_NumRows"" v=""160"" /&gt;_x000D_
  &lt;param n=""_NumCols"" v=""5"" /&gt;_x000D_
  &lt;param n=""tableSig"" v=""R:R=160:C=5:FCR=2:FCC=1"" /'"</definedName>
    <definedName name="_AMO_ContentLocation_755891465_ROM_F0.SEC2.Print_2.SEC1.BDY.Data_Set_WORK_REVISAOPARAM.1" hidden="1">"'&gt;_x000D_
  &lt;param n=""leftMargin"" v=""2"" /&gt;_x000D_
&lt;/ContentLocation&gt;'"</definedName>
    <definedName name="_AMO_ContentLocation_755891465_ROM_F0.SEC2.Print_2.SEC1.HDR.TXT1" hidden="1">"'&lt;ContentLocation path=""F0.SEC2.Print_2.SEC1.HDR.TXT1"" rsid=""755891465"" tag=""ROM"" fid=""0""&gt;_x000D_
  &lt;param n=""_NumRows"" v=""1"" /&gt;_x000D_
  &lt;param n=""_NumCols"" v=""10"" /&gt;_x000D_
&lt;/ContentLocation&gt;'"</definedName>
    <definedName name="_AMO_ContentLocation_755891465_ROM_F0.SEC2.Print_3.SEC1.BDY.Data_Set_WORK_REAISMWHT" hidden="1">"'Partitions:2'"</definedName>
    <definedName name="_AMO_ContentLocation_755891465_ROM_F0.SEC2.Print_3.SEC1.BDY.Data_Set_WORK_REAISMWHT.0" hidden="1">"'&lt;ContentLocation path=""F0.SEC2.Print_3.SEC1.BDY.Data_Set_WORK_REAISMWHT"" rsid=""755891465"" tag=""ROM"" fid=""0""&gt;_x000D_
  &lt;param n=""_NumRows"" v=""97"" /&gt;_x000D_
  &lt;param n=""_NumCols"" v=""10"" /&gt;_x000D_
  &lt;param n=""tableSig"" v=""R:R=97:C=10:FCR=2:FCC=1"" /&gt;_x000D_
'"</definedName>
    <definedName name="_AMO_ContentLocation_755891465_ROM_F0.SEC2.Print_3.SEC1.BDY.Data_Set_WORK_REAISMWHT.1" hidden="1">"'  &lt;param n=""leftMargin"" v=""0"" /&gt;_x000D_
&lt;/ContentLocation&gt;'"</definedName>
    <definedName name="_AMO_ContentLocation_755891465_ROM_F0.SEC2.Print_3.SEC1.HDR.TXT1" hidden="1">"'&lt;ContentLocation path=""F0.SEC2.Print_3.SEC1.HDR.TXT1"" rsid=""755891465"" tag=""ROM"" fid=""0""&gt;_x000D_
  &lt;param n=""_NumRows"" v=""1"" /&gt;_x000D_
  &lt;param n=""_NumCols"" v=""10"" /&gt;_x000D_
&lt;/ContentLocation&gt;'"</definedName>
    <definedName name="_AMO_ContentLocation_755891465_ROM_F0.SEC2.Tabulate_1.SEC1.BDY.Cross_tabular_summary_report_Table_1" hidden="1">"'Partitions:2'"</definedName>
    <definedName name="_AMO_ContentLocation_755891465_ROM_F0.SEC2.Tabulate_1.SEC1.BDY.Cross_tabular_summary_report_Table_1.0" hidden="1">"'&lt;ContentLocation path=""F0.SEC2.Tabulate_1.SEC1.BDY.Cross_tabular_summary_report_Table_1"" rsid=""755891465"" tag=""ROM"" fid=""0""&gt;_x000D_
  &lt;param n=""_NumRows"" v=""45"" /&gt;_x000D_
  &lt;param n=""_NumCols"" v=""7"" /&gt;_x000D_
  &lt;param n=""tableSig"" v=""R:R=45:C=7:FCR='"</definedName>
    <definedName name="_AMO_ContentLocation_755891465_ROM_F0.SEC2.Tabulate_1.SEC1.BDY.Cross_tabular_summary_report_Table_1.1" hidden="1">"'2:FCC=5:RSP.1=1,H,4"" /&gt;_x000D_
  &lt;param n=""leftMargin"" v=""1"" /&gt;_x000D_
&lt;/ContentLocation&gt;'"</definedName>
    <definedName name="_AMO_ContentLocation_755891465_ROM_F0.SEC2.Tabulate_1.SEC1.HDR.TXT1" hidden="1">"'&lt;ContentLocation path=""F0.SEC2.Tabulate_1.SEC1.HDR.TXT1"" rsid=""755891465"" tag=""ROM"" fid=""0""&gt;_x000D_
  &lt;param n=""_NumRows"" v=""1"" /&gt;_x000D_
  &lt;param n=""_NumCols"" v=""10"" /&gt;_x000D_
&lt;/ContentLocation&gt;'"</definedName>
    <definedName name="_AMO_ContentLocation_907815323_ROM_F0.SEC2.Print_1.SEC1.BDY.Data_Set_WORK_PARCELABBADNET" hidden="1">"'Partitions:2'"</definedName>
    <definedName name="_AMO_ContentLocation_907815323_ROM_F0.SEC2.Print_1.SEC1.BDY.Data_Set_WORK_PARCELABBADNET.0" hidden="1">"'&lt;ContentLocation path=""F0.SEC2.Print_1.SEC1.BDY.Data_Set_WORK_PARCELABBADNET"" rsid=""907815323"" tag=""ROM"" fid=""0""&gt;_x000D_
  &lt;param n=""_NumRows"" v=""133"" /&gt;_x000D_
  &lt;param n=""_NumCols"" v=""5"" /&gt;_x000D_
  &lt;param n=""tableSig"" v=""R:R=133:C=5:FCR=2:FCC=1""'"</definedName>
    <definedName name="_AMO_ContentLocation_907815323_ROM_F0.SEC2.Print_1.SEC1.BDY.Data_Set_WORK_PARCELABBADNET.1" hidden="1">"' /&gt;_x000D_
  &lt;param n=""leftMargin"" v=""1"" /&gt;_x000D_
&lt;/ContentLocation&gt;'"</definedName>
    <definedName name="_AMO_ContentLocation_907815323_ROM_F0.SEC2.Print_1.SEC1.BDY.Data_Set_WORK_REVISAOPARAM" hidden="1">"'Partitions:2'"</definedName>
    <definedName name="_AMO_ContentLocation_907815323_ROM_F0.SEC2.Print_1.SEC1.BDY.Data_Set_WORK_REVISAOPARAM.0" hidden="1">"'&lt;ContentLocation path=""F0.SEC2.Print_1.SEC1.BDY.Data_Set_WORK_REVISAOPARAM"" rsid=""907815323"" tag=""ROM"" fid=""0""&gt;_x000D_
  &lt;param n=""_NumRows"" v=""135"" /&gt;_x000D_
  &lt;param n=""_NumCols"" v=""5"" /&gt;_x000D_
  &lt;param n=""tableSig"" v=""R:R=135:C=5:FCR=2:FCC=1"" /'"</definedName>
    <definedName name="_AMO_ContentLocation_907815323_ROM_F0.SEC2.Print_1.SEC1.BDY.Data_Set_WORK_REVISAOPARAM.1" hidden="1">"'&gt;_x000D_
  &lt;param n=""leftMargin"" v=""0"" /&gt;_x000D_
&lt;/ContentLocation&gt;'"</definedName>
    <definedName name="_AMO_ContentLocation_907815323_ROM_F0.SEC2.Print_1.SEC1.BDY.Data_Set_WORK_SUMMTUDO" hidden="1">"'Partitions:2'"</definedName>
    <definedName name="_AMO_ContentLocation_907815323_ROM_F0.SEC2.Print_1.SEC1.BDY.Data_Set_WORK_SUMMTUDO.0" hidden="1">"'&lt;ContentLocation path=""F0.SEC2.Print_1.SEC1.BDY.Data_Set_WORK_SUMMTUDO"" rsid=""907815323"" tag=""ROM"" fid=""0""&gt;_x000D_
  &lt;param n=""_NumRows"" v=""44"" /&gt;_x000D_
  &lt;param n=""_NumCols"" v=""7"" /&gt;_x000D_
  &lt;param n=""tableSig"" v=""R:R=44:C=7:FCR=2:FCC=1"" /&gt;_x000D_
  '"</definedName>
    <definedName name="_AMO_ContentLocation_907815323_ROM_F0.SEC2.Print_1.SEC1.BDY.Data_Set_WORK_SUMMTUDO.1" hidden="1">"'&lt;param n=""leftMargin"" v=""0"" /&gt;_x000D_
&lt;/ContentLocation&gt;'"</definedName>
    <definedName name="_AMO_ContentLocation_907815323_ROM_F0.SEC2.Print_1.SEC1.HDR.TXT1" hidden="1">"'&lt;ContentLocation path=""F0.SEC2.Print_1.SEC1.HDR.TXT1"" rsid=""907815323"" tag=""ROM"" fid=""0""&gt;_x000D_
  &lt;param n=""_NumRows"" v=""1"" /&gt;_x000D_
  &lt;param n=""_NumCols"" v=""6"" /&gt;_x000D_
&lt;/ContentLocation&gt;'"</definedName>
    <definedName name="_AMO_ContentLocation_907815323_ROM_F0.SEC2.Print_2.SEC1.BDY.Data_Set_WORK_REVISAOPARAM" hidden="1">"'Partitions:2'"</definedName>
    <definedName name="_AMO_ContentLocation_907815323_ROM_F0.SEC2.Print_2.SEC1.BDY.Data_Set_WORK_REVISAOPARAM.0" hidden="1">"'&lt;ContentLocation path=""F0.SEC2.Print_2.SEC1.BDY.Data_Set_WORK_REVISAOPARAM"" rsid=""907815323"" tag=""ROM"" fid=""0""&gt;_x000D_
  &lt;param n=""_NumRows"" v=""142"" /&gt;_x000D_
  &lt;param n=""_NumCols"" v=""5"" /&gt;_x000D_
  &lt;param n=""tableSig"" v=""R:R=142:C=5:FCR=2:FCC=1"" /'"</definedName>
    <definedName name="_AMO_ContentLocation_907815323_ROM_F0.SEC2.Print_2.SEC1.BDY.Data_Set_WORK_REVISAOPARAM.1" hidden="1">"'&gt;_x000D_
  &lt;param n=""leftMargin"" v=""1"" /&gt;_x000D_
&lt;/ContentLocation&gt;'"</definedName>
    <definedName name="_AMO_ContentLocation_907815323_ROM_F0.SEC2.Print_2.SEC1.HDR.TXT1" hidden="1">"'&lt;ContentLocation path=""F0.SEC2.Print_2.SEC1.HDR.TXT1"" rsid=""907815323"" tag=""ROM"" fid=""0""&gt;_x000D_
  &lt;param n=""_NumRows"" v=""1"" /&gt;_x000D_
  &lt;param n=""_NumCols"" v=""7"" /&gt;_x000D_
&lt;/ContentLocation&gt;'"</definedName>
    <definedName name="_AMO_ContentLocation_907815323_ROM_F0.SEC2.Tabulate_1.SEC1.BDY.Cross_tabular_summary_report_Table_1" hidden="1">"'Partitions:2'"</definedName>
    <definedName name="_AMO_ContentLocation_907815323_ROM_F0.SEC2.Tabulate_1.SEC1.BDY.Cross_tabular_summary_report_Table_1.0" hidden="1">"'&lt;ContentLocation path=""F0.SEC2.Tabulate_1.SEC1.BDY.Cross_tabular_summary_report_Table_1"" rsid=""907815323"" tag=""ROM"" fid=""0""&gt;_x000D_
  &lt;param n=""_NumRows"" v=""45"" /&gt;_x000D_
  &lt;param n=""_NumCols"" v=""7"" /&gt;_x000D_
  &lt;param n=""tableSig"" v=""R:R=45:C=7:FCR='"</definedName>
    <definedName name="_AMO_ContentLocation_907815323_ROM_F0.SEC2.Tabulate_1.SEC1.BDY.Cross_tabular_summary_report_Table_1.1" hidden="1">"'2:FCC=5:RSP.1=1,H,4"" /&gt;_x000D_
  &lt;param n=""leftMargin"" v=""0"" /&gt;_x000D_
&lt;/ContentLocation&gt;'"</definedName>
    <definedName name="_AMO_ContentLocation_907815323_ROM_F0.SEC2.Tabulate_1.SEC1.HDR.TXT1" hidden="1">"'&lt;ContentLocation path=""F0.SEC2.Tabulate_1.SEC1.HDR.TXT1"" rsid=""907815323"" tag=""ROM"" fid=""0""&gt;_x000D_
  &lt;param n=""_NumRows"" v=""1"" /&gt;_x000D_
  &lt;param n=""_NumCols"" v=""6"" /&gt;_x000D_
&lt;/ContentLocation&gt;'"</definedName>
    <definedName name="_AMO_ContentLocation_917437536_ROM_F0.SEC2.Print_1.SEC1.BDY.Data_Set_WORK_SUMMTUDO" hidden="1">"'Partitions:2'"</definedName>
    <definedName name="_AMO_ContentLocation_917437536_ROM_F0.SEC2.Print_1.SEC1.BDY.Data_Set_WORK_SUMMTUDO.0" hidden="1">"'&lt;ContentLocation path=""F0.SEC2.Print_1.SEC1.BDY.Data_Set_WORK_SUMMTUDO"" rsid=""917437536"" tag=""ROM"" fid=""0""&gt;_x000D_
  &lt;param n=""_NumRows"" v=""56"" /&gt;_x000D_
  &lt;param n=""_NumCols"" v=""7"" /&gt;_x000D_
  &lt;param n=""tableSig"" v=""R:R=56:C=7:FCR=2:FCC=1"" /&gt;_x000D_
  '"</definedName>
    <definedName name="_AMO_ContentLocation_917437536_ROM_F0.SEC2.Print_1.SEC1.BDY.Data_Set_WORK_SUMMTUDO.1" hidden="1">"'&lt;param n=""leftMargin"" v=""1"" /&gt;_x000D_
&lt;/ContentLocation&gt;'"</definedName>
    <definedName name="_AMO_ContentLocation_917437536_ROM_F0.SEC2.Print_1.SEC1.HDR.TXT1" hidden="1">"'&lt;ContentLocation path=""F0.SEC2.Print_1.SEC1.HDR.TXT1"" rsid=""917437536"" tag=""ROM"" fid=""0""&gt;_x000D_
  &lt;param n=""_NumRows"" v=""1"" /&gt;_x000D_
  &lt;param n=""_NumCols"" v=""10"" /&gt;_x000D_
&lt;/ContentLocation&gt;'"</definedName>
    <definedName name="_AMO_ContentLocation_917437536_ROM_F0.SEC2.Print_2.SEC1.BDY.Data_Set_WORK_REVISAOPARAM" hidden="1">"'Partitions:2'"</definedName>
    <definedName name="_AMO_ContentLocation_917437536_ROM_F0.SEC2.Print_2.SEC1.BDY.Data_Set_WORK_REVISAOPARAM.0" hidden="1">"'&lt;ContentLocation path=""F0.SEC2.Print_2.SEC1.BDY.Data_Set_WORK_REVISAOPARAM"" rsid=""917437536"" tag=""ROM"" fid=""0""&gt;_x000D_
  &lt;param n=""_NumRows"" v=""110"" /&gt;_x000D_
  &lt;param n=""_NumCols"" v=""5"" /&gt;_x000D_
  &lt;param n=""tableSig"" v=""R:R=110:C=5:FCR=2:FCC=1"" /'"</definedName>
    <definedName name="_AMO_ContentLocation_917437536_ROM_F0.SEC2.Print_2.SEC1.BDY.Data_Set_WORK_REVISAOPARAM.1" hidden="1">"'&gt;_x000D_
  &lt;param n=""leftMargin"" v=""2"" /&gt;_x000D_
&lt;/ContentLocation&gt;'"</definedName>
    <definedName name="_AMO_ContentLocation_917437536_ROM_F0.SEC2.Print_2.SEC1.HDR.TXT1" hidden="1">"'&lt;ContentLocation path=""F0.SEC2.Print_2.SEC1.HDR.TXT1"" rsid=""917437536"" tag=""ROM"" fid=""0""&gt;_x000D_
  &lt;param n=""_NumRows"" v=""1"" /&gt;_x000D_
  &lt;param n=""_NumCols"" v=""10"" /&gt;_x000D_
&lt;/ContentLocation&gt;'"</definedName>
    <definedName name="_AMO_ContentLocation_917437536_ROM_F0.SEC2.Print_3.SEC1.BDY.Data_Set_WORK_REAISMWHT" hidden="1">"'Partitions:2'"</definedName>
    <definedName name="_AMO_ContentLocation_917437536_ROM_F0.SEC2.Print_3.SEC1.BDY.Data_Set_WORK_REAISMWHT.0" hidden="1">"'&lt;ContentLocation path=""F0.SEC2.Print_3.SEC1.BDY.Data_Set_WORK_REAISMWHT"" rsid=""917437536"" tag=""ROM"" fid=""0""&gt;_x000D_
  &lt;param n=""_NumRows"" v=""105"" /&gt;_x000D_
  &lt;param n=""_NumCols"" v=""10"" /&gt;_x000D_
  &lt;param n=""tableSig"" v=""R:R=105:C=10:FCR=2:FCC=1"" /&gt;'"</definedName>
    <definedName name="_AMO_ContentLocation_917437536_ROM_F0.SEC2.Print_3.SEC1.BDY.Data_Set_WORK_REAISMWHT.1" hidden="1">"'_x000D_
  &lt;param n=""leftMargin"" v=""0"" /&gt;_x000D_
&lt;/ContentLocation&gt;'"</definedName>
    <definedName name="_AMO_ContentLocation_917437536_ROM_F0.SEC2.Print_3.SEC1.HDR.TXT1" hidden="1">"'&lt;ContentLocation path=""F0.SEC2.Print_3.SEC1.HDR.TXT1"" rsid=""917437536"" tag=""ROM"" fid=""0""&gt;_x000D_
  &lt;param n=""_NumRows"" v=""1"" /&gt;_x000D_
  &lt;param n=""_NumCols"" v=""10"" /&gt;_x000D_
&lt;/ContentLocation&gt;'"</definedName>
    <definedName name="_AMO_ContentLocation_917437536_ROM_F0.SEC2.Print_4.SEC1.BDY.Data_Set_WORK_IRTGERALT" hidden="1">"'Partitions:2'"</definedName>
    <definedName name="_AMO_ContentLocation_917437536_ROM_F0.SEC2.Print_4.SEC1.BDY.Data_Set_WORK_IRTGERALT.0" hidden="1">"'&lt;ContentLocation path=""F0.SEC2.Print_4.SEC1.BDY.Data_Set_WORK_IRTGERALT"" rsid=""917437536"" tag=""ROM"" fid=""0""&gt;_x000D_
  &lt;param n=""_NumRows"" v=""11"" /&gt;_x000D_
  &lt;param n=""_NumCols"" v=""7"" /&gt;_x000D_
  &lt;param n=""tableSig"" v=""R:R=11:C=7:FCR=2:FCC=1"" /&gt;_x000D_
 '"</definedName>
    <definedName name="_AMO_ContentLocation_917437536_ROM_F0.SEC2.Print_4.SEC1.BDY.Data_Set_WORK_IRTGERALT.1" hidden="1">"' &lt;param n=""leftMargin"" v=""1"" /&gt;_x000D_
&lt;/ContentLocation&gt;'"</definedName>
    <definedName name="_AMO_ContentLocation_917437536_ROM_F0.SEC2.Print_4.SEC1.HDR.TXT1" hidden="1">"'&lt;ContentLocation path=""F0.SEC2.Print_4.SEC1.HDR.TXT1"" rsid=""917437536"" tag=""ROM"" fid=""0""&gt;_x000D_
  &lt;param n=""_NumRows"" v=""1"" /&gt;_x000D_
  &lt;param n=""_NumCols"" v=""10"" /&gt;_x000D_
&lt;/ContentLocation&gt;'"</definedName>
    <definedName name="_AMO_ContentLocation_917437536_ROM_F0.SEC2.Tabulate_1.SEC1.BDY.Cross_tabular_summary_report_Table_1" hidden="1">"'Partitions:2'"</definedName>
    <definedName name="_AMO_ContentLocation_917437536_ROM_F0.SEC2.Tabulate_1.SEC1.BDY.Cross_tabular_summary_report_Table_1.0" hidden="1">"'&lt;ContentLocation path=""F0.SEC2.Tabulate_1.SEC1.BDY.Cross_tabular_summary_report_Table_1"" rsid=""917437536"" tag=""ROM"" fid=""0""&gt;_x000D_
  &lt;param n=""_NumRows"" v=""49"" /&gt;_x000D_
  &lt;param n=""_NumCols"" v=""6"" /&gt;_x000D_
  &lt;param n=""tableSig"" v=""R:R=49:C=6:FCR='"</definedName>
    <definedName name="_AMO_ContentLocation_917437536_ROM_F0.SEC2.Tabulate_1.SEC1.BDY.Cross_tabular_summary_report_Table_1.1" hidden="1">"'2:FCC=5:RSP.1=1,H,4"" /&gt;_x000D_
  &lt;param n=""leftMargin"" v=""2"" /&gt;_x000D_
&lt;/ContentLocation&gt;'"</definedName>
    <definedName name="_AMO_ContentLocation_917437536_ROM_F0.SEC2.Tabulate_1.SEC1.HDR.TXT1" hidden="1">"'&lt;ContentLocation path=""F0.SEC2.Tabulate_1.SEC1.HDR.TXT1"" rsid=""917437536"" tag=""ROM"" fid=""0""&gt;_x000D_
  &lt;param n=""_NumRows"" v=""1"" /&gt;_x000D_
  &lt;param n=""_NumCols"" v=""10"" /&gt;_x000D_
&lt;/ContentLocation&gt;'"</definedName>
    <definedName name="_AMO_ContentLocation_917437536_ROM_F0.SEC2.Tabulate_2.SEC1.BDY.Cross_tabular_summary_report_Table_1" hidden="1">"'Partitions:2'"</definedName>
    <definedName name="_AMO_ContentLocation_917437536_ROM_F0.SEC2.Tabulate_2.SEC1.BDY.Cross_tabular_summary_report_Table_1.0" hidden="1">"'&lt;ContentLocation path=""F0.SEC2.Tabulate_2.SEC1.BDY.Cross_tabular_summary_report_Table_1"" rsid=""917437536"" tag=""ROM"" fid=""0""&gt;_x000D_
  &lt;param n=""_NumRows"" v=""57"" /&gt;_x000D_
  &lt;param n=""_NumCols"" v=""7"" /&gt;_x000D_
  &lt;param n=""tableSig"" v=""R:R=57:C=7:FCR='"</definedName>
    <definedName name="_AMO_ContentLocation_917437536_ROM_F0.SEC2.Tabulate_2.SEC1.BDY.Cross_tabular_summary_report_Table_1.1" hidden="1">"'2:FCC=5:RSP.1=1,H,4"" /&gt;_x000D_
  &lt;param n=""leftMargin"" v=""1"" /&gt;_x000D_
&lt;/ContentLocation&gt;'"</definedName>
    <definedName name="_AMO_ContentLocation_917437536_ROM_F0.SEC2.Tabulate_2.SEC1.HDR.TXT1" hidden="1">"'&lt;ContentLocation path=""F0.SEC2.Tabulate_2.SEC1.HDR.TXT1"" rsid=""917437536"" tag=""ROM"" fid=""0""&gt;_x000D_
  &lt;param n=""_NumRows"" v=""1"" /&gt;_x000D_
  &lt;param n=""_NumCols"" v=""10"" /&gt;_x000D_
&lt;/ContentLocation&gt;'"</definedName>
    <definedName name="_AMO_ContentLocation_974704765_ROM_F0.SEC2.Print_1.SEC1.BDY.Data_Set_WORK_SUMMTUDO" hidden="1">"'Partitions:2'"</definedName>
    <definedName name="_AMO_ContentLocation_974704765_ROM_F0.SEC2.Print_1.SEC1.BDY.Data_Set_WORK_SUMMTUDO.0" hidden="1">"'&lt;ContentLocation path=""F0.SEC2.Print_1.SEC1.BDY.Data_Set_WORK_SUMMTUDO"" rsid=""974704765"" tag=""ROM"" fid=""0""&gt;_x000D_
  &lt;param n=""_NumRows"" v=""31"" /&gt;_x000D_
  &lt;param n=""_NumCols"" v=""7"" /&gt;_x000D_
  &lt;param n=""tableSig"" v=""R:R=31:C=7:FCR=2:FCC=1"" /&gt;_x000D_
  '"</definedName>
    <definedName name="_AMO_ContentLocation_974704765_ROM_F0.SEC2.Print_1.SEC1.BDY.Data_Set_WORK_SUMMTUDO.1" hidden="1">"'&lt;param n=""leftMargin"" v=""1"" /&gt;_x000D_
&lt;/ContentLocation&gt;'"</definedName>
    <definedName name="_AMO_ContentLocation_974704765_ROM_F0.SEC2.Print_1.SEC1.HDR.TXT1" hidden="1">"'&lt;ContentLocation path=""F0.SEC2.Print_1.SEC1.HDR.TXT1"" rsid=""974704765"" tag=""ROM"" fid=""0""&gt;_x000D_
  &lt;param n=""_NumRows"" v=""1"" /&gt;_x000D_
  &lt;param n=""_NumCols"" v=""10"" /&gt;_x000D_
&lt;/ContentLocation&gt;'"</definedName>
    <definedName name="_AMO_ContentLocation_974704765_ROM_F0.SEC2.Print_2.SEC1.BDY.Data_Set_WORK_REVISAOPARAM" hidden="1">"'Partitions:2'"</definedName>
    <definedName name="_AMO_ContentLocation_974704765_ROM_F0.SEC2.Print_2.SEC1.BDY.Data_Set_WORK_REVISAOPARAM.0" hidden="1">"'&lt;ContentLocation path=""F0.SEC2.Print_2.SEC1.BDY.Data_Set_WORK_REVISAOPARAM"" rsid=""974704765"" tag=""ROM"" fid=""0""&gt;_x000D_
  &lt;param n=""_NumRows"" v=""25"" /&gt;_x000D_
  &lt;param n=""_NumCols"" v=""5"" /&gt;_x000D_
  &lt;param n=""tableSig"" v=""R:R=25:C=5:FCR=2:FCC=1"" /&gt;_x000D_'"</definedName>
    <definedName name="_AMO_ContentLocation_974704765_ROM_F0.SEC2.Print_2.SEC1.BDY.Data_Set_WORK_REVISAOPARAM.1" hidden="1">"'
  &lt;param n=""leftMargin"" v=""2"" /&gt;_x000D_
&lt;/ContentLocation&gt;'"</definedName>
    <definedName name="_AMO_ContentLocation_974704765_ROM_F0.SEC2.Print_2.SEC1.HDR.TXT1" hidden="1">"'&lt;ContentLocation path=""F0.SEC2.Print_2.SEC1.HDR.TXT1"" rsid=""974704765"" tag=""ROM"" fid=""0""&gt;_x000D_
  &lt;param n=""_NumRows"" v=""1"" /&gt;_x000D_
  &lt;param n=""_NumCols"" v=""10"" /&gt;_x000D_
&lt;/ContentLocation&gt;'"</definedName>
    <definedName name="_AMO_ContentLocation_974704765_ROM_F0.SEC2.Print_3.SEC1.BDY.Data_Set_WORK_REAISMWHT" hidden="1">"'Partitions:2'"</definedName>
    <definedName name="_AMO_ContentLocation_974704765_ROM_F0.SEC2.Print_3.SEC1.BDY.Data_Set_WORK_REAISMWHT.0" hidden="1">"'&lt;ContentLocation path=""F0.SEC2.Print_3.SEC1.BDY.Data_Set_WORK_REAISMWHT"" rsid=""974704765"" tag=""ROM"" fid=""0""&gt;_x000D_
  &lt;param n=""_NumRows"" v=""105"" /&gt;_x000D_
  &lt;param n=""_NumCols"" v=""10"" /&gt;_x000D_
  &lt;param n=""tableSig"" v=""R:R=105:C=10:FCR=2:FCC=1"" /&gt;'"</definedName>
    <definedName name="_AMO_ContentLocation_974704765_ROM_F0.SEC2.Print_3.SEC1.BDY.Data_Set_WORK_REAISMWHT.1" hidden="1">"'_x000D_
  &lt;param n=""leftMargin"" v=""0"" /&gt;_x000D_
&lt;/ContentLocation&gt;'"</definedName>
    <definedName name="_AMO_ContentLocation_974704765_ROM_F0.SEC2.Print_3.SEC1.HDR.TXT1" hidden="1">"'&lt;ContentLocation path=""F0.SEC2.Print_3.SEC1.HDR.TXT1"" rsid=""974704765"" tag=""ROM"" fid=""0""&gt;_x000D_
  &lt;param n=""_NumRows"" v=""1"" /&gt;_x000D_
  &lt;param n=""_NumCols"" v=""10"" /&gt;_x000D_
&lt;/ContentLocation&gt;'"</definedName>
    <definedName name="_AMO_ContentLocation_974704765_ROM_F0.SEC2.Print_4.SEC1.BDY.Data_Set_WORK_IRTGERALT" hidden="1">"'Partitions:2'"</definedName>
    <definedName name="_AMO_ContentLocation_974704765_ROM_F0.SEC2.Print_4.SEC1.BDY.Data_Set_WORK_IRTGERALT.0" hidden="1">"'&lt;ContentLocation path=""F0.SEC2.Print_4.SEC1.BDY.Data_Set_WORK_IRTGERALT"" rsid=""974704765"" tag=""ROM"" fid=""0""&gt;_x000D_
  &lt;param n=""_NumRows"" v=""11"" /&gt;_x000D_
  &lt;param n=""_NumCols"" v=""7"" /&gt;_x000D_
  &lt;param n=""tableSig"" v=""R:R=11:C=7:FCR=2:FCC=1"" /&gt;_x000D_
 '"</definedName>
    <definedName name="_AMO_ContentLocation_974704765_ROM_F0.SEC2.Print_4.SEC1.BDY.Data_Set_WORK_IRTGERALT.1" hidden="1">"' &lt;param n=""leftMargin"" v=""1"" /&gt;_x000D_
&lt;/ContentLocation&gt;'"</definedName>
    <definedName name="_AMO_ContentLocation_974704765_ROM_F0.SEC2.Print_4.SEC1.HDR.TXT1" hidden="1">"'&lt;ContentLocation path=""F0.SEC2.Print_4.SEC1.HDR.TXT1"" rsid=""974704765"" tag=""ROM"" fid=""0""&gt;_x000D_
  &lt;param n=""_NumRows"" v=""1"" /&gt;_x000D_
  &lt;param n=""_NumCols"" v=""10"" /&gt;_x000D_
&lt;/ContentLocation&gt;'"</definedName>
    <definedName name="_AMO_ContentLocation_974704765_ROM_F0.SEC2.Tabulate_1.SEC1.BDY.Cross_tabular_summary_report_Table_1" hidden="1">"'Partitions:2'"</definedName>
    <definedName name="_AMO_ContentLocation_974704765_ROM_F0.SEC2.Tabulate_1.SEC1.BDY.Cross_tabular_summary_report_Table_1.0" hidden="1">"'&lt;ContentLocation path=""F0.SEC2.Tabulate_1.SEC1.BDY.Cross_tabular_summary_report_Table_1"" rsid=""974704765"" tag=""ROM"" fid=""0""&gt;_x000D_
  &lt;param n=""_NumRows"" v=""49"" /&gt;_x000D_
  &lt;param n=""_NumCols"" v=""6"" /&gt;_x000D_
  &lt;param n=""tableSig"" v=""R:R=49:C=6:FCR='"</definedName>
    <definedName name="_AMO_ContentLocation_974704765_ROM_F0.SEC2.Tabulate_1.SEC1.BDY.Cross_tabular_summary_report_Table_1.1" hidden="1">"'2:FCC=5:RSP.1=1,H,4"" /&gt;_x000D_
  &lt;param n=""leftMargin"" v=""2"" /&gt;_x000D_
&lt;/ContentLocation&gt;'"</definedName>
    <definedName name="_AMO_ContentLocation_974704765_ROM_F0.SEC2.Tabulate_1.SEC1.HDR.TXT1" hidden="1">"'&lt;ContentLocation path=""F0.SEC2.Tabulate_1.SEC1.HDR.TXT1"" rsid=""974704765"" tag=""ROM"" fid=""0""&gt;_x000D_
  &lt;param n=""_NumRows"" v=""1"" /&gt;_x000D_
  &lt;param n=""_NumCols"" v=""10"" /&gt;_x000D_
&lt;/ContentLocation&gt;'"</definedName>
    <definedName name="_AMO_ContentLocation_974704765_ROM_F0.SEC2.Tabulate_2.SEC1.BDY.Cross_tabular_summary_report_Table_1" hidden="1">"'Partitions:2'"</definedName>
    <definedName name="_AMO_ContentLocation_974704765_ROM_F0.SEC2.Tabulate_2.SEC1.BDY.Cross_tabular_summary_report_Table_1.0" hidden="1">"'&lt;ContentLocation path=""F0.SEC2.Tabulate_2.SEC1.BDY.Cross_tabular_summary_report_Table_1"" rsid=""974704765"" tag=""ROM"" fid=""0""&gt;_x000D_
  &lt;param n=""_NumRows"" v=""32"" /&gt;_x000D_
  &lt;param n=""_NumCols"" v=""7"" /&gt;_x000D_
  &lt;param n=""tableSig"" v=""R:R=32:C=7:FCR='"</definedName>
    <definedName name="_AMO_ContentLocation_974704765_ROM_F0.SEC2.Tabulate_2.SEC1.BDY.Cross_tabular_summary_report_Table_1.1" hidden="1">"'2:FCC=5:RSP.1=1,H,4"" /&gt;_x000D_
  &lt;param n=""leftMargin"" v=""1"" /&gt;_x000D_
&lt;/ContentLocation&gt;'"</definedName>
    <definedName name="_AMO_ContentLocation_974704765_ROM_F0.SEC2.Tabulate_2.SEC1.HDR.TXT1" hidden="1">"'&lt;ContentLocation path=""F0.SEC2.Tabulate_2.SEC1.HDR.TXT1"" rsid=""974704765"" tag=""ROM"" fid=""0""&gt;_x000D_
  &lt;param n=""_NumRows"" v=""1"" /&gt;_x000D_
  &lt;param n=""_NumCols"" v=""10"" /&gt;_x000D_
&lt;/ContentLocation&gt;'"</definedName>
    <definedName name="_AMO_ContentLocation_98860476_ROM_F0.SEC2.Print_1.SEC1.BDY.Data_Set_WORK_SUMMTUDO" hidden="1">"'Partitions:2'"</definedName>
    <definedName name="_AMO_ContentLocation_98860476_ROM_F0.SEC2.Print_1.SEC1.BDY.Data_Set_WORK_SUMMTUDO.0" hidden="1">"'&lt;ContentLocation path=""F0.SEC2.Print_1.SEC1.BDY.Data_Set_WORK_SUMMTUDO"" rsid=""98860476"" tag=""ROM"" fid=""0""&gt;_x000D_
  &lt;param n=""_NumRows"" v=""33"" /&gt;_x000D_
  &lt;param n=""_NumCols"" v=""7"" /&gt;_x000D_
  &lt;param n=""tableSig"" v=""R:R=33:C=7:FCR=2:FCC=1"" /&gt;_x000D_
  &lt;'"</definedName>
    <definedName name="_AMO_ContentLocation_98860476_ROM_F0.SEC2.Print_1.SEC1.BDY.Data_Set_WORK_SUMMTUDO.1" hidden="1">"'param n=""leftMargin"" v=""1"" /&gt;_x000D_
&lt;/ContentLocation&gt;'"</definedName>
    <definedName name="_AMO_ContentLocation_98860476_ROM_F0.SEC2.Print_1.SEC1.HDR.TXT1" hidden="1">"'&lt;ContentLocation path=""F0.SEC2.Print_1.SEC1.HDR.TXT1"" rsid=""98860476"" tag=""ROM"" fid=""0""&gt;_x000D_
  &lt;param n=""_NumRows"" v=""1"" /&gt;_x000D_
  &lt;param n=""_NumCols"" v=""10"" /&gt;_x000D_
&lt;/ContentLocation&gt;'"</definedName>
    <definedName name="_AMO_ContentLocation_98860476_ROM_F0.SEC2.Print_2.SEC1.BDY.Data_Set_WORK_REVISAOPARAM" hidden="1">"'Partitions:2'"</definedName>
    <definedName name="_AMO_ContentLocation_98860476_ROM_F0.SEC2.Print_2.SEC1.BDY.Data_Set_WORK_REVISAOPARAM.0" hidden="1">"'&lt;ContentLocation path=""F0.SEC2.Print_2.SEC1.BDY.Data_Set_WORK_REVISAOPARAM"" rsid=""98860476"" tag=""ROM"" fid=""0""&gt;_x000D_
  &lt;param n=""_NumRows"" v=""177"" /&gt;_x000D_
  &lt;param n=""_NumCols"" v=""5"" /&gt;_x000D_
  &lt;param n=""tableSig"" v=""R:R=177:C=5:FCR=2:FCC=1"" /&gt;'"</definedName>
    <definedName name="_AMO_ContentLocation_98860476_ROM_F0.SEC2.Print_2.SEC1.BDY.Data_Set_WORK_REVISAOPARAM.1" hidden="1">"'_x000D_
  &lt;param n=""leftMargin"" v=""2"" /&gt;_x000D_
&lt;/ContentLocation&gt;'"</definedName>
    <definedName name="_AMO_ContentLocation_98860476_ROM_F0.SEC2.Print_2.SEC1.HDR.TXT1" hidden="1">"'&lt;ContentLocation path=""F0.SEC2.Print_2.SEC1.HDR.TXT1"" rsid=""98860476"" tag=""ROM"" fid=""0""&gt;_x000D_
  &lt;param n=""_NumRows"" v=""1"" /&gt;_x000D_
  &lt;param n=""_NumCols"" v=""10"" /&gt;_x000D_
&lt;/ContentLocation&gt;'"</definedName>
    <definedName name="_AMO_ContentLocation_98860476_ROM_F0.SEC2.Print_3.SEC1.BDY.Data_Set_WORK_REAISMWHT" hidden="1">"'Partitions:2'"</definedName>
    <definedName name="_AMO_ContentLocation_98860476_ROM_F0.SEC2.Print_3.SEC1.BDY.Data_Set_WORK_REAISMWHT.0" hidden="1">"'&lt;ContentLocation path=""F0.SEC2.Print_3.SEC1.BDY.Data_Set_WORK_REAISMWHT"" rsid=""98860476"" tag=""ROM"" fid=""0""&gt;_x000D_
  &lt;param n=""_NumRows"" v=""107"" /&gt;_x000D_
  &lt;param n=""_NumCols"" v=""10"" /&gt;_x000D_
  &lt;param n=""tableSig"" v=""R:R=107:C=10:FCR=2:FCC=1"" /&gt;_x000D_'"</definedName>
    <definedName name="_AMO_ContentLocation_98860476_ROM_F0.SEC2.Print_3.SEC1.BDY.Data_Set_WORK_REAISMWHT.1" hidden="1">"'
  &lt;param n=""leftMargin"" v=""0"" /&gt;_x000D_
&lt;/ContentLocation&gt;'"</definedName>
    <definedName name="_AMO_ContentLocation_98860476_ROM_F0.SEC2.Print_3.SEC1.HDR.TXT1" hidden="1">"'&lt;ContentLocation path=""F0.SEC2.Print_3.SEC1.HDR.TXT1"" rsid=""98860476"" tag=""ROM"" fid=""0""&gt;_x000D_
  &lt;param n=""_NumRows"" v=""1"" /&gt;_x000D_
  &lt;param n=""_NumCols"" v=""10"" /&gt;_x000D_
&lt;/ContentLocation&gt;'"</definedName>
    <definedName name="_AMO_ContentLocation_98860476_ROM_F0.SEC2.Print_4.SEC1.BDY.Data_Set_WORK_IRTGERALT" hidden="1">"'Partitions:2'"</definedName>
    <definedName name="_AMO_ContentLocation_98860476_ROM_F0.SEC2.Print_4.SEC1.BDY.Data_Set_WORK_IRTGERALT.0" hidden="1">"'&lt;ContentLocation path=""F0.SEC2.Print_4.SEC1.BDY.Data_Set_WORK_IRTGERALT"" rsid=""98860476"" tag=""ROM"" fid=""0""&gt;_x000D_
  &lt;param n=""_NumRows"" v=""11"" /&gt;_x000D_
  &lt;param n=""_NumCols"" v=""7"" /&gt;_x000D_
  &lt;param n=""tableSig"" v=""R:R=11:C=7:FCR=2:FCC=1"" /&gt;_x000D_
  '"</definedName>
    <definedName name="_AMO_ContentLocation_98860476_ROM_F0.SEC2.Print_4.SEC1.BDY.Data_Set_WORK_IRTGERALT.1" hidden="1">"'&lt;param n=""leftMargin"" v=""1"" /&gt;_x000D_
&lt;/ContentLocation&gt;'"</definedName>
    <definedName name="_AMO_ContentLocation_98860476_ROM_F0.SEC2.Print_4.SEC1.HDR.TXT1" hidden="1">"'&lt;ContentLocation path=""F0.SEC2.Print_4.SEC1.HDR.TXT1"" rsid=""98860476"" tag=""ROM"" fid=""0""&gt;_x000D_
  &lt;param n=""_NumRows"" v=""1"" /&gt;_x000D_
  &lt;param n=""_NumCols"" v=""10"" /&gt;_x000D_
&lt;/ContentLocation&gt;'"</definedName>
    <definedName name="_AMO_ContentLocation_98860476_ROM_F0.SEC2.Tabulate_1.SEC1.BDY.Cross_tabular_summary_report_Table_1" hidden="1">"'Partitions:2'"</definedName>
    <definedName name="_AMO_ContentLocation_98860476_ROM_F0.SEC2.Tabulate_1.SEC1.BDY.Cross_tabular_summary_report_Table_1.0" hidden="1">"'&lt;ContentLocation path=""F0.SEC2.Tabulate_1.SEC1.BDY.Cross_tabular_summary_report_Table_1"" rsid=""98860476"" tag=""ROM"" fid=""0""&gt;_x000D_
  &lt;param n=""_NumRows"" v=""34"" /&gt;_x000D_
  &lt;param n=""_NumCols"" v=""7"" /&gt;_x000D_
  &lt;param n=""tableSig"" v=""R:R=34:C=7:FCR=2'"</definedName>
    <definedName name="_AMO_ContentLocation_98860476_ROM_F0.SEC2.Tabulate_1.SEC1.BDY.Cross_tabular_summary_report_Table_1.1" hidden="1">"':FCC=5:RSP.1=1,H,4"" /&gt;_x000D_
  &lt;param n=""leftMargin"" v=""1"" /&gt;_x000D_
&lt;/ContentLocation&gt;'"</definedName>
    <definedName name="_AMO_ContentLocation_98860476_ROM_F0.SEC2.Tabulate_1.SEC1.HDR.TXT1" hidden="1">"'&lt;ContentLocation path=""F0.SEC2.Tabulate_1.SEC1.HDR.TXT1"" rsid=""98860476"" tag=""ROM"" fid=""0""&gt;_x000D_
  &lt;param n=""_NumRows"" v=""1"" /&gt;_x000D_
  &lt;param n=""_NumCols"" v=""10"" /&gt;_x000D_
&lt;/ContentLocation&gt;'"</definedName>
    <definedName name="_AMO_RefreshMultipleList" hidden="1">"'&lt;Items /&gt;'"</definedName>
    <definedName name="_AMO_RefreshMultipleList.0" hidden="1">"'&lt;Items&gt;_x000D_
  &lt;Item Id=""133494585"" Checked=""False"" /&gt;_x000D_
  &lt;Item Id=""755891465"" Checked=""False"" /&gt;_x000D_
  &lt;Item Id=""310728015"" Checked=""False"" /&gt;_x000D_
  &lt;Item Id=""659937799"" Checked=""False"" /&gt;_x000D_
  &lt;Item Id=""643045985"" Checked=""False"" /&gt;_x000D_
  &lt;It'"</definedName>
    <definedName name="_AMO_RefreshMultipleList.1" hidden="1">"'em Id=""663608823"" Checked=""False"" /&gt;_x000D_
  &lt;Item Id=""98860476"" Checked=""False"" /&gt;_x000D_
  &lt;Item Id=""332776469"" Checked=""False"" /&gt;_x000D_
  &lt;Item Id=""718052594"" Checked=""False"" /&gt;_x000D_
  &lt;Item Id=""703996623"" Checked=""False"" /&gt;_x000D_
  &lt;Item Id=""466356'"</definedName>
    <definedName name="_AMO_RefreshMultipleList.2" hidden="1">"'944"" Checked=""False"" /&gt;_x000D_
  &lt;Item Id=""917437536"" Checked=""False"" /&gt;_x000D_
  &lt;Item Id=""751190492"" Checked=""False"" /&gt;_x000D_
&lt;/Items&gt;'"</definedName>
    <definedName name="_AMO_ScheduleElement_ScheduledRefresh" hidden="1">"'Partitions:2'"</definedName>
    <definedName name="_AMO_ScheduleElement_ScheduledRefresh.0" hidden="1">"'&lt;ScheduleElement name=""Scheduled Refresh - Avaliação de Resultados após RTE - REAJUSTE EMS 2015 v3 0"" scriptPath=""C:\Users\andreneves\Documents\My SAS Files\Add-In for Microsoft Office\Avaliação de Resultados após RTE - REAJUSTE EMS 2015 v3 0 - Ref'"</definedName>
    <definedName name="_AMO_ScheduleElement_ScheduledRefresh.1" hidden="1">"'resh.vbs"" userName=""ANEEL""&gt;&lt;DeliveryActions /&gt;&lt;/ScheduleElement&gt;'"</definedName>
    <definedName name="_AMO_SingleObject_133494585_ROM_F0.SEC2.Tabulate_1.SEC1.BDY.Cross_tabular_summary_report_Table_1" hidden="1">'[8]Dados Base'!#REF!</definedName>
    <definedName name="_AMO_SingleObject_310728015_ROM_F0.SEC2.Tabulate_1.SEC1.BDY.Cross_tabular_summary_report_Table_1" hidden="1">'[8]Dados Base'!#REF!</definedName>
    <definedName name="_AMO_SingleObject_332776469_ROM_F0.SEC2.Tabulate_2.SEC1.BDY.Cross_tabular_summary_report_Table_1" hidden="1">'[9]Dados Base'!#REF!</definedName>
    <definedName name="_AMO_SingleObject_630089467_ROM_F0.SEC2.Print_1.SEC1.BDY.Data_Set_WORK_PARCELABBADNET" hidden="1">#REF!</definedName>
    <definedName name="_AMO_SingleObject_630089467_ROM_F0.SEC2.Print_1.SEC1.HDR.TXT1" hidden="1">#REF!</definedName>
    <definedName name="_AMO_SingleObject_630089467_ROM_F0.SEC2.Tabulate_1.SEC1.BDY.Cross_tabular_summary_report_Table_1" hidden="1">#REF!</definedName>
    <definedName name="_AMO_SingleObject_630089467_ROM_F0.SEC2.Tabulate_1.SEC1.HDR.TXT1" hidden="1">#REF!</definedName>
    <definedName name="_AMO_SingleObject_703996623_ROM_F0.SEC2.Print_4.SEC1.HDR.TXT1" hidden="1">'[9]Dados Base'!#REF!</definedName>
    <definedName name="_AMO_SingleObject_718052594_ROM_F0.SEC2.Print_4.SEC1.HDR.TXT1" hidden="1">'[9]Dados Base'!#REF!</definedName>
    <definedName name="_AMO_SingleObject_907815323_ROM_F0.SEC2.Print_1.SEC1.HDR.TXT1" hidden="1">'[8]Dados Base'!#REF!</definedName>
    <definedName name="_AMO_SingleObject_907815323_ROM_F0.SEC2.Tabulate_1.SEC1.BDY.Cross_tabular_summary_report_Table_1" hidden="1">'[9]Dados Base'!#REF!</definedName>
    <definedName name="_AMO_SingleObject_907815323_ROM_F0.SEC2.Tabulate_1.SEC1.HDR.TXT1" hidden="1">'[9]Dados Base'!#REF!</definedName>
    <definedName name="_AMO_XmlVersion" hidden="1">"'1'"</definedName>
    <definedName name="_B1" hidden="1">{#N/A,#N/A,FALSE,"LLAVE";#N/A,#N/A,FALSE,"EERR";#N/A,#N/A,FALSE,"ESP";#N/A,#N/A,FALSE,"EOAF";#N/A,#N/A,FALSE,"CASH";#N/A,#N/A,FALSE,"FINANZAS";#N/A,#N/A,FALSE,"DEUDA";#N/A,#N/A,FALSE,"INVERSION";#N/A,#N/A,FALSE,"PERSONAL"}</definedName>
    <definedName name="_bb1" hidden="1">{#N/A,#N/A,FALSE,"ENERGIA";#N/A,#N/A,FALSE,"PERDIDAS";#N/A,#N/A,FALSE,"CLIENTES";#N/A,#N/A,FALSE,"ESTADO";#N/A,#N/A,FALSE,"TECNICA"}</definedName>
    <definedName name="_bbb1" hidden="1">{#N/A,#N/A,FALSE,"LLAVE";#N/A,#N/A,FALSE,"EERR";#N/A,#N/A,FALSE,"ESP";#N/A,#N/A,FALSE,"EOAF";#N/A,#N/A,FALSE,"CASH";#N/A,#N/A,FALSE,"FINANZAS";#N/A,#N/A,FALSE,"DEUDA";#N/A,#N/A,FALSE,"INVERSION";#N/A,#N/A,FALSE,"PERSONAL"}</definedName>
    <definedName name="_bx1" hidden="1">{#N/A,#N/A,FALSE,"LLAVE";#N/A,#N/A,FALSE,"EERR";#N/A,#N/A,FALSE,"ESP";#N/A,#N/A,FALSE,"EOAF";#N/A,#N/A,FALSE,"CASH";#N/A,#N/A,FALSE,"FINANZAS";#N/A,#N/A,FALSE,"DEUDA";#N/A,#N/A,FALSE,"INVERSION";#N/A,#N/A,FALSE,"PERSONAL"}</definedName>
    <definedName name="_CD1" hidden="1">{#N/A,#N/A,FALSE,"LLAVE";#N/A,#N/A,FALSE,"EERR";#N/A,#N/A,FALSE,"ESP";#N/A,#N/A,FALSE,"EOAF";#N/A,#N/A,FALSE,"CASH";#N/A,#N/A,FALSE,"FINANZAS";#N/A,#N/A,FALSE,"DEUDA";#N/A,#N/A,FALSE,"INVERSION";#N/A,#N/A,FALSE,"PERSONAL"}</definedName>
    <definedName name="_cdx1" hidden="1">{#N/A,#N/A,FALSE,"LLAVE";#N/A,#N/A,FALSE,"EERR";#N/A,#N/A,FALSE,"ESP";#N/A,#N/A,FALSE,"EOAF";#N/A,#N/A,FALSE,"CASH";#N/A,#N/A,FALSE,"FINANZAS";#N/A,#N/A,FALSE,"DEUDA";#N/A,#N/A,FALSE,"INVERSION";#N/A,#N/A,FALSE,"PERSONAL"}</definedName>
    <definedName name="_df1" hidden="1">{#N/A,#N/A,FALSE,"LLAVE";#N/A,#N/A,FALSE,"EERR";#N/A,#N/A,FALSE,"ESP";#N/A,#N/A,FALSE,"EOAF";#N/A,#N/A,FALSE,"CASH";#N/A,#N/A,FALSE,"FINANZAS";#N/A,#N/A,FALSE,"DEUDA";#N/A,#N/A,FALSE,"INVERSION";#N/A,#N/A,FALSE,"PERSONAL"}</definedName>
    <definedName name="_e1" hidden="1">{#N/A,#N/A,FALSE,"ENERGIA";#N/A,#N/A,FALSE,"PERDIDAS";#N/A,#N/A,FALSE,"CLIENTES";#N/A,#N/A,FALSE,"ESTADO";#N/A,#N/A,FALSE,"TECNICA"}</definedName>
    <definedName name="_Fill" hidden="1">#REF!</definedName>
    <definedName name="_xlnm._FilterDatabase" localSheetId="1" hidden="1">'Dados de contrato'!$A$1:$AG$133</definedName>
    <definedName name="_xlnm._FilterDatabase" localSheetId="2" hidden="1">Preço!$A$1:$AO$1</definedName>
    <definedName name="_xlnm._FilterDatabase" hidden="1">#REF!</definedName>
    <definedName name="_FT08" hidden="1">"3OYHDJRF05V1IN1D1R6C32J5E"</definedName>
    <definedName name="_Key1" hidden="1">#REF!</definedName>
    <definedName name="_Key2" hidden="1">#REF!</definedName>
    <definedName name="_MEN1" hidden="1">{#N/A,#N/A,FALSE,"LLAVE";#N/A,#N/A,FALSE,"EERR";#N/A,#N/A,FALSE,"ESP";#N/A,#N/A,FALSE,"EOAF";#N/A,#N/A,FALSE,"CASH";#N/A,#N/A,FALSE,"FINANZAS";#N/A,#N/A,FALSE,"DEUDA";#N/A,#N/A,FALSE,"INVERSION";#N/A,#N/A,FALSE,"PERSONAL"}</definedName>
    <definedName name="_MIX97">[7]CVA_Projetada12meses!$A$462:$O$518</definedName>
    <definedName name="_Order1" hidden="1">0</definedName>
    <definedName name="_Order2" hidden="1">255</definedName>
    <definedName name="_p55" hidden="1">#REF!</definedName>
    <definedName name="_PP12" hidden="1">{#N/A,#N/A,FALSE,"ENERGIA";#N/A,#N/A,FALSE,"PERDIDAS";#N/A,#N/A,FALSE,"CLIENTES";#N/A,#N/A,FALSE,"ESTADO";#N/A,#N/A,FALSE,"TECNICA"}</definedName>
    <definedName name="_Regression_Int" hidden="1">1</definedName>
    <definedName name="_Regression_Out" hidden="1">'[10] PIB Brasil ( R$ de 1996 )'!#REF!</definedName>
    <definedName name="_Regression_X" hidden="1">'[10] PIB Brasil ( R$ de 1996 )'!#REF!</definedName>
    <definedName name="_Regression_Y" hidden="1">#REF!</definedName>
    <definedName name="_s1" hidden="1">{#N/A,#N/A,FALSE,"LLAVE";#N/A,#N/A,FALSE,"EERR";#N/A,#N/A,FALSE,"ESP";#N/A,#N/A,FALSE,"EOAF";#N/A,#N/A,FALSE,"CASH";#N/A,#N/A,FALSE,"FINANZAS";#N/A,#N/A,FALSE,"DEUDA";#N/A,#N/A,FALSE,"INVERSION";#N/A,#N/A,FALSE,"PERSONAL"}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yh7" hidden="1">{#N/A,#N/A,FALSE,"CONTROLE";#N/A,#N/A,FALSE,"CONTROLE"}</definedName>
    <definedName name="A" hidden="1">{#N/A,#N/A,FALSE,"ENERGIA";#N/A,#N/A,FALSE,"PERDIDAS";#N/A,#N/A,FALSE,"CLIENTES";#N/A,#N/A,FALSE,"ESTADO";#N/A,#N/A,FALSE,"TECNICA"}</definedName>
    <definedName name="a_" hidden="1">{#N/A,#N/A,FALSE,"CONTROLE";#N/A,#N/A,FALSE,"CONTROLE"}</definedName>
    <definedName name="a4e4" hidden="1">{#N/A,#N/A,FALSE,"CONTROLE"}</definedName>
    <definedName name="abc" hidden="1">{#N/A,#N/A,FALSE,"LLAVE";#N/A,#N/A,FALSE,"EERR";#N/A,#N/A,FALSE,"ESP";#N/A,#N/A,FALSE,"EOAF";#N/A,#N/A,FALSE,"CASH";#N/A,#N/A,FALSE,"FINANZAS";#N/A,#N/A,FALSE,"DEUDA";#N/A,#N/A,FALSE,"INVERSION";#N/A,#N/A,FALSE,"PERSONAL"}</definedName>
    <definedName name="ac_" hidden="1">{#N/A,#N/A,FALSE,"CONTROLE";#N/A,#N/A,FALSE,"CONTROLE"}</definedName>
    <definedName name="AccessDatabase" hidden="1">"C:\Doc\clientes\Unitech\Sig.xls"</definedName>
    <definedName name="AfluenteCoelba">OFFSET('[11]Votos e NTs'!$R$5:$T$5,0,0,COUNTA('[11]Votos e NTs'!$R$8:$R$200)+3)</definedName>
    <definedName name="anscount" hidden="1">3</definedName>
    <definedName name="aplicação" hidden="1">{#N/A,#N/A,FALSE,"CONTROLE"}</definedName>
    <definedName name="aplicação_" hidden="1">{#N/A,#N/A,FALSE,"CONTROLE"}</definedName>
    <definedName name="_xlnm.Print_Area" localSheetId="14">dados_perfil!$A$1:$F$43</definedName>
    <definedName name="aretret" hidden="1">{#N/A,#N/A,FALSE,"CONTROLE"}</definedName>
    <definedName name="artret" hidden="1">{#N/A,#N/A,FALSE,"CONTROLE";#N/A,#N/A,FALSE,"CONTROLE"}</definedName>
    <definedName name="as" hidden="1">{#N/A,#N/A,FALSE,"ENERGIA";#N/A,#N/A,FALSE,"PERDIDAS";#N/A,#N/A,FALSE,"CLIENTES";#N/A,#N/A,FALSE,"ESTADO";#N/A,#N/A,FALSE,"TECNICA"}</definedName>
    <definedName name="AS2DocOpenMode" hidden="1">"AS2DocumentEdit"</definedName>
    <definedName name="asadsasd" hidden="1">{#N/A,#N/A,FALSE,"CONTROLE";#N/A,#N/A,FALSE,"CONTROLE"}</definedName>
    <definedName name="asas" hidden="1">[1]Calc!$AL$8:$AL$21</definedName>
    <definedName name="asdadsada" hidden="1">{#N/A,#N/A,FALSE,"CONTROLE"}</definedName>
    <definedName name="asdf" hidden="1">{#N/A,#N/A,FALSE,"CONTROLE"}</definedName>
    <definedName name="asfaf" hidden="1">{#N/A,#N/A,FALSE,"ENERGIA";#N/A,#N/A,FALSE,"PERDIDAS";#N/A,#N/A,FALSE,"CLIENTES";#N/A,#N/A,FALSE,"ESTADO";#N/A,#N/A,FALSE,"TECNICA"}</definedName>
    <definedName name="asfgagf">[12]VPB1!$F$39</definedName>
    <definedName name="axsxas" hidden="1">[1]MOne!$B$145:$B$231</definedName>
    <definedName name="axsxasxx" hidden="1">[1]MTwo!$B$145:$B$232</definedName>
    <definedName name="B" hidden="1">[2]Mercado!#REF!</definedName>
    <definedName name="BANCO1" hidden="1">#REF!</definedName>
    <definedName name="bb" hidden="1">{#N/A,#N/A,FALSE,"ENERGIA";#N/A,#N/A,FALSE,"PERDIDAS";#N/A,#N/A,FALSE,"CLIENTES";#N/A,#N/A,FALSE,"ESTADO";#N/A,#N/A,FALSE,"TECNICA"}</definedName>
    <definedName name="bbb" hidden="1">{#N/A,#N/A,FALSE,"LLAVE";#N/A,#N/A,FALSE,"EERR";#N/A,#N/A,FALSE,"ESP";#N/A,#N/A,FALSE,"EOAF";#N/A,#N/A,FALSE,"CASH";#N/A,#N/A,FALSE,"FINANZAS";#N/A,#N/A,FALSE,"DEUDA";#N/A,#N/A,FALSE,"INVERSION";#N/A,#N/A,FALSE,"PERSONAL"}</definedName>
    <definedName name="bbbbbbbbbbbbbbbbbbbbbbbbbbbbbbbbb" hidden="1">{#N/A,#N/A,FALSE,"LLAVE";#N/A,#N/A,FALSE,"EERR";#N/A,#N/A,FALSE,"ESP";#N/A,#N/A,FALSE,"EOAF";#N/A,#N/A,FALSE,"CASH";#N/A,#N/A,FALSE,"FINANZAS";#N/A,#N/A,FALSE,"DEUDA";#N/A,#N/A,FALSE,"INVERSION";#N/A,#N/A,FALSE,"PERSONAL"}</definedName>
    <definedName name="bbbosta" hidden="1">{#N/A,#N/A,FALSE,"LLAVE";#N/A,#N/A,FALSE,"EERR";#N/A,#N/A,FALSE,"ESP";#N/A,#N/A,FALSE,"EOAF";#N/A,#N/A,FALSE,"CASH";#N/A,#N/A,FALSE,"FINANZAS";#N/A,#N/A,FALSE,"DEUDA";#N/A,#N/A,FALSE,"INVERSION";#N/A,#N/A,FALSE,"PERSONAL"}</definedName>
    <definedName name="bbosta" hidden="1">{#N/A,#N/A,FALSE,"ENERGIA";#N/A,#N/A,FALSE,"PERDIDAS";#N/A,#N/A,FALSE,"CLIENTES";#N/A,#N/A,FALSE,"ESTADO";#N/A,#N/A,FALSE,"TECNICA"}</definedName>
    <definedName name="bosta" hidden="1">{#N/A,#N/A,FALSE,"LLAVE";#N/A,#N/A,FALSE,"EERR";#N/A,#N/A,FALSE,"ESP";#N/A,#N/A,FALSE,"EOAF";#N/A,#N/A,FALSE,"CASH";#N/A,#N/A,FALSE,"FINANZAS";#N/A,#N/A,FALSE,"DEUDA";#N/A,#N/A,FALSE,"INVERSION";#N/A,#N/A,FALSE,"PERSONAL"}</definedName>
    <definedName name="bx" hidden="1">{#N/A,#N/A,FALSE,"LLAVE";#N/A,#N/A,FALSE,"EERR";#N/A,#N/A,FALSE,"ESP";#N/A,#N/A,FALSE,"EOAF";#N/A,#N/A,FALSE,"CASH";#N/A,#N/A,FALSE,"FINANZAS";#N/A,#N/A,FALSE,"DEUDA";#N/A,#N/A,FALSE,"INVERSION";#N/A,#N/A,FALSE,"PERSONAL"}</definedName>
    <definedName name="CB_ENERTRADE" hidden="1">{#N/A,#N/A,FALSE,"ENERGIA";#N/A,#N/A,FALSE,"PERDIDAS";#N/A,#N/A,FALSE,"CLIENTES";#N/A,#N/A,FALSE,"ESTADO";#N/A,#N/A,FALSE,"TECNICA"}</definedName>
    <definedName name="CBWorkbookPriority" hidden="1">-71257818</definedName>
    <definedName name="CD" hidden="1">{#N/A,#N/A,FALSE,"LLAVE";#N/A,#N/A,FALSE,"EERR";#N/A,#N/A,FALSE,"ESP";#N/A,#N/A,FALSE,"EOAF";#N/A,#N/A,FALSE,"CASH";#N/A,#N/A,FALSE,"FINANZAS";#N/A,#N/A,FALSE,"DEUDA";#N/A,#N/A,FALSE,"INVERSION";#N/A,#N/A,FALSE,"PERSONAL"}</definedName>
    <definedName name="cdx" hidden="1">{#N/A,#N/A,FALSE,"LLAVE";#N/A,#N/A,FALSE,"EERR";#N/A,#N/A,FALSE,"ESP";#N/A,#N/A,FALSE,"EOAF";#N/A,#N/A,FALSE,"CASH";#N/A,#N/A,FALSE,"FINANZAS";#N/A,#N/A,FALSE,"DEUDA";#N/A,#N/A,FALSE,"INVERSION";#N/A,#N/A,FALSE,"PERSONAL"}</definedName>
    <definedName name="CEMIG" hidden="1">{#N/A,#N/A,FALSE,"ENERGIA";#N/A,#N/A,FALSE,"PERDIDAS";#N/A,#N/A,FALSE,"CLIENTES";#N/A,#N/A,FALSE,"ESTADO";#N/A,#N/A,FALSE,"TECNICA"}</definedName>
    <definedName name="CENF_ANT" hidden="1">{#N/A,#N/A,FALSE,"ENERGIA";#N/A,#N/A,FALSE,"PERDIDAS";#N/A,#N/A,FALSE,"CLIENTES";#N/A,#N/A,FALSE,"ESTADO";#N/A,#N/A,FALSE,"TECNICA"}</definedName>
    <definedName name="CESP" hidden="1">{#N/A,#N/A,FALSE,"LLAVE";#N/A,#N/A,FALSE,"EERR";#N/A,#N/A,FALSE,"ESP";#N/A,#N/A,FALSE,"EOAF";#N/A,#N/A,FALSE,"CASH";#N/A,#N/A,FALSE,"FINANZAS";#N/A,#N/A,FALSE,"DEUDA";#N/A,#N/A,FALSE,"INVERSION";#N/A,#N/A,FALSE,"PERSONAL"}</definedName>
    <definedName name="cgico" hidden="1">{#N/A,#N/A,FALSE,"CONTROLE"}</definedName>
    <definedName name="Chico" hidden="1">{#N/A,#N/A,FALSE,"CONTROLE"}</definedName>
    <definedName name="Chico_" hidden="1">{#N/A,#N/A,FALSE,"CONTROLE"}</definedName>
    <definedName name="Chico__" hidden="1">{#N/A,#N/A,FALSE,"CONTROLE"}</definedName>
    <definedName name="Chico___" hidden="1">{#N/A,#N/A,FALSE,"CONTROLE";#N/A,#N/A,FALSE,"CONTROLE"}</definedName>
    <definedName name="CLASSE_TENSAO__REAL_mil">[13]ENERINC!$Q$6:$AD$163</definedName>
    <definedName name="colunanome">OFFSET(#REF!,0,0,COUNTIF(#REF!,"&lt;&gt;0"),1)</definedName>
    <definedName name="ColunaTipo">OFFSET('[8]Avaliação IRT com Efeito  RTE'!$CQ$114,0,0,COUNTIF('[8]Avaliação IRT com Efeito  RTE'!$CR$114:$CR$126,"&lt;&gt;0"),1)</definedName>
    <definedName name="colunavalor">OFFSET(#REF!,0,0,COUNTIF(#REF!,"&lt;&gt;0"),1)</definedName>
    <definedName name="comp.SP.pag.4.PIRA" hidden="1">{#N/A,#N/A,FALSE,"CONTROLE";#N/A,#N/A,FALSE,"CONTROLE"}</definedName>
    <definedName name="conferencia" hidden="1">{#N/A,#N/A,FALSE,"ENERGIA";#N/A,#N/A,FALSE,"PERDIDAS";#N/A,#N/A,FALSE,"CLIENTES";#N/A,#N/A,FALSE,"ESTADO";#N/A,#N/A,FALSE,"TECNICA"}</definedName>
    <definedName name="CONSUMOMWh">[7]CVA_Projetada12meses!$B$2:$O$106</definedName>
    <definedName name="COPIA" hidden="1">{#N/A,#N/A,FALSE,"CONTROLE"}</definedName>
    <definedName name="COPIA1" hidden="1">{#N/A,#N/A,FALSE,"CONTROLE"}</definedName>
    <definedName name="cust" hidden="1">{#N/A,#N/A,FALSE,"CONTROLE"}</definedName>
    <definedName name="cv" hidden="1">{#N/A,#N/A,FALSE,"CONTROLE"}</definedName>
    <definedName name="cvcvxvxcvxcvxcv" hidden="1">{#N/A,#N/A,FALSE,"LLAVE";#N/A,#N/A,FALSE,"EERR";#N/A,#N/A,FALSE,"ESP";#N/A,#N/A,FALSE,"EOAF";#N/A,#N/A,FALSE,"CASH";#N/A,#N/A,FALSE,"FINANZAS";#N/A,#N/A,FALSE,"DEUDA";#N/A,#N/A,FALSE,"INVERSION";#N/A,#N/A,FALSE,"PERSONAL"}</definedName>
    <definedName name="D" hidden="1">[2]Mercado!#REF!</definedName>
    <definedName name="DASDA" hidden="1">{#N/A,#N/A,FALSE,"CONTROLE"}</definedName>
    <definedName name="data_adit_contratual">'[14]Encargo Uso RB'!$N$2</definedName>
    <definedName name="DataRevReaMesReferencia">[15]CAPA!$F$7</definedName>
    <definedName name="DCC" hidden="1">{#N/A,#N/A,FALSE,"CONTROLE"}</definedName>
    <definedName name="dddd" hidden="1">{#N/A,#N/A,FALSE,"CONTROLE";#N/A,#N/A,FALSE,"CONTROLE"}</definedName>
    <definedName name="dddddddddddddddddddd" hidden="1">{#N/A,#N/A,FALSE,"LLAVE";#N/A,#N/A,FALSE,"EERR";#N/A,#N/A,FALSE,"ESP";#N/A,#N/A,FALSE,"EOAF";#N/A,#N/A,FALSE,"CASH";#N/A,#N/A,FALSE,"FINANZAS";#N/A,#N/A,FALSE,"DEUDA";#N/A,#N/A,FALSE,"INVERSION";#N/A,#N/A,FALSE,"PERSONAL"}</definedName>
    <definedName name="ddsds" hidden="1">{#N/A,#N/A,FALSE,"CONTROLE"}</definedName>
    <definedName name="defw" hidden="1">{#N/A,#N/A,FALSE,"CONTROLE";#N/A,#N/A,FALSE,"CONTROLE"}</definedName>
    <definedName name="DEMANDAkW">[7]CVA_Projetada12meses!$B$109:$O$186</definedName>
    <definedName name="departamentos" hidden="1">{#N/A,#N/A,FALSE,"CONTROLE";#N/A,#N/A,FALSE,"CONTROLE"}</definedName>
    <definedName name="df" hidden="1">{#N/A,#N/A,FALSE,"LLAVE";#N/A,#N/A,FALSE,"EERR";#N/A,#N/A,FALSE,"ESP";#N/A,#N/A,FALSE,"EOAF";#N/A,#N/A,FALSE,"CASH";#N/A,#N/A,FALSE,"FINANZAS";#N/A,#N/A,FALSE,"DEUDA";#N/A,#N/A,FALSE,"INVERSION";#N/A,#N/A,FALSE,"PERSONAL"}</definedName>
    <definedName name="dfdaf" hidden="1">15</definedName>
    <definedName name="dfsagasgdfagadfgdaf" hidden="1">{#N/A,#N/A,FALSE,"ENERGIA";#N/A,#N/A,FALSE,"PERDIDAS";#N/A,#N/A,FALSE,"CLIENTES";#N/A,#N/A,FALSE,"ESTADO";#N/A,#N/A,FALSE,"TECNICA"}</definedName>
    <definedName name="ds" hidden="1">{#N/A,#N/A,FALSE,"ENERGIA";#N/A,#N/A,FALSE,"PERDIDAS";#N/A,#N/A,FALSE,"CLIENTES";#N/A,#N/A,FALSE,"ESTADO";#N/A,#N/A,FALSE,"TECNICA"}</definedName>
    <definedName name="E" hidden="1">[2]Mercado!#REF!</definedName>
    <definedName name="EAEEE" hidden="1">{#N/A,#N/A,FALSE,"CONTROLE";#N/A,#N/A,FALSE,"CONTROLE"}</definedName>
    <definedName name="ee" hidden="1">{#N/A,#N/A,FALSE,"CONTROLE"}</definedName>
    <definedName name="efi" hidden="1">{#N/A,#N/A,FALSE,"CONTROLE"}</definedName>
    <definedName name="eficiencia" hidden="1">{#N/A,#N/A,FALSE,"CONTROLE"}</definedName>
    <definedName name="empresa">'[16]RESUMO BRR blindada'!$C$2</definedName>
    <definedName name="END_TARIFF_PERIOD">[7]CVA_Projetada12meses!$F$78</definedName>
    <definedName name="ENERTRADE" hidden="1">{#N/A,#N/A,FALSE,"LLAVE";#N/A,#N/A,FALSE,"EERR";#N/A,#N/A,FALSE,"ESP";#N/A,#N/A,FALSE,"EOAF";#N/A,#N/A,FALSE,"CASH";#N/A,#N/A,FALSE,"FINANZAS";#N/A,#N/A,FALSE,"DEUDA";#N/A,#N/A,FALSE,"INVERSION";#N/A,#N/A,FALSE,"PERSONAL"}</definedName>
    <definedName name="F" hidden="1">#REF!</definedName>
    <definedName name="fa" hidden="1">{#N/A,#N/A,FALSE,"CONTROLE"}</definedName>
    <definedName name="fdfds" hidden="1">{#N/A,#N/A,FALSE,"LLAVE";#N/A,#N/A,FALSE,"EERR";#N/A,#N/A,FALSE,"ESP";#N/A,#N/A,FALSE,"EOAF";#N/A,#N/A,FALSE,"CASH";#N/A,#N/A,FALSE,"FINANZAS";#N/A,#N/A,FALSE,"DEUDA";#N/A,#N/A,FALSE,"INVERSION";#N/A,#N/A,FALSE,"PERSONAL"}</definedName>
    <definedName name="fevcpflr" hidden="1">{#N/A,#N/A,FALSE,"CONTROLE";#N/A,#N/A,FALSE,"CONTROLE"}</definedName>
    <definedName name="ff" hidden="1">{#N/A,#N/A,FALSE,"ENERGIA";#N/A,#N/A,FALSE,"PERDIDAS";#N/A,#N/A,FALSE,"CLIENTES";#N/A,#N/A,FALSE,"ESTADO";#N/A,#N/A,FALSE,"TECNICA"}</definedName>
    <definedName name="fgfghtfhjgh" hidden="1">{#N/A,#N/A,FALSE,"CONTROLE"}</definedName>
    <definedName name="FinanceiroSuprimento">[17]Suprimento!$F$7</definedName>
    <definedName name="fornecimento" hidden="1">{#N/A,#N/A,FALSE,"CONTROLE"}</definedName>
    <definedName name="frr" hidden="1">{#N/A,#N/A,FALSE,"CONTROLE"}</definedName>
    <definedName name="fx" hidden="1">{#N/A,#N/A,FALSE,"ENERGIA";#N/A,#N/A,FALSE,"PERDIDAS";#N/A,#N/A,FALSE,"CLIENTES";#N/A,#N/A,FALSE,"ESTADO";#N/A,#N/A,FALSE,"TECNICA"}</definedName>
    <definedName name="G" hidden="1">#REF!</definedName>
    <definedName name="gbvergtrgfv" hidden="1">{#N/A,#N/A,FALSE,"CONTROLE";#N/A,#N/A,FALSE,"CONTROLE"}</definedName>
    <definedName name="ger" hidden="1">{#N/A,#N/A,FALSE,"CONTROLE"}</definedName>
    <definedName name="gerencial" hidden="1">{#N/A,#N/A,FALSE,"CONTROLE"}</definedName>
    <definedName name="gfgsdfrytwcfrycRV" hidden="1">{#N/A,#N/A,FALSE,"CONTROLE";#N/A,#N/A,FALSE,"CONTROLE"}</definedName>
    <definedName name="gjhyd" hidden="1">{#N/A,#N/A,FALSE,"CONTROLE"}</definedName>
    <definedName name="gkjf" hidden="1">{#N/A,#N/A,FALSE,"CONTROLE"}</definedName>
    <definedName name="Grafico" hidden="1">{#N/A,#N/A,FALSE,"CONTROLE"}</definedName>
    <definedName name="GT" hidden="1">{#N/A,#N/A,FALSE,"LLAVE";#N/A,#N/A,FALSE,"EERR";#N/A,#N/A,FALSE,"ESP";#N/A,#N/A,FALSE,"EOAF";#N/A,#N/A,FALSE,"CASH";#N/A,#N/A,FALSE,"FINANZAS";#N/A,#N/A,FALSE,"DEUDA";#N/A,#N/A,FALSE,"INVERSION";#N/A,#N/A,FALSE,"PERSONAL"}</definedName>
    <definedName name="GTIFPastaBD">[17]BD!$B$8:$C$16,[17]BD!$B$8:$C$16,[17]BD!$B$18:$C$22,[17]BD!$B$24:$C$38,[17]BD!$C$40:$C$43,[17]BD!$C$45:$C$46,[17]BD!$B$47:$C$48,[17]BD!$B$50:$C$53,[17]BD!$G$8:$I$19,[17]BD!$G$24:$H$29,[17]BD!$G$36:$H$39,[17]BD!$G$43:$H$44,[17]BD!$G$47:$H$50,[17]BD!$G$53:$H$56,[17]BD!$B$59:$H$62,[17]BD!$B$67:$G$81,[17]BD!$L$8:$O$9,[17]BD!$L$12:$M$21,[17]BD!$L$23:$P$34,[17]BD!$L$37:$P$49,[17]BD!$L$51:$O$54,[17]BD!$L$57:$M$60,[17]BD!$I$87:$O$108,[17]BD!$I$112:$N$132,[17]BD!$B$86:$G$132,[17]BD!$S$8:$V$82,[17]BD!$A$141:$T$439,[17]BD!$B$442:$J$456,[17]BD!$B$463:$H$463,[17]BD!$S$87:$T$116,[17]BD!$S$121:$T$123,[17]BD!$B$17:$C$17,[17]BD!$B$23:$C$23,[17]BD!$O$57:$P$57,[17]BD!$S$131:$T$133,[17]!Tab_CVA_Neutralidade[#Data], [17]!TabCVA_Neutralidade_Covid[#Data],[17]!TabFinanCovid[#Data],[17]!TabFinanNeutralidade[#Data],[17]!TabNeuRB[#Data]</definedName>
    <definedName name="GTIFPastaCapa">[17]CAPA!$G$8,[17]CAPA!$G$16,[17]CAPA!$G$21:$G$25</definedName>
    <definedName name="GTIFPastaCUSD">[17]CUSD!$C$38:$C$39,[17]CUSD!$C$42:$E$43,[17]CUSD!$E$49,[17]CUSD!$C$53:$C$54,[17]CUSD!$C$57:$E$58,[17]CUSD!$E$64,[17]CUSD!$C$68:$C$69,[17]CUSD!$C$72:$E$73,[17]CUSD!$E$79,[17]CUSD!$C$83:$C$84,[17]CUSD!$C$87:$E$88,[17]CUSD!$E$94,[17]CUSD!$C$98:$C$99,[17]CUSD!$C$102:$E$103,[17]CUSD!$E$109,[17]CUSD!$C$113:$C$114,[17]CUSD!$C$117:$E$118,[17]CUSD!$E$124,[17]CUSD!$C$128:$C$129,[17]CUSD!$C$132:$E$133,[17]CUSD!$E$139,[17]CUSD!$C$143:$C$144,[17]CUSD!$C$147:$E$148,[17]CUSD!$E$154,[17]CUSD!$C$158:$C$159,[17]CUSD!$C$162:$E$163,[17]CUSD!$E$169,[17]CUSD!$C$173:$C$174,[17]CUSD!$C$177:$E$178,[17]CUSD!$E$184,[17]CUSD!$H$39:$P$50,[17]CUSD!$H$54:$P$65,[17]CUSD!$H$69:$P$80,[17]CUSD!$H$84:$P$95,[17]CUSD!$H$99:$P$110,[17]CUSD!$H$114:$P$125,[17]CUSD!$H$129:$P$140,[17]CUSD!$H$144:$P$155,[17]CUSD!$H$159:$P$170,[17]CUSD!$H$174:$P$184,[17]CUSD!$H$185:$P$185</definedName>
    <definedName name="GTIFPastaCVA">[17]CVA!$C$9:$E$17,[17]CVA!$D$24:$D$32,[17]CVA!$C$42,[17]CVA!$C$46,[17]CVA!$I$11:$I$12,[17]CVA!$I$9, [17]CVA!$I$13,[17]CVA!$I$15</definedName>
    <definedName name="GTIFPastaEnergia">[17]Energia!$B$49:$H$140,[17]Energia!$B$145:$L$191,[17]Energia!$C$35:$D$35,[17]Energia!$C$40,[17]Energia!$E$40</definedName>
    <definedName name="GTIFPastaEntrada">[17]Entrada!$C$6:$C$10,[17]Entrada!$G$27:$G$31,[17]Entrada!$G$33:$G$34,[17]Entrada!$G$37:$G$41,[17]Entrada!$G$44:$G$54,[17]Entrada!$G$58:$G$67,[17]Entrada!$G$70:$G$74,[17]Entrada!$G$76,[17]Entrada!$G$78,[17]Entrada!$G$80:$G$83,[17]Entrada!$G$86:$G$87,[17]Entrada!$G$91:$G$95,[17]Entrada!$G$97,[17]Entrada!$G$99,[17]Entrada!$G$101:$G$104,[17]Entrada!$G$106:$G$108,[17]Entrada!$L$9:$M$17,[17]Entrada!$L$20:$M$22,[17]Entrada!$L$25:$M$37,[17]Entrada!$L$40:$M$42,[17]Entrada!$L$45:$M$45,[17]Entrada!$L$48:$M$53,[17]Entrada!$L$56:$M$59,[17]Entrada!$Q$8:$BD$29,[17]Entrada!$Q$48:$AB$54,[17]Entrada!$Q$57:$AB$58,[17]Entrada!$Q$38:$AB$44,[17]Entrada!$Q$33:$BL$34</definedName>
    <definedName name="GTIFPastaFinanceiros">[17]Financeiros!$D$81:$D$82,[17]Financeiros!$C$198:$D$209,[17]Financeiros!$C$236:$D$335</definedName>
    <definedName name="GTIFPastaIndexador">[17]Indexador!$E$95:$J$95,[17]Indexador!$F$96,[17]Indexador!$H$96,[17]Indexador!$J$96,[17]Indexador!$E$97:$E$116,[17]Indexador!$G$97:$G$116,[17]Indexador!$I$97:$I$116,[17]Indexador!$F$121:$J$124,[17]Indexador!$F$126:$J$126,[17]Indexador!$C$143:$C$172</definedName>
    <definedName name="GTIFPastaLiminarAbrace">#REF!,#REF!</definedName>
    <definedName name="GTIFPastaSuprimento">[18]Suprimento!$F$31:$F$42,[18]Suprimento!$H$31:$H$42,[18]Suprimento!$F$45:$F$56,[18]Suprimento!$H$45:$H$56,[18]Suprimento!$F$59:$F$70,[18]Suprimento!$H$59:$H$70,[18]Suprimento!$F$73:$F$84,[18]Suprimento!$H$73:$H$84,[18]Suprimento!$F$87:$F$98,[18]Suprimento!$H$87:$H$98,[18]Suprimento!$F$101:$F$112,[18]Suprimento!$H$101:$H$112,[18]Suprimento!$F$115:$F$126,[18]Suprimento!$H$115:$H$126,[18]Suprimento!$F$129:$F$140,[18]Suprimento!$H$129:$H$140,[18]Suprimento!$F$143:$F$154,[18]Suprimento!$H$143:$H$154,[18]Suprimento!$F$157:$F$158,[18]Suprimento!$F$159:$F$168,[18]Suprimento!$H$157:$H$168,[18]Suprimento!$F$171:$F$182,[18]Suprimento!$H$171:$H$182,[18]Suprimento!$F$185:$F$196,[18]Suprimento!$H$185:$H$196,[18]Suprimento!$F$199:$F$210,[18]Suprimento!$H$199:$H$210,[18]Suprimento!$F$213:$F$224,[18]Suprimento!$H$213:$H$224,[18]Suprimento!$F$227:$F$238,[18]Suprimento!$H$227:$H$238,[18]Suprimento!$F$241:$F$252,[18]Suprimento!$H$241:$H$252,[18]Suprimento!$F$255:$F$266,[18]Suprimento!$H$255:$H$266,[18]Suprimento!$F$269:$F$280,[18]Suprimento!$H$269:$H$280,[18]Suprimento!$F$283:$F$294,[18]Suprimento!$H$283:$H$294,[18]Suprimento!$F$297:$F$308,[18]Suprimento!$H$297:$H$308</definedName>
    <definedName name="Guapore" hidden="1">{#N/A,#N/A,TRUE,"Balance_Sheet";#N/A,#N/A,TRUE,"Income_Statement";#N/A,#N/A,TRUE,"Cash_Flow_Stmt";#N/A,#N/A,TRUE,"Debt";#N/A,#N/A,TRUE,"Debt_Repayment";#N/A,#N/A,TRUE,"Ratio_Analysis";#N/A,#N/A,TRUE,"Inc_Stmt_Assumptions";#N/A,#N/A,TRUE,"Capital_Structure";#N/A,#N/A,TRUE,"Performance_Assumptions";#N/A,#N/A,TRUE,"Wrk_Capital_Assumptions";#N/A,#N/A,TRUE,"Bk_Depn_Schedule"}</definedName>
    <definedName name="H" hidden="1">#REF!</definedName>
    <definedName name="hghjhhgj" hidden="1">{#N/A,#N/A,FALSE,"CONTROLE";#N/A,#N/A,FALSE,"CONTROLE"}</definedName>
    <definedName name="hjawt" hidden="1">{#N/A,#N/A,FALSE,"CONTROLE"}</definedName>
    <definedName name="ht" hidden="1">{#N/A,#N/A,FALSE,"CONTROLE"}</definedName>
    <definedName name="HTML_CodePage" hidden="1">1252</definedName>
    <definedName name="HTML_Control" hidden="1">{"'1998'!$B$2:$O$16"}</definedName>
    <definedName name="HTML_Control2" hidden="1">{"'DEC ou FEC'!$A$1:$O$132"}</definedName>
    <definedName name="HTML_Control3" hidden="1">{"'DEC ou FEC'!$A$1:$O$132"}</definedName>
    <definedName name="HTML_Control4" hidden="1">{"'DEC ou FEC'!$A$1:$O$132"}</definedName>
    <definedName name="HTML_Control5" hidden="1">{"'DEC ou FEC'!$A$1:$O$132"}</definedName>
    <definedName name="HTML_Control6" hidden="1">{"'DEC ou FEC'!$A$1:$O$132"}</definedName>
    <definedName name="HTML_Control7" hidden="1">{"'DEC ou FEC'!$A$1:$O$132"}</definedName>
    <definedName name="HTML_Control8" hidden="1">{"'DEC ou FEC'!$A$1:$O$132"}</definedName>
    <definedName name="HTML_Description" hidden="1">""</definedName>
    <definedName name="HTML_Email" hidden="1">"sacg@CPFL.COM.BR"</definedName>
    <definedName name="HTML_Header" hidden="1">""</definedName>
    <definedName name="HTML_LastUpdate" hidden="1">"13/01/2000"</definedName>
    <definedName name="HTML_LineAfter" hidden="1">FALSE</definedName>
    <definedName name="HTML_LineBefore" hidden="1">FALSE</definedName>
    <definedName name="HTML_Name" hidden="1">"Solange Aparecida Carvalho Grecco"</definedName>
    <definedName name="HTML_OBDlg2" hidden="1">TRUE</definedName>
    <definedName name="HTML_OBDlg4" hidden="1">TRUE</definedName>
    <definedName name="HTML_OS" hidden="1">0</definedName>
    <definedName name="HTML_PathFile" hidden="1">"C:\FrontPage Webs\Content\fo\INDICADORES_ECONOMICOS\Inflacao98.htm"</definedName>
    <definedName name="HTML_Title" hidden="1">""</definedName>
    <definedName name="I" hidden="1">[2]Mercado!#REF!</definedName>
    <definedName name="im" hidden="1">{#N/A,#N/A,FALSE,"ENERGIA";#N/A,#N/A,FALSE,"PERDIDAS";#N/A,#N/A,FALSE,"CLIENTES";#N/A,#N/A,FALSE,"ESTADO";#N/A,#N/A,FALSE,"TECNICA"}</definedName>
    <definedName name="ime" hidden="1">{#N/A,#N/A,FALSE,"LLAVE";#N/A,#N/A,FALSE,"EERR";#N/A,#N/A,FALSE,"ESP";#N/A,#N/A,FALSE,"EOAF";#N/A,#N/A,FALSE,"CASH";#N/A,#N/A,FALSE,"FINANZAS";#N/A,#N/A,FALSE,"DEUDA";#N/A,#N/A,FALSE,"INVERSION";#N/A,#N/A,FALSE,"PERSONAL"}</definedName>
    <definedName name="Inad" hidden="1">49</definedName>
    <definedName name="isaac" hidden="1">[19]Detail!#REF!</definedName>
    <definedName name="iukiikii" hidden="1">{#N/A,#N/A,FALSE,"CONTROLE"}</definedName>
    <definedName name="J" hidden="1">#REF!</definedName>
    <definedName name="jd" hidden="1">{#N/A,#N/A,FALSE,"CONTROLE"}</definedName>
    <definedName name="jhhgj" hidden="1">{#N/A,#N/A,FALSE,"CONTROLE"}</definedName>
    <definedName name="juu" hidden="1">{#N/A,#N/A,FALSE,"CONTROLE"}</definedName>
    <definedName name="jyd" hidden="1">{#N/A,#N/A,FALSE,"CONTROLE"}</definedName>
    <definedName name="kico" hidden="1">{#N/A,#N/A,FALSE,"CONTROLE";#N/A,#N/A,FALSE,"CONTROLE"}</definedName>
    <definedName name="kiko" hidden="1">{#N/A,#N/A,FALSE,"CONTROLE";#N/A,#N/A,FALSE,"CONTROLE"}</definedName>
    <definedName name="kiy" hidden="1">{#N/A,#N/A,FALSE,"CONTROLE"}</definedName>
    <definedName name="kjfhgjfj" hidden="1">{#N/A,#N/A,FALSE,"CONTROLE";#N/A,#N/A,FALSE,"CONTROLE"}</definedName>
    <definedName name="LEILA" hidden="1">{#N/A,#N/A,FALSE,"ENERGIA";#N/A,#N/A,FALSE,"PERDIDAS";#N/A,#N/A,FALSE,"CLIENTES";#N/A,#N/A,FALSE,"ESTADO";#N/A,#N/A,FALSE,"TECNICA"}</definedName>
    <definedName name="LIGHT" hidden="1">{#N/A,#N/A,FALSE,"ENERGIA";#N/A,#N/A,FALSE,"PERDIDAS";#N/A,#N/A,FALSE,"CLIENTES";#N/A,#N/A,FALSE,"ESTADO";#N/A,#N/A,FALSE,"TECNICA"}</definedName>
    <definedName name="limcount" hidden="1">1</definedName>
    <definedName name="Livres" hidden="1">{#N/A,#N/A,FALSE,"CONTROLE"}</definedName>
    <definedName name="LL" hidden="1">{#N/A,#N/A,FALSE,"LLAVE";#N/A,#N/A,FALSE,"EERR";#N/A,#N/A,FALSE,"ESP";#N/A,#N/A,FALSE,"EOAF";#N/A,#N/A,FALSE,"CASH";#N/A,#N/A,FALSE,"FINANZAS";#N/A,#N/A,FALSE,"DEUDA";#N/A,#N/A,FALSE,"INVERSION";#N/A,#N/A,FALSE,"PERSONAL"}</definedName>
    <definedName name="LnkImpactoCDECONTAACR">#REF!</definedName>
    <definedName name="LnkTxEfeitoSobrecontratacao">[20]Financeiros!#REF!</definedName>
    <definedName name="LnkTxt_efeito_CceAR_Disp_exist">'[21]Votos e NTs'!$CF$380</definedName>
    <definedName name="Lnktxt_Efeito_CCEAR_Disp_Nova">'[21]Votos e NTs'!$CF$382</definedName>
    <definedName name="LnkTxt_Efeito_CCEAR_Qtd_Exist">'[21]Votos e NTs'!$CF$381</definedName>
    <definedName name="LnkTxt_efeito_CCEAR_Qtd_nova">'[21]Votos e NTs'!$CF$383</definedName>
    <definedName name="LnkTxt_Efeito_Cotas">'[21]Votos e NTs'!$CF$388</definedName>
    <definedName name="LnkTxTAvalefeitoCDEACRRev">#REF!</definedName>
    <definedName name="LnkTxTAvalefeitoCDEDECRev">#REF!</definedName>
    <definedName name="LnkTxTAvalefeitoCDEUSORev">#REF!</definedName>
    <definedName name="LnkTxTAvalefeitoCFURHRev">#REF!</definedName>
    <definedName name="LnkTxTAvalefeitoConexaoRev">#REF!</definedName>
    <definedName name="LnkTxtAvalEfeitoEncargoRev">'[22]NT Revisao'!$AX$197</definedName>
    <definedName name="LnkTxTAvalefeitoEncargosRev">#REF!</definedName>
    <definedName name="LnkTxTAvalefeitoEnergiaRev">#REF!</definedName>
    <definedName name="LnkTxTAvalefeitoESSRev">#REF!</definedName>
    <definedName name="LnkTxTAvalefeitoMUSTItaipuRev">#REF!</definedName>
    <definedName name="LnkTxtAvalEfeitoPB">'[17]Votos e NTs'!$BO$273</definedName>
    <definedName name="LnkTxtAvalEfeitoPBRev">'[22]NT Revisao'!$AX$217</definedName>
    <definedName name="LnkTxTAvalefeitoPDRev">#REF!</definedName>
    <definedName name="LnkTxTAvalefeitoPROINFARev">#REF!</definedName>
    <definedName name="LnkTxTAvalefeitoRBExportRev">#REF!</definedName>
    <definedName name="LnkTxTAvalefeitoRBFRev">#REF!</definedName>
    <definedName name="LnkTxTAvalefeitoRBONSRev">#REF!</definedName>
    <definedName name="LnkTxTAvalefeitoRBRev">#REF!</definedName>
    <definedName name="LnkTxTAvalefeitoTFSEERev">#REF!</definedName>
    <definedName name="LnkTxTAvalefeitoTransmissaoRev">#REF!</definedName>
    <definedName name="LnkTxTAvalefeitoTranspItaipuRev">#REF!</definedName>
    <definedName name="LnkTxtAvalEfeitoTransRev">'[22]NT Revisao'!$AX$207</definedName>
    <definedName name="LnkTxTAvalefeitoUsoRev">#REF!</definedName>
    <definedName name="LnkTxTAvalVarCDEACRRev">#REF!</definedName>
    <definedName name="LnkTxTAvalVarCDEDECRev">#REF!</definedName>
    <definedName name="LnkTxTAvalVarCDEUSORev">#REF!</definedName>
    <definedName name="LnkTxTAvalVarCFURHRev">#REF!</definedName>
    <definedName name="LnkTxTAvalVarConexaoRev">#REF!</definedName>
    <definedName name="LnkTxTAvalVarEncargosRev">#REF!</definedName>
    <definedName name="LnkTxTAvalVarEnergiaRev">#REF!</definedName>
    <definedName name="LnkTxTAvalVarESSRev">#REF!</definedName>
    <definedName name="LnkTxTAvalVarMUSTItaipuRev">#REF!</definedName>
    <definedName name="LnkTxTAvalVarONSRev">#REF!</definedName>
    <definedName name="LnkTxTAvalVarPDRev">#REF!</definedName>
    <definedName name="LnkTxTAvalVarPROINFARev">#REF!</definedName>
    <definedName name="LnkTxTAvalVarRBExportRev">#REF!</definedName>
    <definedName name="LnkTxTAvalVarRBFRev">#REF!</definedName>
    <definedName name="LnkTxTAvalVarRBONSRev">#REF!</definedName>
    <definedName name="LnkTxTAvalVarRBRev">#REF!</definedName>
    <definedName name="LnkTxTAvalVarTFSEERev">#REF!</definedName>
    <definedName name="LnkTxTAvalVarTransmissaoRev">#REF!</definedName>
    <definedName name="LnkTxTAvalVarTranspItaipuRev">#REF!</definedName>
    <definedName name="LnkTxTAvalVarUsoRev">#REF!</definedName>
    <definedName name="LnkTxtCE">#REF!</definedName>
    <definedName name="LnkTxtCompraEnergiaDRA">[17]Energia!$C$15</definedName>
    <definedName name="Lnktxtcustosoperacionaisrevisao">#REF!</definedName>
    <definedName name="LnkTxtDemaisFin">#REF!</definedName>
    <definedName name="LnkTxtDiferencaIRT2013">'[23]Recálculo Consolidado'!$B$15</definedName>
    <definedName name="LnkTxtDiferencaRTE">'[23]Recálculo Consolidado'!$B$6</definedName>
    <definedName name="LnkTxtDiferencaRTEAtualizada">'[23]Recálculo Consolidado'!$B$7</definedName>
    <definedName name="LnkTxtDiferencaRTEfin">'[23]Recálculo Consolidado'!$C$7</definedName>
    <definedName name="LnktxtDiminuicaoQuotadereintegracao">#REF!</definedName>
    <definedName name="Lnktxtdiminuicaoremuneracao">#REF!</definedName>
    <definedName name="LnkTxtDRPData">[17]CAPA!$C$10</definedName>
    <definedName name="LnkTxtEfeito">[17]Resultado!$L$10</definedName>
    <definedName name="LnkTxtEfeito_Bandeiras">[24]Financeiros!$D$4</definedName>
    <definedName name="LnkTxtEfeito_WACC_RGR_OE">#REF!</definedName>
    <definedName name="LnkTXTEfeito2">[25]Resultado!$M$10</definedName>
    <definedName name="LnkTxTefeitoAjusteInvestimento">#REF!</definedName>
    <definedName name="LnkTxTefeitoAnuidades">#REF!</definedName>
    <definedName name="LnkTxtEfeitoAT">[17]Resultado!$L$8</definedName>
    <definedName name="LnkTxtEfeitoBaseLiq">#REF!</definedName>
    <definedName name="LnkTxtEfeitoBT">[17]Resultado!$L$9</definedName>
    <definedName name="LnkTxtEfeitoCeripa">'[23]Recálculo Consolidado'!$C$17</definedName>
    <definedName name="LnkTxTefeitoCO">#REF!</definedName>
    <definedName name="LnkTxtefeitoCompraEnergia">'[26]Votos e NTs'!$BN$374</definedName>
    <definedName name="LnkTxtefeitoCustosT">'[26]Votos e NTs'!$BN$365</definedName>
    <definedName name="LnkTxtefeitoCVA">#REF!</definedName>
    <definedName name="LnkTxtEfeitoCVAEnergia">'[27]NT Revisao'!$AT$222</definedName>
    <definedName name="LnkTxTefeitoDep">#REF!</definedName>
    <definedName name="LnkTxtefeitoEncargo">'[26]Votos e NTs'!$BN$355</definedName>
    <definedName name="LnkTxtEfeitoExpSubmercados">[20]Financeiros!#REF!</definedName>
    <definedName name="LnkTxtEfeitoFin">'[22]NT Revisao'!$AX$227</definedName>
    <definedName name="LnkTxTefeitoOR">#REF!</definedName>
    <definedName name="LnkTxTEfeitoRecIrr">'[28]Votos e NTs'!$BP$252</definedName>
    <definedName name="LnkTxtEfeitoRecurso">'[23]Recálculo Consolidado'!$C$18</definedName>
    <definedName name="LnkTxtEfeitoRecursoTotal">'[23]Recálculo Consolidado'!$C$19</definedName>
    <definedName name="LnkTxTefeitoRem">#REF!</definedName>
    <definedName name="LnkTxtefeitoremuneração">#REF!</definedName>
    <definedName name="LnkTxtEfeitoRetiradaFin">'[22]NT Revisao'!$AX$253</definedName>
    <definedName name="LnkTxTefeitoRI">#REF!</definedName>
    <definedName name="LnkTxtEletronuclear">[20]Financeiros!#REF!</definedName>
    <definedName name="LnkTxtES">#REF!</definedName>
    <definedName name="LnkTxtFatorQ">[17]VPB1!$F$42</definedName>
    <definedName name="LnkTxtFatorT">[17]VPB1!$F$41</definedName>
    <definedName name="LnkTxtFatorX">[17]VPB1!$F$43</definedName>
    <definedName name="LnkTxtFinRTE">#REF!</definedName>
    <definedName name="LnkTxtICMS">'[17]Votos e NTs'!$Q$29</definedName>
    <definedName name="LnkTxtIGPM">[17]VPB1!$F$38</definedName>
    <definedName name="LnktxtImpactoCDECONTAACR">#REF!</definedName>
    <definedName name="Lnktxtimpactocustosoperacionais">#REF!</definedName>
    <definedName name="Lnktxtimpactoencargos">#REF!</definedName>
    <definedName name="Lnktxtimpactoenergia">#REF!</definedName>
    <definedName name="Lnktxtimpactoquotadereintegracao">#REF!</definedName>
    <definedName name="Lnktxtimpactoremuneracao">#REF!</definedName>
    <definedName name="LnkTxtIPCA">[17]VPB1!$F$39</definedName>
    <definedName name="LnkTxtIRT_Encargos">'[29]Votos e NTs'!$BN$355</definedName>
    <definedName name="LnkTxtIRTComp_Energia">'[29]Votos e NTs'!$BN$374</definedName>
    <definedName name="LnkTxtIRTParcelaB">'[29]Votos e NTs'!$BN$375</definedName>
    <definedName name="LnkTxtNomeResumido">[17]CAPA!$B$6</definedName>
    <definedName name="LnkTxtPD">'[17]VPB e Fator X'!$C$33</definedName>
    <definedName name="LnkTxtPdT">#REF!</definedName>
    <definedName name="LnkTxtPisCofins">'[17]Votos e NTs'!$Q$30</definedName>
    <definedName name="LnkTxtprevisaoriscohidro">[17]Energia!$E$38</definedName>
    <definedName name="LnkTxtPT">[17]Entrada!$G$34</definedName>
    <definedName name="LnkTxtRA">[17]Resultado!$D$5</definedName>
    <definedName name="LnkTxtRevAvalEnergia">'[27]NT Revisao'!$AT$210</definedName>
    <definedName name="LnkTxtReversaoCDEenergia">[20]Financeiros!#REF!</definedName>
    <definedName name="LnkTxtReversaoCDEuso">[20]Financeiros!#REF!</definedName>
    <definedName name="LnkTxtRevVarRemun">'[17]NT Revisao'!$AW$226</definedName>
    <definedName name="LnkTxtRI">[30]Resultado!$D$39</definedName>
    <definedName name="LnkTxtTarGD">'[31]Atual. Tarifa GD'!$E$22</definedName>
    <definedName name="LnkTxtTarifaDesverticalizacao">'[32]Tarifa_GD-desverticalizacao'!$H$22</definedName>
    <definedName name="LnktxtTaxadedepreciacaoanterior">#REF!</definedName>
    <definedName name="LnktxtTaxadedepreciacaoatual">#REF!</definedName>
    <definedName name="LnkTxtVar_AISAnuidades">#REF!</definedName>
    <definedName name="LnkTxtVar_BaseBruta">#REF!</definedName>
    <definedName name="LnkTxtVar_efeito_taxa_depreciacao">#REF!</definedName>
    <definedName name="LnkTxtVar_ParametrosAnuidades">#REF!</definedName>
    <definedName name="LnkTxTvarAjusteInvestimento">#REF!</definedName>
    <definedName name="LnkTxTvarAnuidades">#REF!</definedName>
    <definedName name="LnkTxTvarCO">#REF!</definedName>
    <definedName name="LnkTxTvarDep">#REF!</definedName>
    <definedName name="LnkTxtvardepreciação">#REF!</definedName>
    <definedName name="LnkTxtVariacao_B1">'[33]Votos e NTs'!$AJ$27</definedName>
    <definedName name="LnkTxtVariacao_IGPM">'[33]Votos e NTs'!$AJ$28</definedName>
    <definedName name="LnkTxtVariacao_IPCA">'[33]Votos e NTs'!$AJ$29</definedName>
    <definedName name="LnkTxtVariacaoB1_10anos">'[27]Votos e NTs'!$Z$44</definedName>
    <definedName name="LnkTxtVariacaoEfeitoEncargos">#REF!</definedName>
    <definedName name="LnkTxtVariacaoIGPM">'[20]Votos e NTs'!#REF!</definedName>
    <definedName name="LnkTxtVariacaoIGPM_10anos">'[27]Votos e NTs'!$Z$45</definedName>
    <definedName name="LnkTxtVariacaoIPCA">'[20]Votos e NTs'!#REF!</definedName>
    <definedName name="LnkTxtVariacaoIPCA_10anos">'[27]Votos e NTs'!$Z$46</definedName>
    <definedName name="Lnktxtvariacaoparcelab">#REF!</definedName>
    <definedName name="LnkTxtVaricaoTarifa">'[20]Votos e NTs'!#REF!</definedName>
    <definedName name="LnkTxtVarIGPM10">SUM([31]!TabB1[Valor IGPM])</definedName>
    <definedName name="LnkTxtVarIPCA10">SUM([31]!TabB1[Valor IPCA])</definedName>
    <definedName name="LnkTxTvarOR">#REF!</definedName>
    <definedName name="LnkTxTvarRem">#REF!</definedName>
    <definedName name="LnkTxTvarRI">#REF!</definedName>
    <definedName name="LnkTxtVPB0">[34]VPB1!$C$10</definedName>
    <definedName name="LnkTxtzonamata">'[35]Zona da Mata GD'!$G$53</definedName>
    <definedName name="M" hidden="1">#REF!</definedName>
    <definedName name="MANU" hidden="1">{#N/A,#N/A,FALSE,"ENERGIA";#N/A,#N/A,FALSE,"PERDIDAS";#N/A,#N/A,FALSE,"CLIENTES";#N/A,#N/A,FALSE,"ESTADO";#N/A,#N/A,FALSE,"TECNICA"}</definedName>
    <definedName name="MANUWHEHDEB" hidden="1">{#N/A,#N/A,FALSE,"LLAVE";#N/A,#N/A,FALSE,"EERR";#N/A,#N/A,FALSE,"ESP";#N/A,#N/A,FALSE,"EOAF";#N/A,#N/A,FALSE,"CASH";#N/A,#N/A,FALSE,"FINANZAS";#N/A,#N/A,FALSE,"DEUDA";#N/A,#N/A,FALSE,"INVERSION";#N/A,#N/A,FALSE,"PERSONAL"}</definedName>
    <definedName name="marcelo" hidden="1">{#N/A,#N/A,FALSE,"LLAVE";#N/A,#N/A,FALSE,"EERR";#N/A,#N/A,FALSE,"ESP";#N/A,#N/A,FALSE,"EOAF";#N/A,#N/A,FALSE,"CASH";#N/A,#N/A,FALSE,"FINANZAS";#N/A,#N/A,FALSE,"DEUDA";#N/A,#N/A,FALSE,"INVERSION";#N/A,#N/A,FALSE,"PERSONAL"}</definedName>
    <definedName name="men" hidden="1">{#N/A,#N/A,FALSE,"LLAVE";#N/A,#N/A,FALSE,"EERR";#N/A,#N/A,FALSE,"ESP";#N/A,#N/A,FALSE,"EOAF";#N/A,#N/A,FALSE,"CASH";#N/A,#N/A,FALSE,"FINANZAS";#N/A,#N/A,FALSE,"DEUDA";#N/A,#N/A,FALSE,"INVERSION";#N/A,#N/A,FALSE,"PERSONAL"}</definedName>
    <definedName name="MercadoBase">[17]!DADOS_MercadoBase[#All]</definedName>
    <definedName name="MERCPOND">[7]CVA_Projetada12meses!$A$74:$N$138</definedName>
    <definedName name="mov_ac" hidden="1">[36]Mercado!#REF!</definedName>
    <definedName name="mso" hidden="1">{#N/A,#N/A,FALSE,"CONTROLE"}</definedName>
    <definedName name="MWMEDIO">[7]CVA_Projetada12meses!$A$5:$M$70</definedName>
    <definedName name="N" hidden="1">#REF!</definedName>
    <definedName name="Neutralidade_CDE">[17]Mercado!$H$67</definedName>
    <definedName name="Neutralidade_CDE_Atualizado">[8]Mercado!$H$67</definedName>
    <definedName name="Neutralidade_CFURH">[17]Mercado!$J$67</definedName>
    <definedName name="Neutralidade_CFURH_Atualizado">[8]Mercado!$J$67</definedName>
    <definedName name="Neutralidade_ESSERR">[17]Mercado!$F$67</definedName>
    <definedName name="Neutralidade_ESSERR_Atualizado">[8]Mercado!$F$67</definedName>
    <definedName name="Neutralidade_ONS">[17]Mercado!$E$67</definedName>
    <definedName name="Neutralidade_ONS_Atualizado">[8]Mercado!$E$67</definedName>
    <definedName name="Neutralidade_PROINFA">[17]Mercado!$G$67</definedName>
    <definedName name="Neutralidade_PROINFA_Atualizado">[8]Mercado!$G$67</definedName>
    <definedName name="Neutralidade_TFSEE">[17]Mercado!$I$67</definedName>
    <definedName name="Neutralidade_TFSEE_Atualizado">[8]Mercado!$I$67</definedName>
    <definedName name="novatarifa">[7]CVA_Projetada12meses!$A$188:$AB$236</definedName>
    <definedName name="oiio" hidden="1">{#N/A,#N/A,FALSE,"CONTROLE"}</definedName>
    <definedName name="old" hidden="1">[2]Mercado!#REF!</definedName>
    <definedName name="operação" hidden="1">{#N/A,#N/A,FALSE,"CONTROLE"}</definedName>
    <definedName name="oy" hidden="1">{#N/A,#N/A,FALSE,"CONTROLE";#N/A,#N/A,FALSE,"CONTROLE"}</definedName>
    <definedName name="Param_v62_2">'[37]Votos e NTs'!#REF!</definedName>
    <definedName name="PEDRO" hidden="1">{#N/A,#N/A,FALSE,"CONTROLE"}</definedName>
    <definedName name="Piratininga" hidden="1">{#N/A,#N/A,FALSE,"CONTROLE"}</definedName>
    <definedName name="PIRATININGAV2" hidden="1">{#N/A,#N/A,FALSE,"CONTROLE"}</definedName>
    <definedName name="PisCofins" hidden="1">{#N/A,#N/A,FALSE,"ENERGIA";#N/A,#N/A,FALSE,"PERDIDAS";#N/A,#N/A,FALSE,"CLIENTES";#N/A,#N/A,FALSE,"ESTADO";#N/A,#N/A,FALSE,"TECNICA"}</definedName>
    <definedName name="planilha" hidden="1">{#N/A,#N/A,FALSE,"ENERGIA";#N/A,#N/A,FALSE,"PERDIDAS";#N/A,#N/A,FALSE,"CLIENTES";#N/A,#N/A,FALSE,"ESTADO";#N/A,#N/A,FALSE,"TECNICA"}</definedName>
    <definedName name="poiu" hidden="1">{#N/A,#N/A,FALSE,"CONTROLE";#N/A,#N/A,FALSE,"CONTROLE"}</definedName>
    <definedName name="pp" hidden="1">{#N/A,#N/A,FALSE,"ENERGIA";#N/A,#N/A,FALSE,"PERDIDAS";#N/A,#N/A,FALSE,"CLIENTES";#N/A,#N/A,FALSE,"ESTADO";#N/A,#N/A,FALSE,"TECNICA"}</definedName>
    <definedName name="PREV2001">[7]CVA_Projetada12meses!$A$256:$F$306</definedName>
    <definedName name="PREV97">[7]CVA_Projetada12meses!$A$152:$N$201</definedName>
    <definedName name="PREV98">[7]CVA_Projetada12meses!$A$205:$N$253</definedName>
    <definedName name="PREVREAL97">[7]CVA_Projetada12meses!$A$401:$N$450</definedName>
    <definedName name="PROJEÇÃO97">[7]CVA_Projetada12meses!$B$609:$O$645</definedName>
    <definedName name="q" hidden="1">{#N/A,#N/A,FALSE,"CONTROLE";#N/A,#N/A,FALSE,"CONTROLE"}</definedName>
    <definedName name="qq" hidden="1">{#N/A,#N/A,FALSE,"CONTROLE";#N/A,#N/A,FALSE,"CONTROLE"}</definedName>
    <definedName name="qqq" hidden="1">{#N/A,#N/A,FALSE,"CONTROLE"}</definedName>
    <definedName name="qqqq" hidden="1">{#N/A,#N/A,FALSE,"CONTROLE"}</definedName>
    <definedName name="qtret" hidden="1">{#N/A,#N/A,FALSE,"CONTROLE"}</definedName>
    <definedName name="qtyyuu" hidden="1">{#N/A,#N/A,FALSE,"CONTROLE"}</definedName>
    <definedName name="qwe" hidden="1">{#N/A,#N/A,FALSE,"CONTROLE"}</definedName>
    <definedName name="qweer" hidden="1">{#N/A,#N/A,FALSE,"CONTROLE"}</definedName>
    <definedName name="qwr" hidden="1">[1]Calc!$D$38:$D$83</definedName>
    <definedName name="qwrqwrqwrqwd" hidden="1">[1]Calc!$X$153:$X$313</definedName>
    <definedName name="raf" hidden="1">{#N/A,#N/A,FALSE,"CONTROLE";#N/A,#N/A,FALSE,"CONTROLE"}</definedName>
    <definedName name="RB" hidden="1">{#N/A,#N/A,FALSE,"LLAVE";#N/A,#N/A,FALSE,"EERR";#N/A,#N/A,FALSE,"ESP";#N/A,#N/A,FALSE,"EOAF";#N/A,#N/A,FALSE,"CASH";#N/A,#N/A,FALSE,"FINANZAS";#N/A,#N/A,FALSE,"DEUDA";#N/A,#N/A,FALSE,"INVERSION";#N/A,#N/A,FALSE,"PERSONAL"}</definedName>
    <definedName name="RBTESTE" hidden="1">{#N/A,#N/A,FALSE,"ENERGIA";#N/A,#N/A,FALSE,"PERDIDAS";#N/A,#N/A,FALSE,"CLIENTES";#N/A,#N/A,FALSE,"ESTADO";#N/A,#N/A,FALSE,"TECNICA"}</definedName>
    <definedName name="REAIS" hidden="1">{#N/A,#N/A,FALSE,"CONTROLE"}</definedName>
    <definedName name="REAISPREV" hidden="1">{#N/A,#N/A,FALSE,"CONTROLE"}</definedName>
    <definedName name="RECEITA97">[7]CVA_Projetada12meses!$B$646:$O$683</definedName>
    <definedName name="REDE" hidden="1">{#N/A,#N/A,FALSE,"LLAVE";#N/A,#N/A,FALSE,"EERR";#N/A,#N/A,FALSE,"ESP";#N/A,#N/A,FALSE,"EOAF";#N/A,#N/A,FALSE,"CASH";#N/A,#N/A,FALSE,"FINANZAS";#N/A,#N/A,FALSE,"DEUDA";#N/A,#N/A,FALSE,"INVERSION";#N/A,#N/A,FALSE,"PERSONAL"}</definedName>
    <definedName name="RedeB" hidden="1">{#N/A,#N/A,FALSE,"LLAVE";#N/A,#N/A,FALSE,"EERR";#N/A,#N/A,FALSE,"ESP";#N/A,#N/A,FALSE,"EOAF";#N/A,#N/A,FALSE,"CASH";#N/A,#N/A,FALSE,"FINANZAS";#N/A,#N/A,FALSE,"DEUDA";#N/A,#N/A,FALSE,"INVERSION";#N/A,#N/A,FALSE,"PERSONAL"}</definedName>
    <definedName name="RedeBasica" hidden="1">{#N/A,#N/A,FALSE,"LLAVE";#N/A,#N/A,FALSE,"EERR";#N/A,#N/A,FALSE,"ESP";#N/A,#N/A,FALSE,"EOAF";#N/A,#N/A,FALSE,"CASH";#N/A,#N/A,FALSE,"FINANZAS";#N/A,#N/A,FALSE,"DEUDA";#N/A,#N/A,FALSE,"INVERSION";#N/A,#N/A,FALSE,"PERSONAL"}</definedName>
    <definedName name="RefR">"9.99999999999999E+307"</definedName>
    <definedName name="Relat" hidden="1">{#N/A,#N/A,FALSE,"CONTROLE";#N/A,#N/A,FALSE,"CONTROLE"}</definedName>
    <definedName name="Renato" hidden="1">{#N/A,#N/A,FALSE,"CONTROLE"}</definedName>
    <definedName name="RESUMO3" hidden="1">{#N/A,#N/A,FALSE,"CONTROLE"}</definedName>
    <definedName name="rey" hidden="1">{#N/A,#N/A,FALSE,"CONTROLE"}</definedName>
    <definedName name="rg" hidden="1">{#N/A,#N/A,FALSE,"CONTROLE"}</definedName>
    <definedName name="rqrwrq" hidden="1">[1]Calc!$AB$153:$AB$325</definedName>
    <definedName name="rqwrqwrqwr" hidden="1">[1]Calc!$Z$153:$Z$315</definedName>
    <definedName name="rr" hidden="1">{#N/A,#N/A,FALSE,"CONTROLE"}</definedName>
    <definedName name="rtet" hidden="1">{#N/A,#N/A,FALSE,"CONTROLE";#N/A,#N/A,FALSE,"CONTROLE"}</definedName>
    <definedName name="rtre" hidden="1">{#N/A,#N/A,FALSE,"CONTROLE";#N/A,#N/A,FALSE,"CONTROLE"}</definedName>
    <definedName name="rtt" hidden="1">{#N/A,#N/A,FALSE,"CONTROLE"}</definedName>
    <definedName name="S" hidden="1">{#N/A,#N/A,FALSE,"LLAVE";#N/A,#N/A,FALSE,"EERR";#N/A,#N/A,FALSE,"ESP";#N/A,#N/A,FALSE,"EOAF";#N/A,#N/A,FALSE,"CASH";#N/A,#N/A,FALSE,"FINANZAS";#N/A,#N/A,FALSE,"DEUDA";#N/A,#N/A,FALSE,"INVERSION";#N/A,#N/A,FALSE,"PERSONAL"}</definedName>
    <definedName name="SADSSA" hidden="1">{#N/A,#N/A,FALSE,"CONTROLE";#N/A,#N/A,FALSE,"CONTROLE"}</definedName>
    <definedName name="SaldoCVA_CFURH_Atualizada">[8]Mercado!$N$67</definedName>
    <definedName name="SaldoCVA_Energia">[17]Mercado!$K$67</definedName>
    <definedName name="SaldoCVA_Energia_Atualizada">[8]Mercado!$K$67</definedName>
    <definedName name="SaldoCVA_ESSERR_Atualizada">[8]Mercado!$P$67</definedName>
    <definedName name="SaldoCVA_PROINFA_Atualizada">[8]Mercado!$Q$67</definedName>
    <definedName name="SaldoCVA_RB_Atualizada">[8]Mercado!$L$67</definedName>
    <definedName name="SaldoCVA_TranItaipu_Atualizada">[8]Mercado!$O$67</definedName>
    <definedName name="SAPBEXrevision" hidden="1">1</definedName>
    <definedName name="SAPBEXsysID" hidden="1">"BP0"</definedName>
    <definedName name="SAPBEXwbID" hidden="1">"3NOKGUUFBSCX0A1U3U2IO4KFM"</definedName>
    <definedName name="SAS_DataRevRea">[15]CAPA!$C$12</definedName>
    <definedName name="se" hidden="1">{#N/A,#N/A,FALSE,"LLAVE";#N/A,#N/A,FALSE,"EERR";#N/A,#N/A,FALSE,"ESP";#N/A,#N/A,FALSE,"EOAF";#N/A,#N/A,FALSE,"CASH";#N/A,#N/A,FALSE,"FINANZAS";#N/A,#N/A,FALSE,"DEUDA";#N/A,#N/A,FALSE,"INVERSION";#N/A,#N/A,FALSE,"PERSONAL"}</definedName>
    <definedName name="sencount" hidden="1">2</definedName>
    <definedName name="SOBRA" hidden="1">{#N/A,#N/A,FALSE,"CONTROLE";#N/A,#N/A,FALSE,"CONTROLE"}</definedName>
    <definedName name="solver_lin" hidden="1">0</definedName>
    <definedName name="ss" hidden="1">{#N/A,#N/A,FALSE,"ENERGIA";#N/A,#N/A,FALSE,"PERDIDAS";#N/A,#N/A,FALSE,"CLIENTES";#N/A,#N/A,FALSE,"ESTADO";#N/A,#N/A,FALSE,"TECNICA"}</definedName>
    <definedName name="ssa" hidden="1">{#N/A,#N/A,FALSE,"LLAVE";#N/A,#N/A,FALSE,"EERR";#N/A,#N/A,FALSE,"ESP";#N/A,#N/A,FALSE,"EOAF";#N/A,#N/A,FALSE,"CASH";#N/A,#N/A,FALSE,"FINANZAS";#N/A,#N/A,FALSE,"DEUDA";#N/A,#N/A,FALSE,"INVERSION";#N/A,#N/A,FALSE,"PERSONAL"}</definedName>
    <definedName name="ssss" hidden="1">{#N/A,#N/A,FALSE,"CONTROLE"}</definedName>
    <definedName name="ssssss" hidden="1">{#N/A,#N/A,FALSE,"LLAVE";#N/A,#N/A,FALSE,"EERR";#N/A,#N/A,FALSE,"ESP";#N/A,#N/A,FALSE,"EOAF";#N/A,#N/A,FALSE,"CASH";#N/A,#N/A,FALSE,"FINANZAS";#N/A,#N/A,FALSE,"DEUDA";#N/A,#N/A,FALSE,"INVERSION";#N/A,#N/A,FALSE,"PERSONAL"}</definedName>
    <definedName name="sssssss" hidden="1">{#N/A,#N/A,FALSE,"LLAVE";#N/A,#N/A,FALSE,"EERR";#N/A,#N/A,FALSE,"ESP";#N/A,#N/A,FALSE,"EOAF";#N/A,#N/A,FALSE,"CASH";#N/A,#N/A,FALSE,"FINANZAS";#N/A,#N/A,FALSE,"DEUDA";#N/A,#N/A,FALSE,"INVERSION";#N/A,#N/A,FALSE,"PERSONAL"}</definedName>
    <definedName name="ssssssssssssss" hidden="1">{#N/A,#N/A,FALSE,"ENERGIA";#N/A,#N/A,FALSE,"PERDIDAS";#N/A,#N/A,FALSE,"CLIENTES";#N/A,#N/A,FALSE,"ESTADO";#N/A,#N/A,FALSE,"TECNICA"}</definedName>
    <definedName name="SUBGRUPOS">[7]CVA_Projetada12meses!$B$568:$O$607</definedName>
    <definedName name="SUPRIMENTO">[7]CVA_Projetada12meses!$B$547:$O$566</definedName>
    <definedName name="tab">OFFSET('[8]Votos e NTs'!$R$5:$T$5,0,0,COUNTA('[8]Votos e NTs'!$R$8:$R$200)+3)</definedName>
    <definedName name="TabAnalisederesultados">#REF!</definedName>
    <definedName name="TabComp_AP_X_Final">#REF!</definedName>
    <definedName name="TabDetalhamentocompraenergia">#REF!</definedName>
    <definedName name="TabPerdasPartidaChegadaFlex">'[22]NT Revisao'!#REF!</definedName>
    <definedName name="TabReposicionamentotarifariomedio">#REF!</definedName>
    <definedName name="TabVariaçãoRI">[17]Mercado!$B$29:$C$38,[17]Mercado!$G$29:$H$38</definedName>
    <definedName name="TabVariaRI">[17]Mercado!$B$29:$C$38,[17]Mercado!$G$29:$H$38</definedName>
    <definedName name="TabVotoRevAvalRTE">#REF!</definedName>
    <definedName name="TarB1Valor">[17]!TabB1[Valor]</definedName>
    <definedName name="TARIFAS">[7]CVA_Projetada12meses!$B$188:$Q$234</definedName>
    <definedName name="tarifas_2003" hidden="1">{#N/A,#N/A,FALSE,"ENERGIA";#N/A,#N/A,FALSE,"PERDIDAS";#N/A,#N/A,FALSE,"CLIENTES";#N/A,#N/A,FALSE,"ESTADO";#N/A,#N/A,FALSE,"TECNICA"}</definedName>
    <definedName name="tax_COFINS">[7]CVA_Projetada12meses!$G$170</definedName>
    <definedName name="tax_ICMS">[7]CVA_Projetada12meses!$G$169</definedName>
    <definedName name="tax_PASEP">[7]CVA_Projetada12meses!$G$171</definedName>
    <definedName name="TENSAO_CLASSE__REAL_mil">[13]ENERINC!$Q$167:$AD$541</definedName>
    <definedName name="teste" hidden="1">[38]Mercado!#REF!</definedName>
    <definedName name="teste2" hidden="1">[38]Mercado!#REF!</definedName>
    <definedName name="tg" hidden="1">{#N/A,#N/A,FALSE,"CONTROLE";#N/A,#N/A,FALSE,"CONTROLE"}</definedName>
    <definedName name="tiuliul" hidden="1">{#N/A,#N/A,FALSE,"CONTROLE"}</definedName>
    <definedName name="tr" hidden="1">{#N/A,#N/A,FALSE,"CONTROLE"}</definedName>
    <definedName name="try" hidden="1">{#N/A,#N/A,FALSE,"CONTROLE"}</definedName>
    <definedName name="trye" hidden="1">{#N/A,#N/A,FALSE,"CONTROLE"}</definedName>
    <definedName name="tttt" hidden="1">{#N/A,#N/A,FALSE,"CONTROLE"}</definedName>
    <definedName name="ttttt" hidden="1">{#N/A,#N/A,FALSE,"CONTROLE";#N/A,#N/A,FALSE,"CONTROLE"}</definedName>
    <definedName name="tttttt" hidden="1">{#N/A,#N/A,FALSE,"CONTROLE"}</definedName>
    <definedName name="tyt" hidden="1">{#N/A,#N/A,FALSE,"CONTROLE"}</definedName>
    <definedName name="tyuttry" hidden="1">{#N/A,#N/A,FALSE,"CONTROLE";#N/A,#N/A,FALSE,"CONTROLE"}</definedName>
    <definedName name="uiliul" hidden="1">{#N/A,#N/A,FALSE,"CONTROLE"}</definedName>
    <definedName name="uj" hidden="1">{#N/A,#N/A,FALSE,"CONTROLE"}</definedName>
    <definedName name="ujuju" hidden="1">{#N/A,#N/A,FALSE,"CONTROLE";#N/A,#N/A,FALSE,"CONTROLE"}</definedName>
    <definedName name="USMIX97">[7]CVA_Projetada12meses!$A$520:$O$561</definedName>
    <definedName name="USPREV97">[7]CVA_Projetada12meses!$A$348:$N$396</definedName>
    <definedName name="utkiukuy" hidden="1">{#N/A,#N/A,FALSE,"CONTROLE"}</definedName>
    <definedName name="uuy" hidden="1">{#N/A,#N/A,FALSE,"CONTROLE"}</definedName>
    <definedName name="uytuytu" hidden="1">{#N/A,#N/A,FALSE,"CONTROLE"}</definedName>
    <definedName name="VALCONSUMO">[7]CVA_Projetada12meses!$B$236:$O$344</definedName>
    <definedName name="VALDEMANDA">[7]CVA_Projetada12meses!$B$346:$O$425</definedName>
    <definedName name="VALRECDOLAR">[7]CVA_Projetada12meses!$B$685:$O$724</definedName>
    <definedName name="VALTOTAL">[7]CVA_Projetada12meses!$B$427:$O$545</definedName>
    <definedName name="vcxbstg" hidden="1">{#N/A,#N/A,FALSE,"CONTROLE"}</definedName>
    <definedName name="vfr" hidden="1">{#N/A,#N/A,FALSE,"CONTROLE"}</definedName>
    <definedName name="w">[27]Resultado!$L$10</definedName>
    <definedName name="wdwd" hidden="1">{#N/A,#N/A,FALSE,"CONTROLE";#N/A,#N/A,FALSE,"CONTROLE"}</definedName>
    <definedName name="werrt" hidden="1">{#N/A,#N/A,FALSE,"CONTROLE";#N/A,#N/A,FALSE,"CONTROLE"}</definedName>
    <definedName name="WQWQRWERW" hidden="1">{#N/A,#N/A,FALSE,"CONTROLE";#N/A,#N/A,FALSE,"CONTROLE"}</definedName>
    <definedName name="wrn.APLICAÇÃO." hidden="1">{#N/A,#N/A,FALSE,"CONTROLE"}</definedName>
    <definedName name="wrn.ESTADOS._.FINANCIEROS." hidden="1">{#N/A,#N/A,FALSE,"ACTIVO - hoja 1";#N/A,#N/A,FALSE,"ACTIVO - hoja 2";#N/A,#N/A,FALSE,"PASIVO - hoja 1";#N/A,#N/A,FALSE,"PASIVO - hoja 2";#N/A,#N/A,FALSE,"GASTOS - hoja 1 ";#N/A,#N/A,FALSE,"GASTOS - hoja 2";#N/A,#N/A,FALSE,"INGRESOS - hoja 1 ";#N/A,#N/A,FALSE,"INGRESOS - hoja 2"}</definedName>
    <definedName name="wrn.forneci" hidden="1">{#N/A,#N/A,FALSE,"CONTROLE";#N/A,#N/A,FALSE,"CONTROLE"}</definedName>
    <definedName name="WRN.INFMES" hidden="1">{#N/A,#N/A,FALSE,"ENERGIA";#N/A,#N/A,FALSE,"PERDIDAS";#N/A,#N/A,FALSE,"CLIENTES";#N/A,#N/A,FALSE,"ESTADO";#N/A,#N/A,FALSE,"TECNICA"}</definedName>
    <definedName name="wrn.INFMES." hidden="1">{#N/A,#N/A,FALSE,"ENERGIA";#N/A,#N/A,FALSE,"PERDIDAS";#N/A,#N/A,FALSE,"CLIENTES";#N/A,#N/A,FALSE,"ESTADO";#N/A,#N/A,FALSE,"TECNICA"}</definedName>
    <definedName name="wrn.MENSUAL." hidden="1">{#N/A,#N/A,FALSE,"LLAVE";#N/A,#N/A,FALSE,"EERR";#N/A,#N/A,FALSE,"ESP";#N/A,#N/A,FALSE,"EOAF";#N/A,#N/A,FALSE,"CASH";#N/A,#N/A,FALSE,"FINANZAS";#N/A,#N/A,FALSE,"DEUDA";#N/A,#N/A,FALSE,"INVERSION";#N/A,#N/A,FALSE,"PERSONAL"}</definedName>
    <definedName name="wrn.Model." hidden="1">{#N/A,#N/A,TRUE,"Balance_Sheet";#N/A,#N/A,TRUE,"Income_Statement";#N/A,#N/A,TRUE,"Cash_Flow_Stmt";#N/A,#N/A,TRUE,"Debt";#N/A,#N/A,TRUE,"Debt_Repayment";#N/A,#N/A,TRUE,"Ratio_Analysis";#N/A,#N/A,TRUE,"Inc_Stmt_Assumptions";#N/A,#N/A,TRUE,"Capital_Structure";#N/A,#N/A,TRUE,"Performance_Assumptions";#N/A,#N/A,TRUE,"Wrk_Capital_Assumptions";#N/A,#N/A,TRUE,"Bk_Depn_Schedule"}</definedName>
    <definedName name="wrn.RELATORIO." hidden="1">{#N/A,#N/A,FALSE,"CONTROLE";#N/A,#N/A,FALSE,"CONTROLE"}</definedName>
    <definedName name="ws" hidden="1">{#N/A,#N/A,FALSE,"LLAVE";#N/A,#N/A,FALSE,"EERR";#N/A,#N/A,FALSE,"ESP";#N/A,#N/A,FALSE,"EOAF";#N/A,#N/A,FALSE,"CASH";#N/A,#N/A,FALSE,"FINANZAS";#N/A,#N/A,FALSE,"DEUDA";#N/A,#N/A,FALSE,"INVERSION";#N/A,#N/A,FALSE,"PERSONAL"}</definedName>
    <definedName name="wsdq" hidden="1">[1]Calc!$AD$10:$AD$33</definedName>
    <definedName name="x">'[27]NT Revisao'!$AT$222</definedName>
    <definedName name="x\zx\x\z" hidden="1">{#N/A,#N/A,FALSE,"CONTROLE";#N/A,#N/A,FALSE,"CONTROLE"}</definedName>
    <definedName name="xaas" hidden="1">[1]GrFour!$B$115:$B$185</definedName>
    <definedName name="xaasxa" hidden="1">[1]GoEight!$B$115:$B$160</definedName>
    <definedName name="xasxas" hidden="1">[1]Calc!$F$23:$F$58</definedName>
    <definedName name="xasxasas" hidden="1">[1]KOne!$B$230:$B$755</definedName>
    <definedName name="xs" hidden="1">{#N/A,#N/A,FALSE,"ENERGIA";#N/A,#N/A,FALSE,"PERDIDAS";#N/A,#N/A,FALSE,"CLIENTES";#N/A,#N/A,FALSE,"ESTADO";#N/A,#N/A,FALSE,"TECNICA"}</definedName>
    <definedName name="xsa" hidden="1">{#N/A,#N/A,FALSE,"LLAVE";#N/A,#N/A,FALSE,"EERR";#N/A,#N/A,FALSE,"ESP";#N/A,#N/A,FALSE,"EOAF";#N/A,#N/A,FALSE,"CASH";#N/A,#N/A,FALSE,"FINANZAS";#N/A,#N/A,FALSE,"DEUDA";#N/A,#N/A,FALSE,"INVERSION";#N/A,#N/A,FALSE,"PERSONAL"}</definedName>
    <definedName name="Xuxu" hidden="1">{#N/A,#N/A,FALSE,"CONTROLE"}</definedName>
    <definedName name="xx">[27]Resultado!$L$10</definedName>
    <definedName name="xxx" hidden="1">{#N/A,#N/A,FALSE,"ENERGIA";#N/A,#N/A,FALSE,"PERDIDAS";#N/A,#N/A,FALSE,"CLIENTES";#N/A,#N/A,FALSE,"ESTADO";#N/A,#N/A,FALSE,"TECNICA"}</definedName>
    <definedName name="XXXXXX" hidden="1">{#N/A,#N/A,FALSE,"ENERGIA";#N/A,#N/A,FALSE,"PERDIDAS";#N/A,#N/A,FALSE,"CLIENTES";#N/A,#N/A,FALSE,"ESTADO";#N/A,#N/A,FALSE,"TECNICA"}</definedName>
    <definedName name="y" hidden="1">[2]Mercado!#REF!</definedName>
    <definedName name="yeuyu" hidden="1">{#N/A,#N/A,FALSE,"CONTROLE"}</definedName>
    <definedName name="yru6" hidden="1">{#N/A,#N/A,FALSE,"CONTROLE";#N/A,#N/A,FALSE,"CONTROLE"}</definedName>
    <definedName name="ytuytuyt" hidden="1">{#N/A,#N/A,FALSE,"CONTROLE";#N/A,#N/A,FALSE,"CONTROLE"}</definedName>
    <definedName name="ytytry" hidden="1">{#N/A,#N/A,FALSE,"CONTROLE"}</definedName>
    <definedName name="yuii" hidden="1">{#N/A,#N/A,FALSE,"CONTROLE";#N/A,#N/A,FALSE,"CONTROLE"}</definedName>
    <definedName name="yyy" hidden="1">{#N/A,#N/A,FALSE,"CONTROLE"}</definedName>
    <definedName name="Z_A46625B5_2B64_4741_9BD6_64D33D3699F2_.wvu.Cols" hidden="1">'[39]22.  Despesa Uso Sistema Distr '!#REF!</definedName>
    <definedName name="zx\" hidden="1">[1]Calc!$AJ$8:$AJ$19</definedName>
    <definedName name="zxcz" hidden="1">{#N/A,#N/A,FALSE,"CONTROLE"}</definedName>
    <definedName name="zz" hidden="1">{#N/A,#N/A,FALSE,"CONTROLE"}</definedName>
    <definedName name="zzzzz" hidden="1">#REF!</definedName>
    <definedName name="zzzzzzzzzzzzzzzzzz" hidden="1">{#N/A,#N/A,FALSE,"ACTIVO - hoja 1";#N/A,#N/A,FALSE,"ACTIVO - hoja 2";#N/A,#N/A,FALSE,"PASIVO - hoja 1";#N/A,#N/A,FALSE,"PASIVO - hoja 2";#N/A,#N/A,FALSE,"GASTOS - hoja 1 ";#N/A,#N/A,FALSE,"GASTOS - hoja 2";#N/A,#N/A,FALSE,"INGRESOS - hoja 1 ";#N/A,#N/A,FALSE,"INGRESOS - hoja 2"}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7" i="2" l="1"/>
  <c r="S7" i="2"/>
  <c r="I2" i="9"/>
  <c r="G2" i="2"/>
  <c r="G131" i="2"/>
  <c r="E73" i="15"/>
  <c r="E72" i="15"/>
  <c r="E71" i="15"/>
  <c r="E70" i="15"/>
  <c r="E69" i="15"/>
  <c r="E68" i="15"/>
  <c r="E67" i="15"/>
  <c r="E66" i="15"/>
  <c r="I66" i="15" s="1"/>
  <c r="E65" i="15"/>
  <c r="E64" i="15"/>
  <c r="E63" i="15"/>
  <c r="E62" i="15"/>
  <c r="E61" i="15"/>
  <c r="E60" i="15"/>
  <c r="E59" i="15"/>
  <c r="I59" i="15" s="1"/>
  <c r="E58" i="15"/>
  <c r="I58" i="15" s="1"/>
  <c r="E57" i="15"/>
  <c r="E56" i="15"/>
  <c r="E55" i="15"/>
  <c r="E54" i="15"/>
  <c r="E53" i="15"/>
  <c r="E52" i="15"/>
  <c r="E51" i="15"/>
  <c r="I51" i="15" s="1"/>
  <c r="E50" i="15"/>
  <c r="I50" i="15" s="1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C81" i="15"/>
  <c r="C82" i="15" s="1"/>
  <c r="C83" i="15" s="1"/>
  <c r="C84" i="15" s="1"/>
  <c r="C85" i="15" s="1"/>
  <c r="C86" i="15" s="1"/>
  <c r="C87" i="15" s="1"/>
  <c r="C88" i="15" s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C102" i="15" s="1"/>
  <c r="C103" i="15" s="1"/>
  <c r="C104" i="15" s="1"/>
  <c r="C105" i="15" s="1"/>
  <c r="C106" i="15" s="1"/>
  <c r="C107" i="15" s="1"/>
  <c r="C108" i="15" s="1"/>
  <c r="C109" i="15" s="1"/>
  <c r="C110" i="15" s="1"/>
  <c r="C111" i="15" s="1"/>
  <c r="C112" i="15" s="1"/>
  <c r="C113" i="15" s="1"/>
  <c r="C114" i="15" s="1"/>
  <c r="C70" i="15"/>
  <c r="C71" i="15" s="1"/>
  <c r="C72" i="15" s="1"/>
  <c r="C73" i="15" s="1"/>
  <c r="C74" i="15" s="1"/>
  <c r="C75" i="15" s="1"/>
  <c r="C76" i="15" s="1"/>
  <c r="C77" i="15" s="1"/>
  <c r="C78" i="15" s="1"/>
  <c r="C79" i="15" s="1"/>
  <c r="C80" i="15" s="1"/>
  <c r="C69" i="15"/>
  <c r="C68" i="15"/>
  <c r="C9" i="15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8" i="15"/>
  <c r="I78" i="15"/>
  <c r="I77" i="15"/>
  <c r="I76" i="15"/>
  <c r="I75" i="15"/>
  <c r="I74" i="15"/>
  <c r="H64" i="15"/>
  <c r="H63" i="15"/>
  <c r="H62" i="15"/>
  <c r="H61" i="15"/>
  <c r="H60" i="15"/>
  <c r="H59" i="15"/>
  <c r="H58" i="15"/>
  <c r="H57" i="15"/>
  <c r="H56" i="15"/>
  <c r="H55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C67" i="15"/>
  <c r="G55" i="15" s="1"/>
  <c r="C7" i="15"/>
  <c r="I79" i="15"/>
  <c r="I80" i="15"/>
  <c r="I81" i="15"/>
  <c r="I82" i="15"/>
  <c r="I83" i="15"/>
  <c r="I84" i="15"/>
  <c r="I85" i="15"/>
  <c r="I64" i="15"/>
  <c r="I63" i="15"/>
  <c r="I62" i="15"/>
  <c r="I61" i="15"/>
  <c r="I60" i="15"/>
  <c r="I57" i="15"/>
  <c r="I56" i="15"/>
  <c r="I55" i="15"/>
  <c r="I54" i="15"/>
  <c r="I53" i="15"/>
  <c r="I52" i="15"/>
  <c r="I67" i="15"/>
  <c r="I68" i="15"/>
  <c r="I69" i="15"/>
  <c r="I70" i="15"/>
  <c r="I71" i="15"/>
  <c r="I72" i="15"/>
  <c r="I73" i="15"/>
  <c r="I65" i="15"/>
  <c r="B79" i="15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68" i="15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19" i="15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8" i="15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G90" i="15" l="1"/>
  <c r="G18" i="15"/>
  <c r="G78" i="15"/>
  <c r="H53" i="15"/>
  <c r="H54" i="15" s="1"/>
  <c r="K66" i="15" s="1"/>
  <c r="J66" i="15" s="1"/>
  <c r="G56" i="15"/>
  <c r="G59" i="15"/>
  <c r="H65" i="15"/>
  <c r="G64" i="15"/>
  <c r="K64" i="15"/>
  <c r="J64" i="15" s="1"/>
  <c r="K63" i="15"/>
  <c r="J63" i="15" s="1"/>
  <c r="G12" i="15"/>
  <c r="G57" i="15"/>
  <c r="G65" i="15"/>
  <c r="G13" i="15"/>
  <c r="K62" i="15"/>
  <c r="J62" i="15" s="1"/>
  <c r="G58" i="15"/>
  <c r="G66" i="15"/>
  <c r="G14" i="15"/>
  <c r="G60" i="15"/>
  <c r="G8" i="15"/>
  <c r="G16" i="15"/>
  <c r="G7" i="15"/>
  <c r="G68" i="15"/>
  <c r="G61" i="15"/>
  <c r="G9" i="15"/>
  <c r="G17" i="15"/>
  <c r="G67" i="15"/>
  <c r="G62" i="15"/>
  <c r="G10" i="15"/>
  <c r="G15" i="15"/>
  <c r="G63" i="15"/>
  <c r="G11" i="15"/>
  <c r="I48" i="15"/>
  <c r="K60" i="15" s="1"/>
  <c r="J60" i="15" s="1"/>
  <c r="I49" i="15"/>
  <c r="K61" i="15" s="1"/>
  <c r="J61" i="15" s="1"/>
  <c r="G74" i="15"/>
  <c r="G82" i="15"/>
  <c r="G73" i="15"/>
  <c r="G81" i="15"/>
  <c r="G89" i="15"/>
  <c r="G75" i="15"/>
  <c r="G83" i="15"/>
  <c r="G76" i="15"/>
  <c r="G84" i="15"/>
  <c r="G69" i="15"/>
  <c r="G77" i="15"/>
  <c r="G85" i="15"/>
  <c r="G70" i="15"/>
  <c r="G86" i="15"/>
  <c r="G71" i="15"/>
  <c r="G79" i="15"/>
  <c r="G87" i="15"/>
  <c r="G72" i="15"/>
  <c r="G80" i="15"/>
  <c r="G88" i="15"/>
  <c r="B31" i="15"/>
  <c r="G19" i="15" s="1"/>
  <c r="K65" i="15" l="1"/>
  <c r="J65" i="15" s="1"/>
  <c r="H66" i="15"/>
  <c r="I47" i="15"/>
  <c r="K59" i="15" s="1"/>
  <c r="J59" i="15" s="1"/>
  <c r="B32" i="15"/>
  <c r="G20" i="15" s="1"/>
  <c r="B43" i="15"/>
  <c r="G31" i="15" l="1"/>
  <c r="I46" i="15"/>
  <c r="K58" i="15" s="1"/>
  <c r="J58" i="15" s="1"/>
  <c r="B33" i="15"/>
  <c r="G21" i="15" s="1"/>
  <c r="B44" i="15"/>
  <c r="G32" i="15" s="1"/>
  <c r="B55" i="15"/>
  <c r="G43" i="15" l="1"/>
  <c r="I45" i="15"/>
  <c r="K57" i="15" s="1"/>
  <c r="J57" i="15" s="1"/>
  <c r="B45" i="15"/>
  <c r="G33" i="15" s="1"/>
  <c r="B56" i="15"/>
  <c r="G44" i="15" s="1"/>
  <c r="B34" i="15"/>
  <c r="G22" i="15" s="1"/>
  <c r="I44" i="15" l="1"/>
  <c r="K56" i="15" s="1"/>
  <c r="J56" i="15" s="1"/>
  <c r="K67" i="15"/>
  <c r="J67" i="15" s="1"/>
  <c r="B57" i="15"/>
  <c r="G45" i="15" s="1"/>
  <c r="B35" i="15"/>
  <c r="G23" i="15" s="1"/>
  <c r="B46" i="15"/>
  <c r="G34" i="15" s="1"/>
  <c r="I43" i="15" l="1"/>
  <c r="K68" i="15"/>
  <c r="J68" i="15" s="1"/>
  <c r="B47" i="15"/>
  <c r="G35" i="15" s="1"/>
  <c r="B36" i="15"/>
  <c r="G24" i="15" s="1"/>
  <c r="B58" i="15"/>
  <c r="G46" i="15" s="1"/>
  <c r="K55" i="15" l="1"/>
  <c r="I42" i="15"/>
  <c r="K54" i="15" s="1"/>
  <c r="J54" i="15" s="1"/>
  <c r="K69" i="15"/>
  <c r="J69" i="15" s="1"/>
  <c r="B37" i="15"/>
  <c r="G25" i="15" s="1"/>
  <c r="B48" i="15"/>
  <c r="G36" i="15" s="1"/>
  <c r="B59" i="15"/>
  <c r="G47" i="15" s="1"/>
  <c r="J55" i="15" l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I41" i="15"/>
  <c r="K53" i="15" s="1"/>
  <c r="J53" i="15" s="1"/>
  <c r="K70" i="15"/>
  <c r="J70" i="15" s="1"/>
  <c r="B49" i="15"/>
  <c r="G37" i="15" s="1"/>
  <c r="B38" i="15"/>
  <c r="G26" i="15" s="1"/>
  <c r="B60" i="15"/>
  <c r="G48" i="15" s="1"/>
  <c r="I40" i="15" l="1"/>
  <c r="K52" i="15" s="1"/>
  <c r="J52" i="15" s="1"/>
  <c r="K71" i="15"/>
  <c r="J71" i="15" s="1"/>
  <c r="B61" i="15"/>
  <c r="G49" i="15" s="1"/>
  <c r="B39" i="15"/>
  <c r="G27" i="15" s="1"/>
  <c r="B50" i="15"/>
  <c r="G38" i="15" s="1"/>
  <c r="I39" i="15" l="1"/>
  <c r="K51" i="15" s="1"/>
  <c r="J51" i="15" s="1"/>
  <c r="K72" i="15"/>
  <c r="J72" i="15" s="1"/>
  <c r="B62" i="15"/>
  <c r="G50" i="15" s="1"/>
  <c r="B40" i="15"/>
  <c r="G28" i="15" s="1"/>
  <c r="B51" i="15"/>
  <c r="G39" i="15" s="1"/>
  <c r="I38" i="15" l="1"/>
  <c r="K50" i="15" s="1"/>
  <c r="J50" i="15" s="1"/>
  <c r="K73" i="15"/>
  <c r="J73" i="15" s="1"/>
  <c r="B52" i="15"/>
  <c r="G40" i="15" s="1"/>
  <c r="B41" i="15"/>
  <c r="G29" i="15" s="1"/>
  <c r="B63" i="15"/>
  <c r="G51" i="15" s="1"/>
  <c r="F35" i="15" l="1"/>
  <c r="I37" i="15"/>
  <c r="K49" i="15" s="1"/>
  <c r="J49" i="15" s="1"/>
  <c r="B64" i="15"/>
  <c r="G52" i="15" s="1"/>
  <c r="B42" i="15"/>
  <c r="G30" i="15" s="1"/>
  <c r="B53" i="15"/>
  <c r="G41" i="15" s="1"/>
  <c r="F34" i="15" l="1"/>
  <c r="I36" i="15"/>
  <c r="K48" i="15" s="1"/>
  <c r="J48" i="15" s="1"/>
  <c r="B54" i="15"/>
  <c r="G42" i="15" s="1"/>
  <c r="B65" i="15"/>
  <c r="G53" i="15" s="1"/>
  <c r="F33" i="15" l="1"/>
  <c r="I35" i="15"/>
  <c r="K47" i="15" s="1"/>
  <c r="J47" i="15" s="1"/>
  <c r="B66" i="15"/>
  <c r="G54" i="15" s="1"/>
  <c r="F32" i="15" l="1"/>
  <c r="I34" i="15"/>
  <c r="K46" i="15" s="1"/>
  <c r="J46" i="15" s="1"/>
  <c r="F31" i="15" l="1"/>
  <c r="I33" i="15"/>
  <c r="K45" i="15" s="1"/>
  <c r="J45" i="15" s="1"/>
  <c r="F30" i="15" l="1"/>
  <c r="I32" i="15"/>
  <c r="K44" i="15" s="1"/>
  <c r="J44" i="15" s="1"/>
  <c r="F29" i="15" l="1"/>
  <c r="I31" i="15"/>
  <c r="K43" i="15" l="1"/>
  <c r="J43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F28" i="15"/>
  <c r="I30" i="15"/>
  <c r="K42" i="15" s="1"/>
  <c r="J42" i="15" s="1"/>
  <c r="F27" i="15" l="1"/>
  <c r="I29" i="15"/>
  <c r="K41" i="15" s="1"/>
  <c r="J41" i="15" s="1"/>
  <c r="F26" i="15" l="1"/>
  <c r="I28" i="15"/>
  <c r="K40" i="15" s="1"/>
  <c r="J40" i="15" s="1"/>
  <c r="F25" i="15" l="1"/>
  <c r="I27" i="15"/>
  <c r="K39" i="15" s="1"/>
  <c r="J39" i="15" s="1"/>
  <c r="F24" i="15" l="1"/>
  <c r="I26" i="15"/>
  <c r="K38" i="15" s="1"/>
  <c r="J38" i="15" s="1"/>
  <c r="F23" i="15" l="1"/>
  <c r="I25" i="15"/>
  <c r="K37" i="15" s="1"/>
  <c r="J37" i="15" s="1"/>
  <c r="F22" i="15" l="1"/>
  <c r="I24" i="15"/>
  <c r="K36" i="15" s="1"/>
  <c r="J36" i="15" s="1"/>
  <c r="F21" i="15" l="1"/>
  <c r="I23" i="15"/>
  <c r="K35" i="15" s="1"/>
  <c r="J35" i="15" s="1"/>
  <c r="F20" i="15" l="1"/>
  <c r="I22" i="15"/>
  <c r="K34" i="15" s="1"/>
  <c r="J34" i="15" s="1"/>
  <c r="F19" i="15" l="1"/>
  <c r="I21" i="15"/>
  <c r="K33" i="15" s="1"/>
  <c r="J33" i="15" s="1"/>
  <c r="F18" i="15" l="1"/>
  <c r="I20" i="15"/>
  <c r="K32" i="15" s="1"/>
  <c r="J32" i="15" s="1"/>
  <c r="F17" i="15" l="1"/>
  <c r="I19" i="15"/>
  <c r="K31" i="15" s="1"/>
  <c r="J31" i="15" s="1"/>
  <c r="L43" i="15" s="1"/>
  <c r="F16" i="15" l="1"/>
  <c r="I18" i="15"/>
  <c r="K30" i="15" s="1"/>
  <c r="J30" i="15" s="1"/>
  <c r="L44" i="15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F15" i="15" l="1"/>
  <c r="I17" i="15"/>
  <c r="K29" i="15" s="1"/>
  <c r="J29" i="15" s="1"/>
  <c r="F14" i="15" l="1"/>
  <c r="I16" i="15"/>
  <c r="K28" i="15" s="1"/>
  <c r="J28" i="15" s="1"/>
  <c r="F13" i="15" l="1"/>
  <c r="I15" i="15"/>
  <c r="K27" i="15" s="1"/>
  <c r="J27" i="15" s="1"/>
  <c r="F12" i="15" l="1"/>
  <c r="I14" i="15"/>
  <c r="K26" i="15" s="1"/>
  <c r="J26" i="15" s="1"/>
  <c r="F11" i="15" l="1"/>
  <c r="I13" i="15"/>
  <c r="K25" i="15" s="1"/>
  <c r="J25" i="15" s="1"/>
  <c r="F10" i="15" l="1"/>
  <c r="I12" i="15"/>
  <c r="K24" i="15" s="1"/>
  <c r="J24" i="15" s="1"/>
  <c r="F9" i="15" l="1"/>
  <c r="I11" i="15"/>
  <c r="K23" i="15" s="1"/>
  <c r="J23" i="15" s="1"/>
  <c r="F8" i="15" l="1"/>
  <c r="I10" i="15"/>
  <c r="K22" i="15" s="1"/>
  <c r="J22" i="15" s="1"/>
  <c r="F7" i="15" l="1"/>
  <c r="I9" i="15"/>
  <c r="K21" i="15" s="1"/>
  <c r="J21" i="15" s="1"/>
  <c r="I8" i="15" l="1"/>
  <c r="K20" i="15" s="1"/>
  <c r="J20" i="15" s="1"/>
  <c r="F6" i="15"/>
  <c r="F5" i="15" l="1"/>
  <c r="F4" i="15" s="1"/>
  <c r="F3" i="15" s="1"/>
  <c r="F2" i="15" s="1"/>
  <c r="I7" i="15"/>
  <c r="K19" i="15" s="1"/>
  <c r="J19" i="15" s="1"/>
  <c r="L19" i="15" l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AN2" i="9" l="1"/>
  <c r="AN4" i="9"/>
  <c r="AN5" i="9"/>
  <c r="AN6" i="9"/>
  <c r="AN7" i="9"/>
  <c r="AN8" i="9"/>
  <c r="AN9" i="9"/>
  <c r="AN10" i="9"/>
  <c r="AN11" i="9"/>
  <c r="AN12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N54" i="9"/>
  <c r="AN55" i="9"/>
  <c r="AN56" i="9"/>
  <c r="AN57" i="9"/>
  <c r="AN58" i="9"/>
  <c r="AN59" i="9"/>
  <c r="AN60" i="9"/>
  <c r="AN61" i="9"/>
  <c r="AN62" i="9"/>
  <c r="AN63" i="9"/>
  <c r="AN64" i="9"/>
  <c r="AN65" i="9"/>
  <c r="AN66" i="9"/>
  <c r="AN67" i="9"/>
  <c r="AN68" i="9"/>
  <c r="AN69" i="9"/>
  <c r="AN70" i="9"/>
  <c r="AN71" i="9"/>
  <c r="AN72" i="9"/>
  <c r="AN73" i="9"/>
  <c r="AN74" i="9"/>
  <c r="AN75" i="9"/>
  <c r="AN76" i="9"/>
  <c r="AN77" i="9"/>
  <c r="AN78" i="9"/>
  <c r="AN79" i="9"/>
  <c r="AN80" i="9"/>
  <c r="AN81" i="9"/>
  <c r="AN82" i="9"/>
  <c r="AN83" i="9"/>
  <c r="AN84" i="9"/>
  <c r="AN85" i="9"/>
  <c r="AN86" i="9"/>
  <c r="AN87" i="9"/>
  <c r="AN88" i="9"/>
  <c r="AN89" i="9"/>
  <c r="AN90" i="9"/>
  <c r="AN91" i="9"/>
  <c r="AN92" i="9"/>
  <c r="AN93" i="9"/>
  <c r="AN94" i="9"/>
  <c r="AN95" i="9"/>
  <c r="AN96" i="9"/>
  <c r="AN97" i="9"/>
  <c r="AN98" i="9"/>
  <c r="AN99" i="9"/>
  <c r="AN100" i="9"/>
  <c r="AN101" i="9"/>
  <c r="AN102" i="9"/>
  <c r="AN103" i="9"/>
  <c r="AN104" i="9"/>
  <c r="AN105" i="9"/>
  <c r="AN106" i="9"/>
  <c r="AN107" i="9"/>
  <c r="AN108" i="9"/>
  <c r="AN109" i="9"/>
  <c r="AN110" i="9"/>
  <c r="AN111" i="9"/>
  <c r="AN112" i="9"/>
  <c r="AN113" i="9"/>
  <c r="AN114" i="9"/>
  <c r="AN115" i="9"/>
  <c r="AN116" i="9"/>
  <c r="AN117" i="9"/>
  <c r="AN118" i="9"/>
  <c r="AN119" i="9"/>
  <c r="AN120" i="9"/>
  <c r="AN121" i="9"/>
  <c r="AN122" i="9"/>
  <c r="AN123" i="9"/>
  <c r="AN124" i="9"/>
  <c r="AN125" i="9"/>
  <c r="AN126" i="9"/>
  <c r="AN3" i="9"/>
  <c r="N361" i="10"/>
  <c r="M361" i="10"/>
  <c r="S85" i="2" l="1"/>
  <c r="S72" i="2"/>
  <c r="S67" i="2"/>
  <c r="S29" i="2"/>
  <c r="U130" i="9"/>
  <c r="S130" i="9"/>
  <c r="U129" i="9"/>
  <c r="S129" i="9"/>
  <c r="U128" i="9"/>
  <c r="S128" i="9"/>
  <c r="U127" i="9"/>
  <c r="S127" i="9"/>
  <c r="U126" i="9"/>
  <c r="S126" i="9"/>
  <c r="U125" i="9"/>
  <c r="S125" i="9"/>
  <c r="U124" i="9"/>
  <c r="S124" i="9"/>
  <c r="U123" i="9"/>
  <c r="S123" i="9"/>
  <c r="U122" i="9"/>
  <c r="S122" i="9"/>
  <c r="U121" i="9"/>
  <c r="S121" i="9"/>
  <c r="U120" i="9"/>
  <c r="S120" i="9"/>
  <c r="U119" i="9"/>
  <c r="S119" i="9"/>
  <c r="U118" i="9"/>
  <c r="S118" i="9"/>
  <c r="U117" i="9"/>
  <c r="S117" i="9"/>
  <c r="U116" i="9"/>
  <c r="S116" i="9"/>
  <c r="U115" i="9"/>
  <c r="S115" i="9"/>
  <c r="U114" i="9"/>
  <c r="S114" i="9"/>
  <c r="U113" i="9"/>
  <c r="S113" i="9"/>
  <c r="U112" i="9"/>
  <c r="S112" i="9"/>
  <c r="U111" i="9"/>
  <c r="S111" i="9"/>
  <c r="U110" i="9"/>
  <c r="S110" i="9"/>
  <c r="U109" i="9"/>
  <c r="S109" i="9"/>
  <c r="U108" i="9"/>
  <c r="S108" i="9"/>
  <c r="U107" i="9"/>
  <c r="S107" i="9"/>
  <c r="U106" i="9"/>
  <c r="S106" i="9"/>
  <c r="U105" i="9"/>
  <c r="S105" i="9"/>
  <c r="U104" i="9"/>
  <c r="S104" i="9"/>
  <c r="U103" i="9"/>
  <c r="S103" i="9"/>
  <c r="U102" i="9"/>
  <c r="S102" i="9"/>
  <c r="U101" i="9"/>
  <c r="S101" i="9"/>
  <c r="U100" i="9"/>
  <c r="S100" i="9"/>
  <c r="U99" i="9"/>
  <c r="S99" i="9"/>
  <c r="U98" i="9"/>
  <c r="S98" i="9"/>
  <c r="U97" i="9"/>
  <c r="S97" i="9"/>
  <c r="U96" i="9"/>
  <c r="S96" i="9"/>
  <c r="U95" i="9"/>
  <c r="S95" i="9"/>
  <c r="U94" i="9"/>
  <c r="S94" i="9"/>
  <c r="U93" i="9"/>
  <c r="S93" i="9"/>
  <c r="U92" i="9"/>
  <c r="S92" i="9"/>
  <c r="U91" i="9"/>
  <c r="S91" i="9"/>
  <c r="U90" i="9"/>
  <c r="S90" i="9"/>
  <c r="U89" i="9"/>
  <c r="S89" i="9"/>
  <c r="U88" i="9"/>
  <c r="S88" i="9"/>
  <c r="U87" i="9"/>
  <c r="S87" i="9"/>
  <c r="U86" i="9"/>
  <c r="S86" i="9"/>
  <c r="U85" i="9"/>
  <c r="S85" i="9"/>
  <c r="U84" i="9"/>
  <c r="S84" i="9"/>
  <c r="U83" i="9"/>
  <c r="S83" i="9"/>
  <c r="U82" i="9"/>
  <c r="S82" i="9"/>
  <c r="U81" i="9"/>
  <c r="S81" i="9"/>
  <c r="U80" i="9"/>
  <c r="S80" i="9"/>
  <c r="U79" i="9"/>
  <c r="S79" i="9"/>
  <c r="U78" i="9"/>
  <c r="S78" i="9"/>
  <c r="U77" i="9"/>
  <c r="S77" i="9"/>
  <c r="U76" i="9"/>
  <c r="S76" i="9"/>
  <c r="U75" i="9"/>
  <c r="S75" i="9"/>
  <c r="U74" i="9"/>
  <c r="S74" i="9"/>
  <c r="U73" i="9"/>
  <c r="S73" i="9"/>
  <c r="U72" i="9"/>
  <c r="S72" i="9"/>
  <c r="U71" i="9"/>
  <c r="S71" i="9"/>
  <c r="U70" i="9"/>
  <c r="S70" i="9"/>
  <c r="U69" i="9"/>
  <c r="S69" i="9"/>
  <c r="U68" i="9"/>
  <c r="S68" i="9"/>
  <c r="U67" i="9"/>
  <c r="S67" i="9"/>
  <c r="U66" i="9"/>
  <c r="S66" i="9"/>
  <c r="U65" i="9"/>
  <c r="S65" i="9"/>
  <c r="U64" i="9"/>
  <c r="S64" i="9"/>
  <c r="U63" i="9"/>
  <c r="S63" i="9"/>
  <c r="U62" i="9"/>
  <c r="S62" i="9"/>
  <c r="U61" i="9"/>
  <c r="S61" i="9"/>
  <c r="U60" i="9"/>
  <c r="S60" i="9"/>
  <c r="U59" i="9"/>
  <c r="S59" i="9"/>
  <c r="U58" i="9"/>
  <c r="S58" i="9"/>
  <c r="U57" i="9"/>
  <c r="S57" i="9"/>
  <c r="U56" i="9"/>
  <c r="S56" i="9"/>
  <c r="U55" i="9"/>
  <c r="S55" i="9"/>
  <c r="U54" i="9"/>
  <c r="S54" i="9"/>
  <c r="U53" i="9"/>
  <c r="S53" i="9"/>
  <c r="U52" i="9"/>
  <c r="S52" i="9"/>
  <c r="U51" i="9"/>
  <c r="S51" i="9"/>
  <c r="U50" i="9"/>
  <c r="S50" i="9"/>
  <c r="U49" i="9"/>
  <c r="S49" i="9"/>
  <c r="U48" i="9"/>
  <c r="S48" i="9"/>
  <c r="U47" i="9"/>
  <c r="S47" i="9"/>
  <c r="U46" i="9"/>
  <c r="S46" i="9"/>
  <c r="U45" i="9"/>
  <c r="S45" i="9"/>
  <c r="U44" i="9"/>
  <c r="S44" i="9"/>
  <c r="U43" i="9"/>
  <c r="S43" i="9"/>
  <c r="U42" i="9"/>
  <c r="S42" i="9"/>
  <c r="U41" i="9"/>
  <c r="S41" i="9"/>
  <c r="U40" i="9"/>
  <c r="S40" i="9"/>
  <c r="U39" i="9"/>
  <c r="S39" i="9"/>
  <c r="U38" i="9"/>
  <c r="S38" i="9"/>
  <c r="U37" i="9"/>
  <c r="S37" i="9"/>
  <c r="U36" i="9"/>
  <c r="S36" i="9"/>
  <c r="U35" i="9"/>
  <c r="S35" i="9"/>
  <c r="U34" i="9"/>
  <c r="S34" i="9"/>
  <c r="U33" i="9"/>
  <c r="S33" i="9"/>
  <c r="U32" i="9"/>
  <c r="S32" i="9"/>
  <c r="U31" i="9"/>
  <c r="S31" i="9"/>
  <c r="U30" i="9"/>
  <c r="S30" i="9"/>
  <c r="U29" i="9"/>
  <c r="S29" i="9"/>
  <c r="U28" i="9"/>
  <c r="S28" i="9"/>
  <c r="U27" i="9"/>
  <c r="S27" i="9"/>
  <c r="U26" i="9"/>
  <c r="S26" i="9"/>
  <c r="U25" i="9"/>
  <c r="S25" i="9"/>
  <c r="U24" i="9"/>
  <c r="S24" i="9"/>
  <c r="U23" i="9"/>
  <c r="S23" i="9"/>
  <c r="U22" i="9"/>
  <c r="S22" i="9"/>
  <c r="U21" i="9"/>
  <c r="S21" i="9"/>
  <c r="U20" i="9"/>
  <c r="S20" i="9"/>
  <c r="U19" i="9"/>
  <c r="S19" i="9"/>
  <c r="U18" i="9"/>
  <c r="S18" i="9"/>
  <c r="U17" i="9"/>
  <c r="S17" i="9"/>
  <c r="U16" i="9"/>
  <c r="S16" i="9"/>
  <c r="U15" i="9"/>
  <c r="S15" i="9"/>
  <c r="U14" i="9"/>
  <c r="S14" i="9"/>
  <c r="U13" i="9"/>
  <c r="S13" i="9"/>
  <c r="U12" i="9"/>
  <c r="S12" i="9"/>
  <c r="U11" i="9"/>
  <c r="S11" i="9"/>
  <c r="U10" i="9"/>
  <c r="S10" i="9"/>
  <c r="U9" i="9"/>
  <c r="S9" i="9"/>
  <c r="U8" i="9"/>
  <c r="S8" i="9"/>
  <c r="U7" i="9"/>
  <c r="S7" i="9"/>
  <c r="U6" i="9"/>
  <c r="S6" i="9"/>
  <c r="U5" i="9"/>
  <c r="S5" i="9"/>
  <c r="U4" i="9"/>
  <c r="S4" i="9"/>
  <c r="U3" i="9"/>
  <c r="S3" i="9"/>
  <c r="U2" i="9" l="1"/>
  <c r="Y2" i="9"/>
  <c r="P132" i="2"/>
  <c r="H133" i="2"/>
  <c r="AQ13" i="9"/>
  <c r="AR7" i="9"/>
  <c r="Y130" i="9"/>
  <c r="Q130" i="9"/>
  <c r="Y129" i="9"/>
  <c r="Q129" i="9"/>
  <c r="Y128" i="9"/>
  <c r="Q128" i="9"/>
  <c r="Y127" i="9"/>
  <c r="Q127" i="9"/>
  <c r="Y126" i="9"/>
  <c r="Q126" i="9"/>
  <c r="Y125" i="9"/>
  <c r="Q125" i="9"/>
  <c r="Y124" i="9"/>
  <c r="Q124" i="9"/>
  <c r="Y123" i="9"/>
  <c r="Q123" i="9"/>
  <c r="Y122" i="9"/>
  <c r="Q122" i="9"/>
  <c r="Y121" i="9"/>
  <c r="Q121" i="9"/>
  <c r="Y120" i="9"/>
  <c r="Q120" i="9"/>
  <c r="Y119" i="9"/>
  <c r="Q119" i="9"/>
  <c r="Y118" i="9"/>
  <c r="Q118" i="9"/>
  <c r="Y117" i="9"/>
  <c r="Q117" i="9"/>
  <c r="Y116" i="9"/>
  <c r="Q116" i="9"/>
  <c r="Y115" i="9"/>
  <c r="Q115" i="9"/>
  <c r="Y114" i="9"/>
  <c r="Q114" i="9"/>
  <c r="Y113" i="9"/>
  <c r="Q113" i="9"/>
  <c r="Y112" i="9"/>
  <c r="Q112" i="9"/>
  <c r="Y111" i="9"/>
  <c r="Q111" i="9"/>
  <c r="Y110" i="9"/>
  <c r="Q110" i="9"/>
  <c r="Y109" i="9"/>
  <c r="Q109" i="9"/>
  <c r="Y108" i="9"/>
  <c r="Q108" i="9"/>
  <c r="Y107" i="9"/>
  <c r="Q107" i="9"/>
  <c r="Y106" i="9"/>
  <c r="Q106" i="9"/>
  <c r="Y105" i="9"/>
  <c r="Q105" i="9"/>
  <c r="Y104" i="9"/>
  <c r="Q104" i="9"/>
  <c r="Y103" i="9"/>
  <c r="Q103" i="9"/>
  <c r="Y102" i="9"/>
  <c r="Q102" i="9"/>
  <c r="Y101" i="9"/>
  <c r="Q101" i="9"/>
  <c r="Y100" i="9"/>
  <c r="Q100" i="9"/>
  <c r="Y99" i="9"/>
  <c r="Q99" i="9"/>
  <c r="Y98" i="9"/>
  <c r="Q98" i="9"/>
  <c r="Y97" i="9"/>
  <c r="Q97" i="9"/>
  <c r="Y96" i="9"/>
  <c r="Q96" i="9"/>
  <c r="Y95" i="9"/>
  <c r="Q95" i="9"/>
  <c r="Y94" i="9"/>
  <c r="Q94" i="9"/>
  <c r="Y93" i="9"/>
  <c r="Q93" i="9"/>
  <c r="Y92" i="9"/>
  <c r="Q92" i="9"/>
  <c r="Y91" i="9"/>
  <c r="Q91" i="9"/>
  <c r="Y90" i="9"/>
  <c r="Q90" i="9"/>
  <c r="Y89" i="9"/>
  <c r="Q89" i="9"/>
  <c r="Y88" i="9"/>
  <c r="Q88" i="9"/>
  <c r="Y87" i="9"/>
  <c r="Q87" i="9"/>
  <c r="Y86" i="9"/>
  <c r="Q86" i="9"/>
  <c r="Y85" i="9"/>
  <c r="Q85" i="9"/>
  <c r="Y84" i="9"/>
  <c r="Q84" i="9"/>
  <c r="Y83" i="9"/>
  <c r="Q83" i="9"/>
  <c r="Y82" i="9"/>
  <c r="Q82" i="9"/>
  <c r="Y81" i="9"/>
  <c r="Q81" i="9"/>
  <c r="Y80" i="9"/>
  <c r="Q80" i="9"/>
  <c r="Y79" i="9"/>
  <c r="Q79" i="9"/>
  <c r="Y78" i="9"/>
  <c r="Q78" i="9"/>
  <c r="Y77" i="9"/>
  <c r="Q77" i="9"/>
  <c r="Y76" i="9"/>
  <c r="Q76" i="9"/>
  <c r="Y75" i="9"/>
  <c r="Q75" i="9"/>
  <c r="Y74" i="9"/>
  <c r="Q74" i="9"/>
  <c r="Y73" i="9"/>
  <c r="Q73" i="9"/>
  <c r="Y72" i="9"/>
  <c r="Q72" i="9"/>
  <c r="Y71" i="9"/>
  <c r="Q71" i="9"/>
  <c r="Y70" i="9"/>
  <c r="Q70" i="9"/>
  <c r="Y69" i="9"/>
  <c r="Q69" i="9"/>
  <c r="Y68" i="9"/>
  <c r="Q68" i="9"/>
  <c r="Y67" i="9"/>
  <c r="Q67" i="9"/>
  <c r="Y66" i="9"/>
  <c r="Q66" i="9"/>
  <c r="Y65" i="9"/>
  <c r="Q65" i="9"/>
  <c r="Y64" i="9"/>
  <c r="Q64" i="9"/>
  <c r="Y63" i="9"/>
  <c r="Q63" i="9"/>
  <c r="Y62" i="9"/>
  <c r="Q62" i="9"/>
  <c r="Y61" i="9"/>
  <c r="Q61" i="9"/>
  <c r="Y60" i="9"/>
  <c r="Q60" i="9"/>
  <c r="Y59" i="9"/>
  <c r="Q59" i="9"/>
  <c r="Y58" i="9"/>
  <c r="Q58" i="9"/>
  <c r="Y57" i="9"/>
  <c r="Q57" i="9"/>
  <c r="Y56" i="9"/>
  <c r="Q56" i="9"/>
  <c r="Y55" i="9"/>
  <c r="Q55" i="9"/>
  <c r="Y54" i="9"/>
  <c r="Q54" i="9"/>
  <c r="Y53" i="9"/>
  <c r="Q53" i="9"/>
  <c r="Y52" i="9"/>
  <c r="Q52" i="9"/>
  <c r="Y51" i="9"/>
  <c r="Q51" i="9"/>
  <c r="Y50" i="9"/>
  <c r="Q50" i="9"/>
  <c r="Y49" i="9"/>
  <c r="Q49" i="9"/>
  <c r="Y48" i="9"/>
  <c r="Q48" i="9"/>
  <c r="Y47" i="9"/>
  <c r="Q47" i="9"/>
  <c r="Y46" i="9"/>
  <c r="Q46" i="9"/>
  <c r="Y45" i="9"/>
  <c r="Q45" i="9"/>
  <c r="Y44" i="9"/>
  <c r="Q44" i="9"/>
  <c r="Y43" i="9"/>
  <c r="Q43" i="9"/>
  <c r="Y42" i="9"/>
  <c r="Q42" i="9"/>
  <c r="Y41" i="9"/>
  <c r="Q41" i="9"/>
  <c r="Y40" i="9"/>
  <c r="Q40" i="9"/>
  <c r="Y39" i="9"/>
  <c r="Q39" i="9"/>
  <c r="Y38" i="9"/>
  <c r="Q38" i="9"/>
  <c r="Y37" i="9"/>
  <c r="Q37" i="9"/>
  <c r="Y36" i="9"/>
  <c r="Q36" i="9"/>
  <c r="Y35" i="9"/>
  <c r="Q35" i="9"/>
  <c r="Y34" i="9"/>
  <c r="Q34" i="9"/>
  <c r="Y33" i="9"/>
  <c r="Q33" i="9"/>
  <c r="Y32" i="9"/>
  <c r="Q32" i="9"/>
  <c r="Y31" i="9"/>
  <c r="Q31" i="9"/>
  <c r="Y30" i="9"/>
  <c r="Q30" i="9"/>
  <c r="Y29" i="9"/>
  <c r="Q29" i="9"/>
  <c r="Y28" i="9"/>
  <c r="Q28" i="9"/>
  <c r="Y27" i="9"/>
  <c r="Q27" i="9"/>
  <c r="Y26" i="9"/>
  <c r="Q26" i="9"/>
  <c r="Y25" i="9"/>
  <c r="Q25" i="9"/>
  <c r="Y24" i="9"/>
  <c r="Q24" i="9"/>
  <c r="Y23" i="9"/>
  <c r="Q23" i="9"/>
  <c r="Y22" i="9"/>
  <c r="Q22" i="9"/>
  <c r="Y21" i="9"/>
  <c r="Q21" i="9"/>
  <c r="Y20" i="9"/>
  <c r="Q20" i="9"/>
  <c r="Y19" i="9"/>
  <c r="Q19" i="9"/>
  <c r="Y18" i="9"/>
  <c r="Q18" i="9"/>
  <c r="Y17" i="9"/>
  <c r="Q17" i="9"/>
  <c r="Y16" i="9"/>
  <c r="Q16" i="9"/>
  <c r="Y15" i="9"/>
  <c r="Q15" i="9"/>
  <c r="Y14" i="9"/>
  <c r="Q14" i="9"/>
  <c r="Y13" i="9"/>
  <c r="Q13" i="9"/>
  <c r="Y12" i="9"/>
  <c r="Q12" i="9"/>
  <c r="Y11" i="9"/>
  <c r="Q11" i="9"/>
  <c r="Y10" i="9"/>
  <c r="Q10" i="9"/>
  <c r="A10" i="9"/>
  <c r="Y9" i="9"/>
  <c r="Q9" i="9"/>
  <c r="A9" i="9"/>
  <c r="Y8" i="9"/>
  <c r="Q8" i="9"/>
  <c r="A8" i="9"/>
  <c r="Y7" i="9"/>
  <c r="Q7" i="9"/>
  <c r="A7" i="9"/>
  <c r="Y6" i="9"/>
  <c r="Q6" i="9"/>
  <c r="A6" i="9"/>
  <c r="Y5" i="9"/>
  <c r="Q5" i="9"/>
  <c r="A5" i="9"/>
  <c r="Y4" i="9"/>
  <c r="Q4" i="9"/>
  <c r="A4" i="9"/>
  <c r="Y3" i="9"/>
  <c r="Q3" i="9"/>
  <c r="A3" i="9"/>
  <c r="A2" i="9"/>
  <c r="B2" i="9" s="1"/>
  <c r="M92" i="2"/>
  <c r="I369" i="10"/>
  <c r="G369" i="10"/>
  <c r="F369" i="10"/>
  <c r="F370" i="10" s="1"/>
  <c r="F371" i="10" s="1"/>
  <c r="F372" i="10" s="1"/>
  <c r="F373" i="10" s="1"/>
  <c r="F374" i="10" s="1"/>
  <c r="F375" i="10" s="1"/>
  <c r="F376" i="10" s="1"/>
  <c r="F377" i="10" s="1"/>
  <c r="F378" i="10" s="1"/>
  <c r="F379" i="10" s="1"/>
  <c r="F380" i="10" s="1"/>
  <c r="F381" i="10" s="1"/>
  <c r="E369" i="10"/>
  <c r="E370" i="10" s="1"/>
  <c r="E371" i="10" s="1"/>
  <c r="E372" i="10" s="1"/>
  <c r="E373" i="10" s="1"/>
  <c r="E374" i="10" s="1"/>
  <c r="E375" i="10" s="1"/>
  <c r="E376" i="10" s="1"/>
  <c r="E377" i="10" s="1"/>
  <c r="E378" i="10" s="1"/>
  <c r="E379" i="10" s="1"/>
  <c r="E380" i="10" s="1"/>
  <c r="E381" i="10" s="1"/>
  <c r="I368" i="10"/>
  <c r="I367" i="10"/>
  <c r="I366" i="10"/>
  <c r="I365" i="10"/>
  <c r="I364" i="10"/>
  <c r="I363" i="10"/>
  <c r="I362" i="10"/>
  <c r="I361" i="10"/>
  <c r="I360" i="10"/>
  <c r="I359" i="10"/>
  <c r="I358" i="10"/>
  <c r="I357" i="10"/>
  <c r="I356" i="10"/>
  <c r="I355" i="10"/>
  <c r="I354" i="10"/>
  <c r="I353" i="10"/>
  <c r="I352" i="10"/>
  <c r="I351" i="10"/>
  <c r="I350" i="10"/>
  <c r="I349" i="10"/>
  <c r="I348" i="10"/>
  <c r="I347" i="10"/>
  <c r="I346" i="10"/>
  <c r="I345" i="10"/>
  <c r="I344" i="10"/>
  <c r="I343" i="10"/>
  <c r="I342" i="10"/>
  <c r="I341" i="10"/>
  <c r="I340" i="10"/>
  <c r="I339" i="10"/>
  <c r="I338" i="10"/>
  <c r="I337" i="10"/>
  <c r="I336" i="10"/>
  <c r="I335" i="10"/>
  <c r="I334" i="10"/>
  <c r="I333" i="10"/>
  <c r="I332" i="10"/>
  <c r="I331" i="10"/>
  <c r="I330" i="10"/>
  <c r="I329" i="10"/>
  <c r="I328" i="10"/>
  <c r="I327" i="10"/>
  <c r="I326" i="10"/>
  <c r="I325" i="10"/>
  <c r="I324" i="10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H115" i="10"/>
  <c r="H116" i="10" s="1"/>
  <c r="H117" i="10" s="1"/>
  <c r="H118" i="10" s="1"/>
  <c r="H119" i="10" s="1"/>
  <c r="H120" i="10" s="1"/>
  <c r="H121" i="10" s="1"/>
  <c r="H122" i="10" s="1"/>
  <c r="S2" i="9"/>
  <c r="Q2" i="9"/>
  <c r="W2" i="9" l="1"/>
  <c r="W129" i="9"/>
  <c r="W125" i="9"/>
  <c r="W121" i="9"/>
  <c r="W117" i="9"/>
  <c r="W113" i="9"/>
  <c r="W109" i="9"/>
  <c r="W105" i="9"/>
  <c r="W101" i="9"/>
  <c r="W97" i="9"/>
  <c r="W93" i="9"/>
  <c r="W89" i="9"/>
  <c r="W85" i="9"/>
  <c r="W81" i="9"/>
  <c r="W77" i="9"/>
  <c r="W73" i="9"/>
  <c r="W69" i="9"/>
  <c r="W65" i="9"/>
  <c r="W61" i="9"/>
  <c r="W57" i="9"/>
  <c r="W53" i="9"/>
  <c r="W49" i="9"/>
  <c r="W45" i="9"/>
  <c r="W41" i="9"/>
  <c r="W37" i="9"/>
  <c r="W33" i="9"/>
  <c r="W29" i="9"/>
  <c r="W25" i="9"/>
  <c r="W21" i="9"/>
  <c r="W17" i="9"/>
  <c r="W13" i="9"/>
  <c r="W9" i="9"/>
  <c r="W5" i="9"/>
  <c r="W124" i="9"/>
  <c r="W116" i="9"/>
  <c r="W112" i="9"/>
  <c r="W76" i="9"/>
  <c r="W60" i="9"/>
  <c r="W40" i="9"/>
  <c r="W28" i="9"/>
  <c r="W20" i="9"/>
  <c r="W4" i="9"/>
  <c r="W130" i="9"/>
  <c r="W126" i="9"/>
  <c r="W122" i="9"/>
  <c r="W118" i="9"/>
  <c r="W114" i="9"/>
  <c r="W110" i="9"/>
  <c r="W106" i="9"/>
  <c r="W102" i="9"/>
  <c r="W98" i="9"/>
  <c r="W94" i="9"/>
  <c r="W90" i="9"/>
  <c r="W86" i="9"/>
  <c r="W82" i="9"/>
  <c r="W78" i="9"/>
  <c r="W74" i="9"/>
  <c r="W70" i="9"/>
  <c r="W66" i="9"/>
  <c r="W62" i="9"/>
  <c r="W58" i="9"/>
  <c r="W54" i="9"/>
  <c r="W50" i="9"/>
  <c r="W46" i="9"/>
  <c r="W42" i="9"/>
  <c r="W38" i="9"/>
  <c r="W34" i="9"/>
  <c r="W30" i="9"/>
  <c r="W26" i="9"/>
  <c r="W22" i="9"/>
  <c r="W18" i="9"/>
  <c r="W14" i="9"/>
  <c r="W10" i="9"/>
  <c r="W6" i="9"/>
  <c r="W128" i="9"/>
  <c r="W120" i="9"/>
  <c r="W108" i="9"/>
  <c r="W100" i="9"/>
  <c r="W96" i="9"/>
  <c r="W92" i="9"/>
  <c r="W84" i="9"/>
  <c r="W64" i="9"/>
  <c r="W52" i="9"/>
  <c r="W44" i="9"/>
  <c r="W32" i="9"/>
  <c r="W16" i="9"/>
  <c r="W127" i="9"/>
  <c r="W123" i="9"/>
  <c r="W119" i="9"/>
  <c r="W115" i="9"/>
  <c r="W111" i="9"/>
  <c r="W107" i="9"/>
  <c r="W103" i="9"/>
  <c r="W99" i="9"/>
  <c r="W95" i="9"/>
  <c r="W91" i="9"/>
  <c r="W87" i="9"/>
  <c r="W83" i="9"/>
  <c r="W79" i="9"/>
  <c r="W75" i="9"/>
  <c r="W71" i="9"/>
  <c r="W67" i="9"/>
  <c r="W63" i="9"/>
  <c r="W59" i="9"/>
  <c r="W55" i="9"/>
  <c r="W51" i="9"/>
  <c r="W47" i="9"/>
  <c r="W43" i="9"/>
  <c r="W39" i="9"/>
  <c r="W35" i="9"/>
  <c r="W31" i="9"/>
  <c r="W27" i="9"/>
  <c r="W23" i="9"/>
  <c r="W19" i="9"/>
  <c r="W15" i="9"/>
  <c r="W11" i="9"/>
  <c r="W7" i="9"/>
  <c r="W3" i="9"/>
  <c r="W104" i="9"/>
  <c r="W88" i="9"/>
  <c r="W80" i="9"/>
  <c r="W72" i="9"/>
  <c r="W68" i="9"/>
  <c r="W56" i="9"/>
  <c r="W48" i="9"/>
  <c r="W36" i="9"/>
  <c r="W24" i="9"/>
  <c r="W12" i="9"/>
  <c r="W8" i="9"/>
  <c r="B5" i="9"/>
  <c r="C5" i="9"/>
  <c r="C9" i="9"/>
  <c r="B7" i="9"/>
  <c r="C10" i="9"/>
  <c r="B9" i="9"/>
  <c r="B3" i="9"/>
  <c r="C6" i="9"/>
  <c r="C3" i="9"/>
  <c r="B4" i="9"/>
  <c r="C7" i="9"/>
  <c r="B8" i="9"/>
  <c r="C4" i="9"/>
  <c r="C8" i="9"/>
  <c r="B6" i="9"/>
  <c r="B10" i="9"/>
  <c r="C2" i="9"/>
  <c r="I370" i="10"/>
  <c r="H123" i="10"/>
  <c r="I122" i="10"/>
  <c r="G370" i="10"/>
  <c r="D369" i="10"/>
  <c r="I371" i="10" l="1"/>
  <c r="D370" i="10"/>
  <c r="G371" i="10"/>
  <c r="I123" i="10"/>
  <c r="H124" i="10"/>
  <c r="G372" i="10" l="1"/>
  <c r="I372" i="10"/>
  <c r="D371" i="10"/>
  <c r="H125" i="10"/>
  <c r="I124" i="10"/>
  <c r="H126" i="10" l="1"/>
  <c r="I125" i="10"/>
  <c r="I373" i="10"/>
  <c r="D372" i="10"/>
  <c r="G373" i="10"/>
  <c r="I374" i="10" l="1"/>
  <c r="D373" i="10"/>
  <c r="G374" i="10"/>
  <c r="H127" i="10"/>
  <c r="I127" i="10" s="1"/>
  <c r="I126" i="10"/>
  <c r="G375" i="10" l="1"/>
  <c r="D374" i="10"/>
  <c r="I375" i="10"/>
  <c r="I376" i="10" l="1"/>
  <c r="D375" i="10"/>
  <c r="G376" i="10"/>
  <c r="I377" i="10" l="1"/>
  <c r="D376" i="10"/>
  <c r="G377" i="10"/>
  <c r="I378" i="10" l="1"/>
  <c r="D377" i="10"/>
  <c r="G378" i="10"/>
  <c r="G379" i="10" l="1"/>
  <c r="I379" i="10"/>
  <c r="D378" i="10"/>
  <c r="I380" i="10" l="1"/>
  <c r="D379" i="10"/>
  <c r="G380" i="10"/>
  <c r="I381" i="10" l="1"/>
  <c r="D380" i="10"/>
  <c r="G381" i="10"/>
  <c r="D381" i="10" s="1"/>
  <c r="P72" i="2" l="1"/>
  <c r="P23" i="2"/>
  <c r="P35" i="2" l="1"/>
  <c r="F11" i="2" l="1"/>
  <c r="F12" i="2" l="1"/>
  <c r="A11" i="9"/>
  <c r="C11" i="9" l="1"/>
  <c r="B11" i="9"/>
  <c r="F13" i="2"/>
  <c r="A12" i="9"/>
  <c r="F14" i="2" l="1"/>
  <c r="A13" i="9"/>
  <c r="B12" i="9"/>
  <c r="C12" i="9"/>
  <c r="F15" i="2" l="1"/>
  <c r="A14" i="9"/>
  <c r="C13" i="9"/>
  <c r="B13" i="9"/>
  <c r="B14" i="9" l="1"/>
  <c r="C14" i="9"/>
  <c r="F16" i="2"/>
  <c r="A15" i="9"/>
  <c r="B15" i="9" l="1"/>
  <c r="C15" i="9"/>
  <c r="F17" i="2"/>
  <c r="A16" i="9"/>
  <c r="B16" i="9" l="1"/>
  <c r="C16" i="9"/>
  <c r="F18" i="2"/>
  <c r="A17" i="9"/>
  <c r="C17" i="9" l="1"/>
  <c r="B17" i="9"/>
  <c r="F19" i="2"/>
  <c r="A18" i="9"/>
  <c r="F20" i="2" l="1"/>
  <c r="A19" i="9"/>
  <c r="C18" i="9"/>
  <c r="B18" i="9"/>
  <c r="C19" i="9" l="1"/>
  <c r="B19" i="9"/>
  <c r="F21" i="2"/>
  <c r="A20" i="9"/>
  <c r="B20" i="9" l="1"/>
  <c r="C20" i="9"/>
  <c r="F22" i="2"/>
  <c r="A21" i="9"/>
  <c r="F23" i="2" l="1"/>
  <c r="A22" i="9"/>
  <c r="C21" i="9"/>
  <c r="B21" i="9"/>
  <c r="C22" i="9" l="1"/>
  <c r="B22" i="9"/>
  <c r="F24" i="2"/>
  <c r="A23" i="9"/>
  <c r="F25" i="2" l="1"/>
  <c r="A24" i="9"/>
  <c r="B23" i="9"/>
  <c r="C23" i="9"/>
  <c r="B24" i="9" l="1"/>
  <c r="C24" i="9"/>
  <c r="F26" i="2"/>
  <c r="A25" i="9"/>
  <c r="F27" i="2" l="1"/>
  <c r="A26" i="9"/>
  <c r="C25" i="9"/>
  <c r="B25" i="9"/>
  <c r="B26" i="9" l="1"/>
  <c r="C26" i="9"/>
  <c r="F28" i="2"/>
  <c r="A27" i="9"/>
  <c r="F29" i="2" l="1"/>
  <c r="A28" i="9"/>
  <c r="C27" i="9"/>
  <c r="B27" i="9"/>
  <c r="B28" i="9" l="1"/>
  <c r="C28" i="9"/>
  <c r="F30" i="2"/>
  <c r="A29" i="9"/>
  <c r="F31" i="2" l="1"/>
  <c r="A30" i="9"/>
  <c r="C29" i="9"/>
  <c r="B29" i="9"/>
  <c r="B30" i="9" l="1"/>
  <c r="C30" i="9"/>
  <c r="F32" i="2"/>
  <c r="A31" i="9"/>
  <c r="F33" i="2" l="1"/>
  <c r="A32" i="9"/>
  <c r="B31" i="9"/>
  <c r="C31" i="9"/>
  <c r="C32" i="9" l="1"/>
  <c r="B32" i="9"/>
  <c r="F34" i="2"/>
  <c r="A33" i="9"/>
  <c r="C33" i="9" l="1"/>
  <c r="B33" i="9"/>
  <c r="F35" i="2"/>
  <c r="A34" i="9"/>
  <c r="B34" i="9" l="1"/>
  <c r="C34" i="9"/>
  <c r="F36" i="2"/>
  <c r="A35" i="9"/>
  <c r="C35" i="9" l="1"/>
  <c r="B35" i="9"/>
  <c r="F37" i="2"/>
  <c r="A36" i="9"/>
  <c r="B36" i="9" l="1"/>
  <c r="C36" i="9"/>
  <c r="F38" i="2"/>
  <c r="A37" i="9"/>
  <c r="F39" i="2" l="1"/>
  <c r="A38" i="9"/>
  <c r="C37" i="9"/>
  <c r="B37" i="9"/>
  <c r="C38" i="9" l="1"/>
  <c r="B38" i="9"/>
  <c r="F40" i="2"/>
  <c r="A39" i="9"/>
  <c r="B39" i="9" l="1"/>
  <c r="C39" i="9"/>
  <c r="F41" i="2"/>
  <c r="A40" i="9"/>
  <c r="F42" i="2" l="1"/>
  <c r="A41" i="9"/>
  <c r="C40" i="9"/>
  <c r="B40" i="9"/>
  <c r="C41" i="9" l="1"/>
  <c r="B41" i="9"/>
  <c r="F43" i="2"/>
  <c r="A42" i="9"/>
  <c r="C42" i="9" l="1"/>
  <c r="B42" i="9"/>
  <c r="F44" i="2"/>
  <c r="A43" i="9"/>
  <c r="F45" i="2" l="1"/>
  <c r="A44" i="9"/>
  <c r="B43" i="9"/>
  <c r="C43" i="9"/>
  <c r="B44" i="9" l="1"/>
  <c r="C44" i="9"/>
  <c r="F46" i="2"/>
  <c r="A45" i="9"/>
  <c r="C45" i="9" l="1"/>
  <c r="B45" i="9"/>
  <c r="F47" i="2"/>
  <c r="A46" i="9"/>
  <c r="F48" i="2" l="1"/>
  <c r="A47" i="9"/>
  <c r="B46" i="9"/>
  <c r="C46" i="9"/>
  <c r="B47" i="9" l="1"/>
  <c r="C47" i="9"/>
  <c r="F49" i="2"/>
  <c r="A48" i="9"/>
  <c r="F50" i="2" l="1"/>
  <c r="A49" i="9"/>
  <c r="B48" i="9"/>
  <c r="C48" i="9"/>
  <c r="C49" i="9" l="1"/>
  <c r="B49" i="9"/>
  <c r="F51" i="2"/>
  <c r="A50" i="9"/>
  <c r="C50" i="9" l="1"/>
  <c r="B50" i="9"/>
  <c r="F52" i="2"/>
  <c r="A51" i="9"/>
  <c r="B51" i="9" l="1"/>
  <c r="C51" i="9"/>
  <c r="F53" i="2"/>
  <c r="A52" i="9"/>
  <c r="F54" i="2" l="1"/>
  <c r="A53" i="9"/>
  <c r="C52" i="9"/>
  <c r="B52" i="9"/>
  <c r="F55" i="2" l="1"/>
  <c r="A54" i="9"/>
  <c r="C53" i="9"/>
  <c r="B53" i="9"/>
  <c r="B54" i="9" l="1"/>
  <c r="C54" i="9"/>
  <c r="F56" i="2"/>
  <c r="A55" i="9"/>
  <c r="F57" i="2" l="1"/>
  <c r="A56" i="9"/>
  <c r="C55" i="9"/>
  <c r="B55" i="9"/>
  <c r="C56" i="9" l="1"/>
  <c r="B56" i="9"/>
  <c r="F58" i="2"/>
  <c r="A57" i="9"/>
  <c r="F59" i="2" l="1"/>
  <c r="A58" i="9"/>
  <c r="C57" i="9"/>
  <c r="B57" i="9"/>
  <c r="C58" i="9" l="1"/>
  <c r="B58" i="9"/>
  <c r="F60" i="2"/>
  <c r="A59" i="9"/>
  <c r="C59" i="9" l="1"/>
  <c r="B59" i="9"/>
  <c r="F61" i="2"/>
  <c r="A60" i="9"/>
  <c r="F62" i="2" l="1"/>
  <c r="A61" i="9"/>
  <c r="B60" i="9"/>
  <c r="C60" i="9"/>
  <c r="C61" i="9" l="1"/>
  <c r="B61" i="9"/>
  <c r="F63" i="2"/>
  <c r="A62" i="9"/>
  <c r="F64" i="2" l="1"/>
  <c r="A63" i="9"/>
  <c r="B62" i="9"/>
  <c r="C62" i="9"/>
  <c r="B63" i="9" l="1"/>
  <c r="C63" i="9"/>
  <c r="F65" i="2"/>
  <c r="A64" i="9"/>
  <c r="C64" i="9" l="1"/>
  <c r="B64" i="9"/>
  <c r="F66" i="2"/>
  <c r="A65" i="9"/>
  <c r="C65" i="9" l="1"/>
  <c r="B65" i="9"/>
  <c r="F67" i="2"/>
  <c r="A66" i="9"/>
  <c r="F68" i="2" l="1"/>
  <c r="A67" i="9"/>
  <c r="B66" i="9"/>
  <c r="C66" i="9"/>
  <c r="C67" i="9" l="1"/>
  <c r="B67" i="9"/>
  <c r="F69" i="2"/>
  <c r="A68" i="9"/>
  <c r="C68" i="9" l="1"/>
  <c r="B68" i="9"/>
  <c r="F70" i="2"/>
  <c r="A69" i="9"/>
  <c r="F71" i="2" l="1"/>
  <c r="A70" i="9"/>
  <c r="C69" i="9"/>
  <c r="B69" i="9"/>
  <c r="F72" i="2" l="1"/>
  <c r="A71" i="9"/>
  <c r="B70" i="9"/>
  <c r="C70" i="9"/>
  <c r="C71" i="9" l="1"/>
  <c r="B71" i="9"/>
  <c r="F73" i="2"/>
  <c r="A72" i="9"/>
  <c r="F74" i="2" l="1"/>
  <c r="A73" i="9"/>
  <c r="C72" i="9"/>
  <c r="B72" i="9"/>
  <c r="B73" i="9" l="1"/>
  <c r="C73" i="9"/>
  <c r="F75" i="2"/>
  <c r="A74" i="9"/>
  <c r="F76" i="2" l="1"/>
  <c r="A75" i="9"/>
  <c r="C74" i="9"/>
  <c r="B74" i="9"/>
  <c r="B75" i="9" l="1"/>
  <c r="C75" i="9"/>
  <c r="F77" i="2"/>
  <c r="A76" i="9"/>
  <c r="B76" i="9" l="1"/>
  <c r="C76" i="9"/>
  <c r="F78" i="2"/>
  <c r="A77" i="9"/>
  <c r="B77" i="9" l="1"/>
  <c r="C77" i="9"/>
  <c r="F79" i="2"/>
  <c r="A78" i="9"/>
  <c r="F80" i="2" l="1"/>
  <c r="A79" i="9"/>
  <c r="C78" i="9"/>
  <c r="B78" i="9"/>
  <c r="B79" i="9" l="1"/>
  <c r="C79" i="9"/>
  <c r="F81" i="2"/>
  <c r="A80" i="9"/>
  <c r="C80" i="9" l="1"/>
  <c r="B80" i="9"/>
  <c r="F82" i="2"/>
  <c r="A81" i="9"/>
  <c r="F83" i="2" l="1"/>
  <c r="A82" i="9"/>
  <c r="B81" i="9"/>
  <c r="C81" i="9"/>
  <c r="C82" i="9" l="1"/>
  <c r="B82" i="9"/>
  <c r="F84" i="2"/>
  <c r="A83" i="9"/>
  <c r="F85" i="2" l="1"/>
  <c r="A84" i="9"/>
  <c r="B83" i="9"/>
  <c r="C83" i="9"/>
  <c r="C84" i="9" l="1"/>
  <c r="B84" i="9"/>
  <c r="F86" i="2"/>
  <c r="A85" i="9"/>
  <c r="C85" i="9" l="1"/>
  <c r="B85" i="9"/>
  <c r="F87" i="2"/>
  <c r="A86" i="9"/>
  <c r="F88" i="2" l="1"/>
  <c r="A87" i="9"/>
  <c r="C86" i="9"/>
  <c r="B86" i="9"/>
  <c r="B87" i="9" l="1"/>
  <c r="C87" i="9"/>
  <c r="F89" i="2"/>
  <c r="A88" i="9"/>
  <c r="C88" i="9" l="1"/>
  <c r="B88" i="9"/>
  <c r="F90" i="2"/>
  <c r="A89" i="9"/>
  <c r="B89" i="9" l="1"/>
  <c r="C89" i="9"/>
  <c r="F91" i="2"/>
  <c r="A90" i="9"/>
  <c r="F92" i="2" l="1"/>
  <c r="A91" i="9"/>
  <c r="C90" i="9"/>
  <c r="B90" i="9"/>
  <c r="B91" i="9" l="1"/>
  <c r="C91" i="9"/>
  <c r="F93" i="2"/>
  <c r="A92" i="9"/>
  <c r="F94" i="2" l="1"/>
  <c r="A93" i="9"/>
  <c r="C92" i="9"/>
  <c r="B92" i="9"/>
  <c r="F95" i="2" l="1"/>
  <c r="A94" i="9"/>
  <c r="B93" i="9"/>
  <c r="C93" i="9"/>
  <c r="C94" i="9" l="1"/>
  <c r="B94" i="9"/>
  <c r="F96" i="2"/>
  <c r="A95" i="9"/>
  <c r="F97" i="2" l="1"/>
  <c r="A96" i="9"/>
  <c r="B95" i="9"/>
  <c r="C95" i="9"/>
  <c r="B96" i="9" l="1"/>
  <c r="C96" i="9"/>
  <c r="F98" i="2"/>
  <c r="A97" i="9"/>
  <c r="F99" i="2" l="1"/>
  <c r="A98" i="9"/>
  <c r="B97" i="9"/>
  <c r="C97" i="9"/>
  <c r="C98" i="9" l="1"/>
  <c r="B98" i="9"/>
  <c r="F100" i="2"/>
  <c r="A99" i="9"/>
  <c r="B99" i="9" l="1"/>
  <c r="C99" i="9"/>
  <c r="F101" i="2"/>
  <c r="A100" i="9"/>
  <c r="F102" i="2" l="1"/>
  <c r="A101" i="9"/>
  <c r="C100" i="9"/>
  <c r="B100" i="9"/>
  <c r="B101" i="9" l="1"/>
  <c r="C101" i="9"/>
  <c r="F103" i="2"/>
  <c r="A102" i="9"/>
  <c r="F104" i="2" l="1"/>
  <c r="A103" i="9"/>
  <c r="C102" i="9"/>
  <c r="B102" i="9"/>
  <c r="F105" i="2" l="1"/>
  <c r="A104" i="9"/>
  <c r="B103" i="9"/>
  <c r="C103" i="9"/>
  <c r="F106" i="2" l="1"/>
  <c r="A105" i="9"/>
  <c r="B104" i="9"/>
  <c r="C104" i="9"/>
  <c r="F107" i="2" l="1"/>
  <c r="A106" i="9"/>
  <c r="C105" i="9"/>
  <c r="B105" i="9"/>
  <c r="C106" i="9" l="1"/>
  <c r="B106" i="9"/>
  <c r="F108" i="2"/>
  <c r="A107" i="9"/>
  <c r="F109" i="2" l="1"/>
  <c r="A108" i="9"/>
  <c r="B107" i="9"/>
  <c r="C107" i="9"/>
  <c r="F110" i="2" l="1"/>
  <c r="A109" i="9"/>
  <c r="B108" i="9"/>
  <c r="C108" i="9"/>
  <c r="B109" i="9" l="1"/>
  <c r="C109" i="9"/>
  <c r="F111" i="2"/>
  <c r="F112" i="2" s="1"/>
  <c r="F113" i="2" s="1"/>
  <c r="F114" i="2" s="1"/>
  <c r="F115" i="2" s="1"/>
  <c r="A110" i="9"/>
  <c r="F116" i="2" l="1"/>
  <c r="A115" i="9"/>
  <c r="A111" i="9"/>
  <c r="C110" i="9"/>
  <c r="B110" i="9"/>
  <c r="F117" i="2" l="1"/>
  <c r="A116" i="9"/>
  <c r="A112" i="9"/>
  <c r="C111" i="9"/>
  <c r="B111" i="9"/>
  <c r="F118" i="2" l="1"/>
  <c r="A117" i="9"/>
  <c r="B112" i="9"/>
  <c r="C112" i="9"/>
  <c r="A113" i="9"/>
  <c r="F119" i="2" l="1"/>
  <c r="A118" i="9"/>
  <c r="A114" i="9"/>
  <c r="C113" i="9"/>
  <c r="B113" i="9"/>
  <c r="F120" i="2" l="1"/>
  <c r="A119" i="9"/>
  <c r="B114" i="9"/>
  <c r="C114" i="9"/>
  <c r="F121" i="2" l="1"/>
  <c r="A120" i="9"/>
  <c r="C115" i="9"/>
  <c r="B115" i="9"/>
  <c r="F122" i="2" l="1"/>
  <c r="A121" i="9"/>
  <c r="B116" i="9"/>
  <c r="C116" i="9"/>
  <c r="F123" i="2" l="1"/>
  <c r="A122" i="9"/>
  <c r="C117" i="9"/>
  <c r="B117" i="9"/>
  <c r="F124" i="2" l="1"/>
  <c r="A123" i="9"/>
  <c r="B118" i="9"/>
  <c r="C118" i="9"/>
  <c r="F125" i="2" l="1"/>
  <c r="A124" i="9"/>
  <c r="B119" i="9"/>
  <c r="C119" i="9"/>
  <c r="F126" i="2" l="1"/>
  <c r="A125" i="9"/>
  <c r="B120" i="9"/>
  <c r="C120" i="9"/>
  <c r="F127" i="2" l="1"/>
  <c r="A126" i="9"/>
  <c r="C121" i="9"/>
  <c r="B121" i="9"/>
  <c r="F128" i="2" l="1"/>
  <c r="A127" i="9"/>
  <c r="C122" i="9"/>
  <c r="B122" i="9"/>
  <c r="F129" i="2" l="1"/>
  <c r="A128" i="9"/>
  <c r="C123" i="9"/>
  <c r="B123" i="9"/>
  <c r="F130" i="2" l="1"/>
  <c r="A129" i="9"/>
  <c r="C124" i="9"/>
  <c r="B124" i="9"/>
  <c r="H131" i="2" l="1"/>
  <c r="I131" i="2" s="1"/>
  <c r="J131" i="2" s="1"/>
  <c r="A130" i="9"/>
  <c r="B125" i="9"/>
  <c r="C125" i="9"/>
  <c r="D125" i="9"/>
  <c r="D3" i="9" l="1"/>
  <c r="D6" i="9"/>
  <c r="D8" i="9"/>
  <c r="D14" i="9"/>
  <c r="D18" i="9"/>
  <c r="D22" i="9"/>
  <c r="D26" i="9"/>
  <c r="D30" i="9"/>
  <c r="D34" i="9"/>
  <c r="D38" i="9"/>
  <c r="D42" i="9"/>
  <c r="D46" i="9"/>
  <c r="D50" i="9"/>
  <c r="D54" i="9"/>
  <c r="D58" i="9"/>
  <c r="D62" i="9"/>
  <c r="D66" i="9"/>
  <c r="D70" i="9"/>
  <c r="D74" i="9"/>
  <c r="D78" i="9"/>
  <c r="D82" i="9"/>
  <c r="D86" i="9"/>
  <c r="D90" i="9"/>
  <c r="D94" i="9"/>
  <c r="D98" i="9"/>
  <c r="D102" i="9"/>
  <c r="D106" i="9"/>
  <c r="D7" i="9"/>
  <c r="D5" i="9"/>
  <c r="D11" i="9"/>
  <c r="D15" i="9"/>
  <c r="D19" i="9"/>
  <c r="D23" i="9"/>
  <c r="D27" i="9"/>
  <c r="D31" i="9"/>
  <c r="D35" i="9"/>
  <c r="D39" i="9"/>
  <c r="D43" i="9"/>
  <c r="D47" i="9"/>
  <c r="D51" i="9"/>
  <c r="D55" i="9"/>
  <c r="D59" i="9"/>
  <c r="D63" i="9"/>
  <c r="D67" i="9"/>
  <c r="D71" i="9"/>
  <c r="D75" i="9"/>
  <c r="D79" i="9"/>
  <c r="D83" i="9"/>
  <c r="D87" i="9"/>
  <c r="D91" i="9"/>
  <c r="D95" i="9"/>
  <c r="D99" i="9"/>
  <c r="D103" i="9"/>
  <c r="D107" i="9"/>
  <c r="D9" i="9"/>
  <c r="D10" i="9"/>
  <c r="D12" i="9"/>
  <c r="D16" i="9"/>
  <c r="D20" i="9"/>
  <c r="D24" i="9"/>
  <c r="D28" i="9"/>
  <c r="D32" i="9"/>
  <c r="D36" i="9"/>
  <c r="D40" i="9"/>
  <c r="D44" i="9"/>
  <c r="D48" i="9"/>
  <c r="D52" i="9"/>
  <c r="D56" i="9"/>
  <c r="D60" i="9"/>
  <c r="D64" i="9"/>
  <c r="D68" i="9"/>
  <c r="D72" i="9"/>
  <c r="D76" i="9"/>
  <c r="D80" i="9"/>
  <c r="D84" i="9"/>
  <c r="D88" i="9"/>
  <c r="D92" i="9"/>
  <c r="D96" i="9"/>
  <c r="D100" i="9"/>
  <c r="D104" i="9"/>
  <c r="D108" i="9"/>
  <c r="K131" i="2"/>
  <c r="L131" i="2" s="1"/>
  <c r="M131" i="2" s="1"/>
  <c r="E126" i="9" s="1"/>
  <c r="D4" i="9"/>
  <c r="D2" i="9"/>
  <c r="D13" i="9"/>
  <c r="D17" i="9"/>
  <c r="D21" i="9"/>
  <c r="D25" i="9"/>
  <c r="D29" i="9"/>
  <c r="D33" i="9"/>
  <c r="D37" i="9"/>
  <c r="D41" i="9"/>
  <c r="D45" i="9"/>
  <c r="D49" i="9"/>
  <c r="D53" i="9"/>
  <c r="D57" i="9"/>
  <c r="D61" i="9"/>
  <c r="D65" i="9"/>
  <c r="D69" i="9"/>
  <c r="D73" i="9"/>
  <c r="D77" i="9"/>
  <c r="D81" i="9"/>
  <c r="D85" i="9"/>
  <c r="D89" i="9"/>
  <c r="D93" i="9"/>
  <c r="D97" i="9"/>
  <c r="D101" i="9"/>
  <c r="D105" i="9"/>
  <c r="D109" i="9"/>
  <c r="D110" i="9"/>
  <c r="D111" i="9"/>
  <c r="D112" i="9"/>
  <c r="D113" i="9"/>
  <c r="D114" i="9"/>
  <c r="D116" i="9"/>
  <c r="D117" i="9"/>
  <c r="D118" i="9"/>
  <c r="D119" i="9"/>
  <c r="D120" i="9"/>
  <c r="D121" i="9"/>
  <c r="D122" i="9"/>
  <c r="D123" i="9"/>
  <c r="D124" i="9"/>
  <c r="B126" i="9"/>
  <c r="D126" i="9"/>
  <c r="C126" i="9"/>
  <c r="E110" i="9" l="1"/>
  <c r="E8" i="9"/>
  <c r="N131" i="2"/>
  <c r="E11" i="9"/>
  <c r="E15" i="9"/>
  <c r="E19" i="9"/>
  <c r="E23" i="9"/>
  <c r="E27" i="9"/>
  <c r="E31" i="9"/>
  <c r="E35" i="9"/>
  <c r="E39" i="9"/>
  <c r="E43" i="9"/>
  <c r="E47" i="9"/>
  <c r="E51" i="9"/>
  <c r="E55" i="9"/>
  <c r="E59" i="9"/>
  <c r="E63" i="9"/>
  <c r="E67" i="9"/>
  <c r="E71" i="9"/>
  <c r="E75" i="9"/>
  <c r="E79" i="9"/>
  <c r="E83" i="9"/>
  <c r="E87" i="9"/>
  <c r="E91" i="9"/>
  <c r="E95" i="9"/>
  <c r="E99" i="9"/>
  <c r="E103" i="9"/>
  <c r="E107" i="9"/>
  <c r="E2" i="9"/>
  <c r="E5" i="9"/>
  <c r="E12" i="9"/>
  <c r="E16" i="9"/>
  <c r="E20" i="9"/>
  <c r="E24" i="9"/>
  <c r="E28" i="9"/>
  <c r="E32" i="9"/>
  <c r="E36" i="9"/>
  <c r="E40" i="9"/>
  <c r="E44" i="9"/>
  <c r="E48" i="9"/>
  <c r="E52" i="9"/>
  <c r="E56" i="9"/>
  <c r="E60" i="9"/>
  <c r="E64" i="9"/>
  <c r="E68" i="9"/>
  <c r="E72" i="9"/>
  <c r="E76" i="9"/>
  <c r="E80" i="9"/>
  <c r="E84" i="9"/>
  <c r="E88" i="9"/>
  <c r="E92" i="9"/>
  <c r="E96" i="9"/>
  <c r="E100" i="9"/>
  <c r="E104" i="9"/>
  <c r="E108" i="9"/>
  <c r="E7" i="9"/>
  <c r="E3" i="9"/>
  <c r="AQ3" i="9" s="1"/>
  <c r="E10" i="9"/>
  <c r="E13" i="9"/>
  <c r="E17" i="9"/>
  <c r="E21" i="9"/>
  <c r="E25" i="9"/>
  <c r="E29" i="9"/>
  <c r="E33" i="9"/>
  <c r="E37" i="9"/>
  <c r="E41" i="9"/>
  <c r="E45" i="9"/>
  <c r="E49" i="9"/>
  <c r="E53" i="9"/>
  <c r="E57" i="9"/>
  <c r="E61" i="9"/>
  <c r="E65" i="9"/>
  <c r="E69" i="9"/>
  <c r="E73" i="9"/>
  <c r="E77" i="9"/>
  <c r="E81" i="9"/>
  <c r="E85" i="9"/>
  <c r="E89" i="9"/>
  <c r="E93" i="9"/>
  <c r="E97" i="9"/>
  <c r="E101" i="9"/>
  <c r="E105" i="9"/>
  <c r="E109" i="9"/>
  <c r="E111" i="9"/>
  <c r="E6" i="9"/>
  <c r="E4" i="9"/>
  <c r="E9" i="9"/>
  <c r="E14" i="9"/>
  <c r="E18" i="9"/>
  <c r="E22" i="9"/>
  <c r="E26" i="9"/>
  <c r="E30" i="9"/>
  <c r="E34" i="9"/>
  <c r="E38" i="9"/>
  <c r="E42" i="9"/>
  <c r="E46" i="9"/>
  <c r="E50" i="9"/>
  <c r="E54" i="9"/>
  <c r="E58" i="9"/>
  <c r="E62" i="9"/>
  <c r="E66" i="9"/>
  <c r="E70" i="9"/>
  <c r="E74" i="9"/>
  <c r="E78" i="9"/>
  <c r="E82" i="9"/>
  <c r="E86" i="9"/>
  <c r="E90" i="9"/>
  <c r="E94" i="9"/>
  <c r="E98" i="9"/>
  <c r="E102" i="9"/>
  <c r="E106" i="9"/>
  <c r="E112" i="9"/>
  <c r="E113" i="9"/>
  <c r="E114" i="9"/>
  <c r="E116" i="9"/>
  <c r="E117" i="9"/>
  <c r="E118" i="9"/>
  <c r="E119" i="9"/>
  <c r="E120" i="9"/>
  <c r="E121" i="9"/>
  <c r="E122" i="9"/>
  <c r="E123" i="9"/>
  <c r="E124" i="9"/>
  <c r="E125" i="9"/>
  <c r="D127" i="9"/>
  <c r="E127" i="9"/>
  <c r="C127" i="9"/>
  <c r="F127" i="9"/>
  <c r="B127" i="9"/>
  <c r="F8" i="9" l="1"/>
  <c r="F4" i="9"/>
  <c r="F11" i="9"/>
  <c r="F15" i="9"/>
  <c r="F19" i="9"/>
  <c r="F23" i="9"/>
  <c r="F27" i="9"/>
  <c r="F31" i="9"/>
  <c r="F35" i="9"/>
  <c r="F39" i="9"/>
  <c r="F43" i="9"/>
  <c r="F47" i="9"/>
  <c r="F51" i="9"/>
  <c r="F55" i="9"/>
  <c r="F59" i="9"/>
  <c r="F63" i="9"/>
  <c r="F67" i="9"/>
  <c r="F71" i="9"/>
  <c r="F75" i="9"/>
  <c r="F79" i="9"/>
  <c r="F83" i="9"/>
  <c r="F87" i="9"/>
  <c r="F91" i="9"/>
  <c r="F95" i="9"/>
  <c r="F99" i="9"/>
  <c r="F103" i="9"/>
  <c r="F107" i="9"/>
  <c r="F111" i="9"/>
  <c r="F10" i="9"/>
  <c r="O131" i="2"/>
  <c r="P131" i="2" s="1"/>
  <c r="Q131" i="2" s="1"/>
  <c r="R131" i="2" s="1"/>
  <c r="S131" i="2" s="1"/>
  <c r="T131" i="2" s="1"/>
  <c r="U131" i="2" s="1"/>
  <c r="V131" i="2" s="1"/>
  <c r="F12" i="9"/>
  <c r="F16" i="9"/>
  <c r="F20" i="9"/>
  <c r="F24" i="9"/>
  <c r="F28" i="9"/>
  <c r="F32" i="9"/>
  <c r="F36" i="9"/>
  <c r="F40" i="9"/>
  <c r="F44" i="9"/>
  <c r="F48" i="9"/>
  <c r="F52" i="9"/>
  <c r="F56" i="9"/>
  <c r="F60" i="9"/>
  <c r="F64" i="9"/>
  <c r="F68" i="9"/>
  <c r="F72" i="9"/>
  <c r="F76" i="9"/>
  <c r="F80" i="9"/>
  <c r="F84" i="9"/>
  <c r="F88" i="9"/>
  <c r="F92" i="9"/>
  <c r="F96" i="9"/>
  <c r="F100" i="9"/>
  <c r="F104" i="9"/>
  <c r="F108" i="9"/>
  <c r="F7" i="9"/>
  <c r="F9" i="9"/>
  <c r="F5" i="9"/>
  <c r="F13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109" i="9"/>
  <c r="F112" i="9"/>
  <c r="F3" i="9"/>
  <c r="F6" i="9"/>
  <c r="F2" i="9"/>
  <c r="P2" i="9" s="1"/>
  <c r="F14" i="9"/>
  <c r="F18" i="9"/>
  <c r="F22" i="9"/>
  <c r="F26" i="9"/>
  <c r="F30" i="9"/>
  <c r="F34" i="9"/>
  <c r="F38" i="9"/>
  <c r="F42" i="9"/>
  <c r="F46" i="9"/>
  <c r="F50" i="9"/>
  <c r="F54" i="9"/>
  <c r="F58" i="9"/>
  <c r="F62" i="9"/>
  <c r="F66" i="9"/>
  <c r="F70" i="9"/>
  <c r="F74" i="9"/>
  <c r="F78" i="9"/>
  <c r="F82" i="9"/>
  <c r="F86" i="9"/>
  <c r="F90" i="9"/>
  <c r="F94" i="9"/>
  <c r="F98" i="9"/>
  <c r="F102" i="9"/>
  <c r="F106" i="9"/>
  <c r="F110" i="9"/>
  <c r="F113" i="9"/>
  <c r="F114" i="9"/>
  <c r="F116" i="9"/>
  <c r="F117" i="9"/>
  <c r="F118" i="9"/>
  <c r="F119" i="9"/>
  <c r="F120" i="9"/>
  <c r="F121" i="9"/>
  <c r="F122" i="9"/>
  <c r="F123" i="9"/>
  <c r="F124" i="9"/>
  <c r="F125" i="9"/>
  <c r="F126" i="9"/>
  <c r="P127" i="9"/>
  <c r="AI127" i="9" s="1"/>
  <c r="T127" i="9"/>
  <c r="X127" i="9"/>
  <c r="R127" i="9"/>
  <c r="AJ127" i="9" s="1"/>
  <c r="V127" i="9"/>
  <c r="E128" i="9"/>
  <c r="B128" i="9"/>
  <c r="C128" i="9"/>
  <c r="G128" i="9"/>
  <c r="F128" i="9"/>
  <c r="D128" i="9"/>
  <c r="P123" i="9" l="1"/>
  <c r="AI123" i="9" s="1"/>
  <c r="T123" i="9"/>
  <c r="V123" i="9"/>
  <c r="X123" i="9"/>
  <c r="R123" i="9"/>
  <c r="AJ123" i="9" s="1"/>
  <c r="P119" i="9"/>
  <c r="AI119" i="9" s="1"/>
  <c r="T119" i="9"/>
  <c r="X119" i="9"/>
  <c r="R119" i="9"/>
  <c r="AJ119" i="9" s="1"/>
  <c r="V119" i="9"/>
  <c r="P114" i="9"/>
  <c r="AI114" i="9" s="1"/>
  <c r="X114" i="9"/>
  <c r="R114" i="9"/>
  <c r="AJ114" i="9" s="1"/>
  <c r="T114" i="9"/>
  <c r="V114" i="9"/>
  <c r="P102" i="9"/>
  <c r="AI102" i="9" s="1"/>
  <c r="T102" i="9"/>
  <c r="X102" i="9"/>
  <c r="R102" i="9"/>
  <c r="AJ102" i="9" s="1"/>
  <c r="V102" i="9"/>
  <c r="P86" i="9"/>
  <c r="AI86" i="9" s="1"/>
  <c r="T86" i="9"/>
  <c r="X86" i="9"/>
  <c r="R86" i="9"/>
  <c r="AJ86" i="9" s="1"/>
  <c r="V86" i="9"/>
  <c r="P70" i="9"/>
  <c r="AI70" i="9" s="1"/>
  <c r="X70" i="9"/>
  <c r="R70" i="9"/>
  <c r="AJ70" i="9" s="1"/>
  <c r="T70" i="9"/>
  <c r="V70" i="9"/>
  <c r="P54" i="9"/>
  <c r="AI54" i="9" s="1"/>
  <c r="X54" i="9"/>
  <c r="R54" i="9"/>
  <c r="AJ54" i="9" s="1"/>
  <c r="T54" i="9"/>
  <c r="V54" i="9"/>
  <c r="P38" i="9"/>
  <c r="AI38" i="9" s="1"/>
  <c r="X38" i="9"/>
  <c r="R38" i="9"/>
  <c r="AJ38" i="9" s="1"/>
  <c r="T38" i="9"/>
  <c r="V38" i="9"/>
  <c r="P22" i="9"/>
  <c r="AI22" i="9" s="1"/>
  <c r="T22" i="9"/>
  <c r="R22" i="9"/>
  <c r="AJ22" i="9" s="1"/>
  <c r="X22" i="9"/>
  <c r="V22" i="9"/>
  <c r="P6" i="9"/>
  <c r="AI6" i="9" s="1"/>
  <c r="T6" i="9"/>
  <c r="X6" i="9"/>
  <c r="R6" i="9"/>
  <c r="AJ6" i="9" s="1"/>
  <c r="V6" i="9"/>
  <c r="P105" i="9"/>
  <c r="AI105" i="9" s="1"/>
  <c r="T105" i="9"/>
  <c r="X105" i="9"/>
  <c r="R105" i="9"/>
  <c r="AJ105" i="9" s="1"/>
  <c r="V105" i="9"/>
  <c r="P89" i="9"/>
  <c r="AI89" i="9" s="1"/>
  <c r="V89" i="9"/>
  <c r="R89" i="9"/>
  <c r="AJ89" i="9" s="1"/>
  <c r="T89" i="9"/>
  <c r="X89" i="9"/>
  <c r="P73" i="9"/>
  <c r="AI73" i="9" s="1"/>
  <c r="T73" i="9"/>
  <c r="X73" i="9"/>
  <c r="R73" i="9"/>
  <c r="AJ73" i="9" s="1"/>
  <c r="V73" i="9"/>
  <c r="P57" i="9"/>
  <c r="AI57" i="9" s="1"/>
  <c r="T57" i="9"/>
  <c r="X57" i="9"/>
  <c r="R57" i="9"/>
  <c r="AJ57" i="9" s="1"/>
  <c r="V57" i="9"/>
  <c r="P41" i="9"/>
  <c r="AI41" i="9" s="1"/>
  <c r="T41" i="9"/>
  <c r="X41" i="9"/>
  <c r="R41" i="9"/>
  <c r="AJ41" i="9" s="1"/>
  <c r="V41" i="9"/>
  <c r="P25" i="9"/>
  <c r="AI25" i="9" s="1"/>
  <c r="X25" i="9"/>
  <c r="R25" i="9"/>
  <c r="AJ25" i="9" s="1"/>
  <c r="T25" i="9"/>
  <c r="V25" i="9"/>
  <c r="P5" i="9"/>
  <c r="AI5" i="9" s="1"/>
  <c r="V5" i="9"/>
  <c r="R5" i="9"/>
  <c r="AJ5" i="9" s="1"/>
  <c r="T5" i="9"/>
  <c r="X5" i="9"/>
  <c r="P104" i="9"/>
  <c r="AI104" i="9" s="1"/>
  <c r="T104" i="9"/>
  <c r="X104" i="9"/>
  <c r="R104" i="9"/>
  <c r="AJ104" i="9" s="1"/>
  <c r="V104" i="9"/>
  <c r="P88" i="9"/>
  <c r="AI88" i="9" s="1"/>
  <c r="X88" i="9"/>
  <c r="R88" i="9"/>
  <c r="AJ88" i="9" s="1"/>
  <c r="T88" i="9"/>
  <c r="V88" i="9"/>
  <c r="P72" i="9"/>
  <c r="AI72" i="9" s="1"/>
  <c r="T72" i="9"/>
  <c r="R72" i="9"/>
  <c r="AJ72" i="9" s="1"/>
  <c r="X72" i="9"/>
  <c r="V72" i="9"/>
  <c r="P56" i="9"/>
  <c r="AI56" i="9" s="1"/>
  <c r="T56" i="9"/>
  <c r="R56" i="9"/>
  <c r="AJ56" i="9" s="1"/>
  <c r="X56" i="9"/>
  <c r="V56" i="9"/>
  <c r="P40" i="9"/>
  <c r="AI40" i="9" s="1"/>
  <c r="T40" i="9"/>
  <c r="R40" i="9"/>
  <c r="AJ40" i="9" s="1"/>
  <c r="X40" i="9"/>
  <c r="V40" i="9"/>
  <c r="P24" i="9"/>
  <c r="AI24" i="9" s="1"/>
  <c r="X24" i="9"/>
  <c r="R24" i="9"/>
  <c r="AJ24" i="9" s="1"/>
  <c r="T24" i="9"/>
  <c r="V24" i="9"/>
  <c r="G2" i="9"/>
  <c r="W131" i="2"/>
  <c r="G11" i="9"/>
  <c r="G15" i="9"/>
  <c r="G19" i="9"/>
  <c r="G23" i="9"/>
  <c r="G27" i="9"/>
  <c r="G31" i="9"/>
  <c r="G35" i="9"/>
  <c r="G39" i="9"/>
  <c r="G43" i="9"/>
  <c r="G47" i="9"/>
  <c r="G51" i="9"/>
  <c r="G55" i="9"/>
  <c r="G59" i="9"/>
  <c r="G63" i="9"/>
  <c r="G67" i="9"/>
  <c r="G71" i="9"/>
  <c r="G75" i="9"/>
  <c r="G79" i="9"/>
  <c r="G83" i="9"/>
  <c r="G87" i="9"/>
  <c r="G91" i="9"/>
  <c r="G95" i="9"/>
  <c r="G99" i="9"/>
  <c r="G103" i="9"/>
  <c r="G107" i="9"/>
  <c r="G111" i="9"/>
  <c r="G113" i="9"/>
  <c r="G5" i="9"/>
  <c r="G9" i="9"/>
  <c r="G12" i="9"/>
  <c r="G16" i="9"/>
  <c r="G20" i="9"/>
  <c r="G24" i="9"/>
  <c r="G28" i="9"/>
  <c r="G32" i="9"/>
  <c r="G36" i="9"/>
  <c r="G40" i="9"/>
  <c r="G44" i="9"/>
  <c r="G48" i="9"/>
  <c r="G52" i="9"/>
  <c r="G56" i="9"/>
  <c r="G60" i="9"/>
  <c r="G64" i="9"/>
  <c r="G68" i="9"/>
  <c r="G72" i="9"/>
  <c r="G76" i="9"/>
  <c r="G80" i="9"/>
  <c r="G84" i="9"/>
  <c r="G88" i="9"/>
  <c r="G92" i="9"/>
  <c r="G96" i="9"/>
  <c r="G100" i="9"/>
  <c r="G104" i="9"/>
  <c r="G108" i="9"/>
  <c r="G112" i="9"/>
  <c r="G10" i="9"/>
  <c r="G4" i="9"/>
  <c r="G8" i="9"/>
  <c r="G13" i="9"/>
  <c r="G17" i="9"/>
  <c r="G21" i="9"/>
  <c r="G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7" i="9"/>
  <c r="G3" i="9"/>
  <c r="G6" i="9"/>
  <c r="G14" i="9"/>
  <c r="G18" i="9"/>
  <c r="G22" i="9"/>
  <c r="G26" i="9"/>
  <c r="G30" i="9"/>
  <c r="G34" i="9"/>
  <c r="G38" i="9"/>
  <c r="G42" i="9"/>
  <c r="G46" i="9"/>
  <c r="G50" i="9"/>
  <c r="G54" i="9"/>
  <c r="G58" i="9"/>
  <c r="G62" i="9"/>
  <c r="G66" i="9"/>
  <c r="G70" i="9"/>
  <c r="G74" i="9"/>
  <c r="G78" i="9"/>
  <c r="G82" i="9"/>
  <c r="G86" i="9"/>
  <c r="G90" i="9"/>
  <c r="G94" i="9"/>
  <c r="G98" i="9"/>
  <c r="G102" i="9"/>
  <c r="G106" i="9"/>
  <c r="G110" i="9"/>
  <c r="G114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P103" i="9"/>
  <c r="AI103" i="9" s="1"/>
  <c r="X103" i="9"/>
  <c r="V103" i="9"/>
  <c r="R103" i="9"/>
  <c r="AJ103" i="9" s="1"/>
  <c r="T103" i="9"/>
  <c r="P87" i="9"/>
  <c r="AI87" i="9" s="1"/>
  <c r="X87" i="9"/>
  <c r="R87" i="9"/>
  <c r="AJ87" i="9" s="1"/>
  <c r="T87" i="9"/>
  <c r="V87" i="9"/>
  <c r="P71" i="9"/>
  <c r="AI71" i="9" s="1"/>
  <c r="T71" i="9"/>
  <c r="X71" i="9"/>
  <c r="R71" i="9"/>
  <c r="AJ71" i="9" s="1"/>
  <c r="V71" i="9"/>
  <c r="P55" i="9"/>
  <c r="AI55" i="9" s="1"/>
  <c r="T55" i="9"/>
  <c r="X55" i="9"/>
  <c r="R55" i="9"/>
  <c r="AJ55" i="9" s="1"/>
  <c r="V55" i="9"/>
  <c r="P39" i="9"/>
  <c r="AI39" i="9" s="1"/>
  <c r="T39" i="9"/>
  <c r="X39" i="9"/>
  <c r="R39" i="9"/>
  <c r="AJ39" i="9" s="1"/>
  <c r="V39" i="9"/>
  <c r="P23" i="9"/>
  <c r="AI23" i="9" s="1"/>
  <c r="X23" i="9"/>
  <c r="R23" i="9"/>
  <c r="AJ23" i="9" s="1"/>
  <c r="T23" i="9"/>
  <c r="V23" i="9"/>
  <c r="P4" i="9"/>
  <c r="AI4" i="9" s="1"/>
  <c r="T4" i="9"/>
  <c r="X4" i="9"/>
  <c r="R4" i="9"/>
  <c r="AJ4" i="9" s="1"/>
  <c r="V4" i="9"/>
  <c r="P126" i="9"/>
  <c r="AI126" i="9" s="1"/>
  <c r="V126" i="9"/>
  <c r="R126" i="9"/>
  <c r="AJ126" i="9" s="1"/>
  <c r="T126" i="9"/>
  <c r="X126" i="9"/>
  <c r="P122" i="9"/>
  <c r="AI122" i="9" s="1"/>
  <c r="V122" i="9"/>
  <c r="R122" i="9"/>
  <c r="AJ122" i="9" s="1"/>
  <c r="X122" i="9"/>
  <c r="T122" i="9"/>
  <c r="P118" i="9"/>
  <c r="AI118" i="9" s="1"/>
  <c r="V118" i="9"/>
  <c r="R118" i="9"/>
  <c r="AJ118" i="9" s="1"/>
  <c r="T118" i="9"/>
  <c r="X118" i="9"/>
  <c r="P113" i="9"/>
  <c r="AI113" i="9" s="1"/>
  <c r="T113" i="9"/>
  <c r="X113" i="9"/>
  <c r="R113" i="9"/>
  <c r="AJ113" i="9" s="1"/>
  <c r="V113" i="9"/>
  <c r="P98" i="9"/>
  <c r="AI98" i="9" s="1"/>
  <c r="X98" i="9"/>
  <c r="R98" i="9"/>
  <c r="AJ98" i="9" s="1"/>
  <c r="T98" i="9"/>
  <c r="V98" i="9"/>
  <c r="P82" i="9"/>
  <c r="AI82" i="9" s="1"/>
  <c r="T82" i="9"/>
  <c r="R82" i="9"/>
  <c r="AJ82" i="9" s="1"/>
  <c r="X82" i="9"/>
  <c r="V82" i="9"/>
  <c r="P66" i="9"/>
  <c r="AI66" i="9" s="1"/>
  <c r="X66" i="9"/>
  <c r="R66" i="9"/>
  <c r="AJ66" i="9" s="1"/>
  <c r="T66" i="9"/>
  <c r="V66" i="9"/>
  <c r="P50" i="9"/>
  <c r="AI50" i="9" s="1"/>
  <c r="X50" i="9"/>
  <c r="R50" i="9"/>
  <c r="AJ50" i="9" s="1"/>
  <c r="T50" i="9"/>
  <c r="V50" i="9"/>
  <c r="P34" i="9"/>
  <c r="AI34" i="9" s="1"/>
  <c r="X34" i="9"/>
  <c r="R34" i="9"/>
  <c r="AJ34" i="9" s="1"/>
  <c r="T34" i="9"/>
  <c r="V34" i="9"/>
  <c r="P18" i="9"/>
  <c r="AI18" i="9" s="1"/>
  <c r="T18" i="9"/>
  <c r="R18" i="9"/>
  <c r="AJ18" i="9" s="1"/>
  <c r="X18" i="9"/>
  <c r="V18" i="9"/>
  <c r="P3" i="9"/>
  <c r="AI3" i="9" s="1"/>
  <c r="V3" i="9"/>
  <c r="R3" i="9"/>
  <c r="AJ3" i="9" s="1"/>
  <c r="T3" i="9"/>
  <c r="X3" i="9"/>
  <c r="P101" i="9"/>
  <c r="AI101" i="9" s="1"/>
  <c r="V101" i="9"/>
  <c r="R101" i="9"/>
  <c r="AJ101" i="9" s="1"/>
  <c r="X101" i="9"/>
  <c r="T101" i="9"/>
  <c r="P85" i="9"/>
  <c r="AI85" i="9" s="1"/>
  <c r="X85" i="9"/>
  <c r="R85" i="9"/>
  <c r="AJ85" i="9" s="1"/>
  <c r="T85" i="9"/>
  <c r="V85" i="9"/>
  <c r="P69" i="9"/>
  <c r="AI69" i="9" s="1"/>
  <c r="T69" i="9"/>
  <c r="X69" i="9"/>
  <c r="R69" i="9"/>
  <c r="AJ69" i="9" s="1"/>
  <c r="V69" i="9"/>
  <c r="P53" i="9"/>
  <c r="AI53" i="9" s="1"/>
  <c r="T53" i="9"/>
  <c r="X53" i="9"/>
  <c r="R53" i="9"/>
  <c r="AJ53" i="9" s="1"/>
  <c r="V53" i="9"/>
  <c r="P37" i="9"/>
  <c r="AI37" i="9" s="1"/>
  <c r="T37" i="9"/>
  <c r="X37" i="9"/>
  <c r="R37" i="9"/>
  <c r="AJ37" i="9" s="1"/>
  <c r="V37" i="9"/>
  <c r="P21" i="9"/>
  <c r="AI21" i="9" s="1"/>
  <c r="X21" i="9"/>
  <c r="R21" i="9"/>
  <c r="AJ21" i="9" s="1"/>
  <c r="T21" i="9"/>
  <c r="V21" i="9"/>
  <c r="P9" i="9"/>
  <c r="AI9" i="9" s="1"/>
  <c r="V9" i="9"/>
  <c r="R9" i="9"/>
  <c r="AJ9" i="9" s="1"/>
  <c r="X9" i="9"/>
  <c r="T9" i="9"/>
  <c r="P100" i="9"/>
  <c r="AI100" i="9" s="1"/>
  <c r="T100" i="9"/>
  <c r="X100" i="9"/>
  <c r="R100" i="9"/>
  <c r="AJ100" i="9" s="1"/>
  <c r="V100" i="9"/>
  <c r="P84" i="9"/>
  <c r="AI84" i="9" s="1"/>
  <c r="X84" i="9"/>
  <c r="R84" i="9"/>
  <c r="AJ84" i="9" s="1"/>
  <c r="T84" i="9"/>
  <c r="V84" i="9"/>
  <c r="P68" i="9"/>
  <c r="AI68" i="9" s="1"/>
  <c r="T68" i="9"/>
  <c r="X68" i="9"/>
  <c r="R68" i="9"/>
  <c r="AJ68" i="9" s="1"/>
  <c r="V68" i="9"/>
  <c r="P52" i="9"/>
  <c r="AI52" i="9" s="1"/>
  <c r="T52" i="9"/>
  <c r="X52" i="9"/>
  <c r="R52" i="9"/>
  <c r="AJ52" i="9" s="1"/>
  <c r="V52" i="9"/>
  <c r="P36" i="9"/>
  <c r="AI36" i="9" s="1"/>
  <c r="T36" i="9"/>
  <c r="X36" i="9"/>
  <c r="R36" i="9"/>
  <c r="AJ36" i="9" s="1"/>
  <c r="V36" i="9"/>
  <c r="P20" i="9"/>
  <c r="AI20" i="9" s="1"/>
  <c r="X20" i="9"/>
  <c r="R20" i="9"/>
  <c r="AJ20" i="9" s="1"/>
  <c r="T20" i="9"/>
  <c r="V20" i="9"/>
  <c r="P10" i="9"/>
  <c r="AI10" i="9" s="1"/>
  <c r="T10" i="9"/>
  <c r="X10" i="9"/>
  <c r="R10" i="9"/>
  <c r="AJ10" i="9" s="1"/>
  <c r="V10" i="9"/>
  <c r="P99" i="9"/>
  <c r="AI99" i="9" s="1"/>
  <c r="T99" i="9"/>
  <c r="X99" i="9"/>
  <c r="R99" i="9"/>
  <c r="AJ99" i="9" s="1"/>
  <c r="V99" i="9"/>
  <c r="P83" i="9"/>
  <c r="AI83" i="9" s="1"/>
  <c r="X83" i="9"/>
  <c r="R83" i="9"/>
  <c r="AJ83" i="9" s="1"/>
  <c r="T83" i="9"/>
  <c r="V83" i="9"/>
  <c r="P67" i="9"/>
  <c r="AI67" i="9" s="1"/>
  <c r="X67" i="9"/>
  <c r="R67" i="9"/>
  <c r="AJ67" i="9" s="1"/>
  <c r="T67" i="9"/>
  <c r="V67" i="9"/>
  <c r="P51" i="9"/>
  <c r="AI51" i="9" s="1"/>
  <c r="X51" i="9"/>
  <c r="R51" i="9"/>
  <c r="AJ51" i="9" s="1"/>
  <c r="T51" i="9"/>
  <c r="V51" i="9"/>
  <c r="P35" i="9"/>
  <c r="AI35" i="9" s="1"/>
  <c r="X35" i="9"/>
  <c r="R35" i="9"/>
  <c r="AJ35" i="9" s="1"/>
  <c r="T35" i="9"/>
  <c r="V35" i="9"/>
  <c r="P19" i="9"/>
  <c r="AI19" i="9" s="1"/>
  <c r="X19" i="9"/>
  <c r="R19" i="9"/>
  <c r="AJ19" i="9" s="1"/>
  <c r="T19" i="9"/>
  <c r="V19" i="9"/>
  <c r="P8" i="9"/>
  <c r="AI8" i="9" s="1"/>
  <c r="T8" i="9"/>
  <c r="X8" i="9"/>
  <c r="R8" i="9"/>
  <c r="AJ8" i="9" s="1"/>
  <c r="V8" i="9"/>
  <c r="P125" i="9"/>
  <c r="AI125" i="9" s="1"/>
  <c r="T125" i="9"/>
  <c r="X125" i="9"/>
  <c r="R125" i="9"/>
  <c r="AJ125" i="9" s="1"/>
  <c r="V125" i="9"/>
  <c r="P121" i="9"/>
  <c r="AI121" i="9" s="1"/>
  <c r="T121" i="9"/>
  <c r="X121" i="9"/>
  <c r="R121" i="9"/>
  <c r="AJ121" i="9" s="1"/>
  <c r="V121" i="9"/>
  <c r="P117" i="9"/>
  <c r="AI117" i="9" s="1"/>
  <c r="T117" i="9"/>
  <c r="R117" i="9"/>
  <c r="AJ117" i="9" s="1"/>
  <c r="X117" i="9"/>
  <c r="V117" i="9"/>
  <c r="P110" i="9"/>
  <c r="AI110" i="9" s="1"/>
  <c r="X110" i="9"/>
  <c r="R110" i="9"/>
  <c r="AJ110" i="9" s="1"/>
  <c r="T110" i="9"/>
  <c r="V110" i="9"/>
  <c r="P94" i="9"/>
  <c r="AI94" i="9" s="1"/>
  <c r="V94" i="9"/>
  <c r="R94" i="9"/>
  <c r="AJ94" i="9" s="1"/>
  <c r="T94" i="9"/>
  <c r="X94" i="9"/>
  <c r="P78" i="9"/>
  <c r="AI78" i="9" s="1"/>
  <c r="X78" i="9"/>
  <c r="R78" i="9"/>
  <c r="AJ78" i="9" s="1"/>
  <c r="T78" i="9"/>
  <c r="V78" i="9"/>
  <c r="P62" i="9"/>
  <c r="AI62" i="9" s="1"/>
  <c r="X62" i="9"/>
  <c r="R62" i="9"/>
  <c r="AJ62" i="9" s="1"/>
  <c r="T62" i="9"/>
  <c r="V62" i="9"/>
  <c r="P46" i="9"/>
  <c r="AI46" i="9" s="1"/>
  <c r="X46" i="9"/>
  <c r="R46" i="9"/>
  <c r="AJ46" i="9" s="1"/>
  <c r="T46" i="9"/>
  <c r="V46" i="9"/>
  <c r="P30" i="9"/>
  <c r="AI30" i="9" s="1"/>
  <c r="X30" i="9"/>
  <c r="T30" i="9"/>
  <c r="V30" i="9"/>
  <c r="R30" i="9"/>
  <c r="AJ30" i="9" s="1"/>
  <c r="P14" i="9"/>
  <c r="AI14" i="9" s="1"/>
  <c r="T14" i="9"/>
  <c r="R14" i="9"/>
  <c r="AJ14" i="9" s="1"/>
  <c r="X14" i="9"/>
  <c r="V14" i="9"/>
  <c r="P112" i="9"/>
  <c r="AI112" i="9" s="1"/>
  <c r="T112" i="9"/>
  <c r="X112" i="9"/>
  <c r="R112" i="9"/>
  <c r="AJ112" i="9" s="1"/>
  <c r="V112" i="9"/>
  <c r="P97" i="9"/>
  <c r="AI97" i="9" s="1"/>
  <c r="T97" i="9"/>
  <c r="X97" i="9"/>
  <c r="R97" i="9"/>
  <c r="AJ97" i="9" s="1"/>
  <c r="V97" i="9"/>
  <c r="P81" i="9"/>
  <c r="AI81" i="9" s="1"/>
  <c r="X81" i="9"/>
  <c r="R81" i="9"/>
  <c r="AJ81" i="9" s="1"/>
  <c r="T81" i="9"/>
  <c r="V81" i="9"/>
  <c r="P65" i="9"/>
  <c r="AI65" i="9" s="1"/>
  <c r="X65" i="9"/>
  <c r="R65" i="9"/>
  <c r="AJ65" i="9" s="1"/>
  <c r="T65" i="9"/>
  <c r="V65" i="9"/>
  <c r="P49" i="9"/>
  <c r="AI49" i="9" s="1"/>
  <c r="X49" i="9"/>
  <c r="R49" i="9"/>
  <c r="AJ49" i="9" s="1"/>
  <c r="T49" i="9"/>
  <c r="V49" i="9"/>
  <c r="P33" i="9"/>
  <c r="AI33" i="9" s="1"/>
  <c r="X33" i="9"/>
  <c r="R33" i="9"/>
  <c r="AJ33" i="9" s="1"/>
  <c r="T33" i="9"/>
  <c r="V33" i="9"/>
  <c r="P17" i="9"/>
  <c r="AI17" i="9" s="1"/>
  <c r="T17" i="9"/>
  <c r="X17" i="9"/>
  <c r="R17" i="9"/>
  <c r="AJ17" i="9" s="1"/>
  <c r="V17" i="9"/>
  <c r="P7" i="9"/>
  <c r="AI7" i="9" s="1"/>
  <c r="V7" i="9"/>
  <c r="R7" i="9"/>
  <c r="AJ7" i="9" s="1"/>
  <c r="X7" i="9"/>
  <c r="T7" i="9"/>
  <c r="P96" i="9"/>
  <c r="AI96" i="9" s="1"/>
  <c r="V96" i="9"/>
  <c r="R96" i="9"/>
  <c r="AJ96" i="9" s="1"/>
  <c r="T96" i="9"/>
  <c r="X96" i="9"/>
  <c r="P80" i="9"/>
  <c r="AI80" i="9" s="1"/>
  <c r="T80" i="9"/>
  <c r="R80" i="9"/>
  <c r="AJ80" i="9" s="1"/>
  <c r="X80" i="9"/>
  <c r="V80" i="9"/>
  <c r="P64" i="9"/>
  <c r="AI64" i="9" s="1"/>
  <c r="T64" i="9"/>
  <c r="R64" i="9"/>
  <c r="AJ64" i="9" s="1"/>
  <c r="X64" i="9"/>
  <c r="V64" i="9"/>
  <c r="P48" i="9"/>
  <c r="AI48" i="9" s="1"/>
  <c r="T48" i="9"/>
  <c r="R48" i="9"/>
  <c r="AJ48" i="9" s="1"/>
  <c r="X48" i="9"/>
  <c r="V48" i="9"/>
  <c r="P32" i="9"/>
  <c r="AI32" i="9" s="1"/>
  <c r="T32" i="9"/>
  <c r="R32" i="9"/>
  <c r="AJ32" i="9" s="1"/>
  <c r="X32" i="9"/>
  <c r="V32" i="9"/>
  <c r="P16" i="9"/>
  <c r="AI16" i="9" s="1"/>
  <c r="X16" i="9"/>
  <c r="R16" i="9"/>
  <c r="AJ16" i="9" s="1"/>
  <c r="T16" i="9"/>
  <c r="V16" i="9"/>
  <c r="V111" i="9"/>
  <c r="R111" i="9"/>
  <c r="AJ111" i="9" s="1"/>
  <c r="X111" i="9"/>
  <c r="T111" i="9"/>
  <c r="P111" i="9"/>
  <c r="AI111" i="9" s="1"/>
  <c r="P95" i="9"/>
  <c r="AI95" i="9" s="1"/>
  <c r="T95" i="9"/>
  <c r="X95" i="9"/>
  <c r="R95" i="9"/>
  <c r="AJ95" i="9" s="1"/>
  <c r="V95" i="9"/>
  <c r="P79" i="9"/>
  <c r="AI79" i="9" s="1"/>
  <c r="X79" i="9"/>
  <c r="R79" i="9"/>
  <c r="AJ79" i="9" s="1"/>
  <c r="T79" i="9"/>
  <c r="V79" i="9"/>
  <c r="P63" i="9"/>
  <c r="AI63" i="9" s="1"/>
  <c r="X63" i="9"/>
  <c r="R63" i="9"/>
  <c r="AJ63" i="9" s="1"/>
  <c r="T63" i="9"/>
  <c r="V63" i="9"/>
  <c r="P47" i="9"/>
  <c r="AI47" i="9" s="1"/>
  <c r="X47" i="9"/>
  <c r="R47" i="9"/>
  <c r="AJ47" i="9" s="1"/>
  <c r="T47" i="9"/>
  <c r="V47" i="9"/>
  <c r="P31" i="9"/>
  <c r="AI31" i="9" s="1"/>
  <c r="X31" i="9"/>
  <c r="R31" i="9"/>
  <c r="AJ31" i="9" s="1"/>
  <c r="T31" i="9"/>
  <c r="V31" i="9"/>
  <c r="P15" i="9"/>
  <c r="AI15" i="9" s="1"/>
  <c r="T15" i="9"/>
  <c r="X15" i="9"/>
  <c r="R15" i="9"/>
  <c r="AJ15" i="9" s="1"/>
  <c r="V15" i="9"/>
  <c r="P128" i="9"/>
  <c r="AI128" i="9" s="1"/>
  <c r="V128" i="9"/>
  <c r="R128" i="9"/>
  <c r="AJ128" i="9" s="1"/>
  <c r="X128" i="9"/>
  <c r="T128" i="9"/>
  <c r="P124" i="9"/>
  <c r="AI124" i="9" s="1"/>
  <c r="V124" i="9"/>
  <c r="R124" i="9"/>
  <c r="AJ124" i="9" s="1"/>
  <c r="T124" i="9"/>
  <c r="X124" i="9"/>
  <c r="P120" i="9"/>
  <c r="AI120" i="9" s="1"/>
  <c r="V120" i="9"/>
  <c r="R120" i="9"/>
  <c r="AJ120" i="9" s="1"/>
  <c r="T120" i="9"/>
  <c r="X120" i="9"/>
  <c r="P116" i="9"/>
  <c r="AI116" i="9" s="1"/>
  <c r="T116" i="9"/>
  <c r="R116" i="9"/>
  <c r="AJ116" i="9" s="1"/>
  <c r="X116" i="9"/>
  <c r="V116" i="9"/>
  <c r="P106" i="9"/>
  <c r="AI106" i="9" s="1"/>
  <c r="T106" i="9"/>
  <c r="X106" i="9"/>
  <c r="R106" i="9"/>
  <c r="AJ106" i="9" s="1"/>
  <c r="V106" i="9"/>
  <c r="P90" i="9"/>
  <c r="AI90" i="9" s="1"/>
  <c r="X90" i="9"/>
  <c r="T90" i="9"/>
  <c r="V90" i="9"/>
  <c r="R90" i="9"/>
  <c r="AJ90" i="9" s="1"/>
  <c r="P74" i="9"/>
  <c r="AI74" i="9" s="1"/>
  <c r="X74" i="9"/>
  <c r="R74" i="9"/>
  <c r="AJ74" i="9" s="1"/>
  <c r="T74" i="9"/>
  <c r="V74" i="9"/>
  <c r="P58" i="9"/>
  <c r="AI58" i="9" s="1"/>
  <c r="X58" i="9"/>
  <c r="R58" i="9"/>
  <c r="AJ58" i="9" s="1"/>
  <c r="T58" i="9"/>
  <c r="V58" i="9"/>
  <c r="P42" i="9"/>
  <c r="AI42" i="9" s="1"/>
  <c r="X42" i="9"/>
  <c r="R42" i="9"/>
  <c r="AJ42" i="9" s="1"/>
  <c r="T42" i="9"/>
  <c r="V42" i="9"/>
  <c r="P26" i="9"/>
  <c r="AI26" i="9" s="1"/>
  <c r="T26" i="9"/>
  <c r="X26" i="9"/>
  <c r="R26" i="9"/>
  <c r="AJ26" i="9" s="1"/>
  <c r="V26" i="9"/>
  <c r="AI2" i="9"/>
  <c r="T2" i="9"/>
  <c r="V2" i="9"/>
  <c r="R2" i="9"/>
  <c r="AJ2" i="9" s="1"/>
  <c r="X2" i="9"/>
  <c r="P109" i="9"/>
  <c r="AI109" i="9" s="1"/>
  <c r="T109" i="9"/>
  <c r="R109" i="9"/>
  <c r="AJ109" i="9" s="1"/>
  <c r="X109" i="9"/>
  <c r="V109" i="9"/>
  <c r="P93" i="9"/>
  <c r="AI93" i="9" s="1"/>
  <c r="T93" i="9"/>
  <c r="X93" i="9"/>
  <c r="R93" i="9"/>
  <c r="AJ93" i="9" s="1"/>
  <c r="V93" i="9"/>
  <c r="P77" i="9"/>
  <c r="AI77" i="9" s="1"/>
  <c r="X77" i="9"/>
  <c r="R77" i="9"/>
  <c r="AJ77" i="9" s="1"/>
  <c r="T77" i="9"/>
  <c r="V77" i="9"/>
  <c r="P61" i="9"/>
  <c r="AI61" i="9" s="1"/>
  <c r="X61" i="9"/>
  <c r="R61" i="9"/>
  <c r="AJ61" i="9" s="1"/>
  <c r="T61" i="9"/>
  <c r="V61" i="9"/>
  <c r="P45" i="9"/>
  <c r="AI45" i="9" s="1"/>
  <c r="X45" i="9"/>
  <c r="R45" i="9"/>
  <c r="AJ45" i="9" s="1"/>
  <c r="T45" i="9"/>
  <c r="V45" i="9"/>
  <c r="P29" i="9"/>
  <c r="AI29" i="9" s="1"/>
  <c r="T29" i="9"/>
  <c r="R29" i="9"/>
  <c r="AJ29" i="9" s="1"/>
  <c r="X29" i="9"/>
  <c r="V29" i="9"/>
  <c r="P13" i="9"/>
  <c r="AI13" i="9" s="1"/>
  <c r="T13" i="9"/>
  <c r="X13" i="9"/>
  <c r="R13" i="9"/>
  <c r="AJ13" i="9" s="1"/>
  <c r="V13" i="9"/>
  <c r="P108" i="9"/>
  <c r="AI108" i="9" s="1"/>
  <c r="T108" i="9"/>
  <c r="X108" i="9"/>
  <c r="R108" i="9"/>
  <c r="AJ108" i="9" s="1"/>
  <c r="V108" i="9"/>
  <c r="P92" i="9"/>
  <c r="AI92" i="9" s="1"/>
  <c r="T92" i="9"/>
  <c r="X92" i="9"/>
  <c r="R92" i="9"/>
  <c r="AJ92" i="9" s="1"/>
  <c r="V92" i="9"/>
  <c r="P76" i="9"/>
  <c r="AI76" i="9" s="1"/>
  <c r="T76" i="9"/>
  <c r="R76" i="9"/>
  <c r="AJ76" i="9" s="1"/>
  <c r="X76" i="9"/>
  <c r="V76" i="9"/>
  <c r="P60" i="9"/>
  <c r="AI60" i="9" s="1"/>
  <c r="T60" i="9"/>
  <c r="R60" i="9"/>
  <c r="AJ60" i="9" s="1"/>
  <c r="X60" i="9"/>
  <c r="V60" i="9"/>
  <c r="P44" i="9"/>
  <c r="AI44" i="9" s="1"/>
  <c r="T44" i="9"/>
  <c r="R44" i="9"/>
  <c r="AJ44" i="9" s="1"/>
  <c r="X44" i="9"/>
  <c r="V44" i="9"/>
  <c r="P28" i="9"/>
  <c r="AI28" i="9" s="1"/>
  <c r="V28" i="9"/>
  <c r="R28" i="9"/>
  <c r="AJ28" i="9" s="1"/>
  <c r="T28" i="9"/>
  <c r="X28" i="9"/>
  <c r="P12" i="9"/>
  <c r="AI12" i="9" s="1"/>
  <c r="AQ12" i="9" s="1"/>
  <c r="X12" i="9"/>
  <c r="R12" i="9"/>
  <c r="AJ12" i="9" s="1"/>
  <c r="T12" i="9"/>
  <c r="V12" i="9"/>
  <c r="P107" i="9"/>
  <c r="AI107" i="9" s="1"/>
  <c r="X107" i="9"/>
  <c r="R107" i="9"/>
  <c r="AJ107" i="9" s="1"/>
  <c r="T107" i="9"/>
  <c r="V107" i="9"/>
  <c r="P91" i="9"/>
  <c r="AI91" i="9" s="1"/>
  <c r="X91" i="9"/>
  <c r="R91" i="9"/>
  <c r="AJ91" i="9" s="1"/>
  <c r="T91" i="9"/>
  <c r="V91" i="9"/>
  <c r="P75" i="9"/>
  <c r="AI75" i="9" s="1"/>
  <c r="T75" i="9"/>
  <c r="X75" i="9"/>
  <c r="R75" i="9"/>
  <c r="AJ75" i="9" s="1"/>
  <c r="V75" i="9"/>
  <c r="P59" i="9"/>
  <c r="AI59" i="9" s="1"/>
  <c r="T59" i="9"/>
  <c r="X59" i="9"/>
  <c r="R59" i="9"/>
  <c r="AJ59" i="9" s="1"/>
  <c r="V59" i="9"/>
  <c r="P43" i="9"/>
  <c r="AI43" i="9" s="1"/>
  <c r="T43" i="9"/>
  <c r="X43" i="9"/>
  <c r="R43" i="9"/>
  <c r="AJ43" i="9" s="1"/>
  <c r="V43" i="9"/>
  <c r="P27" i="9"/>
  <c r="AI27" i="9" s="1"/>
  <c r="T27" i="9"/>
  <c r="X27" i="9"/>
  <c r="R27" i="9"/>
  <c r="AJ27" i="9" s="1"/>
  <c r="V27" i="9"/>
  <c r="P11" i="9"/>
  <c r="AI11" i="9" s="1"/>
  <c r="T11" i="9"/>
  <c r="X11" i="9"/>
  <c r="R11" i="9"/>
  <c r="AJ11" i="9" s="1"/>
  <c r="V11" i="9"/>
  <c r="N128" i="9"/>
  <c r="M128" i="9"/>
  <c r="E129" i="9"/>
  <c r="B129" i="9"/>
  <c r="G129" i="9"/>
  <c r="F129" i="9"/>
  <c r="C129" i="9"/>
  <c r="D129" i="9"/>
  <c r="H129" i="9"/>
  <c r="P129" i="9" l="1"/>
  <c r="T129" i="9"/>
  <c r="AL129" i="9" s="1"/>
  <c r="X129" i="9"/>
  <c r="R129" i="9"/>
  <c r="AJ129" i="9" s="1"/>
  <c r="V129" i="9"/>
  <c r="AK128" i="9"/>
  <c r="AK126" i="9"/>
  <c r="N126" i="9"/>
  <c r="M126" i="9"/>
  <c r="AK122" i="9"/>
  <c r="N122" i="9"/>
  <c r="M122" i="9"/>
  <c r="AK118" i="9"/>
  <c r="M118" i="9"/>
  <c r="N118" i="9"/>
  <c r="AK110" i="9"/>
  <c r="M110" i="9"/>
  <c r="N110" i="9"/>
  <c r="AK94" i="9"/>
  <c r="M94" i="9"/>
  <c r="N94" i="9"/>
  <c r="AK78" i="9"/>
  <c r="N78" i="9"/>
  <c r="M78" i="9"/>
  <c r="AK62" i="9"/>
  <c r="M62" i="9"/>
  <c r="N62" i="9"/>
  <c r="AK46" i="9"/>
  <c r="M46" i="9"/>
  <c r="N46" i="9"/>
  <c r="AK30" i="9"/>
  <c r="N30" i="9"/>
  <c r="M30" i="9"/>
  <c r="AK14" i="9"/>
  <c r="M14" i="9"/>
  <c r="N14" i="9"/>
  <c r="AK109" i="9"/>
  <c r="M109" i="9"/>
  <c r="N109" i="9"/>
  <c r="AK93" i="9"/>
  <c r="N93" i="9"/>
  <c r="M93" i="9"/>
  <c r="AK77" i="9"/>
  <c r="M77" i="9"/>
  <c r="N77" i="9"/>
  <c r="AK61" i="9"/>
  <c r="N61" i="9"/>
  <c r="M61" i="9"/>
  <c r="AK45" i="9"/>
  <c r="M45" i="9"/>
  <c r="N45" i="9"/>
  <c r="AK29" i="9"/>
  <c r="N29" i="9"/>
  <c r="M29" i="9"/>
  <c r="AK13" i="9"/>
  <c r="N13" i="9"/>
  <c r="M13" i="9"/>
  <c r="M112" i="9"/>
  <c r="AK112" i="9"/>
  <c r="N112" i="9"/>
  <c r="AK96" i="9"/>
  <c r="N96" i="9"/>
  <c r="M96" i="9"/>
  <c r="AK80" i="9"/>
  <c r="N80" i="9"/>
  <c r="M80" i="9"/>
  <c r="AK64" i="9"/>
  <c r="N64" i="9"/>
  <c r="M64" i="9"/>
  <c r="AK48" i="9"/>
  <c r="M48" i="9"/>
  <c r="N48" i="9"/>
  <c r="AK32" i="9"/>
  <c r="N32" i="9"/>
  <c r="M32" i="9"/>
  <c r="AK16" i="9"/>
  <c r="M16" i="9"/>
  <c r="N16" i="9"/>
  <c r="AK113" i="9"/>
  <c r="N113" i="9"/>
  <c r="M113" i="9"/>
  <c r="AK99" i="9"/>
  <c r="N99" i="9"/>
  <c r="M99" i="9"/>
  <c r="AK83" i="9"/>
  <c r="M83" i="9"/>
  <c r="N83" i="9"/>
  <c r="AK67" i="9"/>
  <c r="M67" i="9"/>
  <c r="N67" i="9"/>
  <c r="AK51" i="9"/>
  <c r="N51" i="9"/>
  <c r="M51" i="9"/>
  <c r="AK35" i="9"/>
  <c r="N35" i="9"/>
  <c r="M35" i="9"/>
  <c r="AK19" i="9"/>
  <c r="N19" i="9"/>
  <c r="M19" i="9"/>
  <c r="AK2" i="9"/>
  <c r="N2" i="9"/>
  <c r="M2" i="9"/>
  <c r="AK125" i="9"/>
  <c r="M125" i="9"/>
  <c r="N125" i="9"/>
  <c r="AK121" i="9"/>
  <c r="M121" i="9"/>
  <c r="N121" i="9"/>
  <c r="AK117" i="9"/>
  <c r="M117" i="9"/>
  <c r="N117" i="9"/>
  <c r="AK106" i="9"/>
  <c r="N106" i="9"/>
  <c r="M106" i="9"/>
  <c r="AK90" i="9"/>
  <c r="N90" i="9"/>
  <c r="M90" i="9"/>
  <c r="AK74" i="9"/>
  <c r="N74" i="9"/>
  <c r="M74" i="9"/>
  <c r="AK58" i="9"/>
  <c r="M58" i="9"/>
  <c r="N58" i="9"/>
  <c r="AK42" i="9"/>
  <c r="N42" i="9"/>
  <c r="M42" i="9"/>
  <c r="AK26" i="9"/>
  <c r="N26" i="9"/>
  <c r="M26" i="9"/>
  <c r="AK6" i="9"/>
  <c r="N6" i="9"/>
  <c r="M6" i="9"/>
  <c r="AK105" i="9"/>
  <c r="M105" i="9"/>
  <c r="N105" i="9"/>
  <c r="AK89" i="9"/>
  <c r="N89" i="9"/>
  <c r="M89" i="9"/>
  <c r="AK73" i="9"/>
  <c r="M73" i="9"/>
  <c r="N73" i="9"/>
  <c r="AK57" i="9"/>
  <c r="M57" i="9"/>
  <c r="N57" i="9"/>
  <c r="AK41" i="9"/>
  <c r="N41" i="9"/>
  <c r="M41" i="9"/>
  <c r="AK25" i="9"/>
  <c r="M25" i="9"/>
  <c r="N25" i="9"/>
  <c r="AK8" i="9"/>
  <c r="N8" i="9"/>
  <c r="M8" i="9"/>
  <c r="AK108" i="9"/>
  <c r="N108" i="9"/>
  <c r="M108" i="9"/>
  <c r="AK92" i="9"/>
  <c r="N92" i="9"/>
  <c r="M92" i="9"/>
  <c r="AK76" i="9"/>
  <c r="N76" i="9"/>
  <c r="M76" i="9"/>
  <c r="AK60" i="9"/>
  <c r="M60" i="9"/>
  <c r="N60" i="9"/>
  <c r="AK44" i="9"/>
  <c r="M44" i="9"/>
  <c r="N44" i="9"/>
  <c r="AK28" i="9"/>
  <c r="M28" i="9"/>
  <c r="N28" i="9"/>
  <c r="AK12" i="9"/>
  <c r="N12" i="9"/>
  <c r="M12" i="9"/>
  <c r="AK111" i="9"/>
  <c r="N111" i="9"/>
  <c r="M111" i="9"/>
  <c r="AK95" i="9"/>
  <c r="M95" i="9"/>
  <c r="N95" i="9"/>
  <c r="AK79" i="9"/>
  <c r="M79" i="9"/>
  <c r="N79" i="9"/>
  <c r="AK63" i="9"/>
  <c r="M63" i="9"/>
  <c r="N63" i="9"/>
  <c r="AK47" i="9"/>
  <c r="M47" i="9"/>
  <c r="N47" i="9"/>
  <c r="AK31" i="9"/>
  <c r="M31" i="9"/>
  <c r="N31" i="9"/>
  <c r="AK15" i="9"/>
  <c r="M15" i="9"/>
  <c r="N15" i="9"/>
  <c r="AI129" i="9"/>
  <c r="AK124" i="9"/>
  <c r="M124" i="9"/>
  <c r="N124" i="9"/>
  <c r="AK120" i="9"/>
  <c r="N120" i="9"/>
  <c r="M120" i="9"/>
  <c r="AK116" i="9"/>
  <c r="M116" i="9"/>
  <c r="N116" i="9"/>
  <c r="AK102" i="9"/>
  <c r="M102" i="9"/>
  <c r="N102" i="9"/>
  <c r="AK86" i="9"/>
  <c r="M86" i="9"/>
  <c r="N86" i="9"/>
  <c r="AK70" i="9"/>
  <c r="M70" i="9"/>
  <c r="N70" i="9"/>
  <c r="AK54" i="9"/>
  <c r="M54" i="9"/>
  <c r="N54" i="9"/>
  <c r="AK38" i="9"/>
  <c r="N38" i="9"/>
  <c r="M38" i="9"/>
  <c r="AK22" i="9"/>
  <c r="N22" i="9"/>
  <c r="M22" i="9"/>
  <c r="AK3" i="9"/>
  <c r="N3" i="9"/>
  <c r="M3" i="9"/>
  <c r="AK101" i="9"/>
  <c r="N101" i="9"/>
  <c r="M101" i="9"/>
  <c r="AK85" i="9"/>
  <c r="N85" i="9"/>
  <c r="M85" i="9"/>
  <c r="AK69" i="9"/>
  <c r="N69" i="9"/>
  <c r="M69" i="9"/>
  <c r="AK53" i="9"/>
  <c r="M53" i="9"/>
  <c r="N53" i="9"/>
  <c r="AK37" i="9"/>
  <c r="M37" i="9"/>
  <c r="N37" i="9"/>
  <c r="AK21" i="9"/>
  <c r="N21" i="9"/>
  <c r="M21" i="9"/>
  <c r="AK4" i="9"/>
  <c r="N4" i="9"/>
  <c r="M4" i="9"/>
  <c r="AK104" i="9"/>
  <c r="M104" i="9"/>
  <c r="N104" i="9"/>
  <c r="AK88" i="9"/>
  <c r="N88" i="9"/>
  <c r="M88" i="9"/>
  <c r="AK72" i="9"/>
  <c r="N72" i="9"/>
  <c r="M72" i="9"/>
  <c r="AK56" i="9"/>
  <c r="M56" i="9"/>
  <c r="N56" i="9"/>
  <c r="AK40" i="9"/>
  <c r="N40" i="9"/>
  <c r="M40" i="9"/>
  <c r="AK24" i="9"/>
  <c r="N24" i="9"/>
  <c r="M24" i="9"/>
  <c r="AK9" i="9"/>
  <c r="N9" i="9"/>
  <c r="M9" i="9"/>
  <c r="AK107" i="9"/>
  <c r="N107" i="9"/>
  <c r="M107" i="9"/>
  <c r="AK91" i="9"/>
  <c r="N91" i="9"/>
  <c r="M91" i="9"/>
  <c r="AK75" i="9"/>
  <c r="M75" i="9"/>
  <c r="N75" i="9"/>
  <c r="AK59" i="9"/>
  <c r="N59" i="9"/>
  <c r="M59" i="9"/>
  <c r="AK43" i="9"/>
  <c r="N43" i="9"/>
  <c r="M43" i="9"/>
  <c r="AK27" i="9"/>
  <c r="M27" i="9"/>
  <c r="N27" i="9"/>
  <c r="AK11" i="9"/>
  <c r="N11" i="9"/>
  <c r="M11" i="9"/>
  <c r="AK127" i="9"/>
  <c r="N127" i="9"/>
  <c r="M127" i="9"/>
  <c r="AK123" i="9"/>
  <c r="N123" i="9"/>
  <c r="M123" i="9"/>
  <c r="AK119" i="9"/>
  <c r="M119" i="9"/>
  <c r="N119" i="9"/>
  <c r="AK114" i="9"/>
  <c r="M114" i="9"/>
  <c r="N114" i="9"/>
  <c r="AK98" i="9"/>
  <c r="M98" i="9"/>
  <c r="N98" i="9"/>
  <c r="AK82" i="9"/>
  <c r="M82" i="9"/>
  <c r="N82" i="9"/>
  <c r="AK66" i="9"/>
  <c r="M66" i="9"/>
  <c r="N66" i="9"/>
  <c r="AK50" i="9"/>
  <c r="M50" i="9"/>
  <c r="N50" i="9"/>
  <c r="AK34" i="9"/>
  <c r="M34" i="9"/>
  <c r="N34" i="9"/>
  <c r="AK18" i="9"/>
  <c r="M18" i="9"/>
  <c r="N18" i="9"/>
  <c r="AK7" i="9"/>
  <c r="M7" i="9"/>
  <c r="N7" i="9"/>
  <c r="AK97" i="9"/>
  <c r="M97" i="9"/>
  <c r="N97" i="9"/>
  <c r="AK81" i="9"/>
  <c r="M81" i="9"/>
  <c r="N81" i="9"/>
  <c r="AK65" i="9"/>
  <c r="N65" i="9"/>
  <c r="M65" i="9"/>
  <c r="AK49" i="9"/>
  <c r="M49" i="9"/>
  <c r="N49" i="9"/>
  <c r="AK33" i="9"/>
  <c r="M33" i="9"/>
  <c r="N33" i="9"/>
  <c r="AK17" i="9"/>
  <c r="N17" i="9"/>
  <c r="M17" i="9"/>
  <c r="AK10" i="9"/>
  <c r="N10" i="9"/>
  <c r="M10" i="9"/>
  <c r="AK100" i="9"/>
  <c r="N100" i="9"/>
  <c r="M100" i="9"/>
  <c r="AK84" i="9"/>
  <c r="N84" i="9"/>
  <c r="M84" i="9"/>
  <c r="AK68" i="9"/>
  <c r="M68" i="9"/>
  <c r="N68" i="9"/>
  <c r="AK52" i="9"/>
  <c r="M52" i="9"/>
  <c r="N52" i="9"/>
  <c r="AK36" i="9"/>
  <c r="M36" i="9"/>
  <c r="N36" i="9"/>
  <c r="AK20" i="9"/>
  <c r="M20" i="9"/>
  <c r="N20" i="9"/>
  <c r="AK5" i="9"/>
  <c r="N5" i="9"/>
  <c r="M5" i="9"/>
  <c r="AK103" i="9"/>
  <c r="N103" i="9"/>
  <c r="M103" i="9"/>
  <c r="AK87" i="9"/>
  <c r="N87" i="9"/>
  <c r="M87" i="9"/>
  <c r="AK71" i="9"/>
  <c r="M71" i="9"/>
  <c r="N71" i="9"/>
  <c r="AK55" i="9"/>
  <c r="N55" i="9"/>
  <c r="M55" i="9"/>
  <c r="AK39" i="9"/>
  <c r="N39" i="9"/>
  <c r="M39" i="9"/>
  <c r="AK23" i="9"/>
  <c r="M23" i="9"/>
  <c r="N23" i="9"/>
  <c r="H113" i="9"/>
  <c r="H3" i="9"/>
  <c r="H8" i="9"/>
  <c r="H6" i="9"/>
  <c r="H14" i="9"/>
  <c r="H18" i="9"/>
  <c r="H22" i="9"/>
  <c r="H26" i="9"/>
  <c r="H30" i="9"/>
  <c r="H34" i="9"/>
  <c r="H38" i="9"/>
  <c r="H42" i="9"/>
  <c r="H46" i="9"/>
  <c r="H50" i="9"/>
  <c r="H54" i="9"/>
  <c r="H58" i="9"/>
  <c r="H62" i="9"/>
  <c r="H66" i="9"/>
  <c r="H70" i="9"/>
  <c r="H74" i="9"/>
  <c r="H78" i="9"/>
  <c r="H82" i="9"/>
  <c r="H86" i="9"/>
  <c r="H90" i="9"/>
  <c r="H94" i="9"/>
  <c r="H98" i="9"/>
  <c r="H102" i="9"/>
  <c r="H106" i="9"/>
  <c r="H4" i="9"/>
  <c r="H7" i="9"/>
  <c r="H11" i="9"/>
  <c r="AO11" i="9" s="1"/>
  <c r="H15" i="9"/>
  <c r="H19" i="9"/>
  <c r="H23" i="9"/>
  <c r="H27" i="9"/>
  <c r="H31" i="9"/>
  <c r="H35" i="9"/>
  <c r="H39" i="9"/>
  <c r="H43" i="9"/>
  <c r="H47" i="9"/>
  <c r="H51" i="9"/>
  <c r="H55" i="9"/>
  <c r="H59" i="9"/>
  <c r="H63" i="9"/>
  <c r="H67" i="9"/>
  <c r="H71" i="9"/>
  <c r="H75" i="9"/>
  <c r="H79" i="9"/>
  <c r="H83" i="9"/>
  <c r="H87" i="9"/>
  <c r="H91" i="9"/>
  <c r="H95" i="9"/>
  <c r="H99" i="9"/>
  <c r="H103" i="9"/>
  <c r="H10" i="9"/>
  <c r="X131" i="2"/>
  <c r="H12" i="9"/>
  <c r="H16" i="9"/>
  <c r="H20" i="9"/>
  <c r="H24" i="9"/>
  <c r="H28" i="9"/>
  <c r="H32" i="9"/>
  <c r="H36" i="9"/>
  <c r="H40" i="9"/>
  <c r="H44" i="9"/>
  <c r="H48" i="9"/>
  <c r="H52" i="9"/>
  <c r="H56" i="9"/>
  <c r="H60" i="9"/>
  <c r="H64" i="9"/>
  <c r="H68" i="9"/>
  <c r="H72" i="9"/>
  <c r="H76" i="9"/>
  <c r="H80" i="9"/>
  <c r="H84" i="9"/>
  <c r="H88" i="9"/>
  <c r="H92" i="9"/>
  <c r="H96" i="9"/>
  <c r="H100" i="9"/>
  <c r="H104" i="9"/>
  <c r="H2" i="9"/>
  <c r="AO2" i="9" s="1"/>
  <c r="H5" i="9"/>
  <c r="H9" i="9"/>
  <c r="H13" i="9"/>
  <c r="H17" i="9"/>
  <c r="H21" i="9"/>
  <c r="H25" i="9"/>
  <c r="H29" i="9"/>
  <c r="H33" i="9"/>
  <c r="H37" i="9"/>
  <c r="H41" i="9"/>
  <c r="H45" i="9"/>
  <c r="H49" i="9"/>
  <c r="H53" i="9"/>
  <c r="H57" i="9"/>
  <c r="H61" i="9"/>
  <c r="H65" i="9"/>
  <c r="H69" i="9"/>
  <c r="H73" i="9"/>
  <c r="H77" i="9"/>
  <c r="H81" i="9"/>
  <c r="H85" i="9"/>
  <c r="H89" i="9"/>
  <c r="H93" i="9"/>
  <c r="H97" i="9"/>
  <c r="H101" i="9"/>
  <c r="H105" i="9"/>
  <c r="H109" i="9"/>
  <c r="H114" i="9"/>
  <c r="H110" i="9"/>
  <c r="H107" i="9"/>
  <c r="H111" i="9"/>
  <c r="H108" i="9"/>
  <c r="H112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O128" i="9"/>
  <c r="AH128" i="9" s="1"/>
  <c r="H115" i="9"/>
  <c r="G115" i="9"/>
  <c r="F115" i="9"/>
  <c r="D115" i="9"/>
  <c r="E115" i="9"/>
  <c r="H130" i="9"/>
  <c r="F130" i="9"/>
  <c r="B130" i="9"/>
  <c r="G130" i="9"/>
  <c r="D130" i="9"/>
  <c r="E130" i="9"/>
  <c r="C130" i="9"/>
  <c r="AO129" i="9"/>
  <c r="M129" i="9"/>
  <c r="N129" i="9"/>
  <c r="O52" i="9" l="1"/>
  <c r="AH52" i="9" s="1"/>
  <c r="O55" i="9"/>
  <c r="AH55" i="9" s="1"/>
  <c r="O67" i="9"/>
  <c r="AH67" i="9" s="1"/>
  <c r="O16" i="9"/>
  <c r="AH16" i="9" s="1"/>
  <c r="AK129" i="9"/>
  <c r="O112" i="9"/>
  <c r="AH112" i="9" s="1"/>
  <c r="O18" i="9"/>
  <c r="AH18" i="9" s="1"/>
  <c r="O82" i="9"/>
  <c r="AH82" i="9" s="1"/>
  <c r="O5" i="9"/>
  <c r="AH5" i="9" s="1"/>
  <c r="O56" i="9"/>
  <c r="AH56" i="9" s="1"/>
  <c r="O86" i="9"/>
  <c r="AH86" i="9" s="1"/>
  <c r="O124" i="9"/>
  <c r="AH124" i="9" s="1"/>
  <c r="O15" i="9"/>
  <c r="AH15" i="9" s="1"/>
  <c r="O79" i="9"/>
  <c r="AH79" i="9" s="1"/>
  <c r="O28" i="9"/>
  <c r="AH28" i="9" s="1"/>
  <c r="O105" i="9"/>
  <c r="AH105" i="9" s="1"/>
  <c r="O58" i="9"/>
  <c r="AH58" i="9" s="1"/>
  <c r="O117" i="9"/>
  <c r="AH117" i="9" s="1"/>
  <c r="O83" i="9"/>
  <c r="AH83" i="9" s="1"/>
  <c r="O46" i="9"/>
  <c r="AH46" i="9" s="1"/>
  <c r="O17" i="9"/>
  <c r="AH17" i="9" s="1"/>
  <c r="O127" i="9"/>
  <c r="AH127" i="9" s="1"/>
  <c r="O59" i="9"/>
  <c r="AH59" i="9" s="1"/>
  <c r="O9" i="9"/>
  <c r="AH9" i="9" s="1"/>
  <c r="O72" i="9"/>
  <c r="AH72" i="9" s="1"/>
  <c r="O21" i="9"/>
  <c r="AH21" i="9" s="1"/>
  <c r="O85" i="9"/>
  <c r="AH85" i="9" s="1"/>
  <c r="O38" i="9"/>
  <c r="AH38" i="9" s="1"/>
  <c r="O108" i="9"/>
  <c r="AH108" i="9" s="1"/>
  <c r="O6" i="9"/>
  <c r="AH6" i="9" s="1"/>
  <c r="O74" i="9"/>
  <c r="AH74" i="9" s="1"/>
  <c r="O35" i="9"/>
  <c r="AH35" i="9" s="1"/>
  <c r="O99" i="9"/>
  <c r="AH99" i="9" s="1"/>
  <c r="O61" i="9"/>
  <c r="AH61" i="9" s="1"/>
  <c r="O78" i="9"/>
  <c r="AH78" i="9" s="1"/>
  <c r="O122" i="9"/>
  <c r="AH122" i="9" s="1"/>
  <c r="O23" i="9"/>
  <c r="AH23" i="9" s="1"/>
  <c r="O36" i="9"/>
  <c r="AH36" i="9" s="1"/>
  <c r="O84" i="9"/>
  <c r="AH84" i="9" s="1"/>
  <c r="O49" i="9"/>
  <c r="AH49" i="9" s="1"/>
  <c r="O7" i="9"/>
  <c r="AH7" i="9" s="1"/>
  <c r="O66" i="9"/>
  <c r="AH66" i="9" s="1"/>
  <c r="O119" i="9"/>
  <c r="AH119" i="9" s="1"/>
  <c r="O11" i="9"/>
  <c r="AH11" i="9" s="1"/>
  <c r="O27" i="9"/>
  <c r="AH27" i="9" s="1"/>
  <c r="O24" i="9"/>
  <c r="AH24" i="9" s="1"/>
  <c r="O88" i="9"/>
  <c r="AH88" i="9" s="1"/>
  <c r="O104" i="9"/>
  <c r="AH104" i="9" s="1"/>
  <c r="O53" i="9"/>
  <c r="AH53" i="9" s="1"/>
  <c r="O101" i="9"/>
  <c r="AH101" i="9" s="1"/>
  <c r="O70" i="9"/>
  <c r="AH70" i="9" s="1"/>
  <c r="O63" i="9"/>
  <c r="AH63" i="9" s="1"/>
  <c r="O111" i="9"/>
  <c r="AH111" i="9" s="1"/>
  <c r="O8" i="9"/>
  <c r="AH8" i="9" s="1"/>
  <c r="O25" i="9"/>
  <c r="AH25" i="9" s="1"/>
  <c r="O26" i="9"/>
  <c r="AH26" i="9" s="1"/>
  <c r="O90" i="9"/>
  <c r="AH90" i="9" s="1"/>
  <c r="O51" i="9"/>
  <c r="AH51" i="9" s="1"/>
  <c r="O113" i="9"/>
  <c r="AH113" i="9" s="1"/>
  <c r="O64" i="9"/>
  <c r="AH64" i="9" s="1"/>
  <c r="O13" i="9"/>
  <c r="AH13" i="9" s="1"/>
  <c r="O30" i="9"/>
  <c r="AH30" i="9" s="1"/>
  <c r="O110" i="9"/>
  <c r="AH110" i="9" s="1"/>
  <c r="O126" i="9"/>
  <c r="AH126" i="9" s="1"/>
  <c r="AL128" i="9"/>
  <c r="AO128" i="9"/>
  <c r="AL107" i="9"/>
  <c r="AO107" i="9"/>
  <c r="AO73" i="9"/>
  <c r="AL73" i="9"/>
  <c r="AL25" i="9"/>
  <c r="AO25" i="9"/>
  <c r="AL100" i="9"/>
  <c r="AO100" i="9"/>
  <c r="AL68" i="9"/>
  <c r="AO68" i="9"/>
  <c r="AL52" i="9"/>
  <c r="AO52" i="9"/>
  <c r="AL36" i="9"/>
  <c r="AO36" i="9"/>
  <c r="AL20" i="9"/>
  <c r="AO20" i="9"/>
  <c r="AL10" i="9"/>
  <c r="AO10" i="9"/>
  <c r="AO91" i="9"/>
  <c r="AL91" i="9"/>
  <c r="AL75" i="9"/>
  <c r="AO75" i="9"/>
  <c r="AL59" i="9"/>
  <c r="AO59" i="9"/>
  <c r="AL43" i="9"/>
  <c r="AO43" i="9"/>
  <c r="AO27" i="9"/>
  <c r="AL27" i="9"/>
  <c r="AL11" i="9"/>
  <c r="AL102" i="9"/>
  <c r="AO102" i="9"/>
  <c r="AO86" i="9"/>
  <c r="AL86" i="9"/>
  <c r="AL70" i="9"/>
  <c r="AO70" i="9"/>
  <c r="AL54" i="9"/>
  <c r="AO54" i="9"/>
  <c r="AO38" i="9"/>
  <c r="AL38" i="9"/>
  <c r="AO22" i="9"/>
  <c r="AL22" i="9"/>
  <c r="AL8" i="9"/>
  <c r="AO8" i="9"/>
  <c r="P130" i="9"/>
  <c r="AI130" i="9" s="1"/>
  <c r="V130" i="9"/>
  <c r="R130" i="9"/>
  <c r="AJ130" i="9" s="1"/>
  <c r="X130" i="9"/>
  <c r="T130" i="9"/>
  <c r="AL130" i="9" s="1"/>
  <c r="AL120" i="9"/>
  <c r="AO120" i="9"/>
  <c r="AL105" i="9"/>
  <c r="AO105" i="9"/>
  <c r="AL57" i="9"/>
  <c r="AO57" i="9"/>
  <c r="AL9" i="9"/>
  <c r="AO9" i="9"/>
  <c r="AL123" i="9"/>
  <c r="AO123" i="9"/>
  <c r="AO112" i="9"/>
  <c r="AL112" i="9"/>
  <c r="AL101" i="9"/>
  <c r="AO101" i="9"/>
  <c r="AO69" i="9"/>
  <c r="AL69" i="9"/>
  <c r="AL37" i="9"/>
  <c r="AO37" i="9"/>
  <c r="AO5" i="9"/>
  <c r="AL5" i="9"/>
  <c r="AL96" i="9"/>
  <c r="AO96" i="9"/>
  <c r="AL64" i="9"/>
  <c r="AO64" i="9"/>
  <c r="AL48" i="9"/>
  <c r="AO48" i="9"/>
  <c r="AO32" i="9"/>
  <c r="AL32" i="9"/>
  <c r="AO16" i="9"/>
  <c r="AL16" i="9"/>
  <c r="AO103" i="9"/>
  <c r="AL103" i="9"/>
  <c r="AO87" i="9"/>
  <c r="AL87" i="9"/>
  <c r="AL71" i="9"/>
  <c r="AO71" i="9"/>
  <c r="AL55" i="9"/>
  <c r="AO55" i="9"/>
  <c r="AL39" i="9"/>
  <c r="AO39" i="9"/>
  <c r="AO23" i="9"/>
  <c r="AL23" i="9"/>
  <c r="AL7" i="9"/>
  <c r="AO7" i="9"/>
  <c r="AL98" i="9"/>
  <c r="AO98" i="9"/>
  <c r="AL82" i="9"/>
  <c r="AO82" i="9"/>
  <c r="AL66" i="9"/>
  <c r="AO66" i="9"/>
  <c r="AO50" i="9"/>
  <c r="AL50" i="9"/>
  <c r="AO34" i="9"/>
  <c r="AL34" i="9"/>
  <c r="AL18" i="9"/>
  <c r="AO18" i="9"/>
  <c r="AL3" i="9"/>
  <c r="O71" i="9"/>
  <c r="AH71" i="9" s="1"/>
  <c r="O20" i="9"/>
  <c r="AH20" i="9" s="1"/>
  <c r="O33" i="9"/>
  <c r="AH33" i="9" s="1"/>
  <c r="O97" i="9"/>
  <c r="AH97" i="9" s="1"/>
  <c r="O50" i="9"/>
  <c r="AH50" i="9" s="1"/>
  <c r="O114" i="9"/>
  <c r="AH114" i="9" s="1"/>
  <c r="O75" i="9"/>
  <c r="AH75" i="9" s="1"/>
  <c r="O37" i="9"/>
  <c r="AH37" i="9" s="1"/>
  <c r="O54" i="9"/>
  <c r="AH54" i="9" s="1"/>
  <c r="O116" i="9"/>
  <c r="AH116" i="9" s="1"/>
  <c r="O47" i="9"/>
  <c r="AH47" i="9" s="1"/>
  <c r="O60" i="9"/>
  <c r="AH60" i="9" s="1"/>
  <c r="O73" i="9"/>
  <c r="AH73" i="9" s="1"/>
  <c r="O125" i="9"/>
  <c r="AH125" i="9" s="1"/>
  <c r="O77" i="9"/>
  <c r="AH77" i="9" s="1"/>
  <c r="O94" i="9"/>
  <c r="AH94" i="9" s="1"/>
  <c r="P115" i="9"/>
  <c r="AI115" i="9" s="1"/>
  <c r="T115" i="9"/>
  <c r="AL115" i="9" s="1"/>
  <c r="X115" i="9"/>
  <c r="R115" i="9"/>
  <c r="AK115" i="9" s="1"/>
  <c r="V115" i="9"/>
  <c r="AL116" i="9"/>
  <c r="AO116" i="9"/>
  <c r="AL89" i="9"/>
  <c r="AO89" i="9"/>
  <c r="AO41" i="9"/>
  <c r="AL41" i="9"/>
  <c r="AL84" i="9"/>
  <c r="AO84" i="9"/>
  <c r="AL127" i="9"/>
  <c r="AO127" i="9"/>
  <c r="AL119" i="9"/>
  <c r="AO119" i="9"/>
  <c r="AO110" i="9"/>
  <c r="AL110" i="9"/>
  <c r="AL85" i="9"/>
  <c r="AO85" i="9"/>
  <c r="AL53" i="9"/>
  <c r="AO53" i="9"/>
  <c r="AO21" i="9"/>
  <c r="AL21" i="9"/>
  <c r="AL80" i="9"/>
  <c r="AO80" i="9"/>
  <c r="AL126" i="9"/>
  <c r="AO126" i="9"/>
  <c r="AO122" i="9"/>
  <c r="AL122" i="9"/>
  <c r="AL118" i="9"/>
  <c r="AO118" i="9"/>
  <c r="AO108" i="9"/>
  <c r="AL108" i="9"/>
  <c r="AL114" i="9"/>
  <c r="AO114" i="9"/>
  <c r="AL97" i="9"/>
  <c r="AO97" i="9"/>
  <c r="AL81" i="9"/>
  <c r="AO81" i="9"/>
  <c r="AL65" i="9"/>
  <c r="AO65" i="9"/>
  <c r="AL49" i="9"/>
  <c r="AO49" i="9"/>
  <c r="AO33" i="9"/>
  <c r="AL33" i="9"/>
  <c r="AL17" i="9"/>
  <c r="AO17" i="9"/>
  <c r="AL2" i="9"/>
  <c r="AL92" i="9"/>
  <c r="AO92" i="9"/>
  <c r="AL76" i="9"/>
  <c r="AO76" i="9"/>
  <c r="AL60" i="9"/>
  <c r="AO60" i="9"/>
  <c r="AL44" i="9"/>
  <c r="AO44" i="9"/>
  <c r="AL28" i="9"/>
  <c r="AO28" i="9"/>
  <c r="AL12" i="9"/>
  <c r="AO12" i="9"/>
  <c r="AL99" i="9"/>
  <c r="AO99" i="9"/>
  <c r="AO83" i="9"/>
  <c r="AL83" i="9"/>
  <c r="AL67" i="9"/>
  <c r="AO67" i="9"/>
  <c r="AL51" i="9"/>
  <c r="AO51" i="9"/>
  <c r="AL35" i="9"/>
  <c r="AO35" i="9"/>
  <c r="AO19" i="9"/>
  <c r="AL19" i="9"/>
  <c r="AL4" i="9"/>
  <c r="AO4" i="9"/>
  <c r="AO94" i="9"/>
  <c r="AL94" i="9"/>
  <c r="AL78" i="9"/>
  <c r="AO78" i="9"/>
  <c r="AL62" i="9"/>
  <c r="AO62" i="9"/>
  <c r="AL46" i="9"/>
  <c r="AO46" i="9"/>
  <c r="AL30" i="9"/>
  <c r="AO30" i="9"/>
  <c r="AO14" i="9"/>
  <c r="AL14" i="9"/>
  <c r="AL113" i="9"/>
  <c r="AO113" i="9"/>
  <c r="O39" i="9"/>
  <c r="AH39" i="9" s="1"/>
  <c r="O103" i="9"/>
  <c r="AH103" i="9" s="1"/>
  <c r="O68" i="9"/>
  <c r="AH68" i="9" s="1"/>
  <c r="O10" i="9"/>
  <c r="AH10" i="9" s="1"/>
  <c r="O65" i="9"/>
  <c r="AH65" i="9" s="1"/>
  <c r="O81" i="9"/>
  <c r="AH81" i="9" s="1"/>
  <c r="O34" i="9"/>
  <c r="AH34" i="9" s="1"/>
  <c r="O98" i="9"/>
  <c r="AH98" i="9" s="1"/>
  <c r="O123" i="9"/>
  <c r="AH123" i="9" s="1"/>
  <c r="O43" i="9"/>
  <c r="AH43" i="9" s="1"/>
  <c r="O107" i="9"/>
  <c r="AH107" i="9" s="1"/>
  <c r="O4" i="9"/>
  <c r="AH4" i="9" s="1"/>
  <c r="O69" i="9"/>
  <c r="AH69" i="9" s="1"/>
  <c r="O22" i="9"/>
  <c r="AH22" i="9" s="1"/>
  <c r="O102" i="9"/>
  <c r="AH102" i="9" s="1"/>
  <c r="O31" i="9"/>
  <c r="AH31" i="9" s="1"/>
  <c r="O95" i="9"/>
  <c r="AH95" i="9" s="1"/>
  <c r="O44" i="9"/>
  <c r="AH44" i="9" s="1"/>
  <c r="O92" i="9"/>
  <c r="AH92" i="9" s="1"/>
  <c r="O41" i="9"/>
  <c r="AH41" i="9" s="1"/>
  <c r="O57" i="9"/>
  <c r="AH57" i="9" s="1"/>
  <c r="O121" i="9"/>
  <c r="AH121" i="9" s="1"/>
  <c r="O19" i="9"/>
  <c r="AH19" i="9" s="1"/>
  <c r="O32" i="9"/>
  <c r="AH32" i="9" s="1"/>
  <c r="O48" i="9"/>
  <c r="AH48" i="9" s="1"/>
  <c r="O96" i="9"/>
  <c r="AH96" i="9" s="1"/>
  <c r="O14" i="9"/>
  <c r="AH14" i="9" s="1"/>
  <c r="AO124" i="9"/>
  <c r="AL124" i="9"/>
  <c r="AL125" i="9"/>
  <c r="AO125" i="9"/>
  <c r="AL121" i="9"/>
  <c r="AO121" i="9"/>
  <c r="AO117" i="9"/>
  <c r="AL117" i="9"/>
  <c r="AL111" i="9"/>
  <c r="AO111" i="9"/>
  <c r="AL109" i="9"/>
  <c r="AO109" i="9"/>
  <c r="AL93" i="9"/>
  <c r="AO93" i="9"/>
  <c r="AO77" i="9"/>
  <c r="AL77" i="9"/>
  <c r="AL61" i="9"/>
  <c r="AO61" i="9"/>
  <c r="AL45" i="9"/>
  <c r="AO45" i="9"/>
  <c r="AL29" i="9"/>
  <c r="AO29" i="9"/>
  <c r="AL13" i="9"/>
  <c r="AO13" i="9"/>
  <c r="AO104" i="9"/>
  <c r="AL104" i="9"/>
  <c r="AO88" i="9"/>
  <c r="AL88" i="9"/>
  <c r="AL72" i="9"/>
  <c r="AO72" i="9"/>
  <c r="AL56" i="9"/>
  <c r="AO56" i="9"/>
  <c r="AL40" i="9"/>
  <c r="AO40" i="9"/>
  <c r="AL24" i="9"/>
  <c r="AO24" i="9"/>
  <c r="I10" i="9"/>
  <c r="I7" i="9"/>
  <c r="I9" i="9"/>
  <c r="I5" i="9"/>
  <c r="I6" i="9"/>
  <c r="I8" i="9"/>
  <c r="I3" i="9"/>
  <c r="I4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5" i="9"/>
  <c r="I116" i="9"/>
  <c r="I112" i="9"/>
  <c r="I117" i="9"/>
  <c r="I113" i="9"/>
  <c r="I118" i="9"/>
  <c r="I114" i="9"/>
  <c r="I119" i="9"/>
  <c r="Y131" i="2"/>
  <c r="I120" i="9"/>
  <c r="I121" i="9"/>
  <c r="I122" i="9"/>
  <c r="I123" i="9"/>
  <c r="I124" i="9"/>
  <c r="I125" i="9"/>
  <c r="I126" i="9"/>
  <c r="I127" i="9"/>
  <c r="I128" i="9"/>
  <c r="I129" i="9"/>
  <c r="I130" i="9"/>
  <c r="AL95" i="9"/>
  <c r="AO95" i="9"/>
  <c r="AO79" i="9"/>
  <c r="AL79" i="9"/>
  <c r="AL63" i="9"/>
  <c r="AO63" i="9"/>
  <c r="AO47" i="9"/>
  <c r="AL47" i="9"/>
  <c r="AL31" i="9"/>
  <c r="AO31" i="9"/>
  <c r="AL15" i="9"/>
  <c r="AO15" i="9"/>
  <c r="AO106" i="9"/>
  <c r="AL106" i="9"/>
  <c r="AO90" i="9"/>
  <c r="AL90" i="9"/>
  <c r="AL74" i="9"/>
  <c r="AO74" i="9"/>
  <c r="AL58" i="9"/>
  <c r="AO58" i="9"/>
  <c r="AO42" i="9"/>
  <c r="AL42" i="9"/>
  <c r="AL26" i="9"/>
  <c r="AO26" i="9"/>
  <c r="AL6" i="9"/>
  <c r="AO6" i="9"/>
  <c r="O87" i="9"/>
  <c r="AH87" i="9" s="1"/>
  <c r="O100" i="9"/>
  <c r="AH100" i="9" s="1"/>
  <c r="O91" i="9"/>
  <c r="AH91" i="9" s="1"/>
  <c r="O40" i="9"/>
  <c r="AH40" i="9" s="1"/>
  <c r="O3" i="9"/>
  <c r="AH3" i="9" s="1"/>
  <c r="O120" i="9"/>
  <c r="AH120" i="9" s="1"/>
  <c r="O12" i="9"/>
  <c r="AH12" i="9" s="1"/>
  <c r="O76" i="9"/>
  <c r="AH76" i="9" s="1"/>
  <c r="O89" i="9"/>
  <c r="AH89" i="9" s="1"/>
  <c r="O42" i="9"/>
  <c r="AH42" i="9" s="1"/>
  <c r="O106" i="9"/>
  <c r="AH106" i="9" s="1"/>
  <c r="O2" i="9"/>
  <c r="AH2" i="9" s="1"/>
  <c r="AH132" i="9" s="1"/>
  <c r="O80" i="9"/>
  <c r="AH80" i="9" s="1"/>
  <c r="O29" i="9"/>
  <c r="AH29" i="9" s="1"/>
  <c r="O45" i="9"/>
  <c r="AH45" i="9" s="1"/>
  <c r="O93" i="9"/>
  <c r="AH93" i="9" s="1"/>
  <c r="O109" i="9"/>
  <c r="AH109" i="9" s="1"/>
  <c r="O62" i="9"/>
  <c r="AH62" i="9" s="1"/>
  <c r="O118" i="9"/>
  <c r="AH118" i="9" s="1"/>
  <c r="O129" i="9"/>
  <c r="AH129" i="9" s="1"/>
  <c r="AO130" i="9"/>
  <c r="M130" i="9"/>
  <c r="N130" i="9"/>
  <c r="M115" i="9"/>
  <c r="N115" i="9"/>
  <c r="AO115" i="9"/>
  <c r="AK130" i="9" l="1"/>
  <c r="AM129" i="9"/>
  <c r="AM125" i="9"/>
  <c r="AM121" i="9"/>
  <c r="AM2" i="9"/>
  <c r="AM117" i="9"/>
  <c r="AM111" i="9"/>
  <c r="AM107" i="9"/>
  <c r="AM103" i="9"/>
  <c r="AM99" i="9"/>
  <c r="AM95" i="9"/>
  <c r="AM91" i="9"/>
  <c r="AM87" i="9"/>
  <c r="AM83" i="9"/>
  <c r="AM79" i="9"/>
  <c r="AM75" i="9"/>
  <c r="AM71" i="9"/>
  <c r="AM67" i="9"/>
  <c r="AM63" i="9"/>
  <c r="AM59" i="9"/>
  <c r="AM55" i="9"/>
  <c r="AM51" i="9"/>
  <c r="AM47" i="9"/>
  <c r="AM43" i="9"/>
  <c r="AM39" i="9"/>
  <c r="AM35" i="9"/>
  <c r="AM31" i="9"/>
  <c r="AM27" i="9"/>
  <c r="AM23" i="9"/>
  <c r="AM19" i="9"/>
  <c r="AM15" i="9"/>
  <c r="AM11" i="9"/>
  <c r="AM6" i="9"/>
  <c r="AM10" i="9"/>
  <c r="AM128" i="9"/>
  <c r="AM124" i="9"/>
  <c r="AM120" i="9"/>
  <c r="AM114" i="9"/>
  <c r="AM112" i="9"/>
  <c r="AM110" i="9"/>
  <c r="AM106" i="9"/>
  <c r="AM102" i="9"/>
  <c r="AM98" i="9"/>
  <c r="AM94" i="9"/>
  <c r="AM90" i="9"/>
  <c r="AM86" i="9"/>
  <c r="AM82" i="9"/>
  <c r="AM78" i="9"/>
  <c r="AM74" i="9"/>
  <c r="AM70" i="9"/>
  <c r="AM66" i="9"/>
  <c r="AM62" i="9"/>
  <c r="AM58" i="9"/>
  <c r="AM54" i="9"/>
  <c r="AM50" i="9"/>
  <c r="AM46" i="9"/>
  <c r="AM42" i="9"/>
  <c r="AM38" i="9"/>
  <c r="AM34" i="9"/>
  <c r="AM30" i="9"/>
  <c r="AM26" i="9"/>
  <c r="AM22" i="9"/>
  <c r="AM18" i="9"/>
  <c r="AM14" i="9"/>
  <c r="AM4" i="9"/>
  <c r="AM5" i="9"/>
  <c r="AM127" i="9"/>
  <c r="AM123" i="9"/>
  <c r="Z131" i="2"/>
  <c r="J4" i="9"/>
  <c r="J7" i="9"/>
  <c r="J8" i="9"/>
  <c r="J9" i="9"/>
  <c r="J5" i="9"/>
  <c r="J6" i="9"/>
  <c r="J3" i="9"/>
  <c r="J2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5" i="9"/>
  <c r="J112" i="9"/>
  <c r="J116" i="9"/>
  <c r="J117" i="9"/>
  <c r="J113" i="9"/>
  <c r="J114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AM118" i="9"/>
  <c r="AM116" i="9"/>
  <c r="AM109" i="9"/>
  <c r="AM105" i="9"/>
  <c r="AM101" i="9"/>
  <c r="AM97" i="9"/>
  <c r="AM93" i="9"/>
  <c r="AM89" i="9"/>
  <c r="AM85" i="9"/>
  <c r="AM81" i="9"/>
  <c r="AM77" i="9"/>
  <c r="AM73" i="9"/>
  <c r="AM69" i="9"/>
  <c r="AM65" i="9"/>
  <c r="AM61" i="9"/>
  <c r="AM57" i="9"/>
  <c r="AM53" i="9"/>
  <c r="AM49" i="9"/>
  <c r="AM45" i="9"/>
  <c r="AM41" i="9"/>
  <c r="AM37" i="9"/>
  <c r="AM33" i="9"/>
  <c r="AM29" i="9"/>
  <c r="AM25" i="9"/>
  <c r="AM21" i="9"/>
  <c r="AM17" i="9"/>
  <c r="AM13" i="9"/>
  <c r="AM3" i="9"/>
  <c r="AM9" i="9"/>
  <c r="AM130" i="9"/>
  <c r="AM126" i="9"/>
  <c r="AM122" i="9"/>
  <c r="AM119" i="9"/>
  <c r="AM113" i="9"/>
  <c r="AM115" i="9"/>
  <c r="AM108" i="9"/>
  <c r="AM104" i="9"/>
  <c r="AM100" i="9"/>
  <c r="AM96" i="9"/>
  <c r="AM92" i="9"/>
  <c r="AM88" i="9"/>
  <c r="AM84" i="9"/>
  <c r="AM80" i="9"/>
  <c r="AM76" i="9"/>
  <c r="AM72" i="9"/>
  <c r="AM68" i="9"/>
  <c r="AM64" i="9"/>
  <c r="AM60" i="9"/>
  <c r="AM56" i="9"/>
  <c r="AM52" i="9"/>
  <c r="AM48" i="9"/>
  <c r="AM44" i="9"/>
  <c r="AM40" i="9"/>
  <c r="AM36" i="9"/>
  <c r="AM32" i="9"/>
  <c r="AM28" i="9"/>
  <c r="AM24" i="9"/>
  <c r="AM20" i="9"/>
  <c r="AM16" i="9"/>
  <c r="AM12" i="9"/>
  <c r="AM8" i="9"/>
  <c r="AM7" i="9"/>
  <c r="AJ115" i="9"/>
  <c r="O115" i="9"/>
  <c r="AH115" i="9" s="1"/>
  <c r="O130" i="9"/>
  <c r="AH130" i="9" s="1"/>
  <c r="AG129" i="9" l="1"/>
  <c r="AF129" i="9"/>
  <c r="AG125" i="9"/>
  <c r="AF125" i="9"/>
  <c r="AG121" i="9"/>
  <c r="AF121" i="9"/>
  <c r="AG114" i="9"/>
  <c r="AF114" i="9"/>
  <c r="AF112" i="9"/>
  <c r="AG112" i="9"/>
  <c r="AG109" i="9"/>
  <c r="AF109" i="9"/>
  <c r="AG105" i="9"/>
  <c r="AF105" i="9"/>
  <c r="AG101" i="9"/>
  <c r="AF101" i="9"/>
  <c r="AG97" i="9"/>
  <c r="AF97" i="9"/>
  <c r="AF89" i="9"/>
  <c r="AG89" i="9"/>
  <c r="AF85" i="9"/>
  <c r="AG85" i="9"/>
  <c r="AF81" i="9"/>
  <c r="AG81" i="9"/>
  <c r="AG73" i="9"/>
  <c r="AF73" i="9"/>
  <c r="AG69" i="9"/>
  <c r="AF69" i="9"/>
  <c r="AG65" i="9"/>
  <c r="AF65" i="9"/>
  <c r="AG61" i="9"/>
  <c r="AF61" i="9"/>
  <c r="AG57" i="9"/>
  <c r="AF57" i="9"/>
  <c r="AG53" i="9"/>
  <c r="AF53" i="9"/>
  <c r="AG49" i="9"/>
  <c r="AF49" i="9"/>
  <c r="AG45" i="9"/>
  <c r="AF45" i="9"/>
  <c r="AG41" i="9"/>
  <c r="AF41" i="9"/>
  <c r="AG33" i="9"/>
  <c r="AF33" i="9"/>
  <c r="AF29" i="9"/>
  <c r="AG29" i="9"/>
  <c r="AG25" i="9"/>
  <c r="AF25" i="9"/>
  <c r="AF17" i="9"/>
  <c r="AG17" i="9"/>
  <c r="AG13" i="9"/>
  <c r="AF13" i="9"/>
  <c r="AF2" i="9"/>
  <c r="AG2" i="9"/>
  <c r="AG9" i="9"/>
  <c r="AF9" i="9"/>
  <c r="AA131" i="2"/>
  <c r="AB131" i="2" s="1"/>
  <c r="AC131" i="2" s="1"/>
  <c r="AD131" i="2" s="1"/>
  <c r="AE131" i="2" s="1"/>
  <c r="AF131" i="2" s="1"/>
  <c r="AG131" i="2" s="1"/>
  <c r="AH131" i="2" s="1"/>
  <c r="AI131" i="2" s="1"/>
  <c r="AJ131" i="2" s="1"/>
  <c r="AK131" i="2" s="1"/>
  <c r="K6" i="9"/>
  <c r="AB6" i="9" s="1"/>
  <c r="K4" i="9"/>
  <c r="AC4" i="9" s="1"/>
  <c r="K2" i="9"/>
  <c r="Z2" i="9" s="1"/>
  <c r="K3" i="9"/>
  <c r="K10" i="9"/>
  <c r="K9" i="9"/>
  <c r="Z9" i="9" s="1"/>
  <c r="K5" i="9"/>
  <c r="Z5" i="9" s="1"/>
  <c r="K7" i="9"/>
  <c r="K8" i="9"/>
  <c r="K11" i="9"/>
  <c r="Z11" i="9" s="1"/>
  <c r="K12" i="9"/>
  <c r="K13" i="9"/>
  <c r="K14" i="9"/>
  <c r="AD14" i="9" s="1"/>
  <c r="K15" i="9"/>
  <c r="AE15" i="9" s="1"/>
  <c r="K16" i="9"/>
  <c r="K17" i="9"/>
  <c r="K18" i="9"/>
  <c r="AD18" i="9" s="1"/>
  <c r="K19" i="9"/>
  <c r="AB19" i="9" s="1"/>
  <c r="K20" i="9"/>
  <c r="K21" i="9"/>
  <c r="AF21" i="9" s="1"/>
  <c r="K22" i="9"/>
  <c r="AD22" i="9" s="1"/>
  <c r="K23" i="9"/>
  <c r="Z23" i="9" s="1"/>
  <c r="K24" i="9"/>
  <c r="K25" i="9"/>
  <c r="K26" i="9"/>
  <c r="AE26" i="9" s="1"/>
  <c r="K27" i="9"/>
  <c r="Z27" i="9" s="1"/>
  <c r="K28" i="9"/>
  <c r="K29" i="9"/>
  <c r="K30" i="9"/>
  <c r="AA30" i="9" s="1"/>
  <c r="K31" i="9"/>
  <c r="AE31" i="9" s="1"/>
  <c r="K32" i="9"/>
  <c r="K33" i="9"/>
  <c r="K34" i="9"/>
  <c r="AD34" i="9" s="1"/>
  <c r="K35" i="9"/>
  <c r="AE35" i="9" s="1"/>
  <c r="K36" i="9"/>
  <c r="AG36" i="9" s="1"/>
  <c r="K37" i="9"/>
  <c r="AF37" i="9" s="1"/>
  <c r="K38" i="9"/>
  <c r="AB38" i="9" s="1"/>
  <c r="K39" i="9"/>
  <c r="AA39" i="9" s="1"/>
  <c r="K40" i="9"/>
  <c r="K41" i="9"/>
  <c r="K42" i="9"/>
  <c r="AC42" i="9" s="1"/>
  <c r="K43" i="9"/>
  <c r="AA43" i="9" s="1"/>
  <c r="K44" i="9"/>
  <c r="K45" i="9"/>
  <c r="K46" i="9"/>
  <c r="Z46" i="9" s="1"/>
  <c r="K47" i="9"/>
  <c r="AB47" i="9" s="1"/>
  <c r="K48" i="9"/>
  <c r="K49" i="9"/>
  <c r="K50" i="9"/>
  <c r="AA50" i="9" s="1"/>
  <c r="K51" i="9"/>
  <c r="Z51" i="9" s="1"/>
  <c r="K52" i="9"/>
  <c r="K53" i="9"/>
  <c r="K54" i="9"/>
  <c r="AD54" i="9" s="1"/>
  <c r="K55" i="9"/>
  <c r="AB55" i="9" s="1"/>
  <c r="K56" i="9"/>
  <c r="K57" i="9"/>
  <c r="K58" i="9"/>
  <c r="AD58" i="9" s="1"/>
  <c r="K59" i="9"/>
  <c r="AD59" i="9" s="1"/>
  <c r="K60" i="9"/>
  <c r="K61" i="9"/>
  <c r="K62" i="9"/>
  <c r="AE62" i="9" s="1"/>
  <c r="K63" i="9"/>
  <c r="AE63" i="9" s="1"/>
  <c r="K64" i="9"/>
  <c r="K65" i="9"/>
  <c r="K66" i="9"/>
  <c r="AC66" i="9" s="1"/>
  <c r="K67" i="9"/>
  <c r="AB67" i="9" s="1"/>
  <c r="K68" i="9"/>
  <c r="K69" i="9"/>
  <c r="K70" i="9"/>
  <c r="AD70" i="9" s="1"/>
  <c r="K71" i="9"/>
  <c r="AC71" i="9" s="1"/>
  <c r="K72" i="9"/>
  <c r="K73" i="9"/>
  <c r="K74" i="9"/>
  <c r="AD74" i="9" s="1"/>
  <c r="K75" i="9"/>
  <c r="AA75" i="9" s="1"/>
  <c r="K76" i="9"/>
  <c r="K77" i="9"/>
  <c r="AF77" i="9" s="1"/>
  <c r="K78" i="9"/>
  <c r="Z78" i="9" s="1"/>
  <c r="K79" i="9"/>
  <c r="AE79" i="9" s="1"/>
  <c r="K80" i="9"/>
  <c r="K81" i="9"/>
  <c r="K82" i="9"/>
  <c r="AB82" i="9" s="1"/>
  <c r="K83" i="9"/>
  <c r="AC83" i="9" s="1"/>
  <c r="K84" i="9"/>
  <c r="K85" i="9"/>
  <c r="K86" i="9"/>
  <c r="AA86" i="9" s="1"/>
  <c r="K87" i="9"/>
  <c r="AC87" i="9" s="1"/>
  <c r="K88" i="9"/>
  <c r="K89" i="9"/>
  <c r="K90" i="9"/>
  <c r="AA90" i="9" s="1"/>
  <c r="K91" i="9"/>
  <c r="AE91" i="9" s="1"/>
  <c r="K92" i="9"/>
  <c r="AG92" i="9" s="1"/>
  <c r="K93" i="9"/>
  <c r="AG93" i="9" s="1"/>
  <c r="K94" i="9"/>
  <c r="AC94" i="9" s="1"/>
  <c r="K95" i="9"/>
  <c r="Z95" i="9" s="1"/>
  <c r="K96" i="9"/>
  <c r="K97" i="9"/>
  <c r="K98" i="9"/>
  <c r="AD98" i="9" s="1"/>
  <c r="K99" i="9"/>
  <c r="AC99" i="9" s="1"/>
  <c r="K100" i="9"/>
  <c r="K101" i="9"/>
  <c r="K102" i="9"/>
  <c r="AA102" i="9" s="1"/>
  <c r="K103" i="9"/>
  <c r="AB103" i="9" s="1"/>
  <c r="K104" i="9"/>
  <c r="K105" i="9"/>
  <c r="K106" i="9"/>
  <c r="AD106" i="9" s="1"/>
  <c r="K107" i="9"/>
  <c r="AE107" i="9" s="1"/>
  <c r="K108" i="9"/>
  <c r="K109" i="9"/>
  <c r="K110" i="9"/>
  <c r="AB110" i="9" s="1"/>
  <c r="K115" i="9"/>
  <c r="K111" i="9"/>
  <c r="AD111" i="9" s="1"/>
  <c r="K112" i="9"/>
  <c r="AC112" i="9" s="1"/>
  <c r="K116" i="9"/>
  <c r="K113" i="9"/>
  <c r="K117" i="9"/>
  <c r="AA117" i="9" s="1"/>
  <c r="K114" i="9"/>
  <c r="AD114" i="9" s="1"/>
  <c r="K118" i="9"/>
  <c r="K119" i="9"/>
  <c r="K120" i="9"/>
  <c r="AE120" i="9" s="1"/>
  <c r="K121" i="9"/>
  <c r="AC121" i="9" s="1"/>
  <c r="K122" i="9"/>
  <c r="K123" i="9"/>
  <c r="AE123" i="9" s="1"/>
  <c r="K124" i="9"/>
  <c r="AE124" i="9" s="1"/>
  <c r="K125" i="9"/>
  <c r="AB125" i="9" s="1"/>
  <c r="K126" i="9"/>
  <c r="K127" i="9"/>
  <c r="AB127" i="9" s="1"/>
  <c r="K128" i="9"/>
  <c r="AC128" i="9" s="1"/>
  <c r="K129" i="9"/>
  <c r="Z129" i="9" s="1"/>
  <c r="K130" i="9"/>
  <c r="AB130" i="9" s="1"/>
  <c r="Z123" i="9"/>
  <c r="AE14" i="9"/>
  <c r="AC14" i="9"/>
  <c r="AB18" i="9"/>
  <c r="AB22" i="9"/>
  <c r="AD26" i="9"/>
  <c r="AE30" i="9"/>
  <c r="AC38" i="9"/>
  <c r="AF128" i="9"/>
  <c r="AG128" i="9"/>
  <c r="AF124" i="9"/>
  <c r="AG124" i="9"/>
  <c r="AF120" i="9"/>
  <c r="AG120" i="9"/>
  <c r="AG113" i="9"/>
  <c r="AF113" i="9"/>
  <c r="AG115" i="9"/>
  <c r="AF115" i="9"/>
  <c r="AF108" i="9"/>
  <c r="AG108" i="9"/>
  <c r="AF104" i="9"/>
  <c r="AG104" i="9"/>
  <c r="AF100" i="9"/>
  <c r="AG100" i="9"/>
  <c r="AF96" i="9"/>
  <c r="AG96" i="9"/>
  <c r="AF88" i="9"/>
  <c r="AG88" i="9"/>
  <c r="AG84" i="9"/>
  <c r="AF84" i="9"/>
  <c r="AG80" i="9"/>
  <c r="AF80" i="9"/>
  <c r="AF76" i="9"/>
  <c r="AG76" i="9"/>
  <c r="AF72" i="9"/>
  <c r="AG72" i="9"/>
  <c r="AF68" i="9"/>
  <c r="AG68" i="9"/>
  <c r="AF64" i="9"/>
  <c r="AG64" i="9"/>
  <c r="AF60" i="9"/>
  <c r="AG60" i="9"/>
  <c r="AF56" i="9"/>
  <c r="AG56" i="9"/>
  <c r="AF52" i="9"/>
  <c r="AG52" i="9"/>
  <c r="AF48" i="9"/>
  <c r="AG48" i="9"/>
  <c r="AF44" i="9"/>
  <c r="AG44" i="9"/>
  <c r="AF40" i="9"/>
  <c r="AG40" i="9"/>
  <c r="AF32" i="9"/>
  <c r="AG32" i="9"/>
  <c r="AG28" i="9"/>
  <c r="AF28" i="9"/>
  <c r="AG24" i="9"/>
  <c r="AF24" i="9"/>
  <c r="AG20" i="9"/>
  <c r="AF20" i="9"/>
  <c r="AG16" i="9"/>
  <c r="AF16" i="9"/>
  <c r="AF12" i="9"/>
  <c r="AG12" i="9"/>
  <c r="AG3" i="9"/>
  <c r="AF3" i="9"/>
  <c r="AB8" i="9"/>
  <c r="AG8" i="9"/>
  <c r="AF8" i="9"/>
  <c r="Z14" i="9"/>
  <c r="Z18" i="9"/>
  <c r="AE22" i="9"/>
  <c r="AC22" i="9"/>
  <c r="AC26" i="9"/>
  <c r="AB30" i="9"/>
  <c r="AD38" i="9"/>
  <c r="AG127" i="9"/>
  <c r="AF127" i="9"/>
  <c r="AF123" i="9"/>
  <c r="AG123" i="9"/>
  <c r="AG119" i="9"/>
  <c r="AF119" i="9"/>
  <c r="AG117" i="9"/>
  <c r="AF117" i="9"/>
  <c r="AG111" i="9"/>
  <c r="AF111" i="9"/>
  <c r="AF107" i="9"/>
  <c r="AG107" i="9"/>
  <c r="AG103" i="9"/>
  <c r="AF103" i="9"/>
  <c r="AG99" i="9"/>
  <c r="AF99" i="9"/>
  <c r="AG95" i="9"/>
  <c r="AF95" i="9"/>
  <c r="AG87" i="9"/>
  <c r="AF87" i="9"/>
  <c r="AF83" i="9"/>
  <c r="AG83" i="9"/>
  <c r="AG79" i="9"/>
  <c r="AF79" i="9"/>
  <c r="AG75" i="9"/>
  <c r="AF75" i="9"/>
  <c r="AF71" i="9"/>
  <c r="AG71" i="9"/>
  <c r="AG67" i="9"/>
  <c r="AF67" i="9"/>
  <c r="AG63" i="9"/>
  <c r="AF63" i="9"/>
  <c r="AG59" i="9"/>
  <c r="AF59" i="9"/>
  <c r="AF55" i="9"/>
  <c r="AG55" i="9"/>
  <c r="AG51" i="9"/>
  <c r="AF51" i="9"/>
  <c r="AG47" i="9"/>
  <c r="AF47" i="9"/>
  <c r="AG43" i="9"/>
  <c r="AF43" i="9"/>
  <c r="AF39" i="9"/>
  <c r="AG39" i="9"/>
  <c r="AG35" i="9"/>
  <c r="AF35" i="9"/>
  <c r="AF27" i="9"/>
  <c r="AG27" i="9"/>
  <c r="AF23" i="9"/>
  <c r="AG23" i="9"/>
  <c r="AG19" i="9"/>
  <c r="AF19" i="9"/>
  <c r="AG15" i="9"/>
  <c r="AF15" i="9"/>
  <c r="AG11" i="9"/>
  <c r="AF11" i="9"/>
  <c r="AC11" i="9"/>
  <c r="AF6" i="9"/>
  <c r="AG6" i="9"/>
  <c r="AE6" i="9"/>
  <c r="AC6" i="9"/>
  <c r="Z6" i="9"/>
  <c r="AD6" i="9"/>
  <c r="AA6" i="9"/>
  <c r="AG7" i="9"/>
  <c r="AF7" i="9"/>
  <c r="AA18" i="9"/>
  <c r="AA22" i="9"/>
  <c r="AC34" i="9"/>
  <c r="AG130" i="9"/>
  <c r="AF130" i="9"/>
  <c r="AG126" i="9"/>
  <c r="AF126" i="9"/>
  <c r="AG122" i="9"/>
  <c r="AF122" i="9"/>
  <c r="AF118" i="9"/>
  <c r="AG118" i="9"/>
  <c r="AF116" i="9"/>
  <c r="AG116" i="9"/>
  <c r="AG110" i="9"/>
  <c r="AF110" i="9"/>
  <c r="AG106" i="9"/>
  <c r="AF106" i="9"/>
  <c r="AF102" i="9"/>
  <c r="AG102" i="9"/>
  <c r="AG98" i="9"/>
  <c r="AF98" i="9"/>
  <c r="AG94" i="9"/>
  <c r="AF94" i="9"/>
  <c r="AG90" i="9"/>
  <c r="AF90" i="9"/>
  <c r="AG86" i="9"/>
  <c r="AF86" i="9"/>
  <c r="AG82" i="9"/>
  <c r="AF82" i="9"/>
  <c r="Z82" i="9"/>
  <c r="AG78" i="9"/>
  <c r="AF78" i="9"/>
  <c r="AG74" i="9"/>
  <c r="AF74" i="9"/>
  <c r="AC74" i="9"/>
  <c r="AA74" i="9"/>
  <c r="AB74" i="9"/>
  <c r="AG70" i="9"/>
  <c r="AF70" i="9"/>
  <c r="AA70" i="9"/>
  <c r="AB70" i="9"/>
  <c r="Z70" i="9"/>
  <c r="AF66" i="9"/>
  <c r="AG66" i="9"/>
  <c r="Z66" i="9"/>
  <c r="AB66" i="9"/>
  <c r="AE66" i="9"/>
  <c r="AD66" i="9"/>
  <c r="AG62" i="9"/>
  <c r="AF62" i="9"/>
  <c r="AD62" i="9"/>
  <c r="AC62" i="9"/>
  <c r="AB62" i="9"/>
  <c r="Z62" i="9"/>
  <c r="AG58" i="9"/>
  <c r="AF58" i="9"/>
  <c r="AB58" i="9"/>
  <c r="AE58" i="9"/>
  <c r="AA58" i="9"/>
  <c r="Z58" i="9"/>
  <c r="AG54" i="9"/>
  <c r="AF54" i="9"/>
  <c r="AB54" i="9"/>
  <c r="Z54" i="9"/>
  <c r="AE54" i="9"/>
  <c r="AA54" i="9"/>
  <c r="AF50" i="9"/>
  <c r="AG50" i="9"/>
  <c r="AB50" i="9"/>
  <c r="AD50" i="9"/>
  <c r="AE50" i="9"/>
  <c r="Z50" i="9"/>
  <c r="AG46" i="9"/>
  <c r="AF46" i="9"/>
  <c r="AC46" i="9"/>
  <c r="AE46" i="9"/>
  <c r="AB46" i="9"/>
  <c r="AA46" i="9"/>
  <c r="AG42" i="9"/>
  <c r="AF42" i="9"/>
  <c r="Z42" i="9"/>
  <c r="AB42" i="9"/>
  <c r="AD42" i="9"/>
  <c r="AA42" i="9"/>
  <c r="AG38" i="9"/>
  <c r="AF38" i="9"/>
  <c r="Z38" i="9"/>
  <c r="AE38" i="9"/>
  <c r="AF34" i="9"/>
  <c r="AB34" i="9"/>
  <c r="AG30" i="9"/>
  <c r="AF30" i="9"/>
  <c r="AG26" i="9"/>
  <c r="AF26" i="9"/>
  <c r="AG22" i="9"/>
  <c r="AF22" i="9"/>
  <c r="AF18" i="9"/>
  <c r="AG18" i="9"/>
  <c r="AF14" i="9"/>
  <c r="AG14" i="9"/>
  <c r="AF10" i="9"/>
  <c r="AG10" i="9"/>
  <c r="AD10" i="9"/>
  <c r="AB10" i="9"/>
  <c r="AC10" i="9"/>
  <c r="Z10" i="9"/>
  <c r="AE10" i="9"/>
  <c r="AA10" i="9"/>
  <c r="AG5" i="9"/>
  <c r="AF5" i="9"/>
  <c r="AG4" i="9"/>
  <c r="AF4" i="9"/>
  <c r="AB14" i="9"/>
  <c r="AA14" i="9"/>
  <c r="AE18" i="9"/>
  <c r="AC18" i="9"/>
  <c r="Z22" i="9"/>
  <c r="Z26" i="9"/>
  <c r="AD30" i="9"/>
  <c r="AA34" i="9"/>
  <c r="AE4" i="9" l="1"/>
  <c r="AD19" i="9"/>
  <c r="AA19" i="9"/>
  <c r="AC51" i="9"/>
  <c r="AB11" i="9"/>
  <c r="AA4" i="9"/>
  <c r="AC82" i="9"/>
  <c r="Z74" i="9"/>
  <c r="AD78" i="9"/>
  <c r="AE82" i="9"/>
  <c r="AA78" i="9"/>
  <c r="AC15" i="9"/>
  <c r="AC70" i="9"/>
  <c r="Z30" i="9"/>
  <c r="AC78" i="9"/>
  <c r="AE43" i="9"/>
  <c r="AA94" i="9"/>
  <c r="AB35" i="9"/>
  <c r="AE90" i="9"/>
  <c r="AC102" i="9"/>
  <c r="Z106" i="9"/>
  <c r="AB5" i="9"/>
  <c r="AA15" i="9"/>
  <c r="AD67" i="9"/>
  <c r="Z86" i="9"/>
  <c r="AB63" i="9"/>
  <c r="AB78" i="9"/>
  <c r="AD82" i="9"/>
  <c r="AB86" i="9"/>
  <c r="AC86" i="9"/>
  <c r="AD86" i="9"/>
  <c r="AB90" i="9"/>
  <c r="AD94" i="9"/>
  <c r="AB98" i="9"/>
  <c r="Z94" i="9"/>
  <c r="AE98" i="9"/>
  <c r="AD90" i="9"/>
  <c r="AE110" i="9"/>
  <c r="AA98" i="9"/>
  <c r="AB102" i="9"/>
  <c r="AB106" i="9"/>
  <c r="AC110" i="9"/>
  <c r="AC90" i="9"/>
  <c r="AB94" i="9"/>
  <c r="Z110" i="9"/>
  <c r="AC47" i="9"/>
  <c r="Z102" i="9"/>
  <c r="AA106" i="9"/>
  <c r="AA59" i="9"/>
  <c r="Z98" i="9"/>
  <c r="AE102" i="9"/>
  <c r="AC106" i="9"/>
  <c r="AD110" i="9"/>
  <c r="Z39" i="9"/>
  <c r="Z55" i="9"/>
  <c r="AC30" i="9"/>
  <c r="AG34" i="9"/>
  <c r="AA38" i="9"/>
  <c r="AE42" i="9"/>
  <c r="AD46" i="9"/>
  <c r="AC50" i="9"/>
  <c r="AC54" i="9"/>
  <c r="AC58" i="9"/>
  <c r="AA62" i="9"/>
  <c r="AA66" i="9"/>
  <c r="AE70" i="9"/>
  <c r="AE74" i="9"/>
  <c r="AE78" i="9"/>
  <c r="AA82" i="9"/>
  <c r="AE86" i="9"/>
  <c r="Z90" i="9"/>
  <c r="AE94" i="9"/>
  <c r="AC98" i="9"/>
  <c r="AD102" i="9"/>
  <c r="AE106" i="9"/>
  <c r="AA110" i="9"/>
  <c r="AA26" i="9"/>
  <c r="AE34" i="9"/>
  <c r="AB26" i="9"/>
  <c r="AB123" i="9"/>
  <c r="AA35" i="9"/>
  <c r="AB39" i="9"/>
  <c r="AD43" i="9"/>
  <c r="AD47" i="9"/>
  <c r="AA51" i="9"/>
  <c r="AE55" i="9"/>
  <c r="AB59" i="9"/>
  <c r="AA63" i="9"/>
  <c r="Z67" i="9"/>
  <c r="AA23" i="9"/>
  <c r="AE27" i="9"/>
  <c r="AA31" i="9"/>
  <c r="Z127" i="9"/>
  <c r="AB23" i="9"/>
  <c r="AB27" i="9"/>
  <c r="AC31" i="9"/>
  <c r="AE127" i="9"/>
  <c r="AA124" i="9"/>
  <c r="AF92" i="9"/>
  <c r="AF36" i="9"/>
  <c r="AB120" i="9"/>
  <c r="AC75" i="9"/>
  <c r="AE117" i="9"/>
  <c r="Z71" i="9"/>
  <c r="Z111" i="9"/>
  <c r="Z128" i="9"/>
  <c r="Z120" i="9"/>
  <c r="AB124" i="9"/>
  <c r="AE128" i="9"/>
  <c r="AD117" i="9"/>
  <c r="AD5" i="9"/>
  <c r="AC5" i="9"/>
  <c r="AA111" i="9"/>
  <c r="AB111" i="9"/>
  <c r="AB117" i="9"/>
  <c r="AC117" i="9"/>
  <c r="AE5" i="9"/>
  <c r="AC120" i="9"/>
  <c r="AD120" i="9"/>
  <c r="AD124" i="9"/>
  <c r="Z124" i="9"/>
  <c r="AA128" i="9"/>
  <c r="AD128" i="9"/>
  <c r="AE111" i="9"/>
  <c r="AA5" i="9"/>
  <c r="AC111" i="9"/>
  <c r="Z117" i="9"/>
  <c r="AA120" i="9"/>
  <c r="AC124" i="9"/>
  <c r="AB128" i="9"/>
  <c r="AD127" i="9"/>
  <c r="AE71" i="9"/>
  <c r="AD75" i="9"/>
  <c r="AB87" i="9"/>
  <c r="AD95" i="9"/>
  <c r="AB99" i="9"/>
  <c r="AC103" i="9"/>
  <c r="Z34" i="9"/>
  <c r="AA95" i="9"/>
  <c r="Z99" i="9"/>
  <c r="AE103" i="9"/>
  <c r="Z83" i="9"/>
  <c r="AD107" i="9"/>
  <c r="Z107" i="9"/>
  <c r="AD2" i="9"/>
  <c r="AA79" i="9"/>
  <c r="AA91" i="9"/>
  <c r="AD79" i="9"/>
  <c r="AD83" i="9"/>
  <c r="AD87" i="9"/>
  <c r="AB91" i="9"/>
  <c r="AA123" i="9"/>
  <c r="AA11" i="9"/>
  <c r="Z15" i="9"/>
  <c r="AE19" i="9"/>
  <c r="AC23" i="9"/>
  <c r="AD27" i="9"/>
  <c r="Z31" i="9"/>
  <c r="AF31" i="9"/>
  <c r="AC35" i="9"/>
  <c r="AC39" i="9"/>
  <c r="AC43" i="9"/>
  <c r="AE47" i="9"/>
  <c r="AE51" i="9"/>
  <c r="AD55" i="9"/>
  <c r="Z59" i="9"/>
  <c r="Z63" i="9"/>
  <c r="AA67" i="9"/>
  <c r="AB71" i="9"/>
  <c r="Z75" i="9"/>
  <c r="Z79" i="9"/>
  <c r="AB83" i="9"/>
  <c r="AE87" i="9"/>
  <c r="AC91" i="9"/>
  <c r="AG91" i="9"/>
  <c r="AE95" i="9"/>
  <c r="AD99" i="9"/>
  <c r="AA103" i="9"/>
  <c r="AB107" i="9"/>
  <c r="AA127" i="9"/>
  <c r="AD4" i="9"/>
  <c r="AE11" i="9"/>
  <c r="AD15" i="9"/>
  <c r="Z19" i="9"/>
  <c r="AE23" i="9"/>
  <c r="AA27" i="9"/>
  <c r="AD31" i="9"/>
  <c r="AG31" i="9"/>
  <c r="AD35" i="9"/>
  <c r="AD39" i="9"/>
  <c r="Z43" i="9"/>
  <c r="AA47" i="9"/>
  <c r="AB51" i="9"/>
  <c r="AC55" i="9"/>
  <c r="AC59" i="9"/>
  <c r="AD63" i="9"/>
  <c r="AC67" i="9"/>
  <c r="AD71" i="9"/>
  <c r="AE75" i="9"/>
  <c r="AB79" i="9"/>
  <c r="AA83" i="9"/>
  <c r="AA87" i="9"/>
  <c r="Z91" i="9"/>
  <c r="AF91" i="9"/>
  <c r="AC95" i="9"/>
  <c r="AE99" i="9"/>
  <c r="AD103" i="9"/>
  <c r="AA107" i="9"/>
  <c r="Z4" i="9"/>
  <c r="AD11" i="9"/>
  <c r="AB15" i="9"/>
  <c r="AC19" i="9"/>
  <c r="AD23" i="9"/>
  <c r="AC27" i="9"/>
  <c r="AB31" i="9"/>
  <c r="Z35" i="9"/>
  <c r="AE39" i="9"/>
  <c r="AB43" i="9"/>
  <c r="Z47" i="9"/>
  <c r="AD51" i="9"/>
  <c r="AA55" i="9"/>
  <c r="AE59" i="9"/>
  <c r="AC63" i="9"/>
  <c r="AE67" i="9"/>
  <c r="AA71" i="9"/>
  <c r="AB75" i="9"/>
  <c r="AC79" i="9"/>
  <c r="AE83" i="9"/>
  <c r="Z87" i="9"/>
  <c r="AD91" i="9"/>
  <c r="AB95" i="9"/>
  <c r="AA99" i="9"/>
  <c r="Z103" i="9"/>
  <c r="AC107" i="9"/>
  <c r="AB4" i="9"/>
  <c r="AD123" i="9"/>
  <c r="AA2" i="9"/>
  <c r="AB2" i="9"/>
  <c r="AC127" i="9"/>
  <c r="AD108" i="9"/>
  <c r="AA108" i="9"/>
  <c r="Z108" i="9"/>
  <c r="AE108" i="9"/>
  <c r="AB108" i="9"/>
  <c r="AC108" i="9"/>
  <c r="AD104" i="9"/>
  <c r="AA104" i="9"/>
  <c r="Z104" i="9"/>
  <c r="AE104" i="9"/>
  <c r="AB104" i="9"/>
  <c r="AC104" i="9"/>
  <c r="AD100" i="9"/>
  <c r="AB100" i="9"/>
  <c r="AE100" i="9"/>
  <c r="AC100" i="9"/>
  <c r="AA100" i="9"/>
  <c r="Z100" i="9"/>
  <c r="AD96" i="9"/>
  <c r="AB96" i="9"/>
  <c r="AE96" i="9"/>
  <c r="AC96" i="9"/>
  <c r="Z96" i="9"/>
  <c r="AA96" i="9"/>
  <c r="AA92" i="9"/>
  <c r="AB92" i="9"/>
  <c r="AD92" i="9"/>
  <c r="Z92" i="9"/>
  <c r="AE92" i="9"/>
  <c r="AC92" i="9"/>
  <c r="AE88" i="9"/>
  <c r="Z88" i="9"/>
  <c r="AB88" i="9"/>
  <c r="AD88" i="9"/>
  <c r="AC88" i="9"/>
  <c r="AA88" i="9"/>
  <c r="AB84" i="9"/>
  <c r="AA84" i="9"/>
  <c r="AD84" i="9"/>
  <c r="Z84" i="9"/>
  <c r="AE84" i="9"/>
  <c r="AC84" i="9"/>
  <c r="AB80" i="9"/>
  <c r="AD80" i="9"/>
  <c r="AA80" i="9"/>
  <c r="AC80" i="9"/>
  <c r="Z80" i="9"/>
  <c r="AE80" i="9"/>
  <c r="AD76" i="9"/>
  <c r="AE76" i="9"/>
  <c r="AC76" i="9"/>
  <c r="Z76" i="9"/>
  <c r="AA76" i="9"/>
  <c r="AB76" i="9"/>
  <c r="AB72" i="9"/>
  <c r="AA72" i="9"/>
  <c r="AE72" i="9"/>
  <c r="Z72" i="9"/>
  <c r="AD72" i="9"/>
  <c r="AC72" i="9"/>
  <c r="AD68" i="9"/>
  <c r="AC68" i="9"/>
  <c r="AB68" i="9"/>
  <c r="AE68" i="9"/>
  <c r="AA68" i="9"/>
  <c r="Z68" i="9"/>
  <c r="AC64" i="9"/>
  <c r="Z64" i="9"/>
  <c r="AE64" i="9"/>
  <c r="AD64" i="9"/>
  <c r="AB64" i="9"/>
  <c r="AA64" i="9"/>
  <c r="AD60" i="9"/>
  <c r="AE60" i="9"/>
  <c r="Z60" i="9"/>
  <c r="AA60" i="9"/>
  <c r="AC60" i="9"/>
  <c r="AB60" i="9"/>
  <c r="AE56" i="9"/>
  <c r="AB56" i="9"/>
  <c r="Z56" i="9"/>
  <c r="AA56" i="9"/>
  <c r="AC56" i="9"/>
  <c r="AD56" i="9"/>
  <c r="AB52" i="9"/>
  <c r="AC52" i="9"/>
  <c r="Z52" i="9"/>
  <c r="AE52" i="9"/>
  <c r="AD52" i="9"/>
  <c r="AA52" i="9"/>
  <c r="Z48" i="9"/>
  <c r="AA48" i="9"/>
  <c r="AB48" i="9"/>
  <c r="AE48" i="9"/>
  <c r="AC48" i="9"/>
  <c r="AD48" i="9"/>
  <c r="AA44" i="9"/>
  <c r="AD44" i="9"/>
  <c r="AC44" i="9"/>
  <c r="AE44" i="9"/>
  <c r="AB44" i="9"/>
  <c r="Z44" i="9"/>
  <c r="AA40" i="9"/>
  <c r="AE40" i="9"/>
  <c r="Z40" i="9"/>
  <c r="AB40" i="9"/>
  <c r="AD40" i="9"/>
  <c r="AC40" i="9"/>
  <c r="AC36" i="9"/>
  <c r="AE36" i="9"/>
  <c r="AD36" i="9"/>
  <c r="Z36" i="9"/>
  <c r="AA36" i="9"/>
  <c r="AB36" i="9"/>
  <c r="Z32" i="9"/>
  <c r="AE32" i="9"/>
  <c r="AD32" i="9"/>
  <c r="AA32" i="9"/>
  <c r="AC32" i="9"/>
  <c r="AB32" i="9"/>
  <c r="AD28" i="9"/>
  <c r="AA28" i="9"/>
  <c r="Z28" i="9"/>
  <c r="AB28" i="9"/>
  <c r="AC28" i="9"/>
  <c r="AE28" i="9"/>
  <c r="AD24" i="9"/>
  <c r="AE24" i="9"/>
  <c r="AB24" i="9"/>
  <c r="AA24" i="9"/>
  <c r="AC24" i="9"/>
  <c r="Z24" i="9"/>
  <c r="AA20" i="9"/>
  <c r="AD20" i="9"/>
  <c r="AE20" i="9"/>
  <c r="AB20" i="9"/>
  <c r="AC20" i="9"/>
  <c r="Z20" i="9"/>
  <c r="AE16" i="9"/>
  <c r="AC16" i="9"/>
  <c r="AB16" i="9"/>
  <c r="AD16" i="9"/>
  <c r="AA16" i="9"/>
  <c r="Z16" i="9"/>
  <c r="AD12" i="9"/>
  <c r="AB12" i="9"/>
  <c r="AA12" i="9"/>
  <c r="AC12" i="9"/>
  <c r="AE12" i="9"/>
  <c r="Z12" i="9"/>
  <c r="AC2" i="9"/>
  <c r="AE2" i="9"/>
  <c r="AA112" i="9"/>
  <c r="AC114" i="9"/>
  <c r="Z121" i="9"/>
  <c r="AD125" i="9"/>
  <c r="AA129" i="9"/>
  <c r="AA119" i="9"/>
  <c r="Z119" i="9"/>
  <c r="AD119" i="9"/>
  <c r="AB119" i="9"/>
  <c r="AC119" i="9"/>
  <c r="AE119" i="9"/>
  <c r="Z113" i="9"/>
  <c r="AD113" i="9"/>
  <c r="AB113" i="9"/>
  <c r="AC113" i="9"/>
  <c r="AE113" i="9"/>
  <c r="AA113" i="9"/>
  <c r="Z115" i="9"/>
  <c r="AC115" i="9"/>
  <c r="AD115" i="9"/>
  <c r="AB115" i="9"/>
  <c r="AA115" i="9"/>
  <c r="AE115" i="9"/>
  <c r="AB9" i="9"/>
  <c r="AA9" i="9"/>
  <c r="AE9" i="9"/>
  <c r="AD9" i="9"/>
  <c r="AC9" i="9"/>
  <c r="AD112" i="9"/>
  <c r="AE112" i="9"/>
  <c r="AE114" i="9"/>
  <c r="Z114" i="9"/>
  <c r="AE121" i="9"/>
  <c r="AB121" i="9"/>
  <c r="AC125" i="9"/>
  <c r="AE125" i="9"/>
  <c r="AE129" i="9"/>
  <c r="AD129" i="9"/>
  <c r="AD130" i="9"/>
  <c r="AC130" i="9"/>
  <c r="Z130" i="9"/>
  <c r="AE130" i="9"/>
  <c r="AA130" i="9"/>
  <c r="AD126" i="9"/>
  <c r="AB126" i="9"/>
  <c r="AC126" i="9"/>
  <c r="Z126" i="9"/>
  <c r="AE126" i="9"/>
  <c r="AA126" i="9"/>
  <c r="AA122" i="9"/>
  <c r="AB122" i="9"/>
  <c r="Z122" i="9"/>
  <c r="AC122" i="9"/>
  <c r="AD122" i="9"/>
  <c r="AE122" i="9"/>
  <c r="Z118" i="9"/>
  <c r="AB118" i="9"/>
  <c r="AE118" i="9"/>
  <c r="AD118" i="9"/>
  <c r="AA118" i="9"/>
  <c r="AC118" i="9"/>
  <c r="Z116" i="9"/>
  <c r="AB116" i="9"/>
  <c r="AA116" i="9"/>
  <c r="AC116" i="9"/>
  <c r="AD116" i="9"/>
  <c r="AE116" i="9"/>
  <c r="AC8" i="9"/>
  <c r="AA8" i="9"/>
  <c r="Z8" i="9"/>
  <c r="AD8" i="9"/>
  <c r="AE8" i="9"/>
  <c r="Z112" i="9"/>
  <c r="AB112" i="9"/>
  <c r="AA114" i="9"/>
  <c r="AB114" i="9"/>
  <c r="AA121" i="9"/>
  <c r="AD121" i="9"/>
  <c r="Z125" i="9"/>
  <c r="AA125" i="9"/>
  <c r="AC129" i="9"/>
  <c r="AB129" i="9"/>
  <c r="AC123" i="9"/>
  <c r="AB109" i="9"/>
  <c r="Z109" i="9"/>
  <c r="AD109" i="9"/>
  <c r="AC109" i="9"/>
  <c r="AE109" i="9"/>
  <c r="AA109" i="9"/>
  <c r="AC105" i="9"/>
  <c r="AA105" i="9"/>
  <c r="AD105" i="9"/>
  <c r="Z105" i="9"/>
  <c r="AB105" i="9"/>
  <c r="AE105" i="9"/>
  <c r="Z101" i="9"/>
  <c r="AA101" i="9"/>
  <c r="AE101" i="9"/>
  <c r="AD101" i="9"/>
  <c r="AB101" i="9"/>
  <c r="AC101" i="9"/>
  <c r="AA97" i="9"/>
  <c r="AB97" i="9"/>
  <c r="AC97" i="9"/>
  <c r="AD97" i="9"/>
  <c r="AE97" i="9"/>
  <c r="Z97" i="9"/>
  <c r="AB93" i="9"/>
  <c r="AC93" i="9"/>
  <c r="Z93" i="9"/>
  <c r="AE93" i="9"/>
  <c r="AD93" i="9"/>
  <c r="AA93" i="9"/>
  <c r="AC89" i="9"/>
  <c r="Z89" i="9"/>
  <c r="AD89" i="9"/>
  <c r="AE89" i="9"/>
  <c r="AA89" i="9"/>
  <c r="AB89" i="9"/>
  <c r="AB85" i="9"/>
  <c r="AE85" i="9"/>
  <c r="AC85" i="9"/>
  <c r="AD85" i="9"/>
  <c r="AA85" i="9"/>
  <c r="Z85" i="9"/>
  <c r="AD81" i="9"/>
  <c r="AB81" i="9"/>
  <c r="AC81" i="9"/>
  <c r="AA81" i="9"/>
  <c r="Z81" i="9"/>
  <c r="AE81" i="9"/>
  <c r="AA77" i="9"/>
  <c r="AD77" i="9"/>
  <c r="AE77" i="9"/>
  <c r="Z77" i="9"/>
  <c r="AC77" i="9"/>
  <c r="AB77" i="9"/>
  <c r="AE73" i="9"/>
  <c r="Z73" i="9"/>
  <c r="AD73" i="9"/>
  <c r="AB73" i="9"/>
  <c r="AC73" i="9"/>
  <c r="AA73" i="9"/>
  <c r="AD69" i="9"/>
  <c r="Z69" i="9"/>
  <c r="AB69" i="9"/>
  <c r="AC69" i="9"/>
  <c r="AE69" i="9"/>
  <c r="AA69" i="9"/>
  <c r="Z65" i="9"/>
  <c r="AE65" i="9"/>
  <c r="AC65" i="9"/>
  <c r="AB65" i="9"/>
  <c r="AA65" i="9"/>
  <c r="AD65" i="9"/>
  <c r="AE61" i="9"/>
  <c r="AA61" i="9"/>
  <c r="AB61" i="9"/>
  <c r="AD61" i="9"/>
  <c r="AC61" i="9"/>
  <c r="Z61" i="9"/>
  <c r="AE57" i="9"/>
  <c r="AB57" i="9"/>
  <c r="Z57" i="9"/>
  <c r="AA57" i="9"/>
  <c r="AD57" i="9"/>
  <c r="AC57" i="9"/>
  <c r="AC53" i="9"/>
  <c r="Z53" i="9"/>
  <c r="AD53" i="9"/>
  <c r="AB53" i="9"/>
  <c r="AE53" i="9"/>
  <c r="AA53" i="9"/>
  <c r="AD49" i="9"/>
  <c r="AC49" i="9"/>
  <c r="AA49" i="9"/>
  <c r="AE49" i="9"/>
  <c r="Z49" i="9"/>
  <c r="AB49" i="9"/>
  <c r="Z45" i="9"/>
  <c r="AE45" i="9"/>
  <c r="AB45" i="9"/>
  <c r="AD45" i="9"/>
  <c r="AA45" i="9"/>
  <c r="AC45" i="9"/>
  <c r="AA41" i="9"/>
  <c r="Z41" i="9"/>
  <c r="AC41" i="9"/>
  <c r="AB41" i="9"/>
  <c r="AD41" i="9"/>
  <c r="AE41" i="9"/>
  <c r="Z37" i="9"/>
  <c r="AB37" i="9"/>
  <c r="AA37" i="9"/>
  <c r="AC37" i="9"/>
  <c r="AD37" i="9"/>
  <c r="AE37" i="9"/>
  <c r="AD33" i="9"/>
  <c r="AC33" i="9"/>
  <c r="AE33" i="9"/>
  <c r="AB33" i="9"/>
  <c r="Z33" i="9"/>
  <c r="AA33" i="9"/>
  <c r="AB29" i="9"/>
  <c r="Z29" i="9"/>
  <c r="AA29" i="9"/>
  <c r="AC29" i="9"/>
  <c r="AD29" i="9"/>
  <c r="AE29" i="9"/>
  <c r="AA25" i="9"/>
  <c r="Z25" i="9"/>
  <c r="AE25" i="9"/>
  <c r="AB25" i="9"/>
  <c r="AD25" i="9"/>
  <c r="AC25" i="9"/>
  <c r="AE21" i="9"/>
  <c r="AC21" i="9"/>
  <c r="Z21" i="9"/>
  <c r="AD21" i="9"/>
  <c r="AB21" i="9"/>
  <c r="AA21" i="9"/>
  <c r="Z17" i="9"/>
  <c r="AB17" i="9"/>
  <c r="AC17" i="9"/>
  <c r="AE17" i="9"/>
  <c r="AD17" i="9"/>
  <c r="AA17" i="9"/>
  <c r="AC13" i="9"/>
  <c r="AB13" i="9"/>
  <c r="Z13" i="9"/>
  <c r="AD13" i="9"/>
  <c r="AA13" i="9"/>
  <c r="AE13" i="9"/>
  <c r="AD7" i="9"/>
  <c r="Z7" i="9"/>
  <c r="AB7" i="9"/>
  <c r="AA7" i="9"/>
  <c r="AE7" i="9"/>
  <c r="AC7" i="9"/>
  <c r="AB3" i="9"/>
  <c r="Z3" i="9"/>
  <c r="AA3" i="9"/>
  <c r="AD3" i="9"/>
  <c r="AE3" i="9"/>
  <c r="AC3" i="9"/>
  <c r="AG21" i="9"/>
  <c r="AG37" i="9"/>
  <c r="AG77" i="9"/>
  <c r="AF9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tc={4D3DD235-25F3-48B4-94DA-C84C9A9ADD32}</author>
    <author>tc={DF9EDBC9-1DD7-462A-A35A-03AE6AB6F581}</author>
    <author>tc={769B257A-D29E-4567-8A25-95933444F090}</author>
    <author>tc={941B8C95-9AC8-4C46-8C6F-96F9FE09723B}</author>
    <author>tc={BB3B0669-0CEF-4A1A-9D73-C8B5C41035AE}</author>
    <author>tc={B4667FFF-FA2E-4A68-A0C6-E7653A5FBBA2}</author>
  </authors>
  <commentList>
    <comment ref="M10" authorId="0" shapeId="0" xr:uid="{4D3DD235-25F3-48B4-94DA-C84C9A9ADD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Despacho 297 - redução de R$8/MWh a partir de 01/2015</t>
      </text>
    </comment>
    <comment ref="P23" authorId="1" shapeId="0" xr:uid="{DF9EDBC9-1DD7-462A-A35A-03AE6AB6F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Potência de 4,8MW, 
Fator de Capacidade estimado 25,0%</t>
      </text>
    </comment>
    <comment ref="G24" authorId="2" shapeId="0" xr:uid="{769B257A-D29E-4567-8A25-95933444F0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verificar se é este o código mesmo</t>
      </text>
    </comment>
    <comment ref="G42" authorId="3" shapeId="0" xr:uid="{941B8C95-9AC8-4C46-8C6F-96F9FE097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verificar pois o nomes não batem</t>
      </text>
    </comment>
    <comment ref="P72" authorId="4" shapeId="0" xr:uid="{BB3B0669-0CEF-4A1A-9D73-C8B5C41035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Transformado de potência para energia. Fator de capacidade de 0,5</t>
      </text>
    </comment>
    <comment ref="M92" authorId="5" shapeId="0" xr:uid="{B4667FFF-FA2E-4A68-A0C6-E7653A5FBB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Conforme termo aditivo, desconto de 4,76% sobre preço contratual (R$114,24)</t>
      </text>
    </comment>
  </commentList>
</comments>
</file>

<file path=xl/sharedStrings.xml><?xml version="1.0" encoding="utf-8"?>
<sst xmlns="http://schemas.openxmlformats.org/spreadsheetml/2006/main" count="1355" uniqueCount="579">
  <si>
    <t>tipo</t>
  </si>
  <si>
    <t>IGPM atualização com data fixa</t>
  </si>
  <si>
    <t>IPCA atualização com data fixa</t>
  </si>
  <si>
    <t>id_contrato</t>
  </si>
  <si>
    <t>id_cod_contrato_ccee</t>
  </si>
  <si>
    <t>id_codigo_interno_contrato</t>
  </si>
  <si>
    <t>id_tipo_montante</t>
  </si>
  <si>
    <t>tipo_montante</t>
  </si>
  <si>
    <t>CEB</t>
  </si>
  <si>
    <t>EMS</t>
  </si>
  <si>
    <t>MWh</t>
  </si>
  <si>
    <t>ano</t>
  </si>
  <si>
    <t>id_sreag</t>
  </si>
  <si>
    <t>Montante</t>
  </si>
  <si>
    <t>Unidade do montante</t>
  </si>
  <si>
    <t>Unidade temporal do montante</t>
  </si>
  <si>
    <t>K1</t>
  </si>
  <si>
    <t>K2</t>
  </si>
  <si>
    <t>K3</t>
  </si>
  <si>
    <t>Valor</t>
  </si>
  <si>
    <t>Competência</t>
  </si>
  <si>
    <t>Perfil</t>
  </si>
  <si>
    <t>K1 (IGP-M), K2 (Dolar), K3 (Combustível)</t>
  </si>
  <si>
    <t>montante variavel dependente de outra variável</t>
  </si>
  <si>
    <t>Bilateral</t>
  </si>
  <si>
    <t>Suprimento</t>
  </si>
  <si>
    <t>Chamada Pública</t>
  </si>
  <si>
    <t>Data base</t>
  </si>
  <si>
    <t>Data de atualização</t>
  </si>
  <si>
    <t>IGPM data do processo</t>
  </si>
  <si>
    <t>IPCA data do processo</t>
  </si>
  <si>
    <t>MWhmédio</t>
  </si>
  <si>
    <t>Mês recursivo</t>
  </si>
  <si>
    <t>montante fixado por contrato</t>
  </si>
  <si>
    <t>id_agente</t>
  </si>
  <si>
    <t>tipo_regra_de_repasse</t>
  </si>
  <si>
    <t>IRT Médio</t>
  </si>
  <si>
    <t>UTE Juiz de Fora</t>
  </si>
  <si>
    <t>EBO</t>
  </si>
  <si>
    <t>nº Processo ANEEL</t>
  </si>
  <si>
    <t>id cod contrato CCEE</t>
  </si>
  <si>
    <t>id contrato
SGT</t>
  </si>
  <si>
    <t>id tipo atualização</t>
  </si>
  <si>
    <t>id tipo contrato</t>
  </si>
  <si>
    <t>Vendedor</t>
  </si>
  <si>
    <t>Comprador</t>
  </si>
  <si>
    <t>id tipo montante</t>
  </si>
  <si>
    <t>id tipo
regra de repasse</t>
  </si>
  <si>
    <t>48500.005611/2002-48</t>
  </si>
  <si>
    <t>Tipo exclusivo de atualização: Machadinho</t>
  </si>
  <si>
    <t>Enel RJ</t>
  </si>
  <si>
    <t>48500.003618/2002-16</t>
  </si>
  <si>
    <t>Enertrade</t>
  </si>
  <si>
    <t>Light</t>
  </si>
  <si>
    <t>UTE Norte Fluminense</t>
  </si>
  <si>
    <t>48500.002105/2002-14</t>
  </si>
  <si>
    <t>Fim
vigência</t>
  </si>
  <si>
    <t>Início
vigência</t>
  </si>
  <si>
    <t>Preço
Base</t>
  </si>
  <si>
    <r>
      <t>IGPM-</t>
    </r>
    <r>
      <rPr>
        <sz val="8"/>
        <color theme="0"/>
        <rFont val="Calibri"/>
        <family val="2"/>
        <scheme val="minor"/>
      </rPr>
      <t>0</t>
    </r>
  </si>
  <si>
    <t>Comb-0</t>
  </si>
  <si>
    <t>Dólar-0</t>
  </si>
  <si>
    <t>Percentual  VN</t>
  </si>
  <si>
    <t>ESE</t>
  </si>
  <si>
    <t>48500.005609/2002-04</t>
  </si>
  <si>
    <t>CGTF Fortaleza</t>
  </si>
  <si>
    <t>48500.000330/2002-71</t>
  </si>
  <si>
    <t>Enel CE</t>
  </si>
  <si>
    <t>VN-0</t>
  </si>
  <si>
    <t>Coelba</t>
  </si>
  <si>
    <t>UTE Termopernambuco</t>
  </si>
  <si>
    <t>48500.000675/2003-24</t>
  </si>
  <si>
    <t>UTE Termoaçu</t>
  </si>
  <si>
    <t>Celpe</t>
  </si>
  <si>
    <t>48500.000530/2003-41</t>
  </si>
  <si>
    <t>Cemig</t>
  </si>
  <si>
    <t>Capim Branco II</t>
  </si>
  <si>
    <t>Tractebel Energia</t>
  </si>
  <si>
    <t>48500.005625/2002-52</t>
  </si>
  <si>
    <t>48500.001550/2002-11</t>
  </si>
  <si>
    <t>NT 81/2003 - SFF/ANEEL</t>
  </si>
  <si>
    <t>Sulgipe</t>
  </si>
  <si>
    <t>48500.006996/2009-07</t>
  </si>
  <si>
    <t>48500.001108/2009-51</t>
  </si>
  <si>
    <t>ENF</t>
  </si>
  <si>
    <t>Cocel</t>
  </si>
  <si>
    <t>Tradener</t>
  </si>
  <si>
    <t>48500.002652/2018-10</t>
  </si>
  <si>
    <t>EMG</t>
  </si>
  <si>
    <t>48500.002100/2002-92</t>
  </si>
  <si>
    <t>Rio Pomba Energética</t>
  </si>
  <si>
    <t>48500.002099/2002-13</t>
  </si>
  <si>
    <t>Rio Glória Energética</t>
  </si>
  <si>
    <t>48500.002104/2002-43</t>
  </si>
  <si>
    <t>48500.000264/2002-49</t>
  </si>
  <si>
    <t>Barra do Braúna Energética</t>
  </si>
  <si>
    <t>48500.005608/2002-33</t>
  </si>
  <si>
    <t>ESS</t>
  </si>
  <si>
    <t>Lajeado Energia</t>
  </si>
  <si>
    <t>48500.000332/2002-05</t>
  </si>
  <si>
    <t>48500.000816/2003-54</t>
  </si>
  <si>
    <t>48500.000333/2002-60 48512.043112/2001-00</t>
  </si>
  <si>
    <t>RGE Sul</t>
  </si>
  <si>
    <t>Eletrocar</t>
  </si>
  <si>
    <t>48500.001105/2009-18</t>
  </si>
  <si>
    <t>48500.002654/2018-10</t>
  </si>
  <si>
    <t>Demei</t>
  </si>
  <si>
    <t>Mux Energia</t>
  </si>
  <si>
    <t>Copel Geração</t>
  </si>
  <si>
    <t>48500.003748/2016-25</t>
  </si>
  <si>
    <t>Hidropan</t>
  </si>
  <si>
    <t>variável</t>
  </si>
  <si>
    <t>48500.003789/2007-21</t>
  </si>
  <si>
    <t>Edp ES</t>
  </si>
  <si>
    <t>48500.005398/2002-92</t>
  </si>
  <si>
    <t>48500.001678/2004-39</t>
  </si>
  <si>
    <t>48500.000950/2008-95</t>
  </si>
  <si>
    <t>Castelo Energética</t>
  </si>
  <si>
    <t>Forcel</t>
  </si>
  <si>
    <t>Santa Maria</t>
  </si>
  <si>
    <t>Chesp</t>
  </si>
  <si>
    <t>ERO</t>
  </si>
  <si>
    <t>Maurício Martinuv</t>
  </si>
  <si>
    <t>Hidrelétrica Chupinguaia</t>
  </si>
  <si>
    <t>Termo Norte II</t>
  </si>
  <si>
    <t>Consórcio Brasil Biofuels</t>
  </si>
  <si>
    <t>48500.005037/2007-02</t>
  </si>
  <si>
    <t>48500.005046/2007-95</t>
  </si>
  <si>
    <t>48500.005044/2007-04</t>
  </si>
  <si>
    <t>48500.005043/2007-51</t>
  </si>
  <si>
    <t>48500.005042/2007-15</t>
  </si>
  <si>
    <t>48500.005041/2007-62</t>
  </si>
  <si>
    <t>48500.005038/2007-49</t>
  </si>
  <si>
    <t>48500.005585/2007-46</t>
  </si>
  <si>
    <t>48500.000247/2009-68</t>
  </si>
  <si>
    <t>48500.005752/2016-28</t>
  </si>
  <si>
    <t>IGP-DI atualização com data fixa</t>
  </si>
  <si>
    <t>Cooperaliança</t>
  </si>
  <si>
    <t>Celesc</t>
  </si>
  <si>
    <t>48500.001554/2006-98</t>
  </si>
  <si>
    <t>Iguaçu</t>
  </si>
  <si>
    <t>Focus Energia</t>
  </si>
  <si>
    <t>48500.003260/2011-93</t>
  </si>
  <si>
    <t>48500.005154/2002-28</t>
  </si>
  <si>
    <t>48500.002162/2002-40</t>
  </si>
  <si>
    <t>48500.002981/2004-12</t>
  </si>
  <si>
    <t>Urussanga</t>
  </si>
  <si>
    <t>48500.002826/2012-41</t>
  </si>
  <si>
    <t>João Cesa</t>
  </si>
  <si>
    <t>48500.002791/2012-40</t>
  </si>
  <si>
    <t>CPFL Piratininga</t>
  </si>
  <si>
    <t>48500.005613/2002-73</t>
  </si>
  <si>
    <t>48500.005614/2002-36</t>
  </si>
  <si>
    <t>48500.005519/2002-13</t>
  </si>
  <si>
    <t>48500.005251/2002-84</t>
  </si>
  <si>
    <t>Cia Energética Rio das Antas</t>
  </si>
  <si>
    <t>Barra Grande Energia</t>
  </si>
  <si>
    <t>Campos Novos Energia</t>
  </si>
  <si>
    <t>Foz do Chapecó</t>
  </si>
  <si>
    <t>IGPM e Dólar</t>
  </si>
  <si>
    <t>Nova Palma</t>
  </si>
  <si>
    <t>CEEE</t>
  </si>
  <si>
    <t>Jaguari Energética</t>
  </si>
  <si>
    <t>48500.004366/2002-61</t>
  </si>
  <si>
    <t>Amazonas Energia</t>
  </si>
  <si>
    <t>Edp SP</t>
  </si>
  <si>
    <t>Roraima Energia</t>
  </si>
  <si>
    <t>Equatorial AL</t>
  </si>
  <si>
    <t>CEA</t>
  </si>
  <si>
    <t>EMT</t>
  </si>
  <si>
    <t>ETO</t>
  </si>
  <si>
    <t>Equatorial MA</t>
  </si>
  <si>
    <t>Enel GO</t>
  </si>
  <si>
    <t>Equatorial PA</t>
  </si>
  <si>
    <t>Equatorial PI</t>
  </si>
  <si>
    <t>Copel</t>
  </si>
  <si>
    <t>Cosern</t>
  </si>
  <si>
    <t>CPFL Paulista</t>
  </si>
  <si>
    <t>DMED</t>
  </si>
  <si>
    <t>Elektro</t>
  </si>
  <si>
    <t>Energisa AC</t>
  </si>
  <si>
    <t>Enel SP</t>
  </si>
  <si>
    <t>EPB</t>
  </si>
  <si>
    <t>CPFL Santa Cruz</t>
  </si>
  <si>
    <t>Não tem contratos bilaterais</t>
  </si>
  <si>
    <t>Raizen Caarapó</t>
  </si>
  <si>
    <t>48500.006243/2003-70</t>
  </si>
  <si>
    <t>Energisa Bioeletricidade - Vista Alegre I</t>
  </si>
  <si>
    <t>São Gabriel Hidroenergia</t>
  </si>
  <si>
    <t>Pantanal Energética</t>
  </si>
  <si>
    <t>48500.003901/2011-18</t>
  </si>
  <si>
    <t>48500.001878/2008-13</t>
  </si>
  <si>
    <t>48500.000803/2003-11</t>
  </si>
  <si>
    <t>Breitener Jaguari</t>
  </si>
  <si>
    <t>Breitener Tambaqui</t>
  </si>
  <si>
    <t>Rio Amazonas Energia</t>
  </si>
  <si>
    <t>Companhia Energética Manauara</t>
  </si>
  <si>
    <t>Geradora de Energia Amazonas</t>
  </si>
  <si>
    <t>Consórcio Energia Amazonas</t>
  </si>
  <si>
    <t>48500.004756/2007-06</t>
  </si>
  <si>
    <t>48500.004726/2007-91</t>
  </si>
  <si>
    <t>48500.004643/2007-01</t>
  </si>
  <si>
    <t>48500.004642/2007-58</t>
  </si>
  <si>
    <t>48500.001767/2006-29</t>
  </si>
  <si>
    <t>48500.000266/2019-66</t>
  </si>
  <si>
    <t>Consórcio Geração Amazonas - AII</t>
  </si>
  <si>
    <t>Consórcio Geração Amazonas - AIII</t>
  </si>
  <si>
    <t>Investco</t>
  </si>
  <si>
    <t>48500.004195/2002-70</t>
  </si>
  <si>
    <t>AES Tietê</t>
  </si>
  <si>
    <t>48500.004973/2012-55</t>
  </si>
  <si>
    <t>48500.005491/2008-36</t>
  </si>
  <si>
    <t>CPFL Lajeado</t>
  </si>
  <si>
    <t>48500.005523/2002-82</t>
  </si>
  <si>
    <t>48500.005309/2002-62</t>
  </si>
  <si>
    <t>48500.005615/2002-07</t>
  </si>
  <si>
    <t>48500.005386/2002-11</t>
  </si>
  <si>
    <t>48500.005390/2002-81</t>
  </si>
  <si>
    <t>48500.005252/2002-47</t>
  </si>
  <si>
    <t>Oiapoque Energia</t>
  </si>
  <si>
    <t>48500.004875/2015-61</t>
  </si>
  <si>
    <t>CEB Lajeado</t>
  </si>
  <si>
    <t>Corumbá Concessão</t>
  </si>
  <si>
    <t>Energética Corumbá</t>
  </si>
  <si>
    <t>48500.000817/2003-17</t>
  </si>
  <si>
    <t>48500.000267/2002-37</t>
  </si>
  <si>
    <t>48500.005623/2002-27</t>
  </si>
  <si>
    <t>Buriti Energia</t>
  </si>
  <si>
    <t>Curuá Energia</t>
  </si>
  <si>
    <t>Consórcio de Energia do Pará</t>
  </si>
  <si>
    <t>48500.000515/2005-10</t>
  </si>
  <si>
    <t>48500.000514/2005-57</t>
  </si>
  <si>
    <t>48500.004383/2016-56</t>
  </si>
  <si>
    <t>48530.017057/2002-00
48500.001469/2005-30</t>
  </si>
  <si>
    <t>48500007320/2008-41</t>
  </si>
  <si>
    <t>Usina</t>
  </si>
  <si>
    <t>Ponte de Pedra Energética S.A</t>
  </si>
  <si>
    <t xml:space="preserve">RES 22/2001 e DSP 481/2006 </t>
  </si>
  <si>
    <t>Res. 248/2002</t>
  </si>
  <si>
    <t>Tangará Energia</t>
  </si>
  <si>
    <t>Eletricidade da Amazônia S.A</t>
  </si>
  <si>
    <t>PCH Braço Norte II</t>
  </si>
  <si>
    <t>48500.004391/2002-16</t>
  </si>
  <si>
    <t>UHE Guaporé</t>
  </si>
  <si>
    <t xml:space="preserve">Arapucel Ombreiras S/A </t>
  </si>
  <si>
    <t>PCH Ombreiras</t>
  </si>
  <si>
    <t>48500.004167/2002-34</t>
  </si>
  <si>
    <t>48500.003118/2004-55</t>
  </si>
  <si>
    <t xml:space="preserve">PCH Faxinal I </t>
  </si>
  <si>
    <t>Madeira Barra Grande Ltda</t>
  </si>
  <si>
    <t>48500.003779/2005-06</t>
  </si>
  <si>
    <t>Galera Centrais Elétricas Ltda</t>
  </si>
  <si>
    <t>PCH Salto Corgão</t>
  </si>
  <si>
    <t>48500.003958/2003-55</t>
  </si>
  <si>
    <t>PCH Faxinal II</t>
  </si>
  <si>
    <t>Centrais Elétricas Salto dos Dardanelos</t>
  </si>
  <si>
    <t>Primavera Energia</t>
  </si>
  <si>
    <t>PCH Primavera</t>
  </si>
  <si>
    <t>PCH Alto Paraguai</t>
  </si>
  <si>
    <t>PCH Braço Norte I</t>
  </si>
  <si>
    <t>PCHs Alto Araguaia; Culene; Poxoréu; São Domigos (Torixoréo)</t>
  </si>
  <si>
    <t>REN 167/2005</t>
  </si>
  <si>
    <t>48500.005450/2006-34</t>
  </si>
  <si>
    <t>48500.005448/2006-92</t>
  </si>
  <si>
    <t>48500.005449/2006-55</t>
  </si>
  <si>
    <t>48500.005451/2006-05</t>
  </si>
  <si>
    <t>48500.005444/2006-31</t>
  </si>
  <si>
    <t>Apiacás Energia</t>
  </si>
  <si>
    <t>PCHs Casca I e Casca II</t>
  </si>
  <si>
    <t>48500.005471/2006-12</t>
  </si>
  <si>
    <t>Juruema Energia</t>
  </si>
  <si>
    <t>CGH Aripuanã e PCH Juina</t>
  </si>
  <si>
    <t>48500.002963/2006-01</t>
  </si>
  <si>
    <t>Salto Jauru Energética S.A</t>
  </si>
  <si>
    <t>48500.005504/2006-61</t>
  </si>
  <si>
    <t>PCH ARS</t>
  </si>
  <si>
    <t>Tecnovolt S.A</t>
  </si>
  <si>
    <t>48500.001557/2007-67</t>
  </si>
  <si>
    <t>48500.001501/2007-11</t>
  </si>
  <si>
    <t>48500.001502/2007-75</t>
  </si>
  <si>
    <t>Enercoorp S.A</t>
  </si>
  <si>
    <t>PCH Salto Belo</t>
  </si>
  <si>
    <t>PCH Água Suja</t>
  </si>
  <si>
    <t>PCHs Jubá I e Jubá II</t>
  </si>
  <si>
    <t>Elói Brunetta &amp; Cia Ltda</t>
  </si>
  <si>
    <t>Itamarati Norte S.A</t>
  </si>
  <si>
    <t>48500.001380/2007-90</t>
  </si>
  <si>
    <t>48500.001403/2007-93</t>
  </si>
  <si>
    <t>Maggi Energia S.A</t>
  </si>
  <si>
    <t>PCHs Santa Lúcia e Tucunaré</t>
  </si>
  <si>
    <t>Hidrelétrica Comodoro Ltda</t>
  </si>
  <si>
    <t>PCHs Rio Prata, Rio Margarida e Masutti</t>
  </si>
  <si>
    <t>Guarantã Energética Ltda</t>
  </si>
  <si>
    <t>48500.001074/2003-20</t>
  </si>
  <si>
    <t>48500.001069/2003-90</t>
  </si>
  <si>
    <t>Global Energia Elétrica S/A</t>
  </si>
  <si>
    <t>PCH Braço Norte III</t>
  </si>
  <si>
    <t>PCH Santa Lúcia II</t>
  </si>
  <si>
    <t>48500.000436/2004-64</t>
  </si>
  <si>
    <t>Paranatinga Energia Ltda</t>
  </si>
  <si>
    <t>PCH Paranatinga II</t>
  </si>
  <si>
    <t>48530.000331/2002-34
48500.001469/2005-30</t>
  </si>
  <si>
    <t>REH 615/2008</t>
  </si>
  <si>
    <t>INPC data do processo</t>
  </si>
  <si>
    <t>Tipo exclusivo de atualização: Lajeado</t>
  </si>
  <si>
    <t>UHE Luís Eduardo Magalhães</t>
  </si>
  <si>
    <t>UHE Corumbá III</t>
  </si>
  <si>
    <t>Hidroelétrica Roncador Ltda</t>
  </si>
  <si>
    <t>Central Nacional de Energia Eólica Ltda</t>
  </si>
  <si>
    <t>Parque Eólico Santa Catarina Ltda</t>
  </si>
  <si>
    <t>RES 22/2001</t>
  </si>
  <si>
    <t>Mês-Ano</t>
  </si>
  <si>
    <t>IGP-M</t>
  </si>
  <si>
    <t>IPCA</t>
  </si>
  <si>
    <t>013/2003</t>
  </si>
  <si>
    <t>id codigo ANEEL</t>
  </si>
  <si>
    <t>PCH Salto Cafesoca e UTE Oiapoque</t>
  </si>
  <si>
    <t>ACRmédio</t>
  </si>
  <si>
    <t>UHE Corumbá IV</t>
  </si>
  <si>
    <t>PCH Salto Buriti</t>
  </si>
  <si>
    <t>PCH Salto Curuá</t>
  </si>
  <si>
    <t>Eletrogóes S.A</t>
  </si>
  <si>
    <t>Propower Geradora Ltda</t>
  </si>
  <si>
    <t>UHE Rondon II</t>
  </si>
  <si>
    <t>PCH Cachoeira Formosa</t>
  </si>
  <si>
    <t>PCH Machadinho I</t>
  </si>
  <si>
    <t>PCH Martinuv</t>
  </si>
  <si>
    <t>PCH Saldanha</t>
  </si>
  <si>
    <t>PCH Cascata Chupinguaia</t>
  </si>
  <si>
    <t>PCH Monte Belo</t>
  </si>
  <si>
    <t>Eletrossol Hidrelétrica Cassol Ltda</t>
  </si>
  <si>
    <t>PCH Alta Floresta</t>
  </si>
  <si>
    <t>Hidroluz Centrais Elétricas Ltda</t>
  </si>
  <si>
    <t>Eletricidade de Rondônia Ltda</t>
  </si>
  <si>
    <t>Termo Norte</t>
  </si>
  <si>
    <t>Diversas</t>
  </si>
  <si>
    <t>Afluente</t>
  </si>
  <si>
    <t>48500.006294/2006-56</t>
  </si>
  <si>
    <t>Tipo exclusivo de atualização: Afluente</t>
  </si>
  <si>
    <t>RES 22/2001 e REN 488/2002</t>
  </si>
  <si>
    <t>UHE Balbina</t>
  </si>
  <si>
    <t>Energisa Acre</t>
  </si>
  <si>
    <t>indeterminado</t>
  </si>
  <si>
    <t>Precário</t>
  </si>
  <si>
    <t>-</t>
  </si>
  <si>
    <t>ACR Médio</t>
  </si>
  <si>
    <t>validado</t>
  </si>
  <si>
    <t>ok</t>
  </si>
  <si>
    <t>924614</t>
  </si>
  <si>
    <t>924574</t>
  </si>
  <si>
    <t>924565</t>
  </si>
  <si>
    <t>924670</t>
  </si>
  <si>
    <t>924556/924557</t>
  </si>
  <si>
    <t>Ok</t>
  </si>
  <si>
    <t>924586</t>
  </si>
  <si>
    <t>Oficio 1742/2004 - SFF/ANEEL</t>
  </si>
  <si>
    <t>31372</t>
  </si>
  <si>
    <t>36266</t>
  </si>
  <si>
    <t>924656</t>
  </si>
  <si>
    <t>924576</t>
  </si>
  <si>
    <t>http://www2.aneel.gov.br/cedoc/res2002248.pdf</t>
  </si>
  <si>
    <t>http://www2.aneel.gov.br/cedoc/res2001022.pdf</t>
  </si>
  <si>
    <t>(substituída pela 248/2002)</t>
  </si>
  <si>
    <t>924584</t>
  </si>
  <si>
    <t>924562</t>
  </si>
  <si>
    <t>sempre usa limite de repasse</t>
  </si>
  <si>
    <t>996777</t>
  </si>
  <si>
    <t>1002073</t>
  </si>
  <si>
    <t>montante variavel por contrato</t>
  </si>
  <si>
    <t>tipo_perfil</t>
  </si>
  <si>
    <t>variável por ano</t>
  </si>
  <si>
    <t>1002061</t>
  </si>
  <si>
    <t>1097086</t>
  </si>
  <si>
    <t>1306153</t>
  </si>
  <si>
    <t>924577</t>
  </si>
  <si>
    <t>924597</t>
  </si>
  <si>
    <t>924590</t>
  </si>
  <si>
    <t>924578</t>
  </si>
  <si>
    <t>9</t>
  </si>
  <si>
    <t xml:space="preserve">atendimento à carga </t>
  </si>
  <si>
    <t>924598</t>
  </si>
  <si>
    <t>924559</t>
  </si>
  <si>
    <t>924583</t>
  </si>
  <si>
    <t>924587</t>
  </si>
  <si>
    <t>924561</t>
  </si>
  <si>
    <t>924558</t>
  </si>
  <si>
    <t>924582</t>
  </si>
  <si>
    <t>924560</t>
  </si>
  <si>
    <t>924588</t>
  </si>
  <si>
    <t>1324103</t>
  </si>
  <si>
    <t>1324115</t>
  </si>
  <si>
    <t>1324699</t>
  </si>
  <si>
    <t>Machadinho</t>
  </si>
  <si>
    <t>924632</t>
  </si>
  <si>
    <t>924635</t>
  </si>
  <si>
    <t>Brasil Biofuels</t>
  </si>
  <si>
    <t>Tecnogera</t>
  </si>
  <si>
    <t>Acre Geração de Energia ltda</t>
  </si>
  <si>
    <t>485000.004690/2016-37</t>
  </si>
  <si>
    <t>485000.005895/2016-30</t>
  </si>
  <si>
    <t>Santa Maria Comercialização e Serviços de Energia ltda</t>
  </si>
  <si>
    <t>1396431</t>
  </si>
  <si>
    <t>48500.005393/2019-51</t>
  </si>
  <si>
    <t>924564</t>
  </si>
  <si>
    <t>924662</t>
  </si>
  <si>
    <t>924658</t>
  </si>
  <si>
    <t>Zona da Mata</t>
  </si>
  <si>
    <t>GD desverticalização</t>
  </si>
  <si>
    <t>Tipo exclusivo de atualização: Zona da Mata</t>
  </si>
  <si>
    <t>924646/924652</t>
  </si>
  <si>
    <t>924660</t>
  </si>
  <si>
    <t>924653/924664</t>
  </si>
  <si>
    <t>104/2011</t>
  </si>
  <si>
    <t>1299755</t>
  </si>
  <si>
    <t>924641</t>
  </si>
  <si>
    <t>924655</t>
  </si>
  <si>
    <t>924636</t>
  </si>
  <si>
    <t>924585</t>
  </si>
  <si>
    <t>924592</t>
  </si>
  <si>
    <t>924596</t>
  </si>
  <si>
    <t>924637</t>
  </si>
  <si>
    <t>3081796229</t>
  </si>
  <si>
    <t>924601</t>
  </si>
  <si>
    <t>montante transformado para ano civil</t>
  </si>
  <si>
    <t>48500.005095/2020-03</t>
  </si>
  <si>
    <t>924568</t>
  </si>
  <si>
    <t>924571</t>
  </si>
  <si>
    <t>924572</t>
  </si>
  <si>
    <t>924611/924613/924612/924609</t>
  </si>
  <si>
    <t>924606/924608/924607/924610</t>
  </si>
  <si>
    <t>924566</t>
  </si>
  <si>
    <t>1354072</t>
  </si>
  <si>
    <t>924570</t>
  </si>
  <si>
    <t>924567</t>
  </si>
  <si>
    <t>montante variavel por mês e ano</t>
  </si>
  <si>
    <t>Preço inicial
do contrato
(R$/MWh)</t>
  </si>
  <si>
    <t>Base do preço do contrato
(mês/ano)</t>
  </si>
  <si>
    <t>Regra de reajuste do contrato</t>
  </si>
  <si>
    <t>Fonte da geração</t>
  </si>
  <si>
    <t>K1 (%)</t>
  </si>
  <si>
    <t>K2 (%)</t>
  </si>
  <si>
    <t>K3 (%)</t>
  </si>
  <si>
    <t>Preço contrato atualizado
(quando aplicado
limite de repasse)</t>
  </si>
  <si>
    <t>VN
Atualizado</t>
  </si>
  <si>
    <r>
      <t>PB</t>
    </r>
    <r>
      <rPr>
        <vertAlign val="subscript"/>
        <sz val="10"/>
        <rFont val="Calibri"/>
        <family val="2"/>
        <scheme val="minor"/>
      </rPr>
      <t>i</t>
    </r>
    <r>
      <rPr>
        <sz val="10"/>
        <rFont val="Calibri"/>
        <family val="2"/>
        <scheme val="minor"/>
      </rPr>
      <t>/VN</t>
    </r>
    <r>
      <rPr>
        <vertAlign val="subscript"/>
        <sz val="10"/>
        <rFont val="Calibri"/>
        <family val="2"/>
        <scheme val="minor"/>
      </rPr>
      <t>i</t>
    </r>
    <r>
      <rPr>
        <sz val="10"/>
        <rFont val="Calibri"/>
        <family val="2"/>
        <scheme val="minor"/>
      </rPr>
      <t xml:space="preserve"> </t>
    </r>
  </si>
  <si>
    <r>
      <t>IGPM</t>
    </r>
    <r>
      <rPr>
        <vertAlign val="subscript"/>
        <sz val="10"/>
        <rFont val="Calibri"/>
        <family val="2"/>
        <scheme val="minor"/>
      </rPr>
      <t>0</t>
    </r>
  </si>
  <si>
    <r>
      <t>IGPM</t>
    </r>
    <r>
      <rPr>
        <vertAlign val="subscript"/>
        <sz val="10"/>
        <rFont val="Calibri"/>
        <family val="2"/>
        <scheme val="minor"/>
      </rPr>
      <t>1</t>
    </r>
  </si>
  <si>
    <r>
      <t>IPCA</t>
    </r>
    <r>
      <rPr>
        <vertAlign val="subscript"/>
        <sz val="10"/>
        <rFont val="Calibri"/>
        <family val="2"/>
        <scheme val="minor"/>
      </rPr>
      <t>0</t>
    </r>
  </si>
  <si>
    <r>
      <t>IPCA</t>
    </r>
    <r>
      <rPr>
        <vertAlign val="subscript"/>
        <sz val="10"/>
        <rFont val="Calibri"/>
        <family val="2"/>
        <scheme val="minor"/>
      </rPr>
      <t>1</t>
    </r>
  </si>
  <si>
    <r>
      <t>COMB</t>
    </r>
    <r>
      <rPr>
        <vertAlign val="subscript"/>
        <sz val="10"/>
        <rFont val="Calibri"/>
        <family val="2"/>
        <scheme val="minor"/>
      </rPr>
      <t>0</t>
    </r>
  </si>
  <si>
    <r>
      <t>COMB</t>
    </r>
    <r>
      <rPr>
        <vertAlign val="subscript"/>
        <sz val="10"/>
        <rFont val="Calibri"/>
        <family val="2"/>
        <scheme val="minor"/>
      </rPr>
      <t>1</t>
    </r>
  </si>
  <si>
    <r>
      <t>CAMBIO</t>
    </r>
    <r>
      <rPr>
        <vertAlign val="subscript"/>
        <sz val="10"/>
        <rFont val="Calibri"/>
        <family val="2"/>
        <scheme val="minor"/>
      </rPr>
      <t>0</t>
    </r>
  </si>
  <si>
    <r>
      <t>CAMBIO</t>
    </r>
    <r>
      <rPr>
        <vertAlign val="subscript"/>
        <sz val="10"/>
        <rFont val="Calibri"/>
        <family val="2"/>
        <scheme val="minor"/>
      </rPr>
      <t>1</t>
    </r>
  </si>
  <si>
    <t>Competitiva</t>
  </si>
  <si>
    <t>Carvão Nacional</t>
  </si>
  <si>
    <t>PCH</t>
  </si>
  <si>
    <t>Biomassa</t>
  </si>
  <si>
    <t>Eólica</t>
  </si>
  <si>
    <t>Solar</t>
  </si>
  <si>
    <t>Gás &gt;350 MW</t>
  </si>
  <si>
    <t>Gás =&lt;350 MW</t>
  </si>
  <si>
    <t>VN</t>
  </si>
  <si>
    <t>IGPM</t>
  </si>
  <si>
    <t>IGPM
+
COMB</t>
  </si>
  <si>
    <t>IGPM
+
CÂMBIO</t>
  </si>
  <si>
    <t>Preço do contrato reajustado</t>
  </si>
  <si>
    <t>Referência</t>
  </si>
  <si>
    <t>Regras de reajuste dos contratos</t>
  </si>
  <si>
    <t>Fonte de geração</t>
  </si>
  <si>
    <t>UTE Carvão Nacional**</t>
  </si>
  <si>
    <t>IGPM + COMB</t>
  </si>
  <si>
    <t>UTE Biomassa e Resíduos</t>
  </si>
  <si>
    <t>IGPM + CAMBIO</t>
  </si>
  <si>
    <t>Usina Eólica</t>
  </si>
  <si>
    <t>OUTRA*</t>
  </si>
  <si>
    <t>Usina Solar Foto-voltáica</t>
  </si>
  <si>
    <t>*</t>
  </si>
  <si>
    <t>Gás natural &gt; 350 MW</t>
  </si>
  <si>
    <t>Gás natural ≤ 350 MW</t>
  </si>
  <si>
    <t>Câmbio(Compra)</t>
  </si>
  <si>
    <t>Câmbio(Venda)</t>
  </si>
  <si>
    <t>PPI-C</t>
  </si>
  <si>
    <t>Gás (US$)</t>
  </si>
  <si>
    <t>Gás (R$)</t>
  </si>
  <si>
    <t>Índice geral de preços do mercado (IGP-M) e Índice nacional de preços ao consumidor-amplo (IPCA)</t>
  </si>
  <si>
    <t>Fonte: FVG e IBGE</t>
  </si>
  <si>
    <t>https://www3.bcb.gov.br/sgspub/localizarseries/localizarSeries.do?method=prepararTelaLocalizarSeries</t>
  </si>
  <si>
    <t xml:space="preserve">1. Localizar por código (lado esquerdo da página). Digitar o código da série. </t>
  </si>
  <si>
    <t xml:space="preserve">2. Quando esta aparecer, selecione-a e aperte "Acrescentar séries" no final da página. </t>
  </si>
  <si>
    <t>3. Clicar em "Consultar séries". Selecionar o período e tire a opção "Paginar resultado da pesquisa".</t>
  </si>
  <si>
    <t xml:space="preserve">4. É possível selecionar as duas séries antes de clicar para consultá-las. </t>
  </si>
  <si>
    <t>4. O código para a série de IGPM é 189.</t>
  </si>
  <si>
    <t>5. O código para a série de IPCA é 433.</t>
  </si>
  <si>
    <r>
      <t xml:space="preserve">6. Os valores em vermelho são previsões do BACEN. Buscar em: </t>
    </r>
    <r>
      <rPr>
        <sz val="10"/>
        <color rgb="FF0033CC"/>
        <rFont val="Calibri"/>
        <family val="2"/>
        <scheme val="minor"/>
      </rPr>
      <t>http://www4.bcb.gov.br/?FOCUSERIES</t>
    </r>
  </si>
  <si>
    <r>
      <rPr>
        <sz val="10"/>
        <rFont val="Calibri"/>
        <family val="2"/>
        <scheme val="minor"/>
      </rPr>
      <t xml:space="preserve">7. Nº índice do IPCA - </t>
    </r>
    <r>
      <rPr>
        <sz val="10"/>
        <color theme="4" tint="-0.249977111117893"/>
        <rFont val="Calibri"/>
        <family val="2"/>
        <scheme val="minor"/>
      </rPr>
      <t xml:space="preserve"> http://www.ibge.gov.br/home/estatistica/indicadores/precos/inpc_ipca/ipca-inpc_201209_1.shtm</t>
    </r>
  </si>
  <si>
    <t>8. nº índice IGPM - ver FGV ibre</t>
  </si>
  <si>
    <t>https://www3.bcb.gov.br/expectativas/publico/consulta/serieestatisticas</t>
  </si>
  <si>
    <t xml:space="preserve">Taxa de câmbio - Livre - Dólar americano - Média de período - mensal </t>
  </si>
  <si>
    <t>Fonte: BCB - DEPEC</t>
  </si>
  <si>
    <t>3. Depois basta clicar em "Consultar séries". Selecione o período e tire a opção "Paginar resultado da pesquisa".</t>
  </si>
  <si>
    <t>5. O código para a série de compra é 3697.</t>
  </si>
  <si>
    <t>6. O código para a série de venda é 3698.</t>
  </si>
  <si>
    <t>Producer Price Index-Commodities</t>
  </si>
  <si>
    <t>Fonte: US Bureau of Labor Statistics</t>
  </si>
  <si>
    <t>Fonte: http://data.bls.gov/cgi-bin/surveymost?wp</t>
  </si>
  <si>
    <t>1. No campo (Select from list below), entrar em - All commodities - WPU00000000</t>
  </si>
  <si>
    <t>2. O mês "m" que o comb é coletado, tem-se o dado do mês "m-1" .</t>
  </si>
  <si>
    <t>3. A divulgação do dado P - "Preliminary" ocorre a partir do dia 15 do mês.</t>
  </si>
  <si>
    <t>4. Os últimos 4 meses são preliminares. Os demais se referem ao valor revisado e publicado em definitivo.</t>
  </si>
  <si>
    <t xml:space="preserve">     P : Preliminary. All indexes are subject to revision four months after original publication.</t>
  </si>
  <si>
    <t>Preço do Gás Natural para usinas PPT</t>
  </si>
  <si>
    <t xml:space="preserve">1. Para atualizar os valores, basta 'puxar' as fórmulas. </t>
  </si>
  <si>
    <t>2. Deixar em vermelho os que ainda não estão fechados.</t>
  </si>
  <si>
    <t>3. Em abril/2007 se dá o início da aplicação das Parcelas Compensatórias - PC.</t>
  </si>
  <si>
    <t>4. Caso haja PC, coloque na tabela abaixo. Caso contrário, deixe 0.</t>
  </si>
  <si>
    <t>Observações:</t>
  </si>
  <si>
    <t>(1) Valor de abril/2000 fixado pela Portaria MME n° 176/2001 (revogada).</t>
  </si>
  <si>
    <t>(2) Valor a partir de jun/2021 alterado pela Portaria MME/MF n° 234/2002.</t>
  </si>
  <si>
    <r>
      <t>Parcelas Compensatórias</t>
    </r>
    <r>
      <rPr>
        <b/>
        <vertAlign val="superscript"/>
        <sz val="10"/>
        <color rgb="FFC00000"/>
        <rFont val="Calibri"/>
        <family val="2"/>
        <scheme val="minor"/>
      </rPr>
      <t>(3)</t>
    </r>
  </si>
  <si>
    <t>Validade</t>
  </si>
  <si>
    <t>PC - Commodity (R$/MMBtu)</t>
  </si>
  <si>
    <t>PC - Transporte (R$/MMBtu)</t>
  </si>
  <si>
    <r>
      <t>(3)</t>
    </r>
    <r>
      <rPr>
        <sz val="9"/>
        <rFont val="Calibri"/>
        <family val="2"/>
        <scheme val="minor"/>
      </rPr>
      <t xml:space="preserve"> Devem ser colocados os últimos valores disponíveis, de forma a calcular os valores atuais para o preço do gás. Porém, a série inteira ficará contaminada pelos valores atuais, ou seja, não serve como base histórica de aplicação de PCs.</t>
    </r>
  </si>
  <si>
    <r>
      <t>VN</t>
    </r>
    <r>
      <rPr>
        <sz val="7"/>
        <rFont val="Calibri"/>
        <family val="2"/>
        <scheme val="minor"/>
      </rPr>
      <t>0</t>
    </r>
  </si>
  <si>
    <t>Tipo Fonte</t>
  </si>
  <si>
    <t>Observações</t>
  </si>
  <si>
    <t>Câmbio para "k2" referência mês "m" (data de atualização)</t>
  </si>
  <si>
    <t>http://www2.aneel.gov.br/cedoc/ren2005167.pdf</t>
  </si>
  <si>
    <t>Limite VR atualizado pelo IPCA (base: ano de início de entrega)</t>
  </si>
  <si>
    <t>2. Aplicação do VR Afluente (Coelba)</t>
  </si>
  <si>
    <t>1. Aplicação limite de repasse da termopernambuco (Coelba)</t>
  </si>
  <si>
    <t>Dúvidas:</t>
  </si>
  <si>
    <t>3. Cálculo PPT para Light (câmbio "K2")</t>
  </si>
  <si>
    <t>x</t>
  </si>
  <si>
    <t>48500.001111/2003-54</t>
  </si>
  <si>
    <t>48500.005330/2002-59</t>
  </si>
  <si>
    <t>id fonte</t>
  </si>
  <si>
    <t>id_atualização</t>
  </si>
  <si>
    <t>id_regra_de_repasse</t>
  </si>
  <si>
    <t>id_perfil</t>
  </si>
  <si>
    <t>UHE</t>
  </si>
  <si>
    <t>CGH</t>
  </si>
  <si>
    <t>Comercializadora</t>
  </si>
  <si>
    <t>PCH São João</t>
  </si>
  <si>
    <t>PCH Viçosa</t>
  </si>
  <si>
    <t>Sócio</t>
  </si>
  <si>
    <t>Foz do Chapecó Energia S.A</t>
  </si>
  <si>
    <t>Campos Novos Energia S.A</t>
  </si>
  <si>
    <t>NT 23/2003 - SEM/ANEEL e NT 81/2003 - SFF/ANEEL</t>
  </si>
  <si>
    <t>Comercializadora Grupo</t>
  </si>
  <si>
    <t>Data de
reajuste da concessionária (mês/ano)</t>
  </si>
  <si>
    <t>id tipo
de fonte</t>
  </si>
  <si>
    <t>id codigo SGT</t>
  </si>
  <si>
    <t>IRT econômico e REN 233/1999 (95% do VN para PCH)</t>
  </si>
  <si>
    <t>GD Desverticalizada</t>
  </si>
  <si>
    <t>INPC abr/1993</t>
  </si>
  <si>
    <t>abril</t>
  </si>
  <si>
    <t>numero de anos do emprendimento</t>
  </si>
  <si>
    <t>PA = 1/E * ( 0,12 * ( IRmc * INPCmr/INPCmc - ( IRmc * INPCmr/INPCmc * 0,03 * n ) ) + ( 0,055 * IRmc * INPCmr/INPCmc ) )</t>
  </si>
  <si>
    <t>PCH Salto Jauru</t>
  </si>
  <si>
    <t>PCH Baruíto</t>
  </si>
  <si>
    <t>Investimento e INPC</t>
  </si>
  <si>
    <t>INPC</t>
  </si>
  <si>
    <r>
      <t>INPC</t>
    </r>
    <r>
      <rPr>
        <vertAlign val="subscript"/>
        <sz val="10"/>
        <rFont val="Calibri"/>
        <family val="2"/>
        <scheme val="minor"/>
      </rPr>
      <t>0</t>
    </r>
  </si>
  <si>
    <r>
      <t>INPC</t>
    </r>
    <r>
      <rPr>
        <vertAlign val="subscript"/>
        <sz val="10"/>
        <rFont val="Calibri"/>
        <family val="2"/>
        <scheme val="minor"/>
      </rPr>
      <t>1</t>
    </r>
  </si>
  <si>
    <t>TUST Lajeado</t>
  </si>
  <si>
    <t>Perdas RB Lajeado</t>
  </si>
  <si>
    <t>Preço Lajeado</t>
  </si>
  <si>
    <t>Despesas Rede Básica</t>
  </si>
  <si>
    <t>Despesas TFSEE (R$)</t>
  </si>
  <si>
    <t>Despesas CFURH (R$)</t>
  </si>
  <si>
    <t>TUST</t>
  </si>
  <si>
    <t>Cobertura CFURH (R$)</t>
  </si>
  <si>
    <t>Financeiro Selic</t>
  </si>
  <si>
    <t>Financeiro</t>
  </si>
  <si>
    <t>Custo Gerenciável (R$/MWh)</t>
  </si>
  <si>
    <t>Montante Geração (MWh)</t>
  </si>
  <si>
    <t>MUST Contratado Cota (kW)</t>
  </si>
  <si>
    <t>Preço (R$/MWh)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</si>
</sst>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43" formatCode="_-* #,##0.00_-;\-* #,##0.00_-;_-* &quot;-&quot;??_-;_-@_-"/>
    <numFmt numFmtId="164" formatCode="_-* #,##0_-;\-* #,##0_-;_-* &quot;-&quot;??_-;_-@_-"/>
    <numFmt numFmtId="165" formatCode="dd\-mmm"/>
    <numFmt numFmtId="166" formatCode="_-* #,##0.0000_-;\-* #,##0.0000_-;_-* &quot;-&quot;??_-;_-@_-"/>
    <numFmt numFmtId="167" formatCode="_-* #,##0.000_-;\-* #,##0.000_-;_-* &quot;-&quot;??_-;_-@_-"/>
    <numFmt numFmtId="168" formatCode="_(* #,##0.00_);_(* \(#,##0.00\);_(* &quot;-&quot;??_);_(@_)"/>
    <numFmt numFmtId="169" formatCode="_(* #,##0.0000_);_(* \(#,##0.0000\);_(* &quot;-&quot;??_);_(@_)"/>
    <numFmt numFmtId="170" formatCode="_(* #,##0.000_);_(* \(#,##0.000\);_(* &quot;-&quot;??_);_(@_)"/>
    <numFmt numFmtId="171" formatCode="_-* #,##0.00000_-;\-* #,##0.00000_-;_-* &quot;-&quot;??_-;_-@_-"/>
    <numFmt numFmtId="172" formatCode="[$-416]mmm\-yy;@"/>
    <numFmt numFmtId="173" formatCode="_-* #,##0.0000_-;\-* #,##0.0000_-;_-* &quot;-&quot;????_-;_-@_-"/>
    <numFmt numFmtId="174" formatCode="mmm\-yy"/>
    <numFmt numFmtId="175" formatCode="_-* #,##0.00000000_-;\-* #,##0.00000000_-;_-* &quot;-&quot;????_-;_-@_-"/>
    <numFmt numFmtId="176" formatCode="mmm\-yyyy"/>
    <numFmt numFmtId="177" formatCode="0.0%"/>
    <numFmt numFmtId="178" formatCode="_-* #,##0_-;\-* #,##0_-;_-* &quot;-&quot;????_-;_-@_-"/>
    <numFmt numFmtId="179" formatCode="_(* #,##0.00000_);_(* \(#,##0.00000\);_(* &quot;-&quot;??_);_(@_)"/>
    <numFmt numFmtId="180" formatCode="#,##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2"/>
      <name val="Arial Narrow"/>
      <family val="2"/>
    </font>
    <font>
      <u/>
      <sz val="10"/>
      <color indexed="12"/>
      <name val="Arial"/>
      <family val="2"/>
    </font>
    <font>
      <u/>
      <sz val="10"/>
      <color indexed="1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Calibri"/>
      <family val="2"/>
      <scheme val="minor"/>
    </font>
    <font>
      <vertAlign val="subscript"/>
      <sz val="10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u/>
      <sz val="10"/>
      <color rgb="FF0033CC"/>
      <name val="Calibri"/>
      <family val="2"/>
      <scheme val="minor"/>
    </font>
    <font>
      <sz val="10"/>
      <color rgb="FF0033CC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vertAlign val="superscript"/>
      <sz val="10"/>
      <color rgb="FFC00000"/>
      <name val="Calibri"/>
      <family val="2"/>
      <scheme val="minor"/>
    </font>
    <font>
      <vertAlign val="superscript"/>
      <sz val="9"/>
      <name val="Calibri"/>
      <family val="2"/>
      <scheme val="minor"/>
    </font>
    <font>
      <sz val="9"/>
      <name val="Calibri"/>
      <family val="2"/>
      <scheme val="minor"/>
    </font>
    <font>
      <sz val="10"/>
      <name val="Arial Narrow"/>
      <family val="2"/>
    </font>
    <font>
      <sz val="10"/>
      <color indexed="10"/>
      <name val="Calibri"/>
      <family val="2"/>
      <scheme val="minor"/>
    </font>
    <font>
      <sz val="7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0" tint="-0.14996795556505021"/>
      </right>
      <top style="thin">
        <color theme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1"/>
      </top>
      <bottom/>
      <diagonal/>
    </border>
    <border>
      <left style="thin">
        <color theme="0" tint="-0.14996795556505021"/>
      </left>
      <right style="thin">
        <color theme="1"/>
      </right>
      <top style="thin">
        <color theme="1"/>
      </top>
      <bottom/>
      <diagonal/>
    </border>
    <border>
      <left style="thin">
        <color theme="0" tint="-0.14996795556505021"/>
      </left>
      <right/>
      <top style="thin">
        <color theme="1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/>
    <xf numFmtId="168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1" fillId="0" borderId="0"/>
  </cellStyleXfs>
  <cellXfs count="307">
    <xf numFmtId="0" fontId="0" fillId="0" borderId="0" xfId="0"/>
    <xf numFmtId="1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164" fontId="2" fillId="2" borderId="4" xfId="1" applyNumberFormat="1" applyFont="1" applyFill="1" applyBorder="1" applyAlignment="1">
      <alignment horizontal="center" vertical="center" wrapText="1"/>
    </xf>
    <xf numFmtId="43" fontId="2" fillId="2" borderId="4" xfId="1" applyFont="1" applyFill="1" applyBorder="1" applyAlignment="1">
      <alignment horizontal="center" vertical="center" wrapText="1"/>
    </xf>
    <xf numFmtId="43" fontId="2" fillId="2" borderId="5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1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64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43" fontId="3" fillId="0" borderId="6" xfId="1" applyFont="1" applyBorder="1" applyAlignment="1">
      <alignment vertical="center"/>
    </xf>
    <xf numFmtId="0" fontId="3" fillId="0" borderId="0" xfId="0" applyFont="1" applyAlignment="1">
      <alignment vertical="center"/>
    </xf>
    <xf numFmtId="1" fontId="3" fillId="0" borderId="6" xfId="0" applyNumberFormat="1" applyFont="1" applyBorder="1" applyAlignment="1">
      <alignment horizontal="center" vertical="center"/>
    </xf>
    <xf numFmtId="43" fontId="3" fillId="0" borderId="6" xfId="1" applyNumberFormat="1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2" fontId="3" fillId="0" borderId="0" xfId="0" applyNumberFormat="1" applyFont="1" applyBorder="1" applyAlignment="1">
      <alignment vertical="center"/>
    </xf>
    <xf numFmtId="164" fontId="3" fillId="0" borderId="0" xfId="1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3" fontId="3" fillId="0" borderId="0" xfId="1" applyFont="1" applyBorder="1" applyAlignment="1">
      <alignment vertical="center"/>
    </xf>
    <xf numFmtId="1" fontId="3" fillId="0" borderId="0" xfId="0" applyNumberFormat="1" applyFont="1" applyBorder="1"/>
    <xf numFmtId="0" fontId="3" fillId="0" borderId="0" xfId="0" applyFont="1" applyBorder="1"/>
    <xf numFmtId="2" fontId="3" fillId="0" borderId="0" xfId="0" applyNumberFormat="1" applyFont="1" applyBorder="1"/>
    <xf numFmtId="164" fontId="3" fillId="0" borderId="0" xfId="1" applyNumberFormat="1" applyFont="1" applyBorder="1"/>
    <xf numFmtId="43" fontId="3" fillId="0" borderId="0" xfId="1" applyFont="1" applyBorder="1"/>
    <xf numFmtId="14" fontId="3" fillId="0" borderId="6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right" vertical="center" indent="1"/>
    </xf>
    <xf numFmtId="166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 indent="1"/>
    </xf>
    <xf numFmtId="1" fontId="3" fillId="0" borderId="6" xfId="0" applyNumberFormat="1" applyFont="1" applyBorder="1" applyAlignment="1">
      <alignment horizontal="right" vertical="center" indent="1"/>
    </xf>
    <xf numFmtId="10" fontId="3" fillId="0" borderId="6" xfId="2" applyNumberFormat="1" applyFont="1" applyBorder="1" applyAlignment="1">
      <alignment horizontal="right" vertical="center"/>
    </xf>
    <xf numFmtId="1" fontId="3" fillId="0" borderId="6" xfId="0" applyNumberFormat="1" applyFont="1" applyBorder="1" applyAlignment="1">
      <alignment horizontal="center" vertical="center" wrapText="1"/>
    </xf>
    <xf numFmtId="43" fontId="3" fillId="0" borderId="6" xfId="1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right" vertical="center"/>
    </xf>
    <xf numFmtId="1" fontId="3" fillId="0" borderId="0" xfId="0" applyNumberFormat="1" applyFont="1" applyBorder="1" applyAlignment="1">
      <alignment horizontal="right"/>
    </xf>
    <xf numFmtId="10" fontId="3" fillId="0" borderId="6" xfId="0" applyNumberFormat="1" applyFont="1" applyBorder="1" applyAlignment="1">
      <alignment horizontal="right" vertical="center"/>
    </xf>
    <xf numFmtId="166" fontId="3" fillId="0" borderId="6" xfId="0" applyNumberFormat="1" applyFont="1" applyBorder="1" applyAlignment="1">
      <alignment vertical="center"/>
    </xf>
    <xf numFmtId="167" fontId="3" fillId="0" borderId="6" xfId="1" applyNumberFormat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43" fontId="3" fillId="0" borderId="6" xfId="0" applyNumberFormat="1" applyFont="1" applyBorder="1" applyAlignment="1">
      <alignment horizontal="right" vertical="center" indent="1"/>
    </xf>
    <xf numFmtId="166" fontId="3" fillId="0" borderId="6" xfId="0" applyNumberFormat="1" applyFont="1" applyBorder="1" applyAlignment="1">
      <alignment horizontal="right" vertical="center" indent="1"/>
    </xf>
    <xf numFmtId="164" fontId="3" fillId="0" borderId="6" xfId="1" applyNumberFormat="1" applyFont="1" applyBorder="1" applyAlignment="1">
      <alignment horizontal="center" vertical="center"/>
    </xf>
    <xf numFmtId="171" fontId="3" fillId="0" borderId="6" xfId="1" applyNumberFormat="1" applyFont="1" applyBorder="1" applyAlignment="1">
      <alignment horizontal="right" vertical="center" indent="1"/>
    </xf>
    <xf numFmtId="166" fontId="3" fillId="0" borderId="6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right" vertical="center" indent="1"/>
    </xf>
    <xf numFmtId="1" fontId="3" fillId="4" borderId="6" xfId="0" applyNumberFormat="1" applyFont="1" applyFill="1" applyBorder="1" applyAlignment="1">
      <alignment horizontal="right" vertical="center" indent="1"/>
    </xf>
    <xf numFmtId="1" fontId="3" fillId="0" borderId="6" xfId="0" applyNumberFormat="1" applyFont="1" applyFill="1" applyBorder="1" applyAlignment="1">
      <alignment horizontal="right" vertical="center" indent="1"/>
    </xf>
    <xf numFmtId="0" fontId="3" fillId="0" borderId="6" xfId="0" applyFont="1" applyFill="1" applyBorder="1" applyAlignment="1">
      <alignment vertical="center"/>
    </xf>
    <xf numFmtId="1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right" vertical="center" indent="1"/>
    </xf>
    <xf numFmtId="164" fontId="3" fillId="0" borderId="6" xfId="1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171" fontId="3" fillId="0" borderId="6" xfId="1" applyNumberFormat="1" applyFont="1" applyFill="1" applyBorder="1" applyAlignment="1">
      <alignment horizontal="right" vertical="center" indent="1"/>
    </xf>
    <xf numFmtId="0" fontId="3" fillId="0" borderId="6" xfId="0" applyFont="1" applyFill="1" applyBorder="1" applyAlignment="1">
      <alignment horizontal="right" vertical="center" indent="1"/>
    </xf>
    <xf numFmtId="166" fontId="3" fillId="0" borderId="6" xfId="1" applyNumberFormat="1" applyFont="1" applyFill="1" applyBorder="1" applyAlignment="1">
      <alignment vertical="center"/>
    </xf>
    <xf numFmtId="43" fontId="3" fillId="0" borderId="6" xfId="1" applyNumberFormat="1" applyFont="1" applyFill="1" applyBorder="1" applyAlignment="1">
      <alignment horizontal="center" vertical="center"/>
    </xf>
    <xf numFmtId="0" fontId="16" fillId="0" borderId="6" xfId="0" applyFont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1" fontId="3" fillId="4" borderId="6" xfId="0" applyNumberFormat="1" applyFont="1" applyFill="1" applyBorder="1" applyAlignment="1">
      <alignment horizontal="center" vertical="center"/>
    </xf>
    <xf numFmtId="14" fontId="3" fillId="4" borderId="6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right" vertical="center" indent="1"/>
    </xf>
    <xf numFmtId="165" fontId="3" fillId="4" borderId="6" xfId="0" applyNumberFormat="1" applyFont="1" applyFill="1" applyBorder="1" applyAlignment="1">
      <alignment horizontal="center" vertical="center"/>
    </xf>
    <xf numFmtId="43" fontId="3" fillId="4" borderId="6" xfId="1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right" vertical="center" indent="1"/>
    </xf>
    <xf numFmtId="43" fontId="3" fillId="4" borderId="6" xfId="1" applyFont="1" applyFill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5" borderId="13" xfId="7" applyFont="1" applyFill="1" applyBorder="1" applyAlignment="1">
      <alignment horizontal="center" vertical="center" wrapText="1"/>
    </xf>
    <xf numFmtId="0" fontId="8" fillId="5" borderId="10" xfId="7" applyFont="1" applyFill="1" applyBorder="1" applyAlignment="1">
      <alignment horizontal="center" vertical="center" wrapText="1"/>
    </xf>
    <xf numFmtId="0" fontId="8" fillId="5" borderId="15" xfId="7" applyFont="1" applyFill="1" applyBorder="1" applyAlignment="1">
      <alignment horizontal="center" vertical="center" wrapText="1"/>
    </xf>
    <xf numFmtId="0" fontId="8" fillId="6" borderId="10" xfId="7" applyFont="1" applyFill="1" applyBorder="1" applyAlignment="1">
      <alignment horizontal="center" vertical="center" wrapText="1"/>
    </xf>
    <xf numFmtId="0" fontId="8" fillId="0" borderId="10" xfId="7" applyFont="1" applyBorder="1" applyAlignment="1">
      <alignment horizontal="center" vertical="center" wrapText="1"/>
    </xf>
    <xf numFmtId="0" fontId="8" fillId="7" borderId="10" xfId="7" applyFont="1" applyFill="1" applyBorder="1" applyAlignment="1">
      <alignment horizontal="center" vertical="center" wrapText="1"/>
    </xf>
    <xf numFmtId="0" fontId="8" fillId="8" borderId="10" xfId="7" applyFont="1" applyFill="1" applyBorder="1" applyAlignment="1">
      <alignment horizontal="center" vertical="center" wrapText="1"/>
    </xf>
    <xf numFmtId="0" fontId="8" fillId="9" borderId="10" xfId="7" applyFont="1" applyFill="1" applyBorder="1" applyAlignment="1">
      <alignment horizontal="center" vertical="center" wrapText="1"/>
    </xf>
    <xf numFmtId="0" fontId="8" fillId="0" borderId="0" xfId="7" applyFont="1" applyAlignment="1">
      <alignment vertical="center"/>
    </xf>
    <xf numFmtId="0" fontId="8" fillId="0" borderId="0" xfId="7" applyFont="1" applyAlignment="1">
      <alignment horizontal="center" vertical="center"/>
    </xf>
    <xf numFmtId="168" fontId="8" fillId="0" borderId="10" xfId="8" applyFont="1" applyBorder="1" applyAlignment="1">
      <alignment horizontal="center" vertical="center"/>
    </xf>
    <xf numFmtId="169" fontId="8" fillId="0" borderId="10" xfId="8" applyNumberFormat="1" applyFont="1" applyBorder="1" applyAlignment="1">
      <alignment vertical="center"/>
    </xf>
    <xf numFmtId="173" fontId="8" fillId="0" borderId="0" xfId="7" applyNumberFormat="1" applyFont="1" applyAlignment="1">
      <alignment vertical="center"/>
    </xf>
    <xf numFmtId="43" fontId="8" fillId="0" borderId="0" xfId="7" applyNumberFormat="1" applyFont="1" applyAlignment="1">
      <alignment vertical="center"/>
    </xf>
    <xf numFmtId="0" fontId="8" fillId="0" borderId="0" xfId="7" applyFont="1"/>
    <xf numFmtId="0" fontId="13" fillId="2" borderId="16" xfId="7" applyFont="1" applyFill="1" applyBorder="1" applyAlignment="1">
      <alignment horizontal="center" vertical="center" wrapText="1"/>
    </xf>
    <xf numFmtId="0" fontId="13" fillId="2" borderId="11" xfId="7" applyFont="1" applyFill="1" applyBorder="1" applyAlignment="1">
      <alignment horizontal="center" vertical="center" wrapText="1"/>
    </xf>
    <xf numFmtId="169" fontId="13" fillId="2" borderId="11" xfId="7" applyNumberFormat="1" applyFont="1" applyFill="1" applyBorder="1" applyAlignment="1">
      <alignment horizontal="center" vertical="center" wrapText="1"/>
    </xf>
    <xf numFmtId="168" fontId="13" fillId="2" borderId="11" xfId="7" applyNumberFormat="1" applyFont="1" applyFill="1" applyBorder="1" applyAlignment="1">
      <alignment horizontal="center" vertical="center" wrapText="1"/>
    </xf>
    <xf numFmtId="169" fontId="13" fillId="2" borderId="17" xfId="7" applyNumberFormat="1" applyFont="1" applyFill="1" applyBorder="1" applyAlignment="1">
      <alignment horizontal="center" vertical="center" wrapText="1"/>
    </xf>
    <xf numFmtId="174" fontId="8" fillId="0" borderId="10" xfId="7" applyNumberFormat="1" applyFont="1" applyBorder="1" applyAlignment="1">
      <alignment horizontal="center" vertical="center"/>
    </xf>
    <xf numFmtId="170" fontId="8" fillId="0" borderId="18" xfId="8" applyNumberFormat="1" applyFont="1" applyBorder="1" applyAlignment="1">
      <alignment horizontal="center" vertical="center"/>
    </xf>
    <xf numFmtId="168" fontId="8" fillId="0" borderId="18" xfId="8" applyFont="1" applyBorder="1" applyAlignment="1">
      <alignment horizontal="center" vertical="center"/>
    </xf>
    <xf numFmtId="169" fontId="8" fillId="0" borderId="18" xfId="8" applyNumberFormat="1" applyFont="1" applyBorder="1" applyAlignment="1">
      <alignment horizontal="center" vertical="center"/>
    </xf>
    <xf numFmtId="174" fontId="8" fillId="0" borderId="18" xfId="7" applyNumberFormat="1" applyFont="1" applyBorder="1" applyAlignment="1">
      <alignment horizontal="center" vertical="center"/>
    </xf>
    <xf numFmtId="0" fontId="8" fillId="0" borderId="0" xfId="7" applyFont="1" applyAlignment="1">
      <alignment horizontal="right" vertical="center" wrapText="1"/>
    </xf>
    <xf numFmtId="0" fontId="14" fillId="0" borderId="0" xfId="7" applyFont="1" applyAlignment="1">
      <alignment horizontal="left" vertical="center"/>
    </xf>
    <xf numFmtId="0" fontId="8" fillId="0" borderId="0" xfId="7" applyFont="1" applyAlignment="1">
      <alignment horizontal="right" vertical="center"/>
    </xf>
    <xf numFmtId="0" fontId="12" fillId="0" borderId="0" xfId="7" applyFont="1" applyAlignment="1">
      <alignment horizontal="left" vertical="center"/>
    </xf>
    <xf numFmtId="0" fontId="18" fillId="5" borderId="19" xfId="7" applyFont="1" applyFill="1" applyBorder="1" applyAlignment="1">
      <alignment horizontal="left" vertical="center"/>
    </xf>
    <xf numFmtId="0" fontId="18" fillId="5" borderId="20" xfId="7" applyFont="1" applyFill="1" applyBorder="1" applyAlignment="1">
      <alignment horizontal="left" vertical="center"/>
    </xf>
    <xf numFmtId="0" fontId="18" fillId="5" borderId="21" xfId="7" applyFont="1" applyFill="1" applyBorder="1" applyAlignment="1">
      <alignment horizontal="left" vertical="center"/>
    </xf>
    <xf numFmtId="0" fontId="19" fillId="5" borderId="22" xfId="4" applyFont="1" applyFill="1" applyBorder="1" applyAlignment="1" applyProtection="1">
      <alignment horizontal="left" vertical="center"/>
    </xf>
    <xf numFmtId="0" fontId="11" fillId="5" borderId="23" xfId="4" applyFont="1" applyFill="1" applyBorder="1" applyAlignment="1" applyProtection="1">
      <alignment horizontal="left" vertical="center"/>
    </xf>
    <xf numFmtId="0" fontId="11" fillId="5" borderId="24" xfId="4" applyFont="1" applyFill="1" applyBorder="1" applyAlignment="1" applyProtection="1">
      <alignment horizontal="left" vertical="center"/>
    </xf>
    <xf numFmtId="0" fontId="8" fillId="0" borderId="19" xfId="7" applyFont="1" applyBorder="1" applyAlignment="1">
      <alignment vertical="center"/>
    </xf>
    <xf numFmtId="0" fontId="14" fillId="0" borderId="20" xfId="7" applyFont="1" applyBorder="1" applyAlignment="1">
      <alignment horizontal="left" vertical="center"/>
    </xf>
    <xf numFmtId="0" fontId="14" fillId="0" borderId="21" xfId="7" applyFont="1" applyBorder="1" applyAlignment="1">
      <alignment horizontal="left" vertical="center"/>
    </xf>
    <xf numFmtId="0" fontId="8" fillId="0" borderId="25" xfId="7" applyFont="1" applyBorder="1" applyAlignment="1">
      <alignment vertical="center"/>
    </xf>
    <xf numFmtId="0" fontId="14" fillId="0" borderId="12" xfId="7" applyFont="1" applyBorder="1" applyAlignment="1">
      <alignment horizontal="left" vertical="center"/>
    </xf>
    <xf numFmtId="0" fontId="8" fillId="0" borderId="22" xfId="7" applyFont="1" applyBorder="1" applyAlignment="1">
      <alignment vertical="center"/>
    </xf>
    <xf numFmtId="0" fontId="14" fillId="0" borderId="23" xfId="7" applyFont="1" applyBorder="1" applyAlignment="1">
      <alignment horizontal="left" vertical="center"/>
    </xf>
    <xf numFmtId="0" fontId="14" fillId="0" borderId="24" xfId="7" applyFont="1" applyBorder="1" applyAlignment="1">
      <alignment horizontal="left" vertical="center"/>
    </xf>
    <xf numFmtId="17" fontId="11" fillId="0" borderId="0" xfId="4" applyNumberFormat="1" applyFont="1" applyAlignment="1" applyProtection="1">
      <alignment horizontal="left" vertical="center"/>
    </xf>
    <xf numFmtId="0" fontId="10" fillId="5" borderId="22" xfId="4" applyFill="1" applyBorder="1" applyAlignment="1" applyProtection="1">
      <alignment horizontal="left" vertical="center"/>
    </xf>
    <xf numFmtId="0" fontId="8" fillId="0" borderId="20" xfId="7" applyFont="1" applyBorder="1" applyAlignment="1">
      <alignment vertical="center"/>
    </xf>
    <xf numFmtId="0" fontId="8" fillId="0" borderId="21" xfId="7" applyFont="1" applyBorder="1" applyAlignment="1">
      <alignment vertical="center"/>
    </xf>
    <xf numFmtId="0" fontId="8" fillId="0" borderId="25" xfId="7" applyFont="1" applyBorder="1" applyAlignment="1">
      <alignment horizontal="left" vertical="center" indent="2"/>
    </xf>
    <xf numFmtId="0" fontId="8" fillId="0" borderId="22" xfId="7" applyFont="1" applyBorder="1" applyAlignment="1">
      <alignment horizontal="left" vertical="center" indent="2"/>
    </xf>
    <xf numFmtId="0" fontId="13" fillId="2" borderId="13" xfId="7" applyFont="1" applyFill="1" applyBorder="1" applyAlignment="1">
      <alignment horizontal="center" vertical="center"/>
    </xf>
    <xf numFmtId="0" fontId="13" fillId="2" borderId="11" xfId="7" applyFont="1" applyFill="1" applyBorder="1" applyAlignment="1">
      <alignment horizontal="center" vertical="center"/>
    </xf>
    <xf numFmtId="0" fontId="13" fillId="2" borderId="14" xfId="7" applyFont="1" applyFill="1" applyBorder="1" applyAlignment="1">
      <alignment horizontal="center" vertical="center"/>
    </xf>
    <xf numFmtId="169" fontId="8" fillId="0" borderId="10" xfId="8" applyNumberFormat="1" applyFont="1" applyFill="1" applyBorder="1" applyAlignment="1" applyProtection="1">
      <alignment horizontal="center" vertical="center"/>
      <protection locked="0"/>
    </xf>
    <xf numFmtId="0" fontId="23" fillId="0" borderId="0" xfId="7" applyFont="1" applyAlignment="1">
      <alignment horizontal="justify" vertical="center"/>
    </xf>
    <xf numFmtId="0" fontId="25" fillId="0" borderId="0" xfId="7" applyFont="1" applyAlignment="1">
      <alignment vertical="center"/>
    </xf>
    <xf numFmtId="0" fontId="14" fillId="10" borderId="0" xfId="7" applyFont="1" applyFill="1" applyAlignment="1">
      <alignment horizontal="left" vertical="center"/>
    </xf>
    <xf numFmtId="0" fontId="8" fillId="10" borderId="0" xfId="7" applyFont="1" applyFill="1" applyAlignment="1">
      <alignment horizontal="right" vertical="center"/>
    </xf>
    <xf numFmtId="170" fontId="8" fillId="0" borderId="10" xfId="8" applyNumberFormat="1" applyFont="1" applyBorder="1" applyAlignment="1">
      <alignment horizontal="center" vertical="center"/>
    </xf>
    <xf numFmtId="169" fontId="8" fillId="0" borderId="10" xfId="8" applyNumberFormat="1" applyFont="1" applyBorder="1" applyAlignment="1">
      <alignment horizontal="center" vertical="center"/>
    </xf>
    <xf numFmtId="175" fontId="8" fillId="0" borderId="0" xfId="7" applyNumberFormat="1" applyFont="1" applyAlignment="1">
      <alignment vertical="center"/>
    </xf>
    <xf numFmtId="0" fontId="8" fillId="3" borderId="0" xfId="7" applyFont="1" applyFill="1" applyAlignment="1">
      <alignment vertical="center"/>
    </xf>
    <xf numFmtId="0" fontId="8" fillId="10" borderId="0" xfId="7" applyFont="1" applyFill="1" applyAlignment="1">
      <alignment horizontal="left" vertical="center"/>
    </xf>
    <xf numFmtId="2" fontId="8" fillId="0" borderId="0" xfId="7" applyNumberFormat="1" applyFont="1" applyAlignment="1">
      <alignment vertical="center"/>
    </xf>
    <xf numFmtId="17" fontId="8" fillId="0" borderId="0" xfId="7" applyNumberFormat="1" applyFont="1" applyAlignment="1">
      <alignment horizontal="center" vertical="center"/>
    </xf>
    <xf numFmtId="10" fontId="8" fillId="0" borderId="0" xfId="9" applyNumberFormat="1" applyFont="1" applyAlignment="1">
      <alignment vertical="center"/>
    </xf>
    <xf numFmtId="169" fontId="3" fillId="0" borderId="10" xfId="8" applyNumberFormat="1" applyFont="1" applyBorder="1" applyAlignment="1">
      <alignment horizontal="center" vertical="center"/>
    </xf>
    <xf numFmtId="168" fontId="3" fillId="0" borderId="10" xfId="8" applyFont="1" applyBorder="1" applyAlignment="1">
      <alignment horizontal="center" vertical="center"/>
    </xf>
    <xf numFmtId="170" fontId="8" fillId="0" borderId="10" xfId="10" applyNumberFormat="1" applyFont="1" applyBorder="1" applyAlignment="1">
      <alignment horizontal="center" vertical="center"/>
    </xf>
    <xf numFmtId="168" fontId="8" fillId="0" borderId="10" xfId="10" applyFont="1" applyBorder="1" applyAlignment="1">
      <alignment horizontal="center" vertical="center"/>
    </xf>
    <xf numFmtId="169" fontId="8" fillId="0" borderId="10" xfId="10" applyNumberFormat="1" applyFont="1" applyBorder="1" applyAlignment="1">
      <alignment horizontal="center" vertical="center"/>
    </xf>
    <xf numFmtId="169" fontId="6" fillId="0" borderId="10" xfId="8" applyNumberFormat="1" applyFont="1" applyBorder="1" applyAlignment="1">
      <alignment horizontal="center" vertical="center"/>
    </xf>
    <xf numFmtId="168" fontId="21" fillId="0" borderId="10" xfId="8" applyFont="1" applyBorder="1" applyAlignment="1">
      <alignment horizontal="center" vertical="center"/>
    </xf>
    <xf numFmtId="169" fontId="21" fillId="0" borderId="10" xfId="8" applyNumberFormat="1" applyFont="1" applyBorder="1" applyAlignment="1">
      <alignment horizontal="center" vertical="center"/>
    </xf>
    <xf numFmtId="170" fontId="6" fillId="0" borderId="10" xfId="8" applyNumberFormat="1" applyFont="1" applyBorder="1" applyAlignment="1">
      <alignment horizontal="center" vertical="center"/>
    </xf>
    <xf numFmtId="168" fontId="6" fillId="0" borderId="10" xfId="8" applyFont="1" applyBorder="1" applyAlignment="1">
      <alignment horizontal="center" vertical="center"/>
    </xf>
    <xf numFmtId="170" fontId="26" fillId="0" borderId="10" xfId="8" applyNumberFormat="1" applyFont="1" applyBorder="1" applyAlignment="1">
      <alignment horizontal="center" vertical="center"/>
    </xf>
    <xf numFmtId="168" fontId="26" fillId="0" borderId="10" xfId="8" applyFont="1" applyBorder="1" applyAlignment="1">
      <alignment horizontal="center" vertical="center"/>
    </xf>
    <xf numFmtId="169" fontId="26" fillId="0" borderId="10" xfId="8" applyNumberFormat="1" applyFont="1" applyBorder="1" applyAlignment="1">
      <alignment horizontal="center" vertical="center"/>
    </xf>
    <xf numFmtId="169" fontId="8" fillId="0" borderId="0" xfId="7" applyNumberFormat="1" applyFont="1" applyAlignment="1">
      <alignment horizontal="center" vertical="center"/>
    </xf>
    <xf numFmtId="168" fontId="8" fillId="0" borderId="0" xfId="7" applyNumberFormat="1" applyFont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6" xfId="0" applyFont="1" applyBorder="1"/>
    <xf numFmtId="0" fontId="3" fillId="0" borderId="6" xfId="0" applyFont="1" applyFill="1" applyBorder="1"/>
    <xf numFmtId="0" fontId="8" fillId="0" borderId="26" xfId="7" applyFont="1" applyBorder="1"/>
    <xf numFmtId="0" fontId="8" fillId="0" borderId="27" xfId="7" applyFont="1" applyBorder="1"/>
    <xf numFmtId="0" fontId="8" fillId="0" borderId="18" xfId="7" applyFont="1" applyBorder="1"/>
    <xf numFmtId="0" fontId="13" fillId="2" borderId="28" xfId="7" applyFont="1" applyFill="1" applyBorder="1" applyAlignment="1">
      <alignment horizontal="center" vertical="center" wrapText="1"/>
    </xf>
    <xf numFmtId="0" fontId="13" fillId="2" borderId="29" xfId="7" applyFont="1" applyFill="1" applyBorder="1" applyAlignment="1">
      <alignment horizontal="center" vertical="center" wrapText="1"/>
    </xf>
    <xf numFmtId="169" fontId="13" fillId="2" borderId="29" xfId="7" applyNumberFormat="1" applyFont="1" applyFill="1" applyBorder="1" applyAlignment="1">
      <alignment horizontal="center" vertical="center" wrapText="1"/>
    </xf>
    <xf numFmtId="168" fontId="13" fillId="2" borderId="29" xfId="7" applyNumberFormat="1" applyFont="1" applyFill="1" applyBorder="1" applyAlignment="1">
      <alignment horizontal="center" vertical="center" wrapText="1"/>
    </xf>
    <xf numFmtId="169" fontId="13" fillId="2" borderId="30" xfId="7" applyNumberFormat="1" applyFont="1" applyFill="1" applyBorder="1" applyAlignment="1">
      <alignment horizontal="center" vertical="center" wrapText="1"/>
    </xf>
    <xf numFmtId="0" fontId="8" fillId="0" borderId="10" xfId="7" applyFont="1" applyBorder="1" applyAlignment="1">
      <alignment horizontal="left"/>
    </xf>
    <xf numFmtId="39" fontId="8" fillId="0" borderId="10" xfId="8" applyNumberFormat="1" applyFont="1" applyBorder="1" applyAlignment="1">
      <alignment horizontal="center" vertical="center"/>
    </xf>
    <xf numFmtId="0" fontId="8" fillId="0" borderId="10" xfId="7" applyFont="1" applyBorder="1"/>
    <xf numFmtId="17" fontId="8" fillId="0" borderId="10" xfId="7" applyNumberFormat="1" applyFont="1" applyBorder="1" applyAlignment="1">
      <alignment horizontal="center"/>
    </xf>
    <xf numFmtId="166" fontId="8" fillId="0" borderId="0" xfId="7" applyNumberFormat="1" applyFont="1" applyAlignment="1">
      <alignment vertical="center"/>
    </xf>
    <xf numFmtId="176" fontId="3" fillId="0" borderId="6" xfId="0" applyNumberFormat="1" applyFont="1" applyBorder="1" applyAlignment="1">
      <alignment horizontal="center" vertical="center"/>
    </xf>
    <xf numFmtId="10" fontId="3" fillId="0" borderId="6" xfId="2" applyNumberFormat="1" applyFont="1" applyBorder="1" applyAlignment="1">
      <alignment horizontal="left" vertical="center"/>
    </xf>
    <xf numFmtId="0" fontId="28" fillId="0" borderId="0" xfId="0" applyFont="1"/>
    <xf numFmtId="1" fontId="3" fillId="0" borderId="0" xfId="0" applyNumberFormat="1" applyFont="1" applyBorder="1" applyAlignment="1">
      <alignment horizontal="right" vertical="center" indent="1"/>
    </xf>
    <xf numFmtId="1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right" vertical="center" indent="1"/>
    </xf>
    <xf numFmtId="165" fontId="3" fillId="0" borderId="0" xfId="0" applyNumberFormat="1" applyFont="1" applyBorder="1" applyAlignment="1">
      <alignment horizontal="center" vertical="center"/>
    </xf>
    <xf numFmtId="43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 indent="1"/>
    </xf>
    <xf numFmtId="0" fontId="3" fillId="0" borderId="0" xfId="0" applyFont="1" applyBorder="1" applyAlignment="1">
      <alignment horizontal="right" vertical="center"/>
    </xf>
    <xf numFmtId="14" fontId="3" fillId="0" borderId="6" xfId="0" applyNumberFormat="1" applyFont="1" applyBorder="1" applyAlignment="1">
      <alignment vertical="center"/>
    </xf>
    <xf numFmtId="167" fontId="3" fillId="0" borderId="6" xfId="0" applyNumberFormat="1" applyFont="1" applyBorder="1" applyAlignment="1">
      <alignment vertical="center"/>
    </xf>
    <xf numFmtId="176" fontId="3" fillId="0" borderId="6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right" indent="2"/>
    </xf>
    <xf numFmtId="0" fontId="3" fillId="0" borderId="6" xfId="0" applyFont="1" applyBorder="1" applyAlignment="1">
      <alignment horizontal="right" indent="2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right" vertical="center" indent="2"/>
    </xf>
    <xf numFmtId="0" fontId="3" fillId="0" borderId="6" xfId="0" applyFont="1" applyBorder="1" applyAlignment="1">
      <alignment horizontal="right" vertical="center" indent="2"/>
    </xf>
    <xf numFmtId="0" fontId="3" fillId="0" borderId="8" xfId="0" applyFont="1" applyBorder="1" applyAlignment="1">
      <alignment horizontal="right" indent="2"/>
    </xf>
    <xf numFmtId="0" fontId="3" fillId="0" borderId="8" xfId="0" applyFont="1" applyBorder="1"/>
    <xf numFmtId="0" fontId="3" fillId="0" borderId="9" xfId="0" applyFont="1" applyBorder="1" applyAlignment="1">
      <alignment horizontal="right" indent="2"/>
    </xf>
    <xf numFmtId="0" fontId="3" fillId="0" borderId="9" xfId="0" applyFont="1" applyBorder="1"/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8" xfId="0" applyFont="1" applyBorder="1" applyAlignment="1">
      <alignment horizontal="right" vertical="center" indent="2"/>
    </xf>
    <xf numFmtId="0" fontId="3" fillId="0" borderId="9" xfId="0" applyFont="1" applyBorder="1" applyAlignment="1">
      <alignment horizontal="right" vertical="center" indent="2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43" fontId="2" fillId="2" borderId="3" xfId="1" applyFont="1" applyFill="1" applyBorder="1" applyAlignment="1">
      <alignment horizontal="center" vertical="center" wrapText="1"/>
    </xf>
    <xf numFmtId="1" fontId="3" fillId="0" borderId="6" xfId="0" applyNumberFormat="1" applyFont="1" applyBorder="1"/>
    <xf numFmtId="43" fontId="3" fillId="0" borderId="6" xfId="1" applyFont="1" applyBorder="1"/>
    <xf numFmtId="1" fontId="3" fillId="0" borderId="6" xfId="0" applyNumberFormat="1" applyFont="1" applyFill="1" applyBorder="1"/>
    <xf numFmtId="1" fontId="3" fillId="0" borderId="6" xfId="0" applyNumberFormat="1" applyFont="1" applyFill="1" applyBorder="1" applyAlignment="1">
      <alignment vertical="center"/>
    </xf>
    <xf numFmtId="1" fontId="3" fillId="0" borderId="0" xfId="0" applyNumberFormat="1" applyFont="1" applyFill="1"/>
    <xf numFmtId="1" fontId="3" fillId="0" borderId="0" xfId="0" applyNumberFormat="1" applyFont="1"/>
    <xf numFmtId="43" fontId="3" fillId="0" borderId="0" xfId="1" applyFont="1"/>
    <xf numFmtId="1" fontId="3" fillId="0" borderId="7" xfId="0" applyNumberFormat="1" applyFont="1" applyFill="1" applyBorder="1" applyAlignment="1">
      <alignment vertical="center"/>
    </xf>
    <xf numFmtId="1" fontId="3" fillId="0" borderId="7" xfId="0" applyNumberFormat="1" applyFont="1" applyBorder="1" applyAlignment="1">
      <alignment vertical="center"/>
    </xf>
    <xf numFmtId="43" fontId="3" fillId="0" borderId="7" xfId="1" applyFont="1" applyBorder="1" applyAlignment="1">
      <alignment vertical="center"/>
    </xf>
    <xf numFmtId="1" fontId="3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31" xfId="0" applyFont="1" applyBorder="1" applyAlignment="1">
      <alignment vertical="center"/>
    </xf>
    <xf numFmtId="0" fontId="13" fillId="2" borderId="32" xfId="7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right" vertical="center" indent="2"/>
    </xf>
    <xf numFmtId="0" fontId="29" fillId="0" borderId="9" xfId="6" applyFont="1" applyBorder="1" applyAlignment="1">
      <alignment vertical="center"/>
    </xf>
    <xf numFmtId="1" fontId="3" fillId="0" borderId="33" xfId="0" applyNumberFormat="1" applyFont="1" applyBorder="1" applyAlignment="1">
      <alignment horizontal="right" vertical="center" indent="1"/>
    </xf>
    <xf numFmtId="168" fontId="8" fillId="0" borderId="33" xfId="8" applyFont="1" applyFill="1" applyBorder="1" applyAlignment="1">
      <alignment horizontal="center" vertical="center"/>
    </xf>
    <xf numFmtId="176" fontId="3" fillId="0" borderId="33" xfId="0" applyNumberFormat="1" applyFont="1" applyBorder="1" applyAlignment="1">
      <alignment horizontal="center" vertical="center"/>
    </xf>
    <xf numFmtId="172" fontId="8" fillId="0" borderId="33" xfId="7" applyNumberFormat="1" applyFont="1" applyBorder="1" applyAlignment="1" applyProtection="1">
      <alignment horizontal="center" vertical="center"/>
      <protection locked="0"/>
    </xf>
    <xf numFmtId="168" fontId="8" fillId="0" borderId="33" xfId="8" applyFont="1" applyBorder="1" applyAlignment="1">
      <alignment horizontal="center" vertical="center"/>
    </xf>
    <xf numFmtId="169" fontId="8" fillId="0" borderId="33" xfId="8" applyNumberFormat="1" applyFont="1" applyFill="1" applyBorder="1" applyAlignment="1">
      <alignment horizontal="center" vertical="center"/>
    </xf>
    <xf numFmtId="170" fontId="8" fillId="0" borderId="33" xfId="8" applyNumberFormat="1" applyFont="1" applyFill="1" applyBorder="1" applyAlignment="1">
      <alignment vertical="center"/>
    </xf>
    <xf numFmtId="168" fontId="8" fillId="0" borderId="33" xfId="8" applyFont="1" applyFill="1" applyBorder="1" applyAlignment="1">
      <alignment vertical="center"/>
    </xf>
    <xf numFmtId="169" fontId="8" fillId="0" borderId="33" xfId="8" applyNumberFormat="1" applyFont="1" applyFill="1" applyBorder="1" applyAlignment="1">
      <alignment vertical="center"/>
    </xf>
    <xf numFmtId="168" fontId="8" fillId="0" borderId="33" xfId="8" applyFont="1" applyBorder="1" applyAlignment="1">
      <alignment vertical="center"/>
    </xf>
    <xf numFmtId="168" fontId="8" fillId="0" borderId="34" xfId="8" applyFont="1" applyFill="1" applyBorder="1" applyAlignment="1">
      <alignment horizontal="center" vertical="center"/>
    </xf>
    <xf numFmtId="172" fontId="8" fillId="0" borderId="34" xfId="7" applyNumberFormat="1" applyFont="1" applyBorder="1" applyAlignment="1" applyProtection="1">
      <alignment horizontal="center" vertical="center"/>
      <protection locked="0"/>
    </xf>
    <xf numFmtId="168" fontId="8" fillId="0" borderId="34" xfId="8" applyFont="1" applyBorder="1" applyAlignment="1">
      <alignment horizontal="center" vertical="center"/>
    </xf>
    <xf numFmtId="169" fontId="8" fillId="0" borderId="34" xfId="8" applyNumberFormat="1" applyFont="1" applyFill="1" applyBorder="1" applyAlignment="1">
      <alignment horizontal="center" vertical="center"/>
    </xf>
    <xf numFmtId="170" fontId="8" fillId="0" borderId="34" xfId="8" applyNumberFormat="1" applyFont="1" applyFill="1" applyBorder="1" applyAlignment="1">
      <alignment vertical="center"/>
    </xf>
    <xf numFmtId="168" fontId="8" fillId="0" borderId="34" xfId="8" applyFont="1" applyFill="1" applyBorder="1" applyAlignment="1">
      <alignment vertical="center"/>
    </xf>
    <xf numFmtId="169" fontId="8" fillId="0" borderId="34" xfId="8" applyNumberFormat="1" applyFont="1" applyFill="1" applyBorder="1" applyAlignment="1">
      <alignment vertical="center"/>
    </xf>
    <xf numFmtId="168" fontId="8" fillId="0" borderId="34" xfId="8" applyFont="1" applyBorder="1" applyAlignment="1">
      <alignment vertical="center"/>
    </xf>
    <xf numFmtId="1" fontId="3" fillId="0" borderId="34" xfId="0" applyNumberFormat="1" applyFont="1" applyBorder="1" applyAlignment="1">
      <alignment horizontal="right" vertical="center" indent="1"/>
    </xf>
    <xf numFmtId="176" fontId="3" fillId="0" borderId="34" xfId="0" applyNumberFormat="1" applyFont="1" applyBorder="1" applyAlignment="1">
      <alignment horizontal="center" vertical="center"/>
    </xf>
    <xf numFmtId="1" fontId="3" fillId="0" borderId="33" xfId="0" applyNumberFormat="1" applyFont="1" applyBorder="1" applyAlignment="1">
      <alignment vertical="center"/>
    </xf>
    <xf numFmtId="1" fontId="3" fillId="0" borderId="33" xfId="0" applyNumberFormat="1" applyFont="1" applyBorder="1" applyAlignment="1">
      <alignment horizontal="left" vertical="center"/>
    </xf>
    <xf numFmtId="1" fontId="3" fillId="0" borderId="34" xfId="0" applyNumberFormat="1" applyFont="1" applyBorder="1" applyAlignment="1">
      <alignment horizontal="left" vertical="center"/>
    </xf>
    <xf numFmtId="1" fontId="3" fillId="0" borderId="34" xfId="0" applyNumberFormat="1" applyFont="1" applyBorder="1" applyAlignment="1">
      <alignment vertical="center"/>
    </xf>
    <xf numFmtId="1" fontId="3" fillId="0" borderId="34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right" indent="1"/>
    </xf>
    <xf numFmtId="43" fontId="3" fillId="0" borderId="7" xfId="1" applyFont="1" applyBorder="1"/>
    <xf numFmtId="43" fontId="3" fillId="0" borderId="6" xfId="1" applyFont="1" applyFill="1" applyBorder="1"/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3" fontId="3" fillId="0" borderId="0" xfId="1" applyFont="1" applyAlignment="1">
      <alignment vertical="center"/>
    </xf>
    <xf numFmtId="17" fontId="3" fillId="0" borderId="0" xfId="0" applyNumberFormat="1" applyFont="1" applyAlignment="1">
      <alignment vertical="center"/>
    </xf>
    <xf numFmtId="1" fontId="3" fillId="11" borderId="6" xfId="0" applyNumberFormat="1" applyFont="1" applyFill="1" applyBorder="1" applyAlignment="1">
      <alignment horizontal="right" vertical="center" indent="1"/>
    </xf>
    <xf numFmtId="0" fontId="3" fillId="11" borderId="6" xfId="0" applyFont="1" applyFill="1" applyBorder="1" applyAlignment="1">
      <alignment horizontal="right" vertical="center" indent="1"/>
    </xf>
    <xf numFmtId="168" fontId="8" fillId="0" borderId="18" xfId="8" applyNumberFormat="1" applyFont="1" applyBorder="1" applyAlignment="1">
      <alignment horizontal="center" vertical="center"/>
    </xf>
    <xf numFmtId="168" fontId="8" fillId="0" borderId="10" xfId="8" applyNumberFormat="1" applyFont="1" applyBorder="1" applyAlignment="1">
      <alignment horizontal="center" vertical="center"/>
    </xf>
    <xf numFmtId="168" fontId="3" fillId="0" borderId="10" xfId="8" applyNumberFormat="1" applyFont="1" applyBorder="1" applyAlignment="1">
      <alignment horizontal="center" vertical="center"/>
    </xf>
    <xf numFmtId="168" fontId="8" fillId="0" borderId="10" xfId="10" applyNumberFormat="1" applyFont="1" applyBorder="1" applyAlignment="1">
      <alignment horizontal="center" vertical="center"/>
    </xf>
    <xf numFmtId="168" fontId="21" fillId="0" borderId="10" xfId="8" applyNumberFormat="1" applyFont="1" applyBorder="1" applyAlignment="1">
      <alignment horizontal="center" vertical="center"/>
    </xf>
    <xf numFmtId="168" fontId="6" fillId="0" borderId="10" xfId="8" applyNumberFormat="1" applyFont="1" applyBorder="1" applyAlignment="1">
      <alignment horizontal="center" vertical="center"/>
    </xf>
    <xf numFmtId="168" fontId="26" fillId="0" borderId="10" xfId="8" applyNumberFormat="1" applyFont="1" applyBorder="1" applyAlignment="1">
      <alignment horizontal="center" vertical="center"/>
    </xf>
    <xf numFmtId="43" fontId="8" fillId="0" borderId="0" xfId="1" applyFont="1" applyAlignment="1">
      <alignment vertical="center"/>
    </xf>
    <xf numFmtId="166" fontId="8" fillId="0" borderId="33" xfId="1" applyNumberFormat="1" applyFont="1" applyFill="1" applyBorder="1" applyAlignment="1" applyProtection="1">
      <alignment horizontal="center" vertical="center"/>
      <protection locked="0"/>
    </xf>
    <xf numFmtId="166" fontId="8" fillId="0" borderId="34" xfId="1" applyNumberFormat="1" applyFont="1" applyFill="1" applyBorder="1" applyAlignment="1" applyProtection="1">
      <alignment horizontal="center" vertical="center"/>
      <protection locked="0"/>
    </xf>
    <xf numFmtId="177" fontId="3" fillId="0" borderId="6" xfId="2" applyNumberFormat="1" applyFont="1" applyBorder="1" applyAlignment="1">
      <alignment horizontal="right" vertical="center"/>
    </xf>
    <xf numFmtId="168" fontId="6" fillId="12" borderId="34" xfId="8" applyFont="1" applyFill="1" applyBorder="1" applyAlignment="1">
      <alignment horizontal="center" vertical="center"/>
    </xf>
    <xf numFmtId="43" fontId="3" fillId="0" borderId="6" xfId="1" applyFont="1" applyBorder="1" applyAlignment="1">
      <alignment horizontal="right" vertical="center" indent="1"/>
    </xf>
    <xf numFmtId="164" fontId="8" fillId="0" borderId="0" xfId="1" applyNumberFormat="1" applyFont="1" applyAlignment="1">
      <alignment vertical="center"/>
    </xf>
    <xf numFmtId="178" fontId="8" fillId="0" borderId="0" xfId="7" applyNumberFormat="1" applyFont="1" applyAlignment="1">
      <alignment vertical="center"/>
    </xf>
    <xf numFmtId="179" fontId="8" fillId="0" borderId="34" xfId="8" applyNumberFormat="1" applyFont="1" applyBorder="1" applyAlignment="1">
      <alignment vertical="center"/>
    </xf>
    <xf numFmtId="17" fontId="8" fillId="0" borderId="26" xfId="12" applyNumberFormat="1" applyFont="1" applyBorder="1" applyAlignment="1">
      <alignment horizontal="center" vertical="center"/>
    </xf>
    <xf numFmtId="4" fontId="8" fillId="13" borderId="27" xfId="10" applyNumberFormat="1" applyFont="1" applyFill="1" applyBorder="1" applyAlignment="1">
      <alignment horizontal="right" vertical="center" indent="1"/>
    </xf>
    <xf numFmtId="17" fontId="8" fillId="0" borderId="27" xfId="12" applyNumberFormat="1" applyFont="1" applyBorder="1" applyAlignment="1">
      <alignment horizontal="center" vertical="center"/>
    </xf>
    <xf numFmtId="0" fontId="2" fillId="2" borderId="35" xfId="12" applyFont="1" applyFill="1" applyBorder="1" applyAlignment="1">
      <alignment horizontal="center" vertical="center" wrapText="1"/>
    </xf>
    <xf numFmtId="0" fontId="2" fillId="2" borderId="36" xfId="12" applyFont="1" applyFill="1" applyBorder="1" applyAlignment="1">
      <alignment horizontal="center" vertical="center" wrapText="1"/>
    </xf>
    <xf numFmtId="0" fontId="2" fillId="2" borderId="37" xfId="12" applyFont="1" applyFill="1" applyBorder="1" applyAlignment="1">
      <alignment horizontal="center" vertical="center" wrapText="1"/>
    </xf>
    <xf numFmtId="3" fontId="8" fillId="13" borderId="27" xfId="10" applyNumberFormat="1" applyFont="1" applyFill="1" applyBorder="1" applyAlignment="1">
      <alignment horizontal="right" vertical="center" indent="1"/>
    </xf>
    <xf numFmtId="4" fontId="8" fillId="0" borderId="27" xfId="10" applyNumberFormat="1" applyFont="1" applyFill="1" applyBorder="1" applyAlignment="1">
      <alignment horizontal="right" vertical="center" indent="1"/>
    </xf>
    <xf numFmtId="3" fontId="8" fillId="0" borderId="27" xfId="10" applyNumberFormat="1" applyFont="1" applyFill="1" applyBorder="1" applyAlignment="1">
      <alignment horizontal="right" vertical="center" indent="1"/>
    </xf>
    <xf numFmtId="0" fontId="2" fillId="2" borderId="38" xfId="12" applyFont="1" applyFill="1" applyBorder="1" applyAlignment="1">
      <alignment horizontal="center" vertical="center" wrapText="1"/>
    </xf>
    <xf numFmtId="4" fontId="0" fillId="0" borderId="0" xfId="0" applyNumberFormat="1"/>
    <xf numFmtId="4" fontId="8" fillId="0" borderId="26" xfId="10" applyNumberFormat="1" applyFont="1" applyFill="1" applyBorder="1" applyAlignment="1">
      <alignment horizontal="right" vertical="center" indent="1"/>
    </xf>
    <xf numFmtId="3" fontId="8" fillId="0" borderId="26" xfId="10" applyNumberFormat="1" applyFont="1" applyFill="1" applyBorder="1" applyAlignment="1">
      <alignment horizontal="right" vertical="center" indent="1"/>
    </xf>
    <xf numFmtId="3" fontId="8" fillId="13" borderId="26" xfId="10" applyNumberFormat="1" applyFont="1" applyFill="1" applyBorder="1" applyAlignment="1">
      <alignment horizontal="right" vertical="center" indent="1"/>
    </xf>
    <xf numFmtId="4" fontId="8" fillId="13" borderId="26" xfId="10" applyNumberFormat="1" applyFont="1" applyFill="1" applyBorder="1" applyAlignment="1">
      <alignment horizontal="right" vertical="center" indent="1"/>
    </xf>
    <xf numFmtId="17" fontId="8" fillId="0" borderId="18" xfId="12" applyNumberFormat="1" applyFont="1" applyBorder="1" applyAlignment="1">
      <alignment horizontal="center" vertical="center"/>
    </xf>
    <xf numFmtId="3" fontId="8" fillId="0" borderId="18" xfId="10" applyNumberFormat="1" applyFont="1" applyFill="1" applyBorder="1" applyAlignment="1">
      <alignment horizontal="right" vertical="center" indent="1"/>
    </xf>
    <xf numFmtId="3" fontId="8" fillId="13" borderId="18" xfId="10" applyNumberFormat="1" applyFont="1" applyFill="1" applyBorder="1" applyAlignment="1">
      <alignment horizontal="right" vertical="center" indent="1"/>
    </xf>
    <xf numFmtId="4" fontId="8" fillId="13" borderId="18" xfId="10" applyNumberFormat="1" applyFont="1" applyFill="1" applyBorder="1" applyAlignment="1">
      <alignment horizontal="right" vertical="center" indent="1"/>
    </xf>
    <xf numFmtId="4" fontId="8" fillId="0" borderId="18" xfId="10" applyNumberFormat="1" applyFont="1" applyFill="1" applyBorder="1" applyAlignment="1">
      <alignment horizontal="right" vertical="center" indent="1"/>
    </xf>
    <xf numFmtId="3" fontId="6" fillId="13" borderId="27" xfId="10" applyNumberFormat="1" applyFont="1" applyFill="1" applyBorder="1" applyAlignment="1">
      <alignment horizontal="right" vertical="center" indent="1"/>
    </xf>
    <xf numFmtId="3" fontId="6" fillId="13" borderId="18" xfId="10" applyNumberFormat="1" applyFont="1" applyFill="1" applyBorder="1" applyAlignment="1">
      <alignment horizontal="right" vertical="center" indent="1"/>
    </xf>
    <xf numFmtId="3" fontId="8" fillId="14" borderId="27" xfId="10" applyNumberFormat="1" applyFont="1" applyFill="1" applyBorder="1" applyAlignment="1">
      <alignment horizontal="right" vertical="center" indent="1"/>
    </xf>
    <xf numFmtId="3" fontId="8" fillId="14" borderId="26" xfId="10" applyNumberFormat="1" applyFont="1" applyFill="1" applyBorder="1" applyAlignment="1">
      <alignment horizontal="right" vertical="center" indent="1"/>
    </xf>
    <xf numFmtId="3" fontId="8" fillId="14" borderId="18" xfId="10" applyNumberFormat="1" applyFont="1" applyFill="1" applyBorder="1" applyAlignment="1">
      <alignment horizontal="right" vertical="center" indent="1"/>
    </xf>
    <xf numFmtId="4" fontId="8" fillId="14" borderId="27" xfId="10" applyNumberFormat="1" applyFont="1" applyFill="1" applyBorder="1" applyAlignment="1">
      <alignment horizontal="right" vertical="center" indent="1"/>
    </xf>
    <xf numFmtId="180" fontId="8" fillId="14" borderId="27" xfId="10" applyNumberFormat="1" applyFont="1" applyFill="1" applyBorder="1" applyAlignment="1">
      <alignment horizontal="right" vertical="center" indent="1"/>
    </xf>
    <xf numFmtId="180" fontId="8" fillId="14" borderId="26" xfId="10" applyNumberFormat="1" applyFont="1" applyFill="1" applyBorder="1" applyAlignment="1">
      <alignment horizontal="right" vertical="center" indent="1"/>
    </xf>
    <xf numFmtId="180" fontId="8" fillId="14" borderId="18" xfId="10" applyNumberFormat="1" applyFont="1" applyFill="1" applyBorder="1" applyAlignment="1">
      <alignment horizontal="right" vertical="center" indent="1"/>
    </xf>
    <xf numFmtId="0" fontId="0" fillId="0" borderId="20" xfId="0" applyBorder="1"/>
    <xf numFmtId="3" fontId="8" fillId="12" borderId="27" xfId="10" applyNumberFormat="1" applyFont="1" applyFill="1" applyBorder="1" applyAlignment="1">
      <alignment horizontal="right" vertical="center" indent="1"/>
    </xf>
    <xf numFmtId="3" fontId="6" fillId="12" borderId="27" xfId="10" applyNumberFormat="1" applyFont="1" applyFill="1" applyBorder="1" applyAlignment="1">
      <alignment horizontal="right" vertical="center" indent="1"/>
    </xf>
    <xf numFmtId="3" fontId="6" fillId="12" borderId="26" xfId="10" applyNumberFormat="1" applyFont="1" applyFill="1" applyBorder="1" applyAlignment="1">
      <alignment horizontal="right" vertical="center" indent="1"/>
    </xf>
    <xf numFmtId="3" fontId="6" fillId="12" borderId="18" xfId="10" applyNumberFormat="1" applyFont="1" applyFill="1" applyBorder="1" applyAlignment="1">
      <alignment horizontal="right" vertical="center" indent="1"/>
    </xf>
  </cellXfs>
  <cellStyles count="13">
    <cellStyle name="Hiperlink" xfId="6" builtinId="8"/>
    <cellStyle name="Hiperlink 2" xfId="4" xr:uid="{15D23E52-7BDE-4253-92C4-A695640F81D5}"/>
    <cellStyle name="Normal" xfId="0" builtinId="0"/>
    <cellStyle name="Normal 175 2" xfId="12" xr:uid="{2508776A-5B47-42F4-8A5B-F4F49C4EED75}"/>
    <cellStyle name="Normal 2" xfId="7" xr:uid="{636C83BF-9105-427A-999F-9D7F2D0DD3ED}"/>
    <cellStyle name="Porcentagem" xfId="2" builtinId="5"/>
    <cellStyle name="Porcentagem 2" xfId="5" xr:uid="{FC7ACC94-D956-43A4-A4C1-8B1D89E3BCA3}"/>
    <cellStyle name="Porcentagem 3" xfId="9" xr:uid="{D8BA6128-6F7F-4D46-8427-1E4124C06634}"/>
    <cellStyle name="Separador de milhares 4 2 2 7" xfId="11" xr:uid="{37141C4E-E359-4BE5-8203-7A0E4FE7A2F0}"/>
    <cellStyle name="Vírgula" xfId="1" builtinId="3"/>
    <cellStyle name="Vírgula 2" xfId="3" xr:uid="{92D8B66F-F258-4756-B981-AF59281E1D3C}"/>
    <cellStyle name="Vírgula 2 2" xfId="10" xr:uid="{69C8C69C-DC4D-4208-9E18-D3FFA304B3DB}"/>
    <cellStyle name="Vírgula 3" xfId="8" xr:uid="{64E87D7F-3555-4A7B-ABBD-AAC711A51DBC}"/>
  </cellStyles>
  <dxfs count="0"/>
  <tableStyles count="1" defaultTableStyle="TableStyleMedium2" defaultPivotStyle="PivotStyleLight16">
    <tableStyle name="Invisible" pivot="0" table="0" count="0" xr9:uid="{B3CB3330-8BFF-4430-A80A-F71E4E01E5C4}"/>
  </tableStyles>
  <colors>
    <mruColors>
      <color rgb="FFFFFF99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47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35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externalLink" Target="externalLinks/externalLink31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26.xml"/><Relationship Id="rId54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externalLink" Target="externalLinks/externalLink30.xml"/><Relationship Id="rId53" Type="http://schemas.openxmlformats.org/officeDocument/2006/relationships/externalLink" Target="externalLinks/externalLink38.xml"/><Relationship Id="rId58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49" Type="http://schemas.openxmlformats.org/officeDocument/2006/relationships/externalLink" Target="externalLinks/externalLink34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externalLink" Target="externalLinks/externalLink29.xml"/><Relationship Id="rId52" Type="http://schemas.openxmlformats.org/officeDocument/2006/relationships/externalLink" Target="externalLinks/externalLink3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externalLink" Target="externalLinks/externalLink28.xml"/><Relationship Id="rId48" Type="http://schemas.openxmlformats.org/officeDocument/2006/relationships/externalLink" Target="externalLinks/externalLink33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6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171450</xdr:colOff>
      <xdr:row>67</xdr:row>
      <xdr:rowOff>0</xdr:rowOff>
    </xdr:from>
    <xdr:ext cx="76200" cy="200025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356D1E2-52C3-46A3-AFC9-E4E3C9795FFF}"/>
            </a:ext>
          </a:extLst>
        </xdr:cNvPr>
        <xdr:cNvSpPr txBox="1">
          <a:spLocks noChangeArrowheads="1"/>
        </xdr:cNvSpPr>
      </xdr:nvSpPr>
      <xdr:spPr bwMode="auto">
        <a:xfrm>
          <a:off x="11982450" y="89154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.oak.aes.com/TEMP/Budget%20Task%20Force/cscv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PY\C\ipea\Pib\pibr9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ativo\sgt\Users\andreneves\Documents\Andr&#233;%20Neves\REAJUSTE%202015\Reajuste%20Coelba\COELBA%202015\Sparta\SPARTA%200.931%20COELBA%202015%20V3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ativo\sgt\REVIS&#195;O\Concession&#225;rias%20de%20Distribui&#231;&#227;o\2019\12%20-%20D20%20-%20CERON%20(Leonardo)\Vers&#227;o%20AP\SPARTA%20Novo%20Contrato%20RTE%202019%2008%2030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ERINC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S&#195;O/Concession&#225;rias%20de%20Distribui&#231;&#227;o/2021/04%20-%20D14%20-%20Celpe/RB%20e%20Conex&#227;o/Encargo%20RB%20e%20CO_v51_%20CELPE%202021_%20vers&#227;o%20previs&#227;o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ativo\SRE\BADNET\TesteBancoLocal\SPARTA&#178;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Economica\Peri&#243;dicos\1%20-%20Mensal\3.%20-%20Expectativa_IRT\201907\RTA2019_CERON_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REAJUSTE/Concession&#225;rias%20de%20Distribui&#231;&#227;o/2021/07%20-%20D48%20-%20Enel%20SP%20(Marcelo)/Arquivos%20finais%20-%20Disponibilizados/SPARTA%20Reajuste%20Tarif&#225;rio%202021%20Enel%20SP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S&#195;O/Concession&#225;rias%20de%20Distribui&#231;&#227;o/2018/06%20-%20D62%20-%20RGE/planilhas%20de%20outros%20ciclos/C&#243;pia%20de%20D62_SPARTA_RGE_2017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ativo\sgt\Documents%20and%20Settings\mix6404\My%20Documents\Projetos\PPA%20com%20CPFL\20010822%20GEs%20Plant%20710%20MW%20new%20FX%20assumptions%20adjusted%20phasing%20v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zserv\Planejamento%20Financeiro\A-Eletrobr&#225;s\Auxiliares\A-Banco%20de%20Dados\Banc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ativo\sgt\REVIS&#195;O\Concession&#225;rias%20de%20Distribui&#231;&#227;o\2021\04%20-%20D14%20-%20Celpe\SPARTA%20Contrato%20Novo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S&#195;O/Concession&#225;rias%20de%20Distribui&#231;&#227;o/2020/11%20-%20D02%20-%20AMAZONAS%20(Marcelo)/Arquivos%20finais%20-%20Disponibilizados/SPARTA%20RTE%20Amazonas%202020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ativo\sgt\REVIS&#195;O\Concession&#225;rias%20de%20Distribui&#231;&#227;o\2021\02%20-%20D40%20-%20EBO\Vers&#227;o%20AP\SPARTA_RTP%202021%20-%20EBO%20v3%20FMF%20(Relat&#243;rio).xlsm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&#225;lculo%20Consolidado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REAJUSTE/Concession&#225;rias%20de%20Distribui&#231;&#227;o/2018/10%20-%20D04%20-%20BANDEIRANTE%20(Leonardo%20Ara&#250;jo)/Arquivos%20finais%20-%20Disponibilizados/SPARTA_Contrato_Antigo_EDP-SP_Final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ativo\sgt\Users\HOME\AppData\Local\Temp\Temp1_Mensagem_Sem_T&#237;tulo%20(2).zip\SPARTA%20Novo%20Contrato%20RTE%20Amazonas%202020%207%20com%20diferimento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Reajuste/Concession&#225;rias%20de%20Distribui&#231;&#227;o/2015/06%20-%20EMG%20(T&#233;c.%20Vinicius)/SPARTA%200.931%20EMG%20v8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S&#195;O/Concession&#225;rias%20de%20Distribui&#231;&#227;o/2019/04%20-%20D30%20-%20ENEL%20CE%20(Leonardo%20Ara&#250;jo)/Vers&#227;o%20Final/SPARTA%20Contrato%20Antigo%20Enel%20CE%202019_04_11-BAD19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REAJUSTE/Concession&#225;rias%20de%20Distribui&#231;&#227;o/2020/03%20-%20D66%20-%20CPFL%20Santa%20Cruz%20(Marcelo)/Arquivos%20Finais%20-%20Disponibilizados/SPARTA%20RTA%20CPFL%20Santa%20Cruz%202020%207.xlsm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ativo\sgt\Users\kenji\AppData\Local\Microsoft\Windows\Temporary%20Internet%20Files\Content.Outlook\PU15F8VB\SPARTA_0.931_COPEL_20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lzsed02\direg\P&#250;blico\Mercado\Mercado%20CEAM\Bolet2001\Bolet2001_B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ativo\sgt\REAJUSTE\Concession&#225;rias%20de%20Distribui&#231;&#227;o\2019\03%20-%20D60%20-%20LIGHT\SPARTA%20Novo%20Contrato%20-%20LIGHT%20FMF2_%20ajuste%20compra%20de%20energia.xlsm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REAJUSTE/Concession&#225;rias%20de%20Distribui&#231;&#227;o/2017/04%20-%20D29%20-%20COELBA%20(Fabiano)/Arquivos%20finais%20-%20Disponibilizados/47_SPARTA_COELBA_2017%20-%20C&#243;pia,%20com%20corre&#231;&#245;es%20no%20BADNET%20(Kenji).xlsm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rifa_GD-desverticalizacao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REAJUSTE/Concession&#225;rias%20de%20Distribui&#231;&#227;o/2020/06%20-%20D32%20-%20COPEL%20(Marcelo)/Arquivos%20Finais%20-%20Disponibilizados/SPARTA%20RTA%20Copel%202020%2023jun2020.xlsm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ativo\sgt\Users\kenji\AppData\Local\Microsoft\Windows\Temporary%20Internet%20Files\Content.Outlook\PU15F8VB\SPARTA%200%20931%20Light%20RTA%202014.xlsm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neelbr.sharepoint.com/Atuais/SPARTADEV/SPARTAparaJorge.xlsm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lzsed01\AFP\A-Eletrobr&#225;s\Auxiliares\A-Banco%20de%20Dados\Banco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ativo\sgt\REAJUSTE\Concession&#225;rias%20de%20Distribui&#231;&#227;o\2016\06%20-%20D62%20-%20RGE%20(Adriano)\Reajuste%20A-1\SPARTA%200.931%20RGE%202015%20FINAL%20v2.0.xlsm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nco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arialuiza\Configura&#231;&#245;es%20locais\Temporary%20Internet%20Files\OLKA\ENERSUL_2_CICLO_DADOS_INICIAIS_An&#225;li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lzsed02\direg\P&#250;blico\Mercado\Mercado%20CEAM\Bolet2001\Bolet2001_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\IGPM_PREV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ativo\sgt\_emansi\El_Paso\Pro%20Forma%20Genco%20-%203rd%20draft_02101_def_sens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rador\SRE\REAJUSTES\2002\DISTRIBUIDORAS%202002\12%20--%20CERJ%20-%20(T&#233;c.%20Gilberto)\CVA_CERJ_2002_C&#225;lculoFin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ativo\sgt\Users\brunoalberto\Desktop\Reajustes\2016%20-%20Coelba\SPARTA%200.931%20COELBA%202015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labora/Aneel/ANEEL%20-%20Coordenadoria%20Revis&#227;o/Avalia&#231;&#227;o%20de%20Resultados/AVALIA&#199;&#195;O%20DE%20RESULTADOS%20-%20incorpora%20SPARTA%20An&#225;lise%20Parcela%20B%20-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Input"/>
      <sheetName val="Curves"/>
      <sheetName val="GoSeven"/>
      <sheetName val="GoEight"/>
      <sheetName val="GrThree"/>
      <sheetName val="GrFour"/>
      <sheetName val="HOne"/>
      <sheetName val="HTwo"/>
      <sheetName val="JOne"/>
      <sheetName val="JTwo"/>
      <sheetName val="KOne"/>
      <sheetName val="MOne"/>
      <sheetName val="MTwo"/>
      <sheetName val="StartShut"/>
      <sheetName val="Calc"/>
      <sheetName val="Inc. HR"/>
      <sheetName val="cscve"/>
      <sheetName val="PPA Tariff"/>
      <sheetName val="DEC FEC 02 BD"/>
      <sheetName val="PLAN MANUT"/>
      <sheetName val="Reforma Secundária"/>
      <sheetName val="CP"/>
      <sheetName val="DE PARA"/>
      <sheetName val="FLC.COMPL"/>
      <sheetName val="Lists"/>
      <sheetName val="Customer Lists"/>
      <sheetName val="RT RI"/>
      <sheetName val="Compra - MWh"/>
      <sheetName val="Campiche"/>
      <sheetName val="USS99"/>
      <sheetName val="Subsistemas Andres"/>
      <sheetName val="Ref. Materiales"/>
      <sheetName val="Subsistemas DPP"/>
      <sheetName val="Причины"/>
      <sheetName val="Demanda nova ou edição"/>
      <sheetName val="CA por Gerência"/>
      <sheetName val="Categ Valor _ Classe de custo"/>
      <sheetName val="Critérios priorização"/>
      <sheetName val="Processo_Subprocesso"/>
      <sheetName val="Cidade-Regional"/>
      <sheetName val="Centro de Planejamento"/>
      <sheetName val="Sup_Ger"/>
      <sheetName val="Centro de custo"/>
      <sheetName val="Parâmetros"/>
      <sheetName val="Plan1"/>
      <sheetName val="ParâmetrosGerais"/>
      <sheetName val="Centro de Custos e Classes"/>
      <sheetName val="Datos"/>
      <sheetName val="Dashboard"/>
      <sheetName val="øYñf"/>
      <sheetName val=""/>
      <sheetName val="AUXILIAR"/>
      <sheetName val="São Paulo"/>
      <sheetName val="Mapping"/>
      <sheetName val="Title_Page"/>
      <sheetName val="Inc__HR"/>
      <sheetName val="Customer_Lists"/>
      <sheetName val="DEC_FEC_02_BD"/>
      <sheetName val="FLC_COMPL"/>
      <sheetName val="PPA_Tariff"/>
      <sheetName val="PLAN_MANUT"/>
      <sheetName val="Reforma_Secundária"/>
      <sheetName val="DE_PARA"/>
      <sheetName val="Subsistemas_Andres"/>
      <sheetName val="Ref__Materiales"/>
      <sheetName val="Subsistemas_DPP"/>
      <sheetName val="RT_RI"/>
      <sheetName val="Compra_-_MWh"/>
      <sheetName val="99 cons YTD"/>
      <sheetName val="Returns USD"/>
      <sheetName val="AUT. TRSFT"/>
      <sheetName val="Tax"/>
      <sheetName val="Debt"/>
      <sheetName val="Articles"/>
      <sheetName val="LUP"/>
      <sheetName val="P&amp;L"/>
      <sheetName val="RP-101.2.1."/>
      <sheetName val="OBRA VIAL S2"/>
      <sheetName val="CCMM Enap"/>
      <sheetName val="Inicio Análisis Cuentas"/>
      <sheetName val="General Data"/>
      <sheetName val="AMORT 2010"/>
      <sheetName val="Deducc"/>
      <sheetName val="Gtovta"/>
      <sheetName val="RLI (AII-1)"/>
      <sheetName val=" AnexoOpDiv99"/>
      <sheetName val="Repeticiones"/>
      <sheetName val="AII-0 "/>
      <sheetName val="Condicable"/>
      <sheetName val="A"/>
      <sheetName val="Gen-2"/>
      <sheetName val="Index (2)"/>
      <sheetName val="IC_A"/>
      <sheetName val="ANEXOS"/>
      <sheetName val="ANEXO 1847"/>
      <sheetName val="aju10"/>
      <sheetName val="res10"/>
      <sheetName val="ANEXO 14"/>
      <sheetName val="Report 1"/>
      <sheetName val="LID-AR"/>
      <sheetName val="MES"/>
      <sheetName val="Title_Page1"/>
      <sheetName val="Inc__HR1"/>
      <sheetName val="DEC_FEC_02_BD1"/>
      <sheetName val="FLC_COMPL1"/>
      <sheetName val="PPA_Tariff1"/>
      <sheetName val="PLAN_MANUT1"/>
      <sheetName val="Reforma_Secundária1"/>
      <sheetName val="Customer_Lists1"/>
      <sheetName val="DE_PARA1"/>
      <sheetName val="Subsistemas_Andres1"/>
      <sheetName val="Ref__Materiales1"/>
      <sheetName val="Subsistemas_DPP1"/>
      <sheetName val="RT_RI1"/>
      <sheetName val="Compra_-_MWh1"/>
      <sheetName val="99_cons_YTD"/>
      <sheetName val="Returns_USD"/>
      <sheetName val="AUT__TRSFT"/>
      <sheetName val="BS_US"/>
      <sheetName val="IS_US"/>
      <sheetName val="CF_US"/>
      <sheetName val="BS"/>
      <sheetName val="IS"/>
      <sheetName val="CF"/>
      <sheetName val="Equity"/>
      <sheetName val="Fixed_Assets"/>
      <sheetName val="ELETROPAULO capacidade nova"/>
      <sheetName val="Classes_Custos"/>
      <sheetName val="Neutralidade"/>
      <sheetName val="vinc"/>
      <sheetName val="CA e atividade"/>
      <sheetName val="Demanda_nova_ou_edição"/>
      <sheetName val="CA_por_Gerência"/>
      <sheetName val="Categ_Valor___Classe_de_custo"/>
      <sheetName val="Critérios_priorização"/>
      <sheetName val="Centro_de_Planejamento"/>
      <sheetName val="Centro_de_custo"/>
      <sheetName val="Centro_de_Custos_e_Classes"/>
      <sheetName val="São_Paulo"/>
      <sheetName val="Title_Page2"/>
      <sheetName val="Inc__HR2"/>
      <sheetName val="PPA_Tariff2"/>
      <sheetName val="DEC_FEC_02_BD2"/>
      <sheetName val="PLAN_MANUT2"/>
      <sheetName val="Reforma_Secundária2"/>
      <sheetName val="DE_PARA2"/>
      <sheetName val="FLC_COMPL2"/>
      <sheetName val="Customer_Lists2"/>
      <sheetName val="RT_RI2"/>
      <sheetName val="Compra_-_MWh2"/>
      <sheetName val="Subsistemas_Andres2"/>
      <sheetName val="Ref__Materiales2"/>
      <sheetName val="Subsistemas_DPP2"/>
      <sheetName val="99_cons_YTD1"/>
      <sheetName val="Returns_USD1"/>
      <sheetName val="AUT__TRSFT1"/>
      <sheetName val="RP-101_2_1_"/>
      <sheetName val="OBRA_VIAL_S2"/>
      <sheetName val="CCMM_Enap"/>
      <sheetName val="Inicio_Análisis_Cuentas"/>
      <sheetName val="General_Data"/>
      <sheetName val="AMORT_2010"/>
      <sheetName val="RLI_(AII-1)"/>
      <sheetName val="_AnexoOpDiv99"/>
      <sheetName val="AII-0_"/>
      <sheetName val="Index_(2)"/>
      <sheetName val="ANEXO_1847"/>
      <sheetName val="ANEXO_14"/>
      <sheetName val="Report_1"/>
      <sheetName val="ELETROPAULO_capacidade_nova"/>
      <sheetName val="CVA_Projetada12meses"/>
      <sheetName val="2006-08"/>
      <sheetName val="2006-12"/>
      <sheetName val="2006-07"/>
      <sheetName val="2006-11"/>
      <sheetName val="2006-10"/>
      <sheetName val="2006-09"/>
      <sheetName val="Lookups"/>
      <sheetName val="#REF"/>
      <sheetName val="dez99_dez01"/>
      <sheetName val="Dados de Entrada - Planejamento"/>
      <sheetName val="ENERINC"/>
      <sheetName val="0 &lt; VCM &lt; 1.350"/>
      <sheetName val="IREM"/>
      <sheetName val="RESUMO"/>
      <sheetName val="BancoSegment"/>
      <sheetName val="Critérios"/>
      <sheetName val="TermoPE"/>
      <sheetName val="FEV99"/>
      <sheetName val=" PIB Brasil ( R$ de 1996 )"/>
      <sheetName val="Mercado"/>
      <sheetName val="2000"/>
      <sheetName val="Form09"/>
      <sheetName val="Dados mensais"/>
      <sheetName val="DRA"/>
      <sheetName val="DRP"/>
      <sheetName val="1996"/>
      <sheetName val="INDIECO1"/>
      <sheetName val="Matriz de covariância"/>
      <sheetName val="tar. media"/>
      <sheetName val="Spot"/>
      <sheetName val="Taxes"/>
      <sheetName val="_Pasta1"/>
      <sheetName val="Compra de Energia"/>
      <sheetName val="PAGAMENTO"/>
      <sheetName val="FLASH REN"/>
      <sheetName val="Parque Gerador"/>
      <sheetName val="2007-04"/>
      <sheetName val="2007-08"/>
      <sheetName val="2007-12"/>
      <sheetName val="2007-02"/>
      <sheetName val="2007-01"/>
      <sheetName val="2007-07"/>
      <sheetName val="2007-06"/>
      <sheetName val="2007-05"/>
      <sheetName val="2007-03"/>
      <sheetName val="2007-11"/>
      <sheetName val="2007-10"/>
      <sheetName val="2007-09"/>
      <sheetName val="Resumo detalhado"/>
      <sheetName val="Title_Page3"/>
      <sheetName val="Inc__HR3"/>
      <sheetName val="PPA_Tariff3"/>
      <sheetName val="DEC_FEC_02_BD3"/>
      <sheetName val="PLAN_MANUT3"/>
      <sheetName val="Reforma_Secundária3"/>
      <sheetName val="FLC_COMPL3"/>
      <sheetName val="Customer_Lists3"/>
      <sheetName val="DE_PARA3"/>
      <sheetName val="Compra_-_MWh3"/>
      <sheetName val="RT_RI3"/>
      <sheetName val="Subsistemas_Andres3"/>
      <sheetName val="Ref__Materiales3"/>
      <sheetName val="Subsistemas_DPP3"/>
      <sheetName val="Demanda_nova_ou_edição1"/>
      <sheetName val="CA_por_Gerência1"/>
      <sheetName val="Categ_Valor___Classe_de_custo1"/>
      <sheetName val="Critérios_priorização1"/>
      <sheetName val="Centro_de_Planejamento1"/>
      <sheetName val="Centro_de_custo1"/>
      <sheetName val="Centro_de_Custos_e_Classes1"/>
      <sheetName val="São_Paulo1"/>
      <sheetName val="99_cons_YTD2"/>
      <sheetName val="Returns_USD2"/>
      <sheetName val="AUT__TRSFT2"/>
      <sheetName val="RP-101_2_1_1"/>
      <sheetName val="OBRA_VIAL_S21"/>
      <sheetName val="CCMM_Enap1"/>
      <sheetName val="Inicio_Análisis_Cuentas1"/>
      <sheetName val="General_Data1"/>
      <sheetName val="AMORT_20101"/>
      <sheetName val="RLI_(AII-1)1"/>
      <sheetName val="_AnexoOpDiv991"/>
      <sheetName val="AII-0_1"/>
      <sheetName val="Index_(2)1"/>
      <sheetName val="ANEXO_18471"/>
      <sheetName val="ANEXO_141"/>
      <sheetName val="Report_11"/>
      <sheetName val="ELETROPAULO_capacidade_nova1"/>
      <sheetName val="CA_e_atividade"/>
      <sheetName val="Dados_de_Entrada_-_Planejamento"/>
      <sheetName val="0_&lt;_VCM_&lt;_1_350"/>
      <sheetName val="_PIB_Brasil_(_R$_de_1996_)"/>
      <sheetName val="Dados_mensais"/>
      <sheetName val="Matriz_de_covariância"/>
      <sheetName val="tar__media"/>
      <sheetName val="Compra_de_Energia"/>
      <sheetName val="FLASH_REN"/>
      <sheetName val="DADOS"/>
    </sheetNames>
    <sheetDataSet>
      <sheetData sheetId="0" refreshError="1"/>
      <sheetData sheetId="1" refreshError="1"/>
      <sheetData sheetId="2" refreshError="1"/>
      <sheetData sheetId="3" refreshError="1">
        <row r="86">
          <cell r="B86">
            <v>14.2936554173952</v>
          </cell>
        </row>
        <row r="90">
          <cell r="D90">
            <v>13.297261859999997</v>
          </cell>
          <cell r="E90">
            <v>19.379258234999998</v>
          </cell>
        </row>
        <row r="91">
          <cell r="D91">
            <v>13.709517884999995</v>
          </cell>
          <cell r="E91">
            <v>18.845088383863636</v>
          </cell>
        </row>
        <row r="92">
          <cell r="D92">
            <v>14.121773909999996</v>
          </cell>
          <cell r="E92">
            <v>18.434301509999997</v>
          </cell>
        </row>
        <row r="93">
          <cell r="D93">
            <v>14.534029934999998</v>
          </cell>
          <cell r="E93">
            <v>18.118424618653844</v>
          </cell>
        </row>
        <row r="94">
          <cell r="D94">
            <v>14.946285959999994</v>
          </cell>
          <cell r="E94">
            <v>17.877119856428571</v>
          </cell>
        </row>
        <row r="95">
          <cell r="D95">
            <v>15.358541984999997</v>
          </cell>
          <cell r="E95">
            <v>17.695472797499995</v>
          </cell>
        </row>
        <row r="96">
          <cell r="D96">
            <v>15.770798009999998</v>
          </cell>
          <cell r="E96">
            <v>17.562297622499997</v>
          </cell>
        </row>
        <row r="97">
          <cell r="D97">
            <v>16.183054034999998</v>
          </cell>
          <cell r="E97">
            <v>17.469040469558824</v>
          </cell>
        </row>
        <row r="98">
          <cell r="D98">
            <v>16.595310059999996</v>
          </cell>
          <cell r="E98">
            <v>17.409048334999998</v>
          </cell>
        </row>
        <row r="99">
          <cell r="D99">
            <v>17.007566085000001</v>
          </cell>
          <cell r="E99">
            <v>17.377068847499999</v>
          </cell>
        </row>
        <row r="100">
          <cell r="B100">
            <v>14.917384895999996</v>
          </cell>
          <cell r="C100">
            <v>17.567727888</v>
          </cell>
          <cell r="D100">
            <v>17.419822109999998</v>
          </cell>
          <cell r="E100">
            <v>17.368900109999998</v>
          </cell>
        </row>
        <row r="101">
          <cell r="B101">
            <v>15.081375519299998</v>
          </cell>
          <cell r="C101">
            <v>17.445425617507141</v>
          </cell>
          <cell r="D101">
            <v>17.832078134999996</v>
          </cell>
          <cell r="E101">
            <v>17.381140586785712</v>
          </cell>
        </row>
        <row r="102">
          <cell r="B102">
            <v>15.245366142599998</v>
          </cell>
          <cell r="C102">
            <v>17.341695854481816</v>
          </cell>
          <cell r="D102">
            <v>18.244334159999998</v>
          </cell>
          <cell r="E102">
            <v>17.411007203181818</v>
          </cell>
        </row>
        <row r="103">
          <cell r="B103">
            <v>15.409356765899998</v>
          </cell>
          <cell r="C103">
            <v>17.254116097949996</v>
          </cell>
          <cell r="D103">
            <v>18.656590184999999</v>
          </cell>
          <cell r="E103">
            <v>17.456200897499997</v>
          </cell>
        </row>
        <row r="104">
          <cell r="B104">
            <v>15.573347389199997</v>
          </cell>
          <cell r="C104">
            <v>17.180667597099998</v>
          </cell>
          <cell r="D104">
            <v>19.068846209999997</v>
          </cell>
          <cell r="E104">
            <v>17.514805785</v>
          </cell>
        </row>
        <row r="105">
          <cell r="B105">
            <v>15.737338012499995</v>
          </cell>
          <cell r="C105">
            <v>17.119654601249998</v>
          </cell>
          <cell r="D105">
            <v>19.481102234999998</v>
          </cell>
          <cell r="E105">
            <v>17.585212522500001</v>
          </cell>
        </row>
        <row r="106">
          <cell r="B106">
            <v>15.901328635799997</v>
          </cell>
          <cell r="C106">
            <v>17.069642244438459</v>
          </cell>
        </row>
        <row r="107">
          <cell r="B107">
            <v>16.065319259099997</v>
          </cell>
          <cell r="C107">
            <v>17.02940823343889</v>
          </cell>
        </row>
        <row r="108">
          <cell r="B108">
            <v>16.229309882399999</v>
          </cell>
          <cell r="C108">
            <v>16.997904888342855</v>
          </cell>
        </row>
        <row r="109">
          <cell r="B109">
            <v>16.393300505699997</v>
          </cell>
          <cell r="C109">
            <v>16.974229036815515</v>
          </cell>
        </row>
        <row r="110">
          <cell r="B110">
            <v>16.557291128999996</v>
          </cell>
          <cell r="C110">
            <v>16.9575979295</v>
          </cell>
        </row>
        <row r="111">
          <cell r="B111">
            <v>16.721281752299998</v>
          </cell>
          <cell r="C111">
            <v>16.947329816956451</v>
          </cell>
        </row>
        <row r="112">
          <cell r="B112">
            <v>16.885272375599996</v>
          </cell>
          <cell r="C112">
            <v>16.942828168424999</v>
          </cell>
        </row>
        <row r="113">
          <cell r="B113">
            <v>17.049262998899998</v>
          </cell>
          <cell r="C113">
            <v>16.943568759904544</v>
          </cell>
        </row>
        <row r="114">
          <cell r="B114">
            <v>17.213253622199996</v>
          </cell>
          <cell r="C114">
            <v>16.949089040805884</v>
          </cell>
        </row>
        <row r="115">
          <cell r="B115">
            <v>17.377244245499998</v>
          </cell>
          <cell r="C115">
            <v>16.958979323464284</v>
          </cell>
        </row>
        <row r="116">
          <cell r="B116">
            <v>17.541234868799997</v>
          </cell>
          <cell r="C116">
            <v>16.972875441066666</v>
          </cell>
        </row>
        <row r="117">
          <cell r="B117">
            <v>17.705225492099999</v>
          </cell>
          <cell r="C117">
            <v>16.990452596185136</v>
          </cell>
        </row>
        <row r="118">
          <cell r="B118">
            <v>17.869216115399997</v>
          </cell>
          <cell r="C118">
            <v>17.011420180594737</v>
          </cell>
        </row>
        <row r="119">
          <cell r="B119">
            <v>18.033206738699992</v>
          </cell>
          <cell r="C119">
            <v>17.035517392042305</v>
          </cell>
        </row>
        <row r="120">
          <cell r="B120">
            <v>18.197197361999997</v>
          </cell>
          <cell r="C120">
            <v>17.062509508499996</v>
          </cell>
        </row>
        <row r="121">
          <cell r="B121">
            <v>18.361187985299996</v>
          </cell>
          <cell r="C121">
            <v>17.092184707649999</v>
          </cell>
        </row>
        <row r="122">
          <cell r="B122">
            <v>18.525178608599997</v>
          </cell>
          <cell r="C122">
            <v>17.12435134072857</v>
          </cell>
        </row>
        <row r="123">
          <cell r="B123">
            <v>18.689169231899996</v>
          </cell>
          <cell r="C123">
            <v>17.158835586763953</v>
          </cell>
        </row>
        <row r="124">
          <cell r="B124">
            <v>18.853159855199998</v>
          </cell>
          <cell r="C124">
            <v>17.195479426690909</v>
          </cell>
        </row>
        <row r="125">
          <cell r="B125">
            <v>19.017150478499996</v>
          </cell>
          <cell r="C125">
            <v>17.234138887583335</v>
          </cell>
        </row>
      </sheetData>
      <sheetData sheetId="4" refreshError="1">
        <row r="86">
          <cell r="B86">
            <v>12.852652706944001</v>
          </cell>
        </row>
        <row r="115">
          <cell r="B115">
            <v>12.15130352994</v>
          </cell>
          <cell r="C115">
            <v>14.854220254684288</v>
          </cell>
        </row>
        <row r="116">
          <cell r="B116">
            <v>12.219952805423997</v>
          </cell>
          <cell r="C116">
            <v>14.780092696711998</v>
          </cell>
        </row>
        <row r="117">
          <cell r="B117">
            <v>12.288602080907999</v>
          </cell>
          <cell r="C117">
            <v>14.711827419589133</v>
          </cell>
        </row>
        <row r="118">
          <cell r="B118">
            <v>12.357251356392</v>
          </cell>
          <cell r="C118">
            <v>14.648961611669682</v>
          </cell>
        </row>
        <row r="119">
          <cell r="B119">
            <v>12.425900631875999</v>
          </cell>
          <cell r="C119">
            <v>14.591079929168767</v>
          </cell>
        </row>
        <row r="120">
          <cell r="B120">
            <v>12.49454990736</v>
          </cell>
          <cell r="C120">
            <v>14.537808562679999</v>
          </cell>
        </row>
        <row r="121">
          <cell r="B121">
            <v>12.563199182843999</v>
          </cell>
          <cell r="C121">
            <v>14.488810172007364</v>
          </cell>
        </row>
        <row r="122">
          <cell r="B122">
            <v>12.631848458327999</v>
          </cell>
          <cell r="C122">
            <v>14.443779544592571</v>
          </cell>
        </row>
        <row r="123">
          <cell r="B123">
            <v>12.700497733811998</v>
          </cell>
          <cell r="C123">
            <v>14.402439859743209</v>
          </cell>
        </row>
        <row r="124">
          <cell r="B124">
            <v>12.769147009295999</v>
          </cell>
          <cell r="C124">
            <v>14.364539462284364</v>
          </cell>
        </row>
        <row r="125">
          <cell r="B125">
            <v>12.837796284779998</v>
          </cell>
          <cell r="C125">
            <v>14.329849066389999</v>
          </cell>
        </row>
        <row r="126">
          <cell r="B126">
            <v>12.906445560263998</v>
          </cell>
          <cell r="C126">
            <v>14.298159324132</v>
          </cell>
        </row>
        <row r="127">
          <cell r="B127">
            <v>12.975094835747999</v>
          </cell>
          <cell r="C127">
            <v>14.26927870442719</v>
          </cell>
        </row>
        <row r="128">
          <cell r="B128">
            <v>13.043744111232</v>
          </cell>
          <cell r="C128">
            <v>14.243031637115998</v>
          </cell>
        </row>
        <row r="129">
          <cell r="B129">
            <v>13.112393386715999</v>
          </cell>
          <cell r="C129">
            <v>14.219256884296774</v>
          </cell>
        </row>
        <row r="130">
          <cell r="B130">
            <v>13.181042662199999</v>
          </cell>
          <cell r="C130">
            <v>14.197806107099998</v>
          </cell>
        </row>
        <row r="131">
          <cell r="B131">
            <v>13.249691937683998</v>
          </cell>
          <cell r="C131">
            <v>14.178542601077293</v>
          </cell>
        </row>
        <row r="132">
          <cell r="B132">
            <v>13.318341213167999</v>
          </cell>
          <cell r="C132">
            <v>14.161340177507075</v>
          </cell>
        </row>
        <row r="133">
          <cell r="B133">
            <v>13.386990488652</v>
          </cell>
          <cell r="C133">
            <v>14.146082171344865</v>
          </cell>
        </row>
        <row r="134">
          <cell r="B134">
            <v>13.455639764136</v>
          </cell>
          <cell r="C134">
            <v>14.132660559401332</v>
          </cell>
        </row>
        <row r="135">
          <cell r="B135">
            <v>13.524289039619998</v>
          </cell>
          <cell r="C135">
            <v>14.120975174719089</v>
          </cell>
        </row>
        <row r="136">
          <cell r="B136">
            <v>13.592938315104</v>
          </cell>
          <cell r="C136">
            <v>14.110933005123426</v>
          </cell>
        </row>
        <row r="137">
          <cell r="B137">
            <v>13.661587590587999</v>
          </cell>
          <cell r="C137">
            <v>14.102447565609786</v>
          </cell>
        </row>
        <row r="138">
          <cell r="B138">
            <v>13.730236866072</v>
          </cell>
          <cell r="C138">
            <v>14.095438335656688</v>
          </cell>
        </row>
        <row r="139">
          <cell r="B139">
            <v>13.798886141555997</v>
          </cell>
          <cell r="C139">
            <v>14.089830253761049</v>
          </cell>
        </row>
        <row r="140">
          <cell r="B140">
            <v>13.867535417039999</v>
          </cell>
          <cell r="C140">
            <v>14.08555326252</v>
          </cell>
        </row>
        <row r="141">
          <cell r="B141">
            <v>13.936184692524</v>
          </cell>
          <cell r="C141">
            <v>14.08254189845872</v>
          </cell>
        </row>
        <row r="142">
          <cell r="B142">
            <v>14.004833968007999</v>
          </cell>
          <cell r="C142">
            <v>14.080734921552386</v>
          </cell>
        </row>
        <row r="143">
          <cell r="B143">
            <v>14.073483243491999</v>
          </cell>
          <cell r="C143">
            <v>14.080074980031711</v>
          </cell>
        </row>
        <row r="144">
          <cell r="B144">
            <v>14.142132518975998</v>
          </cell>
          <cell r="C144">
            <v>14.080508306612996</v>
          </cell>
        </row>
        <row r="145">
          <cell r="B145">
            <v>14.210781794460001</v>
          </cell>
          <cell r="C145">
            <v>14.081984442768459</v>
          </cell>
        </row>
        <row r="146">
          <cell r="B146">
            <v>14.279431069943998</v>
          </cell>
          <cell r="C146">
            <v>14.084455988062906</v>
          </cell>
        </row>
        <row r="147">
          <cell r="B147">
            <v>14.348080345428</v>
          </cell>
          <cell r="C147">
            <v>14.087878371937878</v>
          </cell>
        </row>
        <row r="148">
          <cell r="B148">
            <v>14.416729620911998</v>
          </cell>
          <cell r="C148">
            <v>14.092209645632469</v>
          </cell>
        </row>
        <row r="149">
          <cell r="B149">
            <v>14.485378896396</v>
          </cell>
          <cell r="C149">
            <v>14.097410292197997</v>
          </cell>
        </row>
        <row r="150">
          <cell r="B150">
            <v>14.554028171879997</v>
          </cell>
          <cell r="C150">
            <v>14.10344305279714</v>
          </cell>
        </row>
        <row r="151">
          <cell r="B151">
            <v>14.622677447364</v>
          </cell>
          <cell r="C151">
            <v>14.110272767682</v>
          </cell>
        </row>
        <row r="152">
          <cell r="B152">
            <v>14.691326722848</v>
          </cell>
          <cell r="C152">
            <v>14.117866230423996</v>
          </cell>
        </row>
        <row r="153">
          <cell r="B153">
            <v>14.759975998331999</v>
          </cell>
          <cell r="C153">
            <v>14.126192054124902</v>
          </cell>
        </row>
        <row r="154">
          <cell r="B154">
            <v>14.828625273815996</v>
          </cell>
          <cell r="C154">
            <v>14.135220548475564</v>
          </cell>
        </row>
        <row r="155">
          <cell r="B155">
            <v>14.897274549299999</v>
          </cell>
          <cell r="C155">
            <v>14.144923606649996</v>
          </cell>
        </row>
        <row r="156">
          <cell r="B156">
            <v>14.965923824783999</v>
          </cell>
          <cell r="C156">
            <v>14.155274601128838</v>
          </cell>
        </row>
        <row r="157">
          <cell r="B157">
            <v>15.034573100267998</v>
          </cell>
          <cell r="C157">
            <v>14.16624828764049</v>
          </cell>
        </row>
        <row r="158">
          <cell r="B158">
            <v>15.103222375751999</v>
          </cell>
          <cell r="C158">
            <v>14.177820716491382</v>
          </cell>
        </row>
        <row r="159">
          <cell r="B159">
            <v>15.171871651235998</v>
          </cell>
          <cell r="C159">
            <v>14.189969150630656</v>
          </cell>
        </row>
        <row r="160">
          <cell r="B160">
            <v>15.240520926719999</v>
          </cell>
          <cell r="C160">
            <v>14.202671989859997</v>
          </cell>
        </row>
      </sheetData>
      <sheetData sheetId="5" refreshError="1">
        <row r="8">
          <cell r="A8">
            <v>5</v>
          </cell>
        </row>
        <row r="90">
          <cell r="B90">
            <v>11.682603967871998</v>
          </cell>
          <cell r="C90">
            <v>25.950679633535998</v>
          </cell>
          <cell r="D90">
            <v>13.238451600000001</v>
          </cell>
          <cell r="E90">
            <v>18.599631599999999</v>
          </cell>
        </row>
        <row r="91">
          <cell r="B91">
            <v>11.7660115675392</v>
          </cell>
          <cell r="C91">
            <v>24.657373100278686</v>
          </cell>
          <cell r="D91">
            <v>13.305718800000001</v>
          </cell>
          <cell r="E91">
            <v>18.115309199999999</v>
          </cell>
        </row>
        <row r="92">
          <cell r="B92">
            <v>11.849419167206399</v>
          </cell>
          <cell r="C92">
            <v>23.586568289203196</v>
          </cell>
          <cell r="D92">
            <v>13.372986000000001</v>
          </cell>
          <cell r="E92">
            <v>17.717312800000002</v>
          </cell>
        </row>
        <row r="93">
          <cell r="B93">
            <v>11.932826766873598</v>
          </cell>
          <cell r="C93">
            <v>22.686918649036798</v>
          </cell>
          <cell r="D93">
            <v>13.440253200000001</v>
          </cell>
          <cell r="E93">
            <v>17.385721015384615</v>
          </cell>
        </row>
        <row r="94">
          <cell r="B94">
            <v>12.016234366540798</v>
          </cell>
          <cell r="C94">
            <v>21.921748071727542</v>
          </cell>
          <cell r="D94">
            <v>13.507520400000001</v>
          </cell>
          <cell r="E94">
            <v>17.106304285714284</v>
          </cell>
        </row>
        <row r="95">
          <cell r="B95">
            <v>12.099641966208001</v>
          </cell>
          <cell r="C95">
            <v>21.264160744703997</v>
          </cell>
          <cell r="D95">
            <v>13.574787600000001</v>
          </cell>
          <cell r="E95">
            <v>16.8686276</v>
          </cell>
        </row>
        <row r="96">
          <cell r="B96">
            <v>12.183049565875198</v>
          </cell>
          <cell r="C96">
            <v>20.693984808537596</v>
          </cell>
          <cell r="D96">
            <v>13.6420548</v>
          </cell>
          <cell r="E96">
            <v>16.664864699999999</v>
          </cell>
        </row>
        <row r="97">
          <cell r="B97">
            <v>12.266457165542398</v>
          </cell>
          <cell r="C97">
            <v>20.195794723665319</v>
          </cell>
          <cell r="D97">
            <v>13.709322</v>
          </cell>
          <cell r="E97">
            <v>16.489030799999998</v>
          </cell>
        </row>
        <row r="98">
          <cell r="B98">
            <v>12.349864765209599</v>
          </cell>
          <cell r="C98">
            <v>19.757592848204794</v>
          </cell>
          <cell r="D98">
            <v>13.7765892</v>
          </cell>
          <cell r="E98">
            <v>16.336471066666668</v>
          </cell>
        </row>
        <row r="99">
          <cell r="B99">
            <v>12.433272364876798</v>
          </cell>
          <cell r="C99">
            <v>19.369907359617343</v>
          </cell>
          <cell r="D99">
            <v>13.8438564</v>
          </cell>
          <cell r="E99">
            <v>16.203510631578951</v>
          </cell>
        </row>
        <row r="100">
          <cell r="B100">
            <v>14.355798864</v>
          </cell>
          <cell r="C100">
            <v>16.789061388</v>
          </cell>
          <cell r="D100">
            <v>13.9111236</v>
          </cell>
          <cell r="E100">
            <v>16.087209600000001</v>
          </cell>
        </row>
        <row r="101">
          <cell r="B101">
            <v>14.4086274816</v>
          </cell>
          <cell r="C101">
            <v>16.674449568228571</v>
          </cell>
          <cell r="D101">
            <v>13.9783908</v>
          </cell>
          <cell r="E101">
            <v>15.985188057142855</v>
          </cell>
        </row>
        <row r="102">
          <cell r="B102">
            <v>14.461456099200001</v>
          </cell>
          <cell r="C102">
            <v>16.572658305600001</v>
          </cell>
          <cell r="D102">
            <v>14.045658</v>
          </cell>
          <cell r="E102">
            <v>15.8954988</v>
          </cell>
        </row>
        <row r="103">
          <cell r="B103">
            <v>14.514284716800002</v>
          </cell>
          <cell r="C103">
            <v>16.482015353530436</v>
          </cell>
          <cell r="D103">
            <v>14.112925199999999</v>
          </cell>
          <cell r="E103">
            <v>15.816533269565216</v>
          </cell>
        </row>
        <row r="104">
          <cell r="B104">
            <v>14.5671133344</v>
          </cell>
          <cell r="C104">
            <v>16.401127173199999</v>
          </cell>
          <cell r="D104">
            <v>14.180192399999999</v>
          </cell>
          <cell r="E104">
            <v>15.746951000000001</v>
          </cell>
        </row>
        <row r="105">
          <cell r="B105">
            <v>14.619941952</v>
          </cell>
          <cell r="C105">
            <v>16.328823192000002</v>
          </cell>
          <cell r="D105">
            <v>14.247459600000001</v>
          </cell>
          <cell r="E105">
            <v>15.685626000000003</v>
          </cell>
        </row>
        <row r="106">
          <cell r="B106">
            <v>14.672770569600001</v>
          </cell>
          <cell r="C106">
            <v>16.264112925415386</v>
          </cell>
          <cell r="D106">
            <v>14.314726800000001</v>
          </cell>
          <cell r="E106">
            <v>15.63160550769231</v>
          </cell>
        </row>
        <row r="107">
          <cell r="B107">
            <v>14.725599187200002</v>
          </cell>
          <cell r="C107">
            <v>16.206152627377779</v>
          </cell>
          <cell r="D107">
            <v>14.381994000000001</v>
          </cell>
          <cell r="E107">
            <v>15.584077911111114</v>
          </cell>
        </row>
        <row r="108">
          <cell r="B108">
            <v>14.7784278048</v>
          </cell>
          <cell r="C108">
            <v>16.15421908697143</v>
          </cell>
          <cell r="D108">
            <v>14.4492612</v>
          </cell>
          <cell r="E108">
            <v>15.542347542857142</v>
          </cell>
        </row>
        <row r="109">
          <cell r="B109">
            <v>14.831256422400001</v>
          </cell>
          <cell r="C109">
            <v>16.107688846510346</v>
          </cell>
          <cell r="D109">
            <v>14.5165284</v>
          </cell>
          <cell r="E109">
            <v>15.505814689655173</v>
          </cell>
        </row>
        <row r="110">
          <cell r="B110">
            <v>14.88408504</v>
          </cell>
          <cell r="C110">
            <v>16.066021576000001</v>
          </cell>
          <cell r="D110">
            <v>14.5837956</v>
          </cell>
          <cell r="E110">
            <v>15.473959600000001</v>
          </cell>
        </row>
        <row r="111">
          <cell r="B111">
            <v>14.936913657600003</v>
          </cell>
          <cell r="C111">
            <v>16.028746665445162</v>
          </cell>
        </row>
        <row r="112">
          <cell r="B112">
            <v>14.989742275200001</v>
          </cell>
          <cell r="C112">
            <v>15.995452331100001</v>
          </cell>
        </row>
        <row r="113">
          <cell r="B113">
            <v>15.042570892800001</v>
          </cell>
          <cell r="C113">
            <v>15.965776702400001</v>
          </cell>
        </row>
        <row r="114">
          <cell r="B114">
            <v>15.0953995104</v>
          </cell>
          <cell r="C114">
            <v>15.939400481788239</v>
          </cell>
        </row>
        <row r="115">
          <cell r="B115">
            <v>15.148228128000003</v>
          </cell>
          <cell r="C115">
            <v>15.916040862857146</v>
          </cell>
        </row>
        <row r="116">
          <cell r="B116">
            <v>15.201056745600001</v>
          </cell>
          <cell r="C116">
            <v>15.895446462133338</v>
          </cell>
        </row>
        <row r="117">
          <cell r="B117">
            <v>15.2538853632</v>
          </cell>
          <cell r="C117">
            <v>15.877393072735135</v>
          </cell>
        </row>
        <row r="118">
          <cell r="B118">
            <v>15.306713980800001</v>
          </cell>
          <cell r="C118">
            <v>15.861680088505265</v>
          </cell>
        </row>
        <row r="119">
          <cell r="B119">
            <v>15.359542598400003</v>
          </cell>
          <cell r="C119">
            <v>15.848127478276924</v>
          </cell>
        </row>
        <row r="120">
          <cell r="B120">
            <v>15.412371216</v>
          </cell>
          <cell r="C120">
            <v>15.836573214000003</v>
          </cell>
        </row>
        <row r="121">
          <cell r="B121">
            <v>15.4651998336</v>
          </cell>
          <cell r="C121">
            <v>15.826871075239024</v>
          </cell>
        </row>
        <row r="122">
          <cell r="B122">
            <v>15.518028451200001</v>
          </cell>
          <cell r="C122">
            <v>15.818888767314288</v>
          </cell>
        </row>
        <row r="123">
          <cell r="B123">
            <v>15.570857068800002</v>
          </cell>
          <cell r="C123">
            <v>15.812506302027909</v>
          </cell>
        </row>
        <row r="124">
          <cell r="B124">
            <v>15.623685686400002</v>
          </cell>
          <cell r="C124">
            <v>15.807614599200001</v>
          </cell>
        </row>
        <row r="125">
          <cell r="B125">
            <v>15.676514304000001</v>
          </cell>
          <cell r="C125">
            <v>15.804114274666668</v>
          </cell>
        </row>
        <row r="126">
          <cell r="B126">
            <v>15.729342921600001</v>
          </cell>
          <cell r="C126">
            <v>15.801914586365216</v>
          </cell>
        </row>
        <row r="127">
          <cell r="B127">
            <v>15.782171539200004</v>
          </cell>
          <cell r="C127">
            <v>15.800932514961701</v>
          </cell>
        </row>
        <row r="128">
          <cell r="B128">
            <v>15.835000156800001</v>
          </cell>
          <cell r="C128">
            <v>15.801091959400004</v>
          </cell>
        </row>
        <row r="129">
          <cell r="B129">
            <v>15.887828774399999</v>
          </cell>
          <cell r="C129">
            <v>15.802323030955106</v>
          </cell>
        </row>
        <row r="130">
          <cell r="B130">
            <v>15.940657392000002</v>
          </cell>
          <cell r="C130">
            <v>15.804561432000003</v>
          </cell>
        </row>
        <row r="131">
          <cell r="B131">
            <v>15.993486009600002</v>
          </cell>
          <cell r="C131">
            <v>15.807747907858827</v>
          </cell>
        </row>
        <row r="132">
          <cell r="B132">
            <v>16.046314627200001</v>
          </cell>
          <cell r="C132">
            <v>15.811827761907693</v>
          </cell>
        </row>
        <row r="133">
          <cell r="B133">
            <v>16.0991432448</v>
          </cell>
          <cell r="C133">
            <v>15.816750425569815</v>
          </cell>
        </row>
        <row r="134">
          <cell r="B134">
            <v>16.1519718624</v>
          </cell>
          <cell r="C134">
            <v>15.822469076088892</v>
          </cell>
        </row>
        <row r="135">
          <cell r="B135">
            <v>16.204800480000003</v>
          </cell>
          <cell r="C135">
            <v>15.828940296000004</v>
          </cell>
        </row>
        <row r="136">
          <cell r="B136">
            <v>16.257629097599999</v>
          </cell>
          <cell r="C136">
            <v>15.836123769085713</v>
          </cell>
        </row>
        <row r="137">
          <cell r="B137">
            <v>16.310457715200002</v>
          </cell>
          <cell r="C137">
            <v>15.843982008336843</v>
          </cell>
        </row>
        <row r="138">
          <cell r="B138">
            <v>16.363286332800001</v>
          </cell>
          <cell r="C138">
            <v>15.852480112055174</v>
          </cell>
        </row>
        <row r="139">
          <cell r="B139">
            <v>16.416114950400004</v>
          </cell>
          <cell r="C139">
            <v>15.861585544759325</v>
          </cell>
        </row>
        <row r="140">
          <cell r="B140">
            <v>16.468943568</v>
          </cell>
          <cell r="C140">
            <v>15.871267939999999</v>
          </cell>
        </row>
      </sheetData>
      <sheetData sheetId="6" refreshError="1">
        <row r="86">
          <cell r="B86">
            <v>14.2936554173952</v>
          </cell>
        </row>
        <row r="115">
          <cell r="B115">
            <v>13.079862651959997</v>
          </cell>
          <cell r="C115">
            <v>18.186276850894288</v>
          </cell>
        </row>
        <row r="116">
          <cell r="B116">
            <v>13.113436548576001</v>
          </cell>
          <cell r="C116">
            <v>18.044898316154669</v>
          </cell>
        </row>
        <row r="117">
          <cell r="B117">
            <v>13.147010445191999</v>
          </cell>
          <cell r="C117">
            <v>17.912069266985188</v>
          </cell>
        </row>
        <row r="118">
          <cell r="B118">
            <v>13.180584341807998</v>
          </cell>
          <cell r="C118">
            <v>17.787114743998739</v>
          </cell>
        </row>
        <row r="119">
          <cell r="B119">
            <v>13.214158238424</v>
          </cell>
          <cell r="C119">
            <v>17.669429014412</v>
          </cell>
        </row>
        <row r="120">
          <cell r="B120">
            <v>13.24773213504</v>
          </cell>
          <cell r="C120">
            <v>17.558466918720001</v>
          </cell>
        </row>
        <row r="121">
          <cell r="B121">
            <v>13.281306031655999</v>
          </cell>
          <cell r="C121">
            <v>17.45373648371093</v>
          </cell>
        </row>
        <row r="122">
          <cell r="B122">
            <v>13.314879928272001</v>
          </cell>
          <cell r="C122">
            <v>17.354792590764571</v>
          </cell>
        </row>
        <row r="123">
          <cell r="B123">
            <v>13.348453824888001</v>
          </cell>
          <cell r="C123">
            <v>17.261231527644</v>
          </cell>
        </row>
        <row r="124">
          <cell r="B124">
            <v>13.382027721503999</v>
          </cell>
          <cell r="C124">
            <v>17.172686283224728</v>
          </cell>
        </row>
        <row r="125">
          <cell r="B125">
            <v>13.415601618119998</v>
          </cell>
          <cell r="C125">
            <v>17.088822469593332</v>
          </cell>
        </row>
        <row r="126">
          <cell r="B126">
            <v>13.449175514736</v>
          </cell>
          <cell r="C126">
            <v>17.009334776046263</v>
          </cell>
        </row>
        <row r="127">
          <cell r="B127">
            <v>13.482749411352</v>
          </cell>
          <cell r="C127">
            <v>16.933943875769618</v>
          </cell>
        </row>
        <row r="128">
          <cell r="B128">
            <v>13.516323307967998</v>
          </cell>
          <cell r="C128">
            <v>16.862393719184002</v>
          </cell>
        </row>
        <row r="129">
          <cell r="B129">
            <v>13.549897204584001</v>
          </cell>
          <cell r="C129">
            <v>16.794449158716489</v>
          </cell>
        </row>
        <row r="130">
          <cell r="B130">
            <v>13.583471101199999</v>
          </cell>
          <cell r="C130">
            <v>16.729893858600001</v>
          </cell>
        </row>
        <row r="131">
          <cell r="B131">
            <v>13.617044997815999</v>
          </cell>
          <cell r="C131">
            <v>16.668528450578592</v>
          </cell>
        </row>
        <row r="132">
          <cell r="B132">
            <v>13.650618894432</v>
          </cell>
          <cell r="C132">
            <v>16.610168902416003</v>
          </cell>
        </row>
        <row r="133">
          <cell r="B133">
            <v>13.684192791048</v>
          </cell>
          <cell r="C133">
            <v>16.554645071101362</v>
          </cell>
        </row>
        <row r="134">
          <cell r="B134">
            <v>13.717766687663998</v>
          </cell>
          <cell r="C134">
            <v>16.501799416809778</v>
          </cell>
        </row>
        <row r="135">
          <cell r="B135">
            <v>13.751340584279999</v>
          </cell>
          <cell r="C135">
            <v>16.451485857158183</v>
          </cell>
        </row>
        <row r="136">
          <cell r="B136">
            <v>13.784914480895999</v>
          </cell>
          <cell r="C136">
            <v>16.403568744219431</v>
          </cell>
        </row>
        <row r="137">
          <cell r="B137">
            <v>13.818488377512001</v>
          </cell>
          <cell r="C137">
            <v>16.357921949219161</v>
          </cell>
        </row>
        <row r="138">
          <cell r="B138">
            <v>13.852062274127999</v>
          </cell>
          <cell r="C138">
            <v>16.314428041919172</v>
          </cell>
        </row>
        <row r="139">
          <cell r="B139">
            <v>13.885636170744002</v>
          </cell>
          <cell r="C139">
            <v>16.272977553453355</v>
          </cell>
        </row>
        <row r="140">
          <cell r="B140">
            <v>13.91921006736</v>
          </cell>
          <cell r="C140">
            <v>16.233468312879999</v>
          </cell>
        </row>
        <row r="141">
          <cell r="B141">
            <v>13.952783963976</v>
          </cell>
          <cell r="C141">
            <v>16.19580484899128</v>
          </cell>
        </row>
        <row r="142">
          <cell r="B142">
            <v>13.986357860591998</v>
          </cell>
          <cell r="C142">
            <v>16.159897850012129</v>
          </cell>
        </row>
        <row r="143">
          <cell r="B143">
            <v>14.019931757208001</v>
          </cell>
          <cell r="C143">
            <v>16.125663674756382</v>
          </cell>
        </row>
        <row r="144">
          <cell r="B144">
            <v>14.053505653823999</v>
          </cell>
          <cell r="C144">
            <v>16.093023909612</v>
          </cell>
        </row>
        <row r="145">
          <cell r="B145">
            <v>14.087079550439997</v>
          </cell>
          <cell r="C145">
            <v>16.061904966420002</v>
          </cell>
        </row>
        <row r="146">
          <cell r="B146">
            <v>14.120653447056</v>
          </cell>
          <cell r="C146">
            <v>16.032237716909819</v>
          </cell>
        </row>
        <row r="147">
          <cell r="B147">
            <v>14.154227343671998</v>
          </cell>
          <cell r="C147">
            <v>16.003957159871824</v>
          </cell>
        </row>
        <row r="148">
          <cell r="B148">
            <v>14.187801240288</v>
          </cell>
          <cell r="C148">
            <v>15.977002117696944</v>
          </cell>
        </row>
        <row r="149">
          <cell r="B149">
            <v>14.221375136903999</v>
          </cell>
          <cell r="C149">
            <v>15.951314959304174</v>
          </cell>
        </row>
        <row r="150">
          <cell r="B150">
            <v>14.254949033519999</v>
          </cell>
          <cell r="C150">
            <v>15.926841346817143</v>
          </cell>
        </row>
        <row r="151">
          <cell r="B151">
            <v>14.288522930135999</v>
          </cell>
          <cell r="C151">
            <v>15.903530003648282</v>
          </cell>
        </row>
        <row r="152">
          <cell r="B152">
            <v>14.322096826752</v>
          </cell>
          <cell r="C152">
            <v>15.881332501909334</v>
          </cell>
        </row>
        <row r="153">
          <cell r="B153">
            <v>14.355670723368</v>
          </cell>
          <cell r="C153">
            <v>15.860203067294957</v>
          </cell>
        </row>
        <row r="154">
          <cell r="B154">
            <v>14.389244619984</v>
          </cell>
          <cell r="C154">
            <v>15.840098399786598</v>
          </cell>
        </row>
        <row r="155">
          <cell r="B155">
            <v>14.422818516599998</v>
          </cell>
          <cell r="C155">
            <v>15.8209775087</v>
          </cell>
        </row>
        <row r="156">
          <cell r="B156">
            <v>14.456392413216001</v>
          </cell>
          <cell r="C156">
            <v>15.80280156075537</v>
          </cell>
        </row>
        <row r="157">
          <cell r="B157">
            <v>14.489966309831999</v>
          </cell>
          <cell r="C157">
            <v>15.785533739986132</v>
          </cell>
        </row>
        <row r="158">
          <cell r="B158">
            <v>14.523540206447999</v>
          </cell>
          <cell r="C158">
            <v>15.769139118424</v>
          </cell>
        </row>
        <row r="159">
          <cell r="B159">
            <v>14.557114103064</v>
          </cell>
          <cell r="C159">
            <v>15.753584536605418</v>
          </cell>
        </row>
        <row r="160">
          <cell r="B160">
            <v>14.59068799968</v>
          </cell>
          <cell r="C160">
            <v>15.738838493040001</v>
          </cell>
        </row>
        <row r="161">
          <cell r="B161">
            <v>14.624261896295998</v>
          </cell>
          <cell r="C161">
            <v>15.724871041866519</v>
          </cell>
        </row>
        <row r="162">
          <cell r="B162">
            <v>14.657835792912</v>
          </cell>
          <cell r="C162">
            <v>15.711653697997463</v>
          </cell>
        </row>
        <row r="163">
          <cell r="B163">
            <v>14.691409689527999</v>
          </cell>
          <cell r="C163">
            <v>15.699159349120626</v>
          </cell>
        </row>
        <row r="164">
          <cell r="B164">
            <v>14.724983586144001</v>
          </cell>
          <cell r="C164">
            <v>15.687362173986287</v>
          </cell>
        </row>
        <row r="165">
          <cell r="B165">
            <v>14.758557482759999</v>
          </cell>
          <cell r="C165">
            <v>15.676237566462353</v>
          </cell>
        </row>
        <row r="166">
          <cell r="B166">
            <v>14.792131379376</v>
          </cell>
          <cell r="C166">
            <v>15.665762064887998</v>
          </cell>
        </row>
        <row r="167">
          <cell r="B167">
            <v>14.825705275992</v>
          </cell>
          <cell r="C167">
            <v>15.655913286299448</v>
          </cell>
        </row>
        <row r="168">
          <cell r="B168">
            <v>14.859279172607998</v>
          </cell>
          <cell r="C168">
            <v>15.646669865140364</v>
          </cell>
        </row>
        <row r="169">
          <cell r="B169">
            <v>14.892853069224001</v>
          </cell>
          <cell r="C169">
            <v>15.638011396104135</v>
          </cell>
        </row>
        <row r="170">
          <cell r="B170">
            <v>14.926426965839999</v>
          </cell>
          <cell r="C170">
            <v>15.629918380786666</v>
          </cell>
        </row>
        <row r="171">
          <cell r="B171">
            <v>14.960000862455999</v>
          </cell>
          <cell r="C171">
            <v>15.622372177856571</v>
          </cell>
        </row>
        <row r="172">
          <cell r="B172">
            <v>14.993574759072001</v>
          </cell>
          <cell r="C172">
            <v>15.61535495647513</v>
          </cell>
        </row>
        <row r="173">
          <cell r="B173">
            <v>15.027148655688</v>
          </cell>
          <cell r="C173">
            <v>15.608849652721419</v>
          </cell>
        </row>
        <row r="174">
          <cell r="B174">
            <v>15.060722552303998</v>
          </cell>
          <cell r="C174">
            <v>15.60283992879881</v>
          </cell>
        </row>
        <row r="175">
          <cell r="B175">
            <v>15.094296448919998</v>
          </cell>
          <cell r="C175">
            <v>15.597310134817896</v>
          </cell>
        </row>
        <row r="176">
          <cell r="B176">
            <v>15.127870345536</v>
          </cell>
          <cell r="C176">
            <v>15.592245272968</v>
          </cell>
        </row>
        <row r="177">
          <cell r="B177">
            <v>15.161444242151999</v>
          </cell>
          <cell r="C177">
            <v>15.587630963904868</v>
          </cell>
        </row>
        <row r="178">
          <cell r="B178">
            <v>15.195018138767999</v>
          </cell>
          <cell r="C178">
            <v>15.583453415196246</v>
          </cell>
        </row>
        <row r="179">
          <cell r="B179">
            <v>15.228592035384001</v>
          </cell>
          <cell r="C179">
            <v>15.579699391679879</v>
          </cell>
        </row>
        <row r="180">
          <cell r="B180">
            <v>15.262165932</v>
          </cell>
          <cell r="C180">
            <v>15.576356187600002</v>
          </cell>
        </row>
        <row r="181">
          <cell r="B181">
            <v>15.295739828616</v>
          </cell>
          <cell r="C181">
            <v>15.573411600399091</v>
          </cell>
        </row>
        <row r="182">
          <cell r="B182">
            <v>15.329313725231998</v>
          </cell>
          <cell r="C182">
            <v>15.570853906051292</v>
          </cell>
        </row>
        <row r="183">
          <cell r="B183">
            <v>15.362887621848001</v>
          </cell>
          <cell r="C183">
            <v>15.568671835832738</v>
          </cell>
        </row>
        <row r="184">
          <cell r="B184">
            <v>15.396461518463999</v>
          </cell>
          <cell r="C184">
            <v>15.566854554432</v>
          </cell>
        </row>
        <row r="185">
          <cell r="B185">
            <v>15.430035415080003</v>
          </cell>
          <cell r="C185">
            <v>15.565391639311429</v>
          </cell>
        </row>
        <row r="186">
          <cell r="C186">
            <v>15.56427306123668</v>
          </cell>
        </row>
        <row r="187">
          <cell r="C187">
            <v>15.563489165898055</v>
          </cell>
        </row>
        <row r="188">
          <cell r="C188">
            <v>15.563030656552892</v>
          </cell>
        </row>
        <row r="189">
          <cell r="C189">
            <v>15.562888577623376</v>
          </cell>
        </row>
        <row r="190">
          <cell r="C190">
            <v>15.563054299189091</v>
          </cell>
        </row>
      </sheetData>
      <sheetData sheetId="7" refreshError="1">
        <row r="86">
          <cell r="B86">
            <v>12.852652706944001</v>
          </cell>
          <cell r="E86">
            <v>23.21093860954667</v>
          </cell>
        </row>
        <row r="87">
          <cell r="E87">
            <v>21.620483059931427</v>
          </cell>
        </row>
        <row r="88">
          <cell r="B88">
            <v>13.432628553792</v>
          </cell>
          <cell r="C88">
            <v>30.356448940096005</v>
          </cell>
          <cell r="D88">
            <v>12.662539907679999</v>
          </cell>
          <cell r="E88">
            <v>20.476373909839999</v>
          </cell>
        </row>
        <row r="89">
          <cell r="B89">
            <v>13.722616477216</v>
          </cell>
          <cell r="C89">
            <v>28.492134892919111</v>
          </cell>
          <cell r="D89">
            <v>13.052400004639999</v>
          </cell>
          <cell r="E89">
            <v>19.629829026097777</v>
          </cell>
        </row>
        <row r="90">
          <cell r="B90">
            <v>14.012604400640003</v>
          </cell>
          <cell r="C90">
            <v>27.029682447520003</v>
          </cell>
          <cell r="D90">
            <v>13.442260101600001</v>
          </cell>
          <cell r="E90">
            <v>18.991579128800002</v>
          </cell>
        </row>
        <row r="91">
          <cell r="B91">
            <v>14.302592324063999</v>
          </cell>
          <cell r="C91">
            <v>25.859492985231999</v>
          </cell>
          <cell r="D91">
            <v>13.83212019856</v>
          </cell>
          <cell r="E91">
            <v>18.50481649437091</v>
          </cell>
        </row>
        <row r="92">
          <cell r="B92">
            <v>14.592580247488002</v>
          </cell>
          <cell r="C92">
            <v>24.908500760277331</v>
          </cell>
          <cell r="D92">
            <v>14.22198029552</v>
          </cell>
          <cell r="E92">
            <v>18.131669307093336</v>
          </cell>
        </row>
        <row r="93">
          <cell r="B93">
            <v>14.882568170912002</v>
          </cell>
          <cell r="C93">
            <v>24.126121794809844</v>
          </cell>
          <cell r="D93">
            <v>14.611840392479998</v>
          </cell>
          <cell r="E93">
            <v>17.845918617624616</v>
          </cell>
        </row>
        <row r="94">
          <cell r="B94">
            <v>15.172556094336</v>
          </cell>
          <cell r="C94">
            <v>23.476224676082289</v>
          </cell>
          <cell r="D94">
            <v>15.001700489439999</v>
          </cell>
          <cell r="E94">
            <v>17.628836605005716</v>
          </cell>
        </row>
        <row r="95">
          <cell r="B95">
            <v>15.462544017760001</v>
          </cell>
          <cell r="C95">
            <v>22.932313034746663</v>
          </cell>
          <cell r="D95">
            <v>15.391560586400001</v>
          </cell>
          <cell r="E95">
            <v>17.466689533866667</v>
          </cell>
        </row>
        <row r="96">
          <cell r="B96">
            <v>15.752531941184001</v>
          </cell>
          <cell r="C96">
            <v>22.474514593791998</v>
          </cell>
          <cell r="D96">
            <v>15.78142068336</v>
          </cell>
          <cell r="E96">
            <v>17.349177102679999</v>
          </cell>
        </row>
        <row r="97">
          <cell r="B97">
            <v>16.042519864608</v>
          </cell>
          <cell r="C97">
            <v>22.087632906092239</v>
          </cell>
          <cell r="D97">
            <v>16.17128078032</v>
          </cell>
          <cell r="E97">
            <v>17.26842261027765</v>
          </cell>
        </row>
        <row r="98">
          <cell r="B98">
            <v>16.332507788032</v>
          </cell>
          <cell r="C98">
            <v>21.759848512771555</v>
          </cell>
          <cell r="D98">
            <v>16.561140877280003</v>
          </cell>
          <cell r="E98">
            <v>17.218299733528891</v>
          </cell>
        </row>
        <row r="99">
          <cell r="B99">
            <v>16.622495711456001</v>
          </cell>
          <cell r="C99">
            <v>21.481830262085893</v>
          </cell>
          <cell r="D99">
            <v>16.951000974239999</v>
          </cell>
          <cell r="E99">
            <v>17.193971901541055</v>
          </cell>
        </row>
        <row r="100">
          <cell r="B100">
            <v>13.808259691999998</v>
          </cell>
          <cell r="C100">
            <v>17.326186787199997</v>
          </cell>
          <cell r="D100">
            <v>17.340861071199999</v>
          </cell>
          <cell r="E100">
            <v>17.191569857600001</v>
          </cell>
        </row>
        <row r="101">
          <cell r="B101">
            <v>14.065171983679999</v>
          </cell>
          <cell r="C101">
            <v>17.164783408659048</v>
          </cell>
          <cell r="D101">
            <v>17.730721168159999</v>
          </cell>
          <cell r="E101">
            <v>17.207961346270476</v>
          </cell>
        </row>
        <row r="102">
          <cell r="B102">
            <v>14.322084275359998</v>
          </cell>
          <cell r="C102">
            <v>17.029730895970911</v>
          </cell>
          <cell r="D102">
            <v>18.120581265119998</v>
          </cell>
          <cell r="E102">
            <v>17.240583613105454</v>
          </cell>
        </row>
        <row r="103">
          <cell r="B103">
            <v>14.578996567039997</v>
          </cell>
          <cell r="C103">
            <v>16.917592179676522</v>
          </cell>
          <cell r="D103">
            <v>18.510441362080002</v>
          </cell>
          <cell r="E103">
            <v>17.287319600083478</v>
          </cell>
        </row>
        <row r="104">
          <cell r="B104">
            <v>14.83590885872</v>
          </cell>
          <cell r="C104">
            <v>16.825503035226664</v>
          </cell>
          <cell r="D104">
            <v>18.900301459039998</v>
          </cell>
          <cell r="E104">
            <v>17.346405092186668</v>
          </cell>
        </row>
        <row r="105">
          <cell r="B105">
            <v>15.092821150399999</v>
          </cell>
          <cell r="C105">
            <v>16.751057513999996</v>
          </cell>
          <cell r="D105">
            <v>19.290161556000001</v>
          </cell>
          <cell r="E105">
            <v>17.416358148800001</v>
          </cell>
        </row>
        <row r="106">
          <cell r="B106">
            <v>15.349733442079998</v>
          </cell>
          <cell r="C106">
            <v>16.692219813316918</v>
          </cell>
          <cell r="D106">
            <v>19.680021652960001</v>
          </cell>
          <cell r="E106">
            <v>17.495924820172306</v>
          </cell>
        </row>
        <row r="107">
          <cell r="B107">
            <v>15.606645733759999</v>
          </cell>
          <cell r="C107">
            <v>16.647255730894816</v>
          </cell>
          <cell r="D107">
            <v>20.069881749919997</v>
          </cell>
          <cell r="E107">
            <v>17.584036926885926</v>
          </cell>
        </row>
        <row r="108">
          <cell r="B108">
            <v>15.863558025439998</v>
          </cell>
          <cell r="C108">
            <v>16.614678807634284</v>
          </cell>
          <cell r="D108">
            <v>20.45974184688</v>
          </cell>
          <cell r="E108">
            <v>17.679778886582856</v>
          </cell>
        </row>
        <row r="109">
          <cell r="B109">
            <v>16.120470317119999</v>
          </cell>
          <cell r="C109">
            <v>16.59320761327724</v>
          </cell>
          <cell r="D109">
            <v>20.84960194384</v>
          </cell>
          <cell r="E109">
            <v>17.782361404126895</v>
          </cell>
        </row>
        <row r="110">
          <cell r="B110">
            <v>16.377382608799998</v>
          </cell>
          <cell r="C110">
            <v>16.581731574933332</v>
          </cell>
          <cell r="D110">
            <v>21.239462040799999</v>
          </cell>
          <cell r="E110">
            <v>17.891100423733334</v>
          </cell>
        </row>
        <row r="111">
          <cell r="B111">
            <v>16.634294900479997</v>
          </cell>
          <cell r="C111">
            <v>16.579283419439999</v>
          </cell>
        </row>
        <row r="112">
          <cell r="B112">
            <v>16.891207192159996</v>
          </cell>
          <cell r="C112">
            <v>16.585016782779999</v>
          </cell>
        </row>
        <row r="113">
          <cell r="B113">
            <v>17.148119483839999</v>
          </cell>
          <cell r="C113">
            <v>16.598187890513938</v>
          </cell>
        </row>
        <row r="114">
          <cell r="B114">
            <v>17.405031775519998</v>
          </cell>
          <cell r="C114">
            <v>16.618140471077645</v>
          </cell>
        </row>
        <row r="115">
          <cell r="B115">
            <v>17.661944067199997</v>
          </cell>
          <cell r="C115">
            <v>16.644293255371426</v>
          </cell>
        </row>
        <row r="116">
          <cell r="B116">
            <v>17.918856358879996</v>
          </cell>
          <cell r="C116">
            <v>16.676129559751107</v>
          </cell>
        </row>
        <row r="117">
          <cell r="B117">
            <v>18.175768650559998</v>
          </cell>
          <cell r="C117">
            <v>16.713188558263784</v>
          </cell>
        </row>
        <row r="118">
          <cell r="B118">
            <v>18.432680942239998</v>
          </cell>
          <cell r="C118">
            <v>16.75505793295158</v>
          </cell>
        </row>
        <row r="119">
          <cell r="B119">
            <v>18.689593233919997</v>
          </cell>
          <cell r="C119">
            <v>16.80136765487795</v>
          </cell>
        </row>
        <row r="120">
          <cell r="B120">
            <v>18.946505525599999</v>
          </cell>
          <cell r="C120">
            <v>16.851784697999996</v>
          </cell>
        </row>
        <row r="121">
          <cell r="B121">
            <v>19.203417817279998</v>
          </cell>
          <cell r="C121">
            <v>16.906008526620486</v>
          </cell>
        </row>
        <row r="122">
          <cell r="B122">
            <v>19.460330108960001</v>
          </cell>
          <cell r="C122">
            <v>16.963767227489523</v>
          </cell>
        </row>
        <row r="123">
          <cell r="B123">
            <v>19.71724240064</v>
          </cell>
          <cell r="C123">
            <v>17.024814181613024</v>
          </cell>
        </row>
        <row r="124">
          <cell r="B124">
            <v>19.974154692319999</v>
          </cell>
          <cell r="C124">
            <v>17.088925189905453</v>
          </cell>
        </row>
        <row r="125">
          <cell r="B125">
            <v>20.231066984000002</v>
          </cell>
          <cell r="C125">
            <v>17.155895982088886</v>
          </cell>
        </row>
        <row r="126">
          <cell r="B126">
            <v>20.487979275679994</v>
          </cell>
          <cell r="C126">
            <v>17.225540050518259</v>
          </cell>
        </row>
        <row r="127">
          <cell r="B127">
            <v>20.744891567359996</v>
          </cell>
          <cell r="C127">
            <v>17.297686760539573</v>
          </cell>
        </row>
        <row r="128">
          <cell r="B128">
            <v>21.001803859040002</v>
          </cell>
          <cell r="C128">
            <v>17.372179697053333</v>
          </cell>
        </row>
        <row r="129">
          <cell r="B129">
            <v>21.258716150719994</v>
          </cell>
          <cell r="C129">
            <v>17.448875213539587</v>
          </cell>
        </row>
        <row r="130">
          <cell r="B130">
            <v>21.515628442399997</v>
          </cell>
          <cell r="C130">
            <v>17.527641155199998</v>
          </cell>
        </row>
      </sheetData>
      <sheetData sheetId="8" refreshError="1">
        <row r="8">
          <cell r="A8">
            <v>5</v>
          </cell>
        </row>
        <row r="88">
          <cell r="B88">
            <v>13.432628553792</v>
          </cell>
          <cell r="C88">
            <v>30.356448940096005</v>
          </cell>
          <cell r="D88">
            <v>10.89150688704</v>
          </cell>
          <cell r="E88">
            <v>25.568168502719999</v>
          </cell>
        </row>
        <row r="89">
          <cell r="B89">
            <v>13.722616477216</v>
          </cell>
          <cell r="C89">
            <v>28.492134892919111</v>
          </cell>
          <cell r="D89">
            <v>11.135890293120001</v>
          </cell>
          <cell r="E89">
            <v>23.951005179093336</v>
          </cell>
        </row>
        <row r="90">
          <cell r="B90">
            <v>11.682603967871998</v>
          </cell>
          <cell r="C90">
            <v>25.950679633535998</v>
          </cell>
          <cell r="D90">
            <v>11.3802736992</v>
          </cell>
          <cell r="E90">
            <v>22.681712860799998</v>
          </cell>
        </row>
        <row r="91">
          <cell r="B91">
            <v>11.7660115675392</v>
          </cell>
          <cell r="C91">
            <v>24.657373100278686</v>
          </cell>
          <cell r="D91">
            <v>11.624657105279999</v>
          </cell>
          <cell r="E91">
            <v>21.665417637294542</v>
          </cell>
        </row>
        <row r="92">
          <cell r="B92">
            <v>11.849419167206399</v>
          </cell>
          <cell r="C92">
            <v>23.586568289203196</v>
          </cell>
          <cell r="D92">
            <v>11.869040511360001</v>
          </cell>
          <cell r="E92">
            <v>20.838870234879998</v>
          </cell>
        </row>
        <row r="93">
          <cell r="B93">
            <v>11.932826766873598</v>
          </cell>
          <cell r="C93">
            <v>22.686918649036798</v>
          </cell>
          <cell r="D93">
            <v>12.11342391744</v>
          </cell>
          <cell r="E93">
            <v>20.158282694843077</v>
          </cell>
        </row>
        <row r="94">
          <cell r="B94">
            <v>12.016234366540798</v>
          </cell>
          <cell r="C94">
            <v>21.921748071727542</v>
          </cell>
          <cell r="D94">
            <v>12.357807323519998</v>
          </cell>
          <cell r="E94">
            <v>19.592377903817145</v>
          </cell>
        </row>
        <row r="95">
          <cell r="B95">
            <v>12.099641966208001</v>
          </cell>
          <cell r="C95">
            <v>21.264160744703997</v>
          </cell>
          <cell r="D95">
            <v>12.6021907296</v>
          </cell>
          <cell r="E95">
            <v>19.118219312000001</v>
          </cell>
        </row>
        <row r="96">
          <cell r="B96">
            <v>12.183049565875198</v>
          </cell>
          <cell r="C96">
            <v>20.693984808537596</v>
          </cell>
          <cell r="D96">
            <v>12.846574135680001</v>
          </cell>
          <cell r="E96">
            <v>18.718604507039998</v>
          </cell>
        </row>
        <row r="97">
          <cell r="B97">
            <v>12.266457165542398</v>
          </cell>
          <cell r="C97">
            <v>20.195794723665319</v>
          </cell>
          <cell r="D97">
            <v>13.09095754176</v>
          </cell>
          <cell r="E97">
            <v>18.380378703021176</v>
          </cell>
        </row>
        <row r="98">
          <cell r="B98">
            <v>12.349864765209599</v>
          </cell>
          <cell r="C98">
            <v>19.757592848204794</v>
          </cell>
          <cell r="D98">
            <v>13.335340947839999</v>
          </cell>
          <cell r="E98">
            <v>18.093310399786667</v>
          </cell>
        </row>
        <row r="99">
          <cell r="B99">
            <v>12.433272364876798</v>
          </cell>
          <cell r="C99">
            <v>19.369907359617343</v>
          </cell>
          <cell r="D99">
            <v>13.57972435392</v>
          </cell>
          <cell r="E99">
            <v>17.849322097212632</v>
          </cell>
        </row>
        <row r="100">
          <cell r="B100">
            <v>12.516679964544</v>
          </cell>
          <cell r="C100">
            <v>19.025160799871998</v>
          </cell>
          <cell r="D100">
            <v>13.82410776</v>
          </cell>
          <cell r="E100">
            <v>17.641951795199997</v>
          </cell>
        </row>
        <row r="101">
          <cell r="B101">
            <v>12.600087564211199</v>
          </cell>
          <cell r="C101">
            <v>18.717219036277026</v>
          </cell>
          <cell r="D101">
            <v>14.068491166080001</v>
          </cell>
          <cell r="E101">
            <v>17.465968350811426</v>
          </cell>
        </row>
        <row r="102">
          <cell r="B102">
            <v>12.683495163878398</v>
          </cell>
          <cell r="C102">
            <v>18.441063232993745</v>
          </cell>
          <cell r="D102">
            <v>14.312874572159998</v>
          </cell>
          <cell r="E102">
            <v>17.317091738007267</v>
          </cell>
        </row>
        <row r="103">
          <cell r="B103">
            <v>12.766902763545598</v>
          </cell>
          <cell r="C103">
            <v>18.192547395198886</v>
          </cell>
          <cell r="D103">
            <v>14.557257978240001</v>
          </cell>
          <cell r="E103">
            <v>17.191786283102608</v>
          </cell>
        </row>
        <row r="104">
          <cell r="B104">
            <v>12.850310363212799</v>
          </cell>
          <cell r="C104">
            <v>17.968216527206398</v>
          </cell>
          <cell r="D104">
            <v>14.801641384319998</v>
          </cell>
          <cell r="E104">
            <v>17.087105591359997</v>
          </cell>
        </row>
        <row r="105">
          <cell r="B105">
            <v>12.933717962879998</v>
          </cell>
          <cell r="C105">
            <v>17.765168432639999</v>
          </cell>
          <cell r="D105">
            <v>15.046024790399999</v>
          </cell>
          <cell r="E105">
            <v>17.000574691200001</v>
          </cell>
        </row>
        <row r="106">
          <cell r="B106">
            <v>13.017125562547198</v>
          </cell>
          <cell r="C106">
            <v>17.580947406873598</v>
          </cell>
          <cell r="D106">
            <v>15.29040819648</v>
          </cell>
          <cell r="E106">
            <v>16.930099375901538</v>
          </cell>
        </row>
        <row r="107">
          <cell r="B107">
            <v>13.100533162214399</v>
          </cell>
          <cell r="C107">
            <v>17.413461553373864</v>
          </cell>
          <cell r="D107">
            <v>15.534791602559999</v>
          </cell>
          <cell r="E107">
            <v>16.873895691591109</v>
          </cell>
        </row>
        <row r="108">
          <cell r="B108">
            <v>13.183940761881599</v>
          </cell>
          <cell r="C108">
            <v>17.260917817969368</v>
          </cell>
          <cell r="D108">
            <v>15.779175008640001</v>
          </cell>
          <cell r="E108">
            <v>16.830434534948569</v>
          </cell>
        </row>
        <row r="109">
          <cell r="B109">
            <v>13.267348361548798</v>
          </cell>
          <cell r="C109">
            <v>17.121770464305431</v>
          </cell>
          <cell r="D109">
            <v>16.023558414720004</v>
          </cell>
          <cell r="E109">
            <v>16.798397713456549</v>
          </cell>
        </row>
        <row r="110">
          <cell r="B110">
            <v>13.350755961215999</v>
          </cell>
          <cell r="C110">
            <v>16.994679854207995</v>
          </cell>
          <cell r="D110">
            <v>16.267941820800001</v>
          </cell>
          <cell r="E110">
            <v>16.776642793600001</v>
          </cell>
        </row>
        <row r="111">
          <cell r="B111">
            <v>13.434163560883198</v>
          </cell>
          <cell r="C111">
            <v>16.878479206041597</v>
          </cell>
        </row>
        <row r="112">
          <cell r="B112">
            <v>13.5175711605504</v>
          </cell>
          <cell r="C112">
            <v>16.772147585875196</v>
          </cell>
        </row>
        <row r="113">
          <cell r="B113">
            <v>13.600978760217599</v>
          </cell>
          <cell r="C113">
            <v>16.674787809345162</v>
          </cell>
        </row>
        <row r="114">
          <cell r="B114">
            <v>13.684386359884797</v>
          </cell>
          <cell r="C114">
            <v>16.585608243189455</v>
          </cell>
        </row>
        <row r="115">
          <cell r="B115">
            <v>13.767793959551998</v>
          </cell>
          <cell r="C115">
            <v>16.503907726518854</v>
          </cell>
        </row>
        <row r="116">
          <cell r="B116">
            <v>13.8512015592192</v>
          </cell>
          <cell r="C116">
            <v>16.429063005209596</v>
          </cell>
        </row>
        <row r="117">
          <cell r="B117">
            <v>13.934609158886399</v>
          </cell>
          <cell r="C117">
            <v>16.360518203962116</v>
          </cell>
        </row>
        <row r="118">
          <cell r="B118">
            <v>14.0180167585536</v>
          </cell>
          <cell r="C118">
            <v>16.297775960666268</v>
          </cell>
        </row>
        <row r="119">
          <cell r="B119">
            <v>14.101424358220799</v>
          </cell>
          <cell r="C119">
            <v>16.240389924710396</v>
          </cell>
        </row>
        <row r="120">
          <cell r="B120">
            <v>16.122657369599999</v>
          </cell>
          <cell r="C120">
            <v>16.789206374399999</v>
          </cell>
        </row>
        <row r="121">
          <cell r="B121">
            <v>16.508979548159999</v>
          </cell>
          <cell r="C121">
            <v>16.777660327680003</v>
          </cell>
        </row>
        <row r="122">
          <cell r="B122">
            <v>16.89530172672</v>
          </cell>
          <cell r="C122">
            <v>16.775862239817144</v>
          </cell>
        </row>
        <row r="123">
          <cell r="B123">
            <v>17.281623905280004</v>
          </cell>
          <cell r="C123">
            <v>16.783132020658606</v>
          </cell>
        </row>
        <row r="124">
          <cell r="B124">
            <v>17.66794608384</v>
          </cell>
          <cell r="C124">
            <v>16.79885140642909</v>
          </cell>
        </row>
        <row r="125">
          <cell r="B125">
            <v>18.054268262400001</v>
          </cell>
          <cell r="C125">
            <v>16.822457090133334</v>
          </cell>
        </row>
        <row r="126">
          <cell r="B126">
            <v>18.440590440960001</v>
          </cell>
          <cell r="C126">
            <v>16.853434747993045</v>
          </cell>
        </row>
        <row r="127">
          <cell r="B127">
            <v>18.826912619520002</v>
          </cell>
          <cell r="C127">
            <v>16.89131382846638</v>
          </cell>
        </row>
        <row r="128">
          <cell r="B128">
            <v>19.213234798079998</v>
          </cell>
          <cell r="C128">
            <v>16.935662992639998</v>
          </cell>
        </row>
        <row r="129">
          <cell r="B129">
            <v>19.599556976639999</v>
          </cell>
          <cell r="C129">
            <v>16.986086112940406</v>
          </cell>
        </row>
        <row r="130">
          <cell r="B130">
            <v>19.985879155199999</v>
          </cell>
          <cell r="C130">
            <v>17.042218752</v>
          </cell>
        </row>
      </sheetData>
      <sheetData sheetId="9" refreshError="1">
        <row r="86">
          <cell r="B86">
            <v>14.2936554173952</v>
          </cell>
          <cell r="C86">
            <v>42.024148111897595</v>
          </cell>
          <cell r="D86">
            <v>12.098936467200001</v>
          </cell>
          <cell r="E86">
            <v>32.547108316799999</v>
          </cell>
        </row>
        <row r="87">
          <cell r="B87">
            <v>14.556302705894399</v>
          </cell>
          <cell r="C87">
            <v>38.081409676147196</v>
          </cell>
          <cell r="D87">
            <v>13.261619184000001</v>
          </cell>
          <cell r="E87">
            <v>29.708989675200002</v>
          </cell>
        </row>
        <row r="88">
          <cell r="B88">
            <v>14.818949994393602</v>
          </cell>
          <cell r="C88">
            <v>35.157186760396797</v>
          </cell>
          <cell r="D88">
            <v>14.424301900800003</v>
          </cell>
          <cell r="E88">
            <v>27.7257360336</v>
          </cell>
        </row>
        <row r="89">
          <cell r="B89">
            <v>15.081597282892799</v>
          </cell>
          <cell r="C89">
            <v>32.911974191313071</v>
          </cell>
          <cell r="D89">
            <v>15.586984617600002</v>
          </cell>
          <cell r="E89">
            <v>26.312392392</v>
          </cell>
        </row>
        <row r="90">
          <cell r="B90">
            <v>15.344244571392</v>
          </cell>
          <cell r="C90">
            <v>31.142068864896004</v>
          </cell>
          <cell r="D90">
            <v>16.749667334400002</v>
          </cell>
          <cell r="E90">
            <v>25.297985750399999</v>
          </cell>
        </row>
        <row r="91">
          <cell r="B91">
            <v>15.606891859891201</v>
          </cell>
          <cell r="C91">
            <v>29.717841533145599</v>
          </cell>
          <cell r="D91">
            <v>17.912350051200001</v>
          </cell>
          <cell r="E91">
            <v>24.573715108800002</v>
          </cell>
        </row>
        <row r="92">
          <cell r="B92">
            <v>15.869539148390402</v>
          </cell>
          <cell r="C92">
            <v>28.552872697395198</v>
          </cell>
          <cell r="D92">
            <v>19.075032767999996</v>
          </cell>
          <cell r="E92">
            <v>24.067046467200001</v>
          </cell>
        </row>
        <row r="93">
          <cell r="B93">
            <v>16.132186436889601</v>
          </cell>
          <cell r="C93">
            <v>27.587333473952491</v>
          </cell>
          <cell r="D93">
            <v>20.237715484800002</v>
          </cell>
          <cell r="E93">
            <v>23.727763979446156</v>
          </cell>
        </row>
        <row r="94">
          <cell r="B94">
            <v>16.3948337253888</v>
          </cell>
          <cell r="C94">
            <v>26.778488945894399</v>
          </cell>
          <cell r="D94">
            <v>21.400398201600002</v>
          </cell>
          <cell r="E94">
            <v>23.519999184</v>
          </cell>
        </row>
        <row r="95">
          <cell r="B95">
            <v>16.657481013888003</v>
          </cell>
          <cell r="C95">
            <v>26.095000174144001</v>
          </cell>
          <cell r="D95">
            <v>22.563080918400001</v>
          </cell>
          <cell r="E95">
            <v>23.417448542399999</v>
          </cell>
        </row>
        <row r="96">
          <cell r="B96">
            <v>16.920128302387202</v>
          </cell>
          <cell r="C96">
            <v>25.5133629543936</v>
          </cell>
          <cell r="D96">
            <v>23.7257636352</v>
          </cell>
          <cell r="E96">
            <v>23.400384400800004</v>
          </cell>
        </row>
        <row r="97">
          <cell r="B97">
            <v>17.182775590886401</v>
          </cell>
          <cell r="C97">
            <v>25.015603483349079</v>
          </cell>
          <cell r="D97">
            <v>24.888446351999999</v>
          </cell>
          <cell r="E97">
            <v>23.453720906258827</v>
          </cell>
        </row>
        <row r="98">
          <cell r="B98">
            <v>17.4454228793856</v>
          </cell>
          <cell r="C98">
            <v>24.587742136226137</v>
          </cell>
          <cell r="D98">
            <v>26.051129068800002</v>
          </cell>
          <cell r="E98">
            <v>23.565724617599997</v>
          </cell>
        </row>
        <row r="99">
          <cell r="B99">
            <v>17.708070167884802</v>
          </cell>
          <cell r="C99">
            <v>24.218742367142401</v>
          </cell>
        </row>
        <row r="100">
          <cell r="B100">
            <v>17.970717456384001</v>
          </cell>
          <cell r="C100">
            <v>23.899774939391996</v>
          </cell>
        </row>
        <row r="101">
          <cell r="B101">
            <v>18.233364744883197</v>
          </cell>
          <cell r="C101">
            <v>23.623692375641596</v>
          </cell>
        </row>
        <row r="102">
          <cell r="B102">
            <v>18.496012033382403</v>
          </cell>
          <cell r="C102">
            <v>23.384646739891199</v>
          </cell>
        </row>
        <row r="103">
          <cell r="B103">
            <v>18.758659321881602</v>
          </cell>
          <cell r="C103">
            <v>23.177807128488627</v>
          </cell>
        </row>
        <row r="104">
          <cell r="B104">
            <v>19.021306610380801</v>
          </cell>
          <cell r="C104">
            <v>22.999147788390403</v>
          </cell>
        </row>
        <row r="105">
          <cell r="B105">
            <v>19.28395389888</v>
          </cell>
          <cell r="C105">
            <v>22.845287087040003</v>
          </cell>
        </row>
        <row r="106">
          <cell r="B106">
            <v>19.546601187379203</v>
          </cell>
          <cell r="C106">
            <v>22.713363643043447</v>
          </cell>
        </row>
        <row r="107">
          <cell r="B107">
            <v>19.809248475878398</v>
          </cell>
          <cell r="C107">
            <v>22.600939983361425</v>
          </cell>
        </row>
        <row r="108">
          <cell r="B108">
            <v>20.071895764377601</v>
          </cell>
          <cell r="C108">
            <v>22.505926845388803</v>
          </cell>
        </row>
        <row r="109">
          <cell r="B109">
            <v>25.084671131520004</v>
          </cell>
          <cell r="C109">
            <v>22.085034379001375</v>
          </cell>
        </row>
        <row r="110">
          <cell r="B110">
            <v>26.338579238400005</v>
          </cell>
          <cell r="C110">
            <v>22.2059207392</v>
          </cell>
        </row>
        <row r="111">
          <cell r="B111">
            <v>27.592487345280002</v>
          </cell>
          <cell r="C111">
            <v>22.359456627994838</v>
          </cell>
        </row>
        <row r="112">
          <cell r="B112">
            <v>28.846395452160003</v>
          </cell>
          <cell r="C112">
            <v>22.54258115208</v>
          </cell>
        </row>
      </sheetData>
      <sheetData sheetId="10" refreshError="1">
        <row r="86">
          <cell r="B86">
            <v>12.852652706944001</v>
          </cell>
          <cell r="C86">
            <v>36.094385043338669</v>
          </cell>
          <cell r="D86">
            <v>15.06698241248</v>
          </cell>
          <cell r="E86">
            <v>28.788060382506668</v>
          </cell>
        </row>
        <row r="87">
          <cell r="B87">
            <v>13.142640630368001</v>
          </cell>
          <cell r="C87">
            <v>32.794850989812566</v>
          </cell>
          <cell r="D87">
            <v>15.35972715136</v>
          </cell>
          <cell r="E87">
            <v>26.848816725279999</v>
          </cell>
        </row>
        <row r="88">
          <cell r="B88">
            <v>13.432628553792</v>
          </cell>
          <cell r="C88">
            <v>30.356448940096005</v>
          </cell>
          <cell r="D88">
            <v>15.652471890240001</v>
          </cell>
          <cell r="E88">
            <v>25.430977074719998</v>
          </cell>
        </row>
        <row r="89">
          <cell r="B89">
            <v>13.722616477216</v>
          </cell>
          <cell r="C89">
            <v>28.492134892919111</v>
          </cell>
          <cell r="D89">
            <v>15.945216629119999</v>
          </cell>
          <cell r="E89">
            <v>24.360740095271108</v>
          </cell>
        </row>
        <row r="90">
          <cell r="B90">
            <v>14.012604400640003</v>
          </cell>
          <cell r="C90">
            <v>27.029682447520003</v>
          </cell>
          <cell r="D90">
            <v>16.237961368000001</v>
          </cell>
          <cell r="E90">
            <v>23.533824985599999</v>
          </cell>
        </row>
        <row r="91">
          <cell r="B91">
            <v>14.302592324063999</v>
          </cell>
          <cell r="C91">
            <v>25.859492985231999</v>
          </cell>
          <cell r="D91">
            <v>16.53070610688</v>
          </cell>
          <cell r="E91">
            <v>22.883871235767273</v>
          </cell>
        </row>
        <row r="92">
          <cell r="B92">
            <v>14.592580247488002</v>
          </cell>
          <cell r="C92">
            <v>24.908500760277331</v>
          </cell>
          <cell r="D92">
            <v>16.82345084576</v>
          </cell>
          <cell r="E92">
            <v>22.366638505813331</v>
          </cell>
        </row>
        <row r="93">
          <cell r="B93">
            <v>14.882568170912002</v>
          </cell>
          <cell r="C93">
            <v>24.126121794809844</v>
          </cell>
          <cell r="D93">
            <v>17.116195584639996</v>
          </cell>
          <cell r="E93">
            <v>21.951498868073845</v>
          </cell>
        </row>
        <row r="94">
          <cell r="B94">
            <v>15.172556094336</v>
          </cell>
          <cell r="C94">
            <v>23.476224676082289</v>
          </cell>
          <cell r="D94">
            <v>17.40894032352</v>
          </cell>
          <cell r="E94">
            <v>21.616575231359999</v>
          </cell>
        </row>
        <row r="95">
          <cell r="B95">
            <v>15.462544017760001</v>
          </cell>
          <cell r="C95">
            <v>22.932313034746663</v>
          </cell>
          <cell r="D95">
            <v>17.701685062399999</v>
          </cell>
          <cell r="E95">
            <v>21.345824395466664</v>
          </cell>
        </row>
        <row r="96">
          <cell r="B96">
            <v>15.752531941184001</v>
          </cell>
          <cell r="C96">
            <v>22.474514593791998</v>
          </cell>
          <cell r="D96">
            <v>17.994429801279999</v>
          </cell>
          <cell r="E96">
            <v>21.127213960240002</v>
          </cell>
        </row>
        <row r="97">
          <cell r="B97">
            <v>16.042519864608</v>
          </cell>
          <cell r="C97">
            <v>22.087632906092239</v>
          </cell>
          <cell r="D97">
            <v>18.287174540160002</v>
          </cell>
          <cell r="E97">
            <v>20.951542678503529</v>
          </cell>
        </row>
        <row r="98">
          <cell r="B98">
            <v>16.332507788032</v>
          </cell>
          <cell r="C98">
            <v>21.759848512771555</v>
          </cell>
          <cell r="D98">
            <v>18.579919279040002</v>
          </cell>
          <cell r="E98">
            <v>20.811654024675555</v>
          </cell>
        </row>
        <row r="99">
          <cell r="B99">
            <v>16.622495711456001</v>
          </cell>
          <cell r="C99">
            <v>21.481830262085893</v>
          </cell>
        </row>
        <row r="100">
          <cell r="B100">
            <v>16.912483634880001</v>
          </cell>
          <cell r="C100">
            <v>21.246113232640003</v>
          </cell>
        </row>
        <row r="101">
          <cell r="B101">
            <v>17.202471558304001</v>
          </cell>
          <cell r="C101">
            <v>21.046654392828188</v>
          </cell>
        </row>
        <row r="102">
          <cell r="B102">
            <v>17.492459481728002</v>
          </cell>
          <cell r="C102">
            <v>20.878509444064004</v>
          </cell>
        </row>
        <row r="103">
          <cell r="B103">
            <v>17.782447405151999</v>
          </cell>
          <cell r="C103">
            <v>20.737593965776</v>
          </cell>
        </row>
        <row r="104">
          <cell r="B104">
            <v>18.072435328576002</v>
          </cell>
          <cell r="C104">
            <v>20.620504274154666</v>
          </cell>
        </row>
        <row r="105">
          <cell r="B105">
            <v>18.362423252000003</v>
          </cell>
          <cell r="C105">
            <v>20.5243812748</v>
          </cell>
        </row>
        <row r="106">
          <cell r="B106">
            <v>18.652411175424</v>
          </cell>
          <cell r="C106">
            <v>20.446805733988921</v>
          </cell>
        </row>
        <row r="107">
          <cell r="B107">
            <v>18.942399098848</v>
          </cell>
          <cell r="C107">
            <v>20.385716822994372</v>
          </cell>
        </row>
        <row r="108">
          <cell r="B108">
            <v>19.232387022272</v>
          </cell>
          <cell r="C108">
            <v>20.33934811719314</v>
          </cell>
        </row>
        <row r="109">
          <cell r="B109">
            <v>19.522374945696001</v>
          </cell>
          <cell r="C109">
            <v>20.306176836737652</v>
          </cell>
        </row>
        <row r="110">
          <cell r="B110">
            <v>19.812362869120001</v>
          </cell>
          <cell r="C110">
            <v>20.284883239093332</v>
          </cell>
        </row>
        <row r="111">
          <cell r="B111">
            <v>20.102350792544001</v>
          </cell>
          <cell r="C111">
            <v>20.274317871084904</v>
          </cell>
        </row>
        <row r="112">
          <cell r="B112">
            <v>20.392338715967998</v>
          </cell>
          <cell r="C112">
            <v>20.273474961184</v>
          </cell>
        </row>
        <row r="113">
          <cell r="B113">
            <v>28.368055485120003</v>
          </cell>
          <cell r="C113">
            <v>20.994096297953941</v>
          </cell>
        </row>
        <row r="114">
          <cell r="B114">
            <v>30.039614709760002</v>
          </cell>
          <cell r="C114">
            <v>21.235559203821179</v>
          </cell>
        </row>
        <row r="115">
          <cell r="B115">
            <v>31.711173934400005</v>
          </cell>
          <cell r="C115">
            <v>21.510983064342863</v>
          </cell>
        </row>
        <row r="116">
          <cell r="B116">
            <v>33.382733159040001</v>
          </cell>
          <cell r="C116">
            <v>21.817537799964448</v>
          </cell>
        </row>
      </sheetData>
      <sheetData sheetId="11" refreshError="1">
        <row r="8">
          <cell r="A8">
            <v>5</v>
          </cell>
        </row>
        <row r="230">
          <cell r="B230">
            <v>10.504353343619998</v>
          </cell>
          <cell r="C230">
            <v>16.229724111709995</v>
          </cell>
        </row>
        <row r="231">
          <cell r="B231">
            <v>10.508964495298798</v>
          </cell>
          <cell r="C231">
            <v>16.191823017721585</v>
          </cell>
        </row>
        <row r="232">
          <cell r="B232">
            <v>10.513575646977598</v>
          </cell>
          <cell r="C232">
            <v>16.15445095886248</v>
          </cell>
        </row>
        <row r="233">
          <cell r="B233">
            <v>10.518186798656398</v>
          </cell>
          <cell r="C233">
            <v>16.117597561894865</v>
          </cell>
        </row>
        <row r="234">
          <cell r="B234">
            <v>10.522797950335198</v>
          </cell>
          <cell r="C234">
            <v>16.081252723015648</v>
          </cell>
        </row>
        <row r="235">
          <cell r="B235">
            <v>10.527409102013998</v>
          </cell>
          <cell r="C235">
            <v>16.045406599165062</v>
          </cell>
        </row>
        <row r="236">
          <cell r="B236">
            <v>10.532020253692798</v>
          </cell>
          <cell r="C236">
            <v>16.010049599669475</v>
          </cell>
        </row>
        <row r="237">
          <cell r="B237">
            <v>10.536631405371597</v>
          </cell>
          <cell r="C237">
            <v>15.975172378203631</v>
          </cell>
        </row>
        <row r="238">
          <cell r="B238">
            <v>10.541242557050397</v>
          </cell>
          <cell r="C238">
            <v>15.940765825058106</v>
          </cell>
        </row>
        <row r="239">
          <cell r="B239">
            <v>10.545853708729197</v>
          </cell>
          <cell r="C239">
            <v>15.90682105969856</v>
          </cell>
        </row>
        <row r="240">
          <cell r="B240">
            <v>10.550464860407997</v>
          </cell>
          <cell r="C240">
            <v>15.873329423603996</v>
          </cell>
        </row>
        <row r="241">
          <cell r="B241">
            <v>10.555076012086797</v>
          </cell>
          <cell r="C241">
            <v>15.840282473371966</v>
          </cell>
        </row>
        <row r="242">
          <cell r="B242">
            <v>10.559687163765597</v>
          </cell>
          <cell r="C242">
            <v>15.807671974079094</v>
          </cell>
        </row>
        <row r="243">
          <cell r="B243">
            <v>10.564298315444397</v>
          </cell>
          <cell r="C243">
            <v>15.775489892885998</v>
          </cell>
        </row>
        <row r="244">
          <cell r="B244">
            <v>10.568909467123197</v>
          </cell>
          <cell r="C244">
            <v>15.74372839287623</v>
          </cell>
        </row>
        <row r="245">
          <cell r="B245">
            <v>10.573520618801997</v>
          </cell>
          <cell r="C245">
            <v>15.712379827119179</v>
          </cell>
        </row>
        <row r="246">
          <cell r="B246">
            <v>10.578131770480798</v>
          </cell>
          <cell r="C246">
            <v>15.681436732947624</v>
          </cell>
        </row>
        <row r="247">
          <cell r="B247">
            <v>10.582742922159596</v>
          </cell>
          <cell r="C247">
            <v>15.650891826440876</v>
          </cell>
        </row>
        <row r="248">
          <cell r="B248">
            <v>10.587354073838396</v>
          </cell>
          <cell r="C248">
            <v>15.620737997104911</v>
          </cell>
        </row>
        <row r="249">
          <cell r="B249">
            <v>10.5919652255172</v>
          </cell>
          <cell r="C249">
            <v>15.590968302741434</v>
          </cell>
        </row>
        <row r="250">
          <cell r="B250">
            <v>10.596576377195998</v>
          </cell>
          <cell r="C250">
            <v>15.561575964497997</v>
          </cell>
        </row>
        <row r="251">
          <cell r="B251">
            <v>10.601187528874798</v>
          </cell>
          <cell r="C251">
            <v>15.532554362091783</v>
          </cell>
        </row>
        <row r="252">
          <cell r="B252">
            <v>10.605798680553599</v>
          </cell>
          <cell r="C252">
            <v>15.503897029200054</v>
          </cell>
        </row>
        <row r="253">
          <cell r="B253">
            <v>10.610409832232397</v>
          </cell>
          <cell r="C253">
            <v>15.475597649010416</v>
          </cell>
        </row>
        <row r="254">
          <cell r="B254">
            <v>10.615020983911199</v>
          </cell>
          <cell r="C254">
            <v>15.447650049924562</v>
          </cell>
        </row>
        <row r="255">
          <cell r="B255">
            <v>10.619632135589997</v>
          </cell>
          <cell r="C255">
            <v>15.420048201409283</v>
          </cell>
        </row>
        <row r="256">
          <cell r="B256">
            <v>10.624243287268797</v>
          </cell>
          <cell r="C256">
            <v>15.392786209988941</v>
          </cell>
        </row>
        <row r="257">
          <cell r="B257">
            <v>10.628854438947599</v>
          </cell>
          <cell r="C257">
            <v>15.365858315373796</v>
          </cell>
        </row>
        <row r="258">
          <cell r="B258">
            <v>10.633465590626399</v>
          </cell>
          <cell r="C258">
            <v>15.339258886718817</v>
          </cell>
        </row>
        <row r="259">
          <cell r="B259">
            <v>10.638076742305197</v>
          </cell>
          <cell r="C259">
            <v>15.312982419007904</v>
          </cell>
        </row>
        <row r="260">
          <cell r="B260">
            <v>10.642687893983998</v>
          </cell>
          <cell r="C260">
            <v>15.287023529558663</v>
          </cell>
        </row>
        <row r="261">
          <cell r="B261">
            <v>10.647299045662797</v>
          </cell>
          <cell r="C261">
            <v>15.261376954643</v>
          </cell>
        </row>
        <row r="262">
          <cell r="B262">
            <v>10.651910197341598</v>
          </cell>
          <cell r="C262">
            <v>15.236037546219148</v>
          </cell>
        </row>
        <row r="263">
          <cell r="B263">
            <v>10.656521349020398</v>
          </cell>
          <cell r="C263">
            <v>15.211000268770851</v>
          </cell>
        </row>
        <row r="264">
          <cell r="B264">
            <v>10.661132500699196</v>
          </cell>
          <cell r="C264">
            <v>15.186260196249597</v>
          </cell>
        </row>
        <row r="265">
          <cell r="B265">
            <v>10.665743652377998</v>
          </cell>
          <cell r="C265">
            <v>15.161812509116023</v>
          </cell>
        </row>
        <row r="266">
          <cell r="B266">
            <v>10.670354804056798</v>
          </cell>
          <cell r="C266">
            <v>15.137652491476786</v>
          </cell>
        </row>
        <row r="267">
          <cell r="B267">
            <v>10.674965955735596</v>
          </cell>
          <cell r="C267">
            <v>15.113775528313251</v>
          </cell>
        </row>
        <row r="268">
          <cell r="B268">
            <v>10.679577107414397</v>
          </cell>
          <cell r="C268">
            <v>15.090177102798686</v>
          </cell>
        </row>
        <row r="269">
          <cell r="B269">
            <v>10.684188259093197</v>
          </cell>
          <cell r="C269">
            <v>15.066852793700566</v>
          </cell>
        </row>
        <row r="270">
          <cell r="B270">
            <v>10.688799410771997</v>
          </cell>
          <cell r="C270">
            <v>15.043798272864946</v>
          </cell>
        </row>
        <row r="271">
          <cell r="B271">
            <v>10.693410562450797</v>
          </cell>
          <cell r="C271">
            <v>15.021009302779849</v>
          </cell>
        </row>
        <row r="272">
          <cell r="B272">
            <v>10.698021714129599</v>
          </cell>
          <cell r="C272">
            <v>14.998481734214799</v>
          </cell>
        </row>
        <row r="273">
          <cell r="B273">
            <v>10.702632865808399</v>
          </cell>
          <cell r="C273">
            <v>14.97621150393373</v>
          </cell>
        </row>
        <row r="274">
          <cell r="B274">
            <v>10.707244017487199</v>
          </cell>
          <cell r="C274">
            <v>14.954194632478648</v>
          </cell>
        </row>
        <row r="275">
          <cell r="B275">
            <v>10.711855169165998</v>
          </cell>
          <cell r="C275">
            <v>14.932427222021458</v>
          </cell>
        </row>
        <row r="276">
          <cell r="B276">
            <v>10.716466320844798</v>
          </cell>
          <cell r="C276">
            <v>14.910905454281577</v>
          </cell>
        </row>
        <row r="277">
          <cell r="B277">
            <v>10.721077472523598</v>
          </cell>
          <cell r="C277">
            <v>14.889625588506977</v>
          </cell>
        </row>
        <row r="278">
          <cell r="B278">
            <v>10.725688624202398</v>
          </cell>
          <cell r="C278">
            <v>14.868583959516346</v>
          </cell>
        </row>
        <row r="279">
          <cell r="B279">
            <v>10.730299775881198</v>
          </cell>
          <cell r="C279">
            <v>14.847776975800395</v>
          </cell>
        </row>
        <row r="280">
          <cell r="B280">
            <v>10.734910927559998</v>
          </cell>
          <cell r="C280">
            <v>14.827201117679998</v>
          </cell>
        </row>
        <row r="281">
          <cell r="B281">
            <v>10.739522079238798</v>
          </cell>
          <cell r="C281">
            <v>14.806852935519396</v>
          </cell>
        </row>
        <row r="282">
          <cell r="B282">
            <v>10.744133230917598</v>
          </cell>
          <cell r="C282">
            <v>14.786729047992459</v>
          </cell>
        </row>
        <row r="283">
          <cell r="B283">
            <v>10.748744382596398</v>
          </cell>
          <cell r="C283">
            <v>14.766826140400168</v>
          </cell>
        </row>
        <row r="284">
          <cell r="B284">
            <v>10.753355534275197</v>
          </cell>
          <cell r="C284">
            <v>14.747140963037598</v>
          </cell>
        </row>
        <row r="285">
          <cell r="B285">
            <v>10.757966685953997</v>
          </cell>
          <cell r="C285">
            <v>14.727670329608705</v>
          </cell>
        </row>
        <row r="286">
          <cell r="B286">
            <v>10.762577837632797</v>
          </cell>
          <cell r="C286">
            <v>14.708411115687271</v>
          </cell>
        </row>
        <row r="287">
          <cell r="B287">
            <v>10.767188989311599</v>
          </cell>
          <cell r="C287">
            <v>14.689360257222464</v>
          </cell>
        </row>
        <row r="288">
          <cell r="B288">
            <v>10.771800140990397</v>
          </cell>
          <cell r="C288">
            <v>14.670514749087506</v>
          </cell>
        </row>
        <row r="289">
          <cell r="B289">
            <v>10.776411292669197</v>
          </cell>
          <cell r="C289">
            <v>14.651871643670006</v>
          </cell>
        </row>
        <row r="290">
          <cell r="B290">
            <v>10.781022444347997</v>
          </cell>
          <cell r="C290">
            <v>14.633428049502569</v>
          </cell>
        </row>
        <row r="291">
          <cell r="B291">
            <v>10.785633596026797</v>
          </cell>
          <cell r="C291">
            <v>14.615181129932354</v>
          </cell>
        </row>
        <row r="292">
          <cell r="B292">
            <v>10.790244747705596</v>
          </cell>
          <cell r="C292">
            <v>14.597128101828268</v>
          </cell>
        </row>
        <row r="293">
          <cell r="B293">
            <v>10.794855899384396</v>
          </cell>
          <cell r="C293">
            <v>14.579266234324592</v>
          </cell>
        </row>
        <row r="294">
          <cell r="B294">
            <v>10.799467051063196</v>
          </cell>
          <cell r="C294">
            <v>14.561592847599821</v>
          </cell>
        </row>
        <row r="295">
          <cell r="B295">
            <v>10.804078202741998</v>
          </cell>
          <cell r="C295">
            <v>14.544105311689602</v>
          </cell>
        </row>
        <row r="296">
          <cell r="B296">
            <v>10.808689354420798</v>
          </cell>
          <cell r="C296">
            <v>14.526801045332618</v>
          </cell>
        </row>
        <row r="297">
          <cell r="B297">
            <v>10.813300506099598</v>
          </cell>
          <cell r="C297">
            <v>14.509677514848415</v>
          </cell>
        </row>
        <row r="298">
          <cell r="B298">
            <v>10.817911657778399</v>
          </cell>
          <cell r="C298">
            <v>14.492732233046077</v>
          </cell>
        </row>
        <row r="299">
          <cell r="B299">
            <v>10.822522809457197</v>
          </cell>
          <cell r="C299">
            <v>14.475962758162842</v>
          </cell>
        </row>
        <row r="300">
          <cell r="B300">
            <v>10.827133961135997</v>
          </cell>
          <cell r="C300">
            <v>14.459366692831633</v>
          </cell>
        </row>
        <row r="301">
          <cell r="B301">
            <v>10.831745112814799</v>
          </cell>
          <cell r="C301">
            <v>14.442941683076628</v>
          </cell>
        </row>
        <row r="302">
          <cell r="B302">
            <v>10.836356264493597</v>
          </cell>
          <cell r="C302">
            <v>14.426685417335984</v>
          </cell>
        </row>
        <row r="303">
          <cell r="B303">
            <v>10.840967416172399</v>
          </cell>
          <cell r="C303">
            <v>14.41059562551086</v>
          </cell>
        </row>
        <row r="304">
          <cell r="B304">
            <v>10.845578567851199</v>
          </cell>
          <cell r="C304">
            <v>14.39467007803988</v>
          </cell>
        </row>
        <row r="305">
          <cell r="B305">
            <v>10.850189719529997</v>
          </cell>
          <cell r="C305">
            <v>14.378906584998331</v>
          </cell>
        </row>
        <row r="306">
          <cell r="B306">
            <v>10.854800871208798</v>
          </cell>
          <cell r="C306">
            <v>14.363302995221211</v>
          </cell>
        </row>
        <row r="307">
          <cell r="B307">
            <v>10.859412022887597</v>
          </cell>
          <cell r="C307">
            <v>14.347857195449523</v>
          </cell>
        </row>
        <row r="308">
          <cell r="B308">
            <v>10.864023174566396</v>
          </cell>
          <cell r="C308">
            <v>14.332567109498989</v>
          </cell>
        </row>
        <row r="309">
          <cell r="B309">
            <v>10.868634326245198</v>
          </cell>
          <cell r="C309">
            <v>14.317430697450545</v>
          </cell>
        </row>
        <row r="310">
          <cell r="B310">
            <v>10.873245477923998</v>
          </cell>
          <cell r="C310">
            <v>14.302445954861996</v>
          </cell>
        </row>
        <row r="311">
          <cell r="B311">
            <v>10.877856629602798</v>
          </cell>
          <cell r="C311">
            <v>14.287610912000098</v>
          </cell>
        </row>
        <row r="312">
          <cell r="B312">
            <v>10.882467781281598</v>
          </cell>
          <cell r="C312">
            <v>14.272923633092521</v>
          </cell>
        </row>
        <row r="313">
          <cell r="B313">
            <v>10.887078932960396</v>
          </cell>
          <cell r="C313">
            <v>14.258382215599083</v>
          </cell>
        </row>
        <row r="314">
          <cell r="B314">
            <v>10.891690084639198</v>
          </cell>
          <cell r="C314">
            <v>14.243984789501649</v>
          </cell>
        </row>
        <row r="315">
          <cell r="B315">
            <v>10.896301236317997</v>
          </cell>
          <cell r="C315">
            <v>14.229729516612187</v>
          </cell>
        </row>
        <row r="316">
          <cell r="B316">
            <v>10.900912387996796</v>
          </cell>
          <cell r="C316">
            <v>14.215614589898399</v>
          </cell>
        </row>
        <row r="317">
          <cell r="B317">
            <v>10.905523539675597</v>
          </cell>
          <cell r="C317">
            <v>14.201638232826406</v>
          </cell>
        </row>
        <row r="318">
          <cell r="B318">
            <v>10.910134691354397</v>
          </cell>
          <cell r="C318">
            <v>14.187798698720053</v>
          </cell>
        </row>
        <row r="319">
          <cell r="B319">
            <v>10.914745843033199</v>
          </cell>
          <cell r="C319">
            <v>14.174094270136262</v>
          </cell>
        </row>
        <row r="320">
          <cell r="B320">
            <v>10.919356994711999</v>
          </cell>
          <cell r="C320">
            <v>14.160523258255996</v>
          </cell>
        </row>
        <row r="321">
          <cell r="B321">
            <v>10.923968146390798</v>
          </cell>
          <cell r="C321">
            <v>14.147084002290416</v>
          </cell>
        </row>
        <row r="322">
          <cell r="B322">
            <v>10.928579298069598</v>
          </cell>
          <cell r="C322">
            <v>14.133774868901741</v>
          </cell>
        </row>
        <row r="323">
          <cell r="B323">
            <v>10.933190449748398</v>
          </cell>
          <cell r="C323">
            <v>14.120594251638394</v>
          </cell>
        </row>
        <row r="324">
          <cell r="B324">
            <v>10.937801601427198</v>
          </cell>
          <cell r="C324">
            <v>14.107540570384089</v>
          </cell>
        </row>
        <row r="325">
          <cell r="B325">
            <v>10.942412753105998</v>
          </cell>
          <cell r="C325">
            <v>14.094612270820344</v>
          </cell>
        </row>
        <row r="326">
          <cell r="B326">
            <v>10.947023904784798</v>
          </cell>
          <cell r="C326">
            <v>14.08180782390215</v>
          </cell>
        </row>
        <row r="327">
          <cell r="B327">
            <v>10.951635056463598</v>
          </cell>
          <cell r="C327">
            <v>14.069125725346373</v>
          </cell>
        </row>
        <row r="328">
          <cell r="B328">
            <v>10.956246208142398</v>
          </cell>
          <cell r="C328">
            <v>14.056564495132488</v>
          </cell>
        </row>
        <row r="329">
          <cell r="B329">
            <v>10.960857359821198</v>
          </cell>
          <cell r="C329">
            <v>14.044122677015416</v>
          </cell>
        </row>
        <row r="330">
          <cell r="B330">
            <v>10.965468511499997</v>
          </cell>
          <cell r="C330">
            <v>14.031798838049996</v>
          </cell>
        </row>
        <row r="331">
          <cell r="B331">
            <v>10.970079663178797</v>
          </cell>
          <cell r="C331">
            <v>14.019591568126847</v>
          </cell>
        </row>
        <row r="332">
          <cell r="B332">
            <v>10.974690814857597</v>
          </cell>
          <cell r="C332">
            <v>14.007499479519275</v>
          </cell>
        </row>
        <row r="333">
          <cell r="B333">
            <v>10.979301966536397</v>
          </cell>
          <cell r="C333">
            <v>13.995521206440923</v>
          </cell>
        </row>
        <row r="334">
          <cell r="B334">
            <v>10.983913118215197</v>
          </cell>
          <cell r="C334">
            <v>13.983655404613895</v>
          </cell>
        </row>
        <row r="335">
          <cell r="B335">
            <v>10.988524269893997</v>
          </cell>
          <cell r="C335">
            <v>13.971900750846997</v>
          </cell>
        </row>
        <row r="336">
          <cell r="B336">
            <v>10.993135421572797</v>
          </cell>
          <cell r="C336">
            <v>13.960255942623899</v>
          </cell>
        </row>
        <row r="337">
          <cell r="B337">
            <v>10.997746573251597</v>
          </cell>
          <cell r="C337">
            <v>13.948719697700893</v>
          </cell>
        </row>
        <row r="338">
          <cell r="B338">
            <v>11.002357724930397</v>
          </cell>
          <cell r="C338">
            <v>13.937290753714032</v>
          </cell>
        </row>
        <row r="339">
          <cell r="B339">
            <v>11.006968876609198</v>
          </cell>
          <cell r="C339">
            <v>13.925967867795331</v>
          </cell>
        </row>
        <row r="340">
          <cell r="B340">
            <v>11.011580028287996</v>
          </cell>
          <cell r="C340">
            <v>13.914749816197844</v>
          </cell>
        </row>
        <row r="341">
          <cell r="B341">
            <v>11.016191179966796</v>
          </cell>
          <cell r="C341">
            <v>13.903635393929374</v>
          </cell>
        </row>
        <row r="342">
          <cell r="B342">
            <v>11.020802331645596</v>
          </cell>
          <cell r="C342">
            <v>13.892623414394551</v>
          </cell>
        </row>
        <row r="343">
          <cell r="B343">
            <v>11.025413483324398</v>
          </cell>
          <cell r="C343">
            <v>13.88171270904509</v>
          </cell>
        </row>
        <row r="344">
          <cell r="B344">
            <v>11.030024635003199</v>
          </cell>
          <cell r="C344">
            <v>13.870902127037962</v>
          </cell>
        </row>
        <row r="345">
          <cell r="B345">
            <v>11.034635786681998</v>
          </cell>
          <cell r="C345">
            <v>13.860190534901372</v>
          </cell>
        </row>
        <row r="346">
          <cell r="B346">
            <v>11.039246938360797</v>
          </cell>
          <cell r="C346">
            <v>13.849576816208216</v>
          </cell>
        </row>
        <row r="347">
          <cell r="B347">
            <v>11.043858090039599</v>
          </cell>
          <cell r="C347">
            <v>13.839059871256875</v>
          </cell>
        </row>
        <row r="348">
          <cell r="B348">
            <v>11.048469241718397</v>
          </cell>
          <cell r="C348">
            <v>13.828638616759196</v>
          </cell>
        </row>
        <row r="349">
          <cell r="B349">
            <v>11.053080393397197</v>
          </cell>
          <cell r="C349">
            <v>13.818311985535399</v>
          </cell>
        </row>
        <row r="350">
          <cell r="B350">
            <v>11.057691545075999</v>
          </cell>
          <cell r="C350">
            <v>13.808078926215774</v>
          </cell>
        </row>
        <row r="351">
          <cell r="B351">
            <v>11.062302696754797</v>
          </cell>
          <cell r="C351">
            <v>13.797938402948983</v>
          </cell>
        </row>
        <row r="352">
          <cell r="B352">
            <v>11.066913848433598</v>
          </cell>
          <cell r="C352">
            <v>13.787889395116798</v>
          </cell>
        </row>
        <row r="353">
          <cell r="B353">
            <v>11.071525000112398</v>
          </cell>
          <cell r="C353">
            <v>13.777930897055098</v>
          </cell>
        </row>
        <row r="354">
          <cell r="B354">
            <v>11.076136151791196</v>
          </cell>
          <cell r="C354">
            <v>13.768061917781001</v>
          </cell>
        </row>
        <row r="355">
          <cell r="B355">
            <v>11.080747303469998</v>
          </cell>
          <cell r="C355">
            <v>13.758281480725906</v>
          </cell>
        </row>
        <row r="356">
          <cell r="B356">
            <v>11.085358455148798</v>
          </cell>
          <cell r="C356">
            <v>13.748588623474397</v>
          </cell>
        </row>
        <row r="357">
          <cell r="B357">
            <v>11.089969606827598</v>
          </cell>
          <cell r="C357">
            <v>13.738982397508744</v>
          </cell>
        </row>
        <row r="358">
          <cell r="B358">
            <v>11.094580758506396</v>
          </cell>
          <cell r="C358">
            <v>13.729461867958952</v>
          </cell>
        </row>
        <row r="359">
          <cell r="B359">
            <v>11.099191910185196</v>
          </cell>
          <cell r="C359">
            <v>13.720026113358188</v>
          </cell>
        </row>
        <row r="360">
          <cell r="B360">
            <v>11.103803061863998</v>
          </cell>
          <cell r="C360">
            <v>13.710674225403427</v>
          </cell>
        </row>
        <row r="361">
          <cell r="B361">
            <v>11.108414213542797</v>
          </cell>
          <cell r="C361">
            <v>13.701405308721217</v>
          </cell>
        </row>
        <row r="362">
          <cell r="B362">
            <v>11.113025365221597</v>
          </cell>
          <cell r="C362">
            <v>13.692218480638456</v>
          </cell>
        </row>
        <row r="363">
          <cell r="B363">
            <v>11.117636516900397</v>
          </cell>
          <cell r="C363">
            <v>13.68311287095797</v>
          </cell>
        </row>
        <row r="364">
          <cell r="B364">
            <v>11.122247668579195</v>
          </cell>
          <cell r="C364">
            <v>13.674087621738893</v>
          </cell>
        </row>
        <row r="365">
          <cell r="B365">
            <v>11.126858820257995</v>
          </cell>
          <cell r="C365">
            <v>13.66514188708163</v>
          </cell>
        </row>
        <row r="366">
          <cell r="B366">
            <v>11.131469971936799</v>
          </cell>
          <cell r="C366">
            <v>13.656274832917347</v>
          </cell>
        </row>
        <row r="367">
          <cell r="B367">
            <v>11.136081123615599</v>
          </cell>
          <cell r="C367">
            <v>13.647485636801871</v>
          </cell>
        </row>
        <row r="368">
          <cell r="B368">
            <v>11.140692275294398</v>
          </cell>
          <cell r="C368">
            <v>13.638773487713863</v>
          </cell>
        </row>
        <row r="369">
          <cell r="B369">
            <v>11.1453034269732</v>
          </cell>
          <cell r="C369">
            <v>13.630137585857186</v>
          </cell>
        </row>
        <row r="370">
          <cell r="B370">
            <v>11.149914578651996</v>
          </cell>
          <cell r="C370">
            <v>13.621577142467375</v>
          </cell>
        </row>
        <row r="371">
          <cell r="B371">
            <v>11.154525730330798</v>
          </cell>
          <cell r="C371">
            <v>13.613091379622098</v>
          </cell>
        </row>
        <row r="372">
          <cell r="B372">
            <v>11.159136882009598</v>
          </cell>
          <cell r="C372">
            <v>13.604679530055483</v>
          </cell>
        </row>
        <row r="373">
          <cell r="B373">
            <v>11.163748033688398</v>
          </cell>
          <cell r="C373">
            <v>13.596340836976278</v>
          </cell>
        </row>
        <row r="374">
          <cell r="B374">
            <v>11.168359185367198</v>
          </cell>
          <cell r="C374">
            <v>13.588074553889717</v>
          </cell>
        </row>
        <row r="375">
          <cell r="B375">
            <v>11.172970337045996</v>
          </cell>
          <cell r="C375">
            <v>13.579879944422997</v>
          </cell>
        </row>
        <row r="376">
          <cell r="B376">
            <v>11.177581488724798</v>
          </cell>
          <cell r="C376">
            <v>13.57175628215429</v>
          </cell>
        </row>
        <row r="377">
          <cell r="B377">
            <v>11.182192640403597</v>
          </cell>
          <cell r="C377">
            <v>13.56370285044523</v>
          </cell>
        </row>
        <row r="378">
          <cell r="B378">
            <v>11.186803792082397</v>
          </cell>
          <cell r="C378">
            <v>13.555718942276766</v>
          </cell>
        </row>
        <row r="379">
          <cell r="B379">
            <v>11.191414943761197</v>
          </cell>
          <cell r="C379">
            <v>13.54780386008829</v>
          </cell>
        </row>
        <row r="380">
          <cell r="B380">
            <v>11.196026095439999</v>
          </cell>
          <cell r="C380">
            <v>13.539956915619996</v>
          </cell>
        </row>
        <row r="381">
          <cell r="B381">
            <v>11.200637247118799</v>
          </cell>
          <cell r="C381">
            <v>13.532177429758399</v>
          </cell>
        </row>
        <row r="382">
          <cell r="B382">
            <v>11.205248398797597</v>
          </cell>
          <cell r="C382">
            <v>13.524464732384891</v>
          </cell>
        </row>
        <row r="383">
          <cell r="B383">
            <v>11.209859550476397</v>
          </cell>
          <cell r="C383">
            <v>13.516818162227308</v>
          </cell>
        </row>
        <row r="384">
          <cell r="B384">
            <v>11.214470702155197</v>
          </cell>
          <cell r="C384">
            <v>13.509237066714437</v>
          </cell>
        </row>
        <row r="385">
          <cell r="B385">
            <v>11.219081853833998</v>
          </cell>
          <cell r="C385">
            <v>13.501720801833391</v>
          </cell>
        </row>
        <row r="386">
          <cell r="B386">
            <v>11.223693005512798</v>
          </cell>
          <cell r="C386">
            <v>13.494268731989729</v>
          </cell>
        </row>
        <row r="387">
          <cell r="B387">
            <v>11.228304157191596</v>
          </cell>
          <cell r="C387">
            <v>13.486880229870387</v>
          </cell>
        </row>
        <row r="388">
          <cell r="B388">
            <v>11.232915308870396</v>
          </cell>
          <cell r="C388">
            <v>13.479554676309224</v>
          </cell>
        </row>
        <row r="389">
          <cell r="B389">
            <v>11.237526460549198</v>
          </cell>
          <cell r="C389">
            <v>13.47229146015518</v>
          </cell>
        </row>
        <row r="390">
          <cell r="B390">
            <v>11.242137612227998</v>
          </cell>
          <cell r="C390">
            <v>13.465089978143029</v>
          </cell>
        </row>
        <row r="391">
          <cell r="B391">
            <v>11.246748763906799</v>
          </cell>
          <cell r="C391">
            <v>13.45794963476658</v>
          </cell>
        </row>
        <row r="392">
          <cell r="B392">
            <v>11.251359915585599</v>
          </cell>
          <cell r="C392">
            <v>13.450869842154335</v>
          </cell>
        </row>
        <row r="393">
          <cell r="B393">
            <v>11.255971067264397</v>
          </cell>
          <cell r="C393">
            <v>13.443850019947531</v>
          </cell>
        </row>
        <row r="394">
          <cell r="B394">
            <v>11.260582218943197</v>
          </cell>
          <cell r="C394">
            <v>13.436889595180514</v>
          </cell>
        </row>
        <row r="395">
          <cell r="B395">
            <v>11.265193370621997</v>
          </cell>
          <cell r="C395">
            <v>13.429988002163379</v>
          </cell>
        </row>
        <row r="396">
          <cell r="B396">
            <v>11.269804522300799</v>
          </cell>
          <cell r="C396">
            <v>13.42314468236685</v>
          </cell>
        </row>
        <row r="397">
          <cell r="B397">
            <v>11.274415673979599</v>
          </cell>
          <cell r="C397">
            <v>13.416359084309354</v>
          </cell>
        </row>
        <row r="398">
          <cell r="B398">
            <v>11.279026825658399</v>
          </cell>
          <cell r="C398">
            <v>13.409630663446178</v>
          </cell>
        </row>
        <row r="399">
          <cell r="B399">
            <v>11.283637977337197</v>
          </cell>
          <cell r="C399">
            <v>13.40295888206076</v>
          </cell>
        </row>
        <row r="400">
          <cell r="B400">
            <v>11.288249129015997</v>
          </cell>
          <cell r="C400">
            <v>13.396343209157996</v>
          </cell>
        </row>
        <row r="401">
          <cell r="B401">
            <v>11.292860280694798</v>
          </cell>
          <cell r="C401">
            <v>13.389783120359548</v>
          </cell>
        </row>
        <row r="402">
          <cell r="B402">
            <v>11.297471432373598</v>
          </cell>
          <cell r="C402">
            <v>13.383278097801083</v>
          </cell>
        </row>
        <row r="403">
          <cell r="B403">
            <v>11.302082584052398</v>
          </cell>
          <cell r="C403">
            <v>13.37682763003146</v>
          </cell>
        </row>
        <row r="404">
          <cell r="B404">
            <v>11.306693735731196</v>
          </cell>
          <cell r="C404">
            <v>13.370431211913745</v>
          </cell>
        </row>
        <row r="405">
          <cell r="B405">
            <v>11.311304887409996</v>
          </cell>
          <cell r="C405">
            <v>13.364088344528074</v>
          </cell>
        </row>
        <row r="406">
          <cell r="B406">
            <v>11.315916039088796</v>
          </cell>
          <cell r="C406">
            <v>13.3577985350763</v>
          </cell>
        </row>
        <row r="407">
          <cell r="B407">
            <v>11.320527190767598</v>
          </cell>
          <cell r="C407">
            <v>13.351561296788384</v>
          </cell>
        </row>
        <row r="408">
          <cell r="B408">
            <v>11.325138342446397</v>
          </cell>
          <cell r="C408">
            <v>13.345376148830516</v>
          </cell>
        </row>
        <row r="409">
          <cell r="B409">
            <v>11.329749494125197</v>
          </cell>
          <cell r="C409">
            <v>13.339242616214877</v>
          </cell>
        </row>
        <row r="410">
          <cell r="B410">
            <v>11.334360645803999</v>
          </cell>
          <cell r="C410">
            <v>13.333160229711087</v>
          </cell>
        </row>
        <row r="411">
          <cell r="B411">
            <v>11.338971797482795</v>
          </cell>
          <cell r="C411">
            <v>13.327128525759223</v>
          </cell>
        </row>
        <row r="412">
          <cell r="B412">
            <v>11.343582949161597</v>
          </cell>
          <cell r="C412">
            <v>13.321147046384411</v>
          </cell>
        </row>
        <row r="413">
          <cell r="B413">
            <v>11.348194100840399</v>
          </cell>
          <cell r="C413">
            <v>13.31521533911299</v>
          </cell>
        </row>
        <row r="414">
          <cell r="B414">
            <v>11.352805252519198</v>
          </cell>
          <cell r="C414">
            <v>13.309332956890135</v>
          </cell>
        </row>
        <row r="415">
          <cell r="B415">
            <v>11.357416404197998</v>
          </cell>
          <cell r="C415">
            <v>13.303499457998997</v>
          </cell>
        </row>
        <row r="416">
          <cell r="B416">
            <v>11.362027555876796</v>
          </cell>
          <cell r="C416">
            <v>13.297714405981253</v>
          </cell>
        </row>
        <row r="417">
          <cell r="B417">
            <v>11.366638707555598</v>
          </cell>
          <cell r="C417">
            <v>13.291977369559104</v>
          </cell>
        </row>
        <row r="418">
          <cell r="B418">
            <v>11.371249859234398</v>
          </cell>
          <cell r="C418">
            <v>13.286287922558618</v>
          </cell>
        </row>
        <row r="419">
          <cell r="B419">
            <v>11.375861010913198</v>
          </cell>
          <cell r="C419">
            <v>13.280645643834472</v>
          </cell>
        </row>
        <row r="420">
          <cell r="B420">
            <v>11.380472162591998</v>
          </cell>
          <cell r="C420">
            <v>13.275050117195997</v>
          </cell>
        </row>
        <row r="421">
          <cell r="B421">
            <v>11.385083314270796</v>
          </cell>
          <cell r="C421">
            <v>13.269500931334516</v>
          </cell>
        </row>
        <row r="422">
          <cell r="B422">
            <v>11.389694465949596</v>
          </cell>
          <cell r="C422">
            <v>13.263997679751991</v>
          </cell>
        </row>
        <row r="423">
          <cell r="B423">
            <v>11.394305617628397</v>
          </cell>
          <cell r="C423">
            <v>13.258539960690875</v>
          </cell>
        </row>
        <row r="424">
          <cell r="B424">
            <v>11.398916769307197</v>
          </cell>
          <cell r="C424">
            <v>13.253127377065224</v>
          </cell>
        </row>
        <row r="425">
          <cell r="B425">
            <v>11.403527920985997</v>
          </cell>
          <cell r="C425">
            <v>13.247759536392996</v>
          </cell>
        </row>
        <row r="426">
          <cell r="B426">
            <v>11.408139072664799</v>
          </cell>
          <cell r="C426">
            <v>13.242436050729507</v>
          </cell>
        </row>
        <row r="427">
          <cell r="B427">
            <v>11.412750224343599</v>
          </cell>
          <cell r="C427">
            <v>13.237156536602058</v>
          </cell>
        </row>
        <row r="428">
          <cell r="B428">
            <v>11.417361376022397</v>
          </cell>
          <cell r="C428">
            <v>13.231920614945681</v>
          </cell>
        </row>
        <row r="429">
          <cell r="B429">
            <v>11.421972527701197</v>
          </cell>
          <cell r="C429">
            <v>13.226727911039998</v>
          </cell>
        </row>
        <row r="430">
          <cell r="B430">
            <v>11.426583679379997</v>
          </cell>
          <cell r="C430">
            <v>13.221578054447141</v>
          </cell>
        </row>
        <row r="431">
          <cell r="B431">
            <v>11.431194831058797</v>
          </cell>
          <cell r="C431">
            <v>13.216470678950763</v>
          </cell>
        </row>
        <row r="432">
          <cell r="B432">
            <v>11.435805982737598</v>
          </cell>
          <cell r="C432">
            <v>13.211405422496069</v>
          </cell>
        </row>
        <row r="433">
          <cell r="B433">
            <v>11.440417134416396</v>
          </cell>
          <cell r="C433">
            <v>13.206381927130861</v>
          </cell>
        </row>
        <row r="434">
          <cell r="B434">
            <v>11.445028286095196</v>
          </cell>
          <cell r="C434">
            <v>13.201399838947596</v>
          </cell>
        </row>
        <row r="435">
          <cell r="B435">
            <v>11.449639437773996</v>
          </cell>
          <cell r="C435">
            <v>13.196458808026433</v>
          </cell>
        </row>
        <row r="436">
          <cell r="B436">
            <v>11.454250589452798</v>
          </cell>
          <cell r="C436">
            <v>13.191558488379208</v>
          </cell>
        </row>
        <row r="437">
          <cell r="B437">
            <v>11.458861741131599</v>
          </cell>
          <cell r="C437">
            <v>13.186698537894369</v>
          </cell>
        </row>
        <row r="438">
          <cell r="B438">
            <v>11.463472892810399</v>
          </cell>
          <cell r="C438">
            <v>13.18187861828285</v>
          </cell>
        </row>
        <row r="439">
          <cell r="B439">
            <v>11.468084044489199</v>
          </cell>
          <cell r="C439">
            <v>13.177098395024823</v>
          </cell>
        </row>
        <row r="440">
          <cell r="B440">
            <v>11.472695196167997</v>
          </cell>
          <cell r="C440">
            <v>13.172357537317332</v>
          </cell>
        </row>
        <row r="441">
          <cell r="B441">
            <v>11.477306347846797</v>
          </cell>
          <cell r="C441">
            <v>13.167655718022845</v>
          </cell>
        </row>
        <row r="442">
          <cell r="B442">
            <v>11.481917499525599</v>
          </cell>
          <cell r="C442">
            <v>13.1629926136186</v>
          </cell>
        </row>
        <row r="443">
          <cell r="B443">
            <v>11.486528651204399</v>
          </cell>
          <cell r="C443">
            <v>13.158367904146827</v>
          </cell>
        </row>
        <row r="444">
          <cell r="B444">
            <v>11.491139802883199</v>
          </cell>
          <cell r="C444">
            <v>13.153781273165773</v>
          </cell>
        </row>
        <row r="445">
          <cell r="B445">
            <v>11.495750954561997</v>
          </cell>
          <cell r="C445">
            <v>13.149232407701545</v>
          </cell>
        </row>
        <row r="446">
          <cell r="B446">
            <v>11.500362106240797</v>
          </cell>
          <cell r="C446">
            <v>13.144720998200725</v>
          </cell>
        </row>
        <row r="447">
          <cell r="B447">
            <v>11.504973257919596</v>
          </cell>
          <cell r="C447">
            <v>13.140246738483777</v>
          </cell>
        </row>
        <row r="448">
          <cell r="B448">
            <v>11.509584409598398</v>
          </cell>
          <cell r="C448">
            <v>13.135809325699197</v>
          </cell>
        </row>
        <row r="449">
          <cell r="B449">
            <v>11.514195561277198</v>
          </cell>
          <cell r="C449">
            <v>13.131408460278434</v>
          </cell>
        </row>
        <row r="450">
          <cell r="B450">
            <v>11.518806712955996</v>
          </cell>
          <cell r="C450">
            <v>13.12704384589151</v>
          </cell>
        </row>
        <row r="451">
          <cell r="B451">
            <v>11.523417864634796</v>
          </cell>
          <cell r="C451">
            <v>13.122715189403381</v>
          </cell>
        </row>
        <row r="452">
          <cell r="B452">
            <v>11.528029016313596</v>
          </cell>
          <cell r="C452">
            <v>13.118422200830992</v>
          </cell>
        </row>
        <row r="453">
          <cell r="B453">
            <v>11.532640167992398</v>
          </cell>
          <cell r="C453">
            <v>13.114164593301021</v>
          </cell>
        </row>
        <row r="454">
          <cell r="B454">
            <v>11.537251319671197</v>
          </cell>
          <cell r="C454">
            <v>13.109942083008324</v>
          </cell>
        </row>
        <row r="455">
          <cell r="B455">
            <v>11.541862471349997</v>
          </cell>
          <cell r="C455">
            <v>13.105754389174997</v>
          </cell>
        </row>
        <row r="456">
          <cell r="B456">
            <v>11.546473623028797</v>
          </cell>
          <cell r="C456">
            <v>13.101601234010143</v>
          </cell>
        </row>
        <row r="457">
          <cell r="B457">
            <v>11.551084774707595</v>
          </cell>
          <cell r="C457">
            <v>13.097482342670244</v>
          </cell>
        </row>
        <row r="458">
          <cell r="B458">
            <v>11.555695926386397</v>
          </cell>
          <cell r="C458">
            <v>13.09339744322018</v>
          </cell>
        </row>
        <row r="459">
          <cell r="B459">
            <v>11.560307078065199</v>
          </cell>
          <cell r="C459">
            <v>13.089346266594866</v>
          </cell>
        </row>
        <row r="460">
          <cell r="B460">
            <v>11.564918229743999</v>
          </cell>
          <cell r="C460">
            <v>13.08532854656147</v>
          </cell>
        </row>
        <row r="461">
          <cell r="B461">
            <v>11.569529381422798</v>
          </cell>
          <cell r="C461">
            <v>13.081344019682264</v>
          </cell>
        </row>
        <row r="462">
          <cell r="B462">
            <v>11.574140533101597</v>
          </cell>
          <cell r="C462">
            <v>13.077392425278022</v>
          </cell>
        </row>
        <row r="463">
          <cell r="B463">
            <v>11.578751684780396</v>
          </cell>
          <cell r="C463">
            <v>13.073473505392025</v>
          </cell>
        </row>
        <row r="464">
          <cell r="B464">
            <v>11.583362836459198</v>
          </cell>
          <cell r="C464">
            <v>13.069587004754597</v>
          </cell>
        </row>
        <row r="465">
          <cell r="B465">
            <v>11.587973988137998</v>
          </cell>
          <cell r="C465">
            <v>13.065732670748217</v>
          </cell>
        </row>
        <row r="466">
          <cell r="B466">
            <v>11.592585139816798</v>
          </cell>
          <cell r="C466">
            <v>13.061910253373163</v>
          </cell>
        </row>
        <row r="467">
          <cell r="B467">
            <v>11.597196291495599</v>
          </cell>
          <cell r="C467">
            <v>13.058119505213689</v>
          </cell>
        </row>
        <row r="468">
          <cell r="B468">
            <v>11.601807443174396</v>
          </cell>
          <cell r="C468">
            <v>13.054360181404723</v>
          </cell>
        </row>
        <row r="469">
          <cell r="B469">
            <v>11.606418594853197</v>
          </cell>
          <cell r="C469">
            <v>13.050632039599092</v>
          </cell>
        </row>
        <row r="470">
          <cell r="B470">
            <v>11.611029746531997</v>
          </cell>
          <cell r="C470">
            <v>13.046934839935229</v>
          </cell>
        </row>
        <row r="471">
          <cell r="B471">
            <v>11.615640898210797</v>
          </cell>
          <cell r="C471">
            <v>13.043268345005398</v>
          </cell>
        </row>
        <row r="472">
          <cell r="B472">
            <v>11.620252049889597</v>
          </cell>
          <cell r="C472">
            <v>13.039632319824388</v>
          </cell>
        </row>
        <row r="473">
          <cell r="B473">
            <v>11.624863201568399</v>
          </cell>
          <cell r="C473">
            <v>13.036026531798703</v>
          </cell>
        </row>
        <row r="474">
          <cell r="B474">
            <v>11.629474353247197</v>
          </cell>
          <cell r="C474">
            <v>13.032450750696187</v>
          </cell>
        </row>
        <row r="475">
          <cell r="B475">
            <v>11.634085504925997</v>
          </cell>
          <cell r="C475">
            <v>13.028904748616162</v>
          </cell>
        </row>
        <row r="476">
          <cell r="B476">
            <v>11.638696656604797</v>
          </cell>
          <cell r="C476">
            <v>13.025388299959973</v>
          </cell>
        </row>
        <row r="477">
          <cell r="B477">
            <v>11.643307808283597</v>
          </cell>
          <cell r="C477">
            <v>13.021901181401999</v>
          </cell>
        </row>
        <row r="478">
          <cell r="B478">
            <v>11.647918959962398</v>
          </cell>
          <cell r="C478">
            <v>13.018443171861097</v>
          </cell>
        </row>
        <row r="479">
          <cell r="B479">
            <v>11.652530111641195</v>
          </cell>
          <cell r="C479">
            <v>13.015014052472475</v>
          </cell>
        </row>
        <row r="480">
          <cell r="B480">
            <v>11.657141263319996</v>
          </cell>
          <cell r="C480">
            <v>13.011613606559997</v>
          </cell>
        </row>
        <row r="481">
          <cell r="B481">
            <v>11.661752414998796</v>
          </cell>
          <cell r="C481">
            <v>13.008241619608874</v>
          </cell>
        </row>
        <row r="482">
          <cell r="B482">
            <v>11.666363566677596</v>
          </cell>
          <cell r="C482">
            <v>13.004897879238797</v>
          </cell>
        </row>
        <row r="483">
          <cell r="B483">
            <v>11.670974718356399</v>
          </cell>
          <cell r="C483">
            <v>13.001582175177454</v>
          </cell>
        </row>
        <row r="484">
          <cell r="B484">
            <v>11.675585870035199</v>
          </cell>
          <cell r="C484">
            <v>12.998294299234429</v>
          </cell>
        </row>
        <row r="485">
          <cell r="B485">
            <v>11.680197021713999</v>
          </cell>
          <cell r="C485">
            <v>12.995034045275515</v>
          </cell>
        </row>
        <row r="486">
          <cell r="B486">
            <v>11.684808173392797</v>
          </cell>
          <cell r="C486">
            <v>12.991801209197382</v>
          </cell>
        </row>
        <row r="487">
          <cell r="B487">
            <v>11.689419325071597</v>
          </cell>
          <cell r="C487">
            <v>12.988595588902628</v>
          </cell>
        </row>
        <row r="488">
          <cell r="B488">
            <v>11.694030476750397</v>
          </cell>
          <cell r="C488">
            <v>12.985416984275197</v>
          </cell>
        </row>
        <row r="489">
          <cell r="B489">
            <v>11.698641628429199</v>
          </cell>
          <cell r="C489">
            <v>12.982265197156162</v>
          </cell>
        </row>
        <row r="490">
          <cell r="B490">
            <v>11.703252780107999</v>
          </cell>
          <cell r="C490">
            <v>12.979140031319849</v>
          </cell>
        </row>
        <row r="491">
          <cell r="B491">
            <v>11.707863931786797</v>
          </cell>
          <cell r="C491">
            <v>12.976041292450331</v>
          </cell>
        </row>
        <row r="492">
          <cell r="B492">
            <v>11.712475083465597</v>
          </cell>
          <cell r="C492">
            <v>12.972968788118234</v>
          </cell>
        </row>
        <row r="493">
          <cell r="B493">
            <v>11.717086235144397</v>
          </cell>
          <cell r="C493">
            <v>12.969922327757914</v>
          </cell>
        </row>
        <row r="494">
          <cell r="B494">
            <v>11.721697386823198</v>
          </cell>
          <cell r="C494">
            <v>12.966901722644929</v>
          </cell>
        </row>
        <row r="495">
          <cell r="B495">
            <v>11.726308538501998</v>
          </cell>
          <cell r="C495">
            <v>12.96390678587389</v>
          </cell>
        </row>
        <row r="496">
          <cell r="B496">
            <v>11.730919690180798</v>
          </cell>
          <cell r="C496">
            <v>12.960937332336552</v>
          </cell>
        </row>
        <row r="497">
          <cell r="B497">
            <v>11.735530841859596</v>
          </cell>
          <cell r="C497">
            <v>12.957993178700301</v>
          </cell>
        </row>
        <row r="498">
          <cell r="B498">
            <v>11.740141993538396</v>
          </cell>
          <cell r="C498">
            <v>12.9550741433869</v>
          </cell>
        </row>
        <row r="499">
          <cell r="B499">
            <v>11.744753145217198</v>
          </cell>
          <cell r="C499">
            <v>12.952180046551558</v>
          </cell>
        </row>
        <row r="500">
          <cell r="B500">
            <v>11.749364296895997</v>
          </cell>
          <cell r="C500">
            <v>12.949310710062283</v>
          </cell>
        </row>
        <row r="501">
          <cell r="B501">
            <v>11.753975448574797</v>
          </cell>
          <cell r="C501">
            <v>12.946465957479559</v>
          </cell>
        </row>
        <row r="502">
          <cell r="B502">
            <v>11.758586600253597</v>
          </cell>
          <cell r="C502">
            <v>12.943645614036276</v>
          </cell>
        </row>
        <row r="503">
          <cell r="B503">
            <v>11.763197751932395</v>
          </cell>
          <cell r="C503">
            <v>12.940849506617971</v>
          </cell>
        </row>
        <row r="504">
          <cell r="B504">
            <v>11.767808903611195</v>
          </cell>
          <cell r="C504">
            <v>12.938077463743335</v>
          </cell>
        </row>
        <row r="505">
          <cell r="B505">
            <v>11.772420055289997</v>
          </cell>
          <cell r="C505">
            <v>12.935329315544998</v>
          </cell>
        </row>
        <row r="506">
          <cell r="B506">
            <v>11.777031206968799</v>
          </cell>
          <cell r="C506">
            <v>12.932604893750593</v>
          </cell>
        </row>
        <row r="507">
          <cell r="B507">
            <v>11.781642358647598</v>
          </cell>
          <cell r="C507">
            <v>12.929904031664078</v>
          </cell>
        </row>
        <row r="508">
          <cell r="B508">
            <v>11.786253510326397</v>
          </cell>
          <cell r="C508">
            <v>12.927226564147311</v>
          </cell>
        </row>
        <row r="509">
          <cell r="B509">
            <v>11.790864662005196</v>
          </cell>
          <cell r="C509">
            <v>12.924572327601897</v>
          </cell>
        </row>
        <row r="510">
          <cell r="B510">
            <v>11.795475813683998</v>
          </cell>
          <cell r="C510">
            <v>12.921941159951299</v>
          </cell>
        </row>
        <row r="511">
          <cell r="B511">
            <v>11.800086965362798</v>
          </cell>
          <cell r="C511">
            <v>12.919332900623163</v>
          </cell>
        </row>
        <row r="512">
          <cell r="B512">
            <v>11.804698117041598</v>
          </cell>
          <cell r="C512">
            <v>12.916747390531906</v>
          </cell>
        </row>
        <row r="513">
          <cell r="B513">
            <v>11.809309268720398</v>
          </cell>
          <cell r="C513">
            <v>12.914184472061581</v>
          </cell>
        </row>
        <row r="514">
          <cell r="B514">
            <v>11.813920420399199</v>
          </cell>
          <cell r="C514">
            <v>12.911643989048907</v>
          </cell>
        </row>
        <row r="515">
          <cell r="B515">
            <v>11.818531572077998</v>
          </cell>
          <cell r="C515">
            <v>12.909125786766586</v>
          </cell>
        </row>
        <row r="516">
          <cell r="B516">
            <v>11.823142723756797</v>
          </cell>
          <cell r="C516">
            <v>12.906629711906838</v>
          </cell>
        </row>
        <row r="517">
          <cell r="B517">
            <v>11.827753875435597</v>
          </cell>
          <cell r="C517">
            <v>12.904155612565166</v>
          </cell>
        </row>
        <row r="518">
          <cell r="B518">
            <v>11.832365027114397</v>
          </cell>
          <cell r="C518">
            <v>12.901703338224321</v>
          </cell>
        </row>
        <row r="519">
          <cell r="B519">
            <v>11.836976178793199</v>
          </cell>
          <cell r="C519">
            <v>12.899272739738509</v>
          </cell>
        </row>
        <row r="520">
          <cell r="B520">
            <v>11.841587330471995</v>
          </cell>
          <cell r="C520">
            <v>12.896863669317815</v>
          </cell>
        </row>
        <row r="521">
          <cell r="B521">
            <v>11.846198482150797</v>
          </cell>
          <cell r="C521">
            <v>12.89447598051281</v>
          </cell>
        </row>
        <row r="522">
          <cell r="B522">
            <v>11.850809633829597</v>
          </cell>
          <cell r="C522">
            <v>12.892109528199413</v>
          </cell>
        </row>
        <row r="523">
          <cell r="B523">
            <v>11.855420785508397</v>
          </cell>
          <cell r="C523">
            <v>12.889764168563905</v>
          </cell>
        </row>
        <row r="524">
          <cell r="B524">
            <v>11.860031937187198</v>
          </cell>
          <cell r="C524">
            <v>12.887439759088196</v>
          </cell>
        </row>
        <row r="525">
          <cell r="B525">
            <v>11.864643088865998</v>
          </cell>
          <cell r="C525">
            <v>12.885136158535245</v>
          </cell>
        </row>
        <row r="526">
          <cell r="B526">
            <v>11.869254240544796</v>
          </cell>
          <cell r="C526">
            <v>12.882853226934728</v>
          </cell>
        </row>
        <row r="527">
          <cell r="B527">
            <v>11.873865392223596</v>
          </cell>
          <cell r="C527">
            <v>12.880590825568845</v>
          </cell>
        </row>
        <row r="528">
          <cell r="B528">
            <v>11.878476543902396</v>
          </cell>
          <cell r="C528">
            <v>12.878348816958338</v>
          </cell>
        </row>
        <row r="529">
          <cell r="B529">
            <v>11.883087695581196</v>
          </cell>
          <cell r="C529">
            <v>12.876127064848724</v>
          </cell>
        </row>
        <row r="530">
          <cell r="B530">
            <v>11.887698847259999</v>
          </cell>
          <cell r="C530">
            <v>12.873925434196664</v>
          </cell>
        </row>
        <row r="531">
          <cell r="B531">
            <v>11.892309998938799</v>
          </cell>
          <cell r="C531">
            <v>12.871743791156536</v>
          </cell>
        </row>
        <row r="532">
          <cell r="B532">
            <v>11.896921150617597</v>
          </cell>
          <cell r="C532">
            <v>12.869582003067205</v>
          </cell>
        </row>
        <row r="533">
          <cell r="B533">
            <v>11.901532302296397</v>
          </cell>
          <cell r="C533">
            <v>12.867439938438926</v>
          </cell>
        </row>
        <row r="534">
          <cell r="B534">
            <v>11.906143453975197</v>
          </cell>
          <cell r="C534">
            <v>12.865317466940459</v>
          </cell>
        </row>
        <row r="535">
          <cell r="B535">
            <v>11.910754605653999</v>
          </cell>
          <cell r="C535">
            <v>12.863214459386338</v>
          </cell>
        </row>
        <row r="536">
          <cell r="B536">
            <v>11.915365757332799</v>
          </cell>
          <cell r="C536">
            <v>12.861130787724292</v>
          </cell>
        </row>
        <row r="537">
          <cell r="B537">
            <v>11.919976909011597</v>
          </cell>
          <cell r="C537">
            <v>12.859066325022866</v>
          </cell>
        </row>
        <row r="538">
          <cell r="B538">
            <v>11.924588060690397</v>
          </cell>
          <cell r="C538">
            <v>12.857020945459169</v>
          </cell>
        </row>
        <row r="539">
          <cell r="B539">
            <v>11.929199212369197</v>
          </cell>
          <cell r="C539">
            <v>12.854994524306818</v>
          </cell>
        </row>
        <row r="540">
          <cell r="B540">
            <v>11.933810364047998</v>
          </cell>
          <cell r="C540">
            <v>12.852986937923996</v>
          </cell>
        </row>
        <row r="541">
          <cell r="B541">
            <v>11.938421515726798</v>
          </cell>
          <cell r="C541">
            <v>12.850998063741702</v>
          </cell>
        </row>
        <row r="542">
          <cell r="B542">
            <v>11.943032667405598</v>
          </cell>
          <cell r="C542">
            <v>12.849027780252147</v>
          </cell>
        </row>
        <row r="543">
          <cell r="B543">
            <v>11.947643819084398</v>
          </cell>
          <cell r="C543">
            <v>12.847075966997274</v>
          </cell>
        </row>
        <row r="544">
          <cell r="B544">
            <v>11.952254970763196</v>
          </cell>
          <cell r="C544">
            <v>12.84514250455746</v>
          </cell>
        </row>
        <row r="545">
          <cell r="B545">
            <v>11.956866122441996</v>
          </cell>
          <cell r="C545">
            <v>12.84322727454035</v>
          </cell>
        </row>
        <row r="546">
          <cell r="B546">
            <v>11.961477274120798</v>
          </cell>
          <cell r="C546">
            <v>12.841330159569839</v>
          </cell>
        </row>
        <row r="547">
          <cell r="B547">
            <v>11.966088425799597</v>
          </cell>
          <cell r="C547">
            <v>12.839451043275172</v>
          </cell>
        </row>
        <row r="548">
          <cell r="B548">
            <v>11.970699577478397</v>
          </cell>
          <cell r="C548">
            <v>12.837589810280223</v>
          </cell>
        </row>
        <row r="549">
          <cell r="B549">
            <v>11.975310729157195</v>
          </cell>
          <cell r="C549">
            <v>12.835746346192881</v>
          </cell>
        </row>
        <row r="550">
          <cell r="B550">
            <v>11.979921880835995</v>
          </cell>
          <cell r="C550">
            <v>12.833920537594594</v>
          </cell>
        </row>
        <row r="551">
          <cell r="B551">
            <v>11.984533032514797</v>
          </cell>
          <cell r="C551">
            <v>12.832112272030008</v>
          </cell>
        </row>
        <row r="552">
          <cell r="B552">
            <v>11.989144184193597</v>
          </cell>
          <cell r="C552">
            <v>12.830321437996799</v>
          </cell>
        </row>
        <row r="553">
          <cell r="B553">
            <v>11.993755335872399</v>
          </cell>
          <cell r="C553">
            <v>12.828547924935563</v>
          </cell>
        </row>
        <row r="554">
          <cell r="B554">
            <v>11.998366487551198</v>
          </cell>
          <cell r="C554">
            <v>12.826791623219902</v>
          </cell>
        </row>
        <row r="555">
          <cell r="B555">
            <v>12.002977639229996</v>
          </cell>
          <cell r="C555">
            <v>12.825052424146577</v>
          </cell>
        </row>
        <row r="556">
          <cell r="B556">
            <v>12.007588790908798</v>
          </cell>
          <cell r="C556">
            <v>12.823330219925824</v>
          </cell>
        </row>
        <row r="557">
          <cell r="B557">
            <v>12.012199942587598</v>
          </cell>
          <cell r="C557">
            <v>12.821624903671784</v>
          </cell>
        </row>
        <row r="558">
          <cell r="B558">
            <v>12.016811094266398</v>
          </cell>
          <cell r="C558">
            <v>12.819936369393032</v>
          </cell>
        </row>
        <row r="559">
          <cell r="B559">
            <v>12.021422245945198</v>
          </cell>
          <cell r="C559">
            <v>12.818264511983244</v>
          </cell>
        </row>
        <row r="560">
          <cell r="B560">
            <v>12.026033397623999</v>
          </cell>
          <cell r="C560">
            <v>12.816609227211996</v>
          </cell>
        </row>
        <row r="561">
          <cell r="B561">
            <v>12.030644549302796</v>
          </cell>
          <cell r="C561">
            <v>12.81497041171564</v>
          </cell>
        </row>
        <row r="562">
          <cell r="B562">
            <v>12.035255700981597</v>
          </cell>
          <cell r="C562">
            <v>12.81334796298831</v>
          </cell>
        </row>
        <row r="563">
          <cell r="B563">
            <v>12.039866852660397</v>
          </cell>
          <cell r="C563">
            <v>12.811741779373055</v>
          </cell>
        </row>
        <row r="564">
          <cell r="B564">
            <v>12.044478004339197</v>
          </cell>
          <cell r="C564">
            <v>12.810151760053071</v>
          </cell>
        </row>
        <row r="565">
          <cell r="B565">
            <v>12.049089156017999</v>
          </cell>
          <cell r="C565">
            <v>12.808577805043019</v>
          </cell>
        </row>
        <row r="566">
          <cell r="B566">
            <v>12.053700307696795</v>
          </cell>
          <cell r="C566">
            <v>12.807019815180494</v>
          </cell>
        </row>
        <row r="567">
          <cell r="B567">
            <v>12.058311459375597</v>
          </cell>
          <cell r="C567">
            <v>12.805477692117572</v>
          </cell>
        </row>
        <row r="568">
          <cell r="B568">
            <v>12.062922611054397</v>
          </cell>
          <cell r="C568">
            <v>12.803951338312446</v>
          </cell>
        </row>
        <row r="569">
          <cell r="B569">
            <v>12.067533762733197</v>
          </cell>
          <cell r="C569">
            <v>12.802440657021197</v>
          </cell>
        </row>
        <row r="570">
          <cell r="B570">
            <v>12.072144914411997</v>
          </cell>
          <cell r="C570">
            <v>12.800945552289672</v>
          </cell>
        </row>
        <row r="571">
          <cell r="B571">
            <v>12.076756066090798</v>
          </cell>
          <cell r="C571">
            <v>12.799465928945397</v>
          </cell>
        </row>
        <row r="572">
          <cell r="B572">
            <v>12.081367217769598</v>
          </cell>
          <cell r="C572">
            <v>12.798001692589677</v>
          </cell>
        </row>
        <row r="573">
          <cell r="B573">
            <v>12.085978369448396</v>
          </cell>
          <cell r="C573">
            <v>12.796552749589715</v>
          </cell>
        </row>
        <row r="574">
          <cell r="B574">
            <v>12.090589521127196</v>
          </cell>
          <cell r="C574">
            <v>12.795119007070886</v>
          </cell>
        </row>
        <row r="575">
          <cell r="B575">
            <v>12.095200672805996</v>
          </cell>
          <cell r="C575">
            <v>12.793700372909058</v>
          </cell>
        </row>
        <row r="576">
          <cell r="B576">
            <v>12.099811824484799</v>
          </cell>
          <cell r="C576">
            <v>12.792296755723044</v>
          </cell>
        </row>
        <row r="577">
          <cell r="B577">
            <v>12.104422976163599</v>
          </cell>
          <cell r="C577">
            <v>12.790908064867107</v>
          </cell>
        </row>
        <row r="578">
          <cell r="B578">
            <v>12.109034127842397</v>
          </cell>
          <cell r="C578">
            <v>12.789534210423607</v>
          </cell>
        </row>
        <row r="579">
          <cell r="B579">
            <v>12.113645279521197</v>
          </cell>
          <cell r="C579">
            <v>12.788175103195664</v>
          </cell>
        </row>
        <row r="580">
          <cell r="B580">
            <v>12.118256431199997</v>
          </cell>
          <cell r="C580">
            <v>12.786830654699997</v>
          </cell>
        </row>
        <row r="581">
          <cell r="B581">
            <v>12.122867582878799</v>
          </cell>
          <cell r="C581">
            <v>12.785500777159758</v>
          </cell>
        </row>
        <row r="582">
          <cell r="B582">
            <v>12.127478734557599</v>
          </cell>
          <cell r="C582">
            <v>12.784185383497521</v>
          </cell>
        </row>
        <row r="583">
          <cell r="B583">
            <v>12.132089886236397</v>
          </cell>
          <cell r="C583">
            <v>12.782884387328336</v>
          </cell>
        </row>
        <row r="584">
          <cell r="B584">
            <v>12.136701037915197</v>
          </cell>
          <cell r="C584">
            <v>12.781597702952835</v>
          </cell>
        </row>
        <row r="585">
          <cell r="B585">
            <v>12.141312189593997</v>
          </cell>
          <cell r="C585">
            <v>12.780325245350461</v>
          </cell>
        </row>
        <row r="586">
          <cell r="B586">
            <v>12.145923341272796</v>
          </cell>
          <cell r="C586">
            <v>12.77906693017276</v>
          </cell>
        </row>
        <row r="587">
          <cell r="B587">
            <v>12.150534492951598</v>
          </cell>
          <cell r="C587">
            <v>12.777822673736745</v>
          </cell>
        </row>
        <row r="588">
          <cell r="B588">
            <v>12.155145644630398</v>
          </cell>
          <cell r="C588">
            <v>12.776592393018346</v>
          </cell>
        </row>
        <row r="589">
          <cell r="B589">
            <v>12.159756796309198</v>
          </cell>
          <cell r="C589">
            <v>12.775376005645954</v>
          </cell>
        </row>
        <row r="590">
          <cell r="B590">
            <v>12.164367947987996</v>
          </cell>
          <cell r="C590">
            <v>12.774173429893997</v>
          </cell>
        </row>
        <row r="591">
          <cell r="B591">
            <v>12.168979099666796</v>
          </cell>
          <cell r="C591">
            <v>12.772984584676646</v>
          </cell>
        </row>
        <row r="592">
          <cell r="B592">
            <v>12.173590251345598</v>
          </cell>
          <cell r="C592">
            <v>12.771809389541547</v>
          </cell>
        </row>
        <row r="593">
          <cell r="B593">
            <v>12.178201403024397</v>
          </cell>
          <cell r="C593">
            <v>12.770647764663659</v>
          </cell>
        </row>
        <row r="594">
          <cell r="B594">
            <v>12.182812554703197</v>
          </cell>
          <cell r="C594">
            <v>12.769499630839146</v>
          </cell>
        </row>
        <row r="595">
          <cell r="B595">
            <v>12.187423706381995</v>
          </cell>
          <cell r="C595">
            <v>12.768364909479343</v>
          </cell>
        </row>
        <row r="596">
          <cell r="B596">
            <v>12.192034858060795</v>
          </cell>
          <cell r="C596">
            <v>12.767243522604815</v>
          </cell>
        </row>
        <row r="597">
          <cell r="B597">
            <v>12.196646009739597</v>
          </cell>
          <cell r="C597">
            <v>12.766135392839427</v>
          </cell>
        </row>
        <row r="598">
          <cell r="B598">
            <v>12.201257161418397</v>
          </cell>
          <cell r="C598">
            <v>12.765040443404562</v>
          </cell>
        </row>
        <row r="599">
          <cell r="B599">
            <v>12.205868313097197</v>
          </cell>
          <cell r="C599">
            <v>12.763958598113339</v>
          </cell>
        </row>
        <row r="600">
          <cell r="B600">
            <v>12.210479464775998</v>
          </cell>
          <cell r="C600">
            <v>12.762889781364921</v>
          </cell>
        </row>
        <row r="601">
          <cell r="B601">
            <v>12.2150906164548</v>
          </cell>
          <cell r="C601">
            <v>12.761833918138914</v>
          </cell>
        </row>
        <row r="602">
          <cell r="B602">
            <v>12.219701768133596</v>
          </cell>
          <cell r="C602">
            <v>12.760790933989787</v>
          </cell>
        </row>
        <row r="603">
          <cell r="B603">
            <v>12.224312919812398</v>
          </cell>
          <cell r="C603">
            <v>12.759760755041377</v>
          </cell>
        </row>
        <row r="604">
          <cell r="B604">
            <v>12.228924071491198</v>
          </cell>
          <cell r="C604">
            <v>12.758743307981476</v>
          </cell>
        </row>
        <row r="605">
          <cell r="B605">
            <v>12.233535223169998</v>
          </cell>
          <cell r="C605">
            <v>12.757738520056428</v>
          </cell>
        </row>
        <row r="606">
          <cell r="B606">
            <v>12.2381463748488</v>
          </cell>
          <cell r="C606">
            <v>12.75674631906584</v>
          </cell>
        </row>
        <row r="607">
          <cell r="B607">
            <v>12.242757526527596</v>
          </cell>
          <cell r="C607">
            <v>12.755766633357347</v>
          </cell>
        </row>
        <row r="608">
          <cell r="B608">
            <v>12.247368678206398</v>
          </cell>
          <cell r="C608">
            <v>12.754799391821381</v>
          </cell>
        </row>
        <row r="609">
          <cell r="B609">
            <v>12.251979829885197</v>
          </cell>
          <cell r="C609">
            <v>12.753844523886075</v>
          </cell>
        </row>
        <row r="610">
          <cell r="B610">
            <v>12.256590981563997</v>
          </cell>
          <cell r="C610">
            <v>12.752901959512187</v>
          </cell>
        </row>
        <row r="611">
          <cell r="B611">
            <v>12.261202133242797</v>
          </cell>
          <cell r="C611">
            <v>12.751971629188063</v>
          </cell>
        </row>
        <row r="612">
          <cell r="B612">
            <v>12.265813284921595</v>
          </cell>
          <cell r="C612">
            <v>12.751053463924707</v>
          </cell>
        </row>
        <row r="613">
          <cell r="B613">
            <v>12.270424436600397</v>
          </cell>
          <cell r="C613">
            <v>12.750147395250851</v>
          </cell>
        </row>
        <row r="614">
          <cell r="B614">
            <v>12.275035588279197</v>
          </cell>
          <cell r="C614">
            <v>12.749253355208134</v>
          </cell>
        </row>
        <row r="615">
          <cell r="B615">
            <v>12.279646739957997</v>
          </cell>
          <cell r="C615">
            <v>12.748371276346289</v>
          </cell>
        </row>
        <row r="616">
          <cell r="B616">
            <v>12.284257891636797</v>
          </cell>
          <cell r="C616">
            <v>12.747501091718398</v>
          </cell>
        </row>
        <row r="617">
          <cell r="B617">
            <v>12.288869043315598</v>
          </cell>
          <cell r="C617">
            <v>12.746642734876232</v>
          </cell>
        </row>
        <row r="618">
          <cell r="B618">
            <v>12.293480194994398</v>
          </cell>
          <cell r="C618">
            <v>12.745796139865599</v>
          </cell>
        </row>
        <row r="619">
          <cell r="B619">
            <v>12.298091346673196</v>
          </cell>
          <cell r="C619">
            <v>12.744961241221754</v>
          </cell>
        </row>
        <row r="620">
          <cell r="B620">
            <v>12.302702498351996</v>
          </cell>
          <cell r="C620">
            <v>12.744137973964884</v>
          </cell>
        </row>
        <row r="621">
          <cell r="B621">
            <v>12.307313650030796</v>
          </cell>
          <cell r="C621">
            <v>12.743326273595621</v>
          </cell>
        </row>
        <row r="622">
          <cell r="B622">
            <v>12.311924801709598</v>
          </cell>
          <cell r="C622">
            <v>12.742526076090591</v>
          </cell>
        </row>
        <row r="623">
          <cell r="B623">
            <v>12.316535953388399</v>
          </cell>
          <cell r="C623">
            <v>12.741737317898066</v>
          </cell>
        </row>
        <row r="624">
          <cell r="B624">
            <v>12.321147105067197</v>
          </cell>
          <cell r="C624">
            <v>12.740959935933597</v>
          </cell>
        </row>
        <row r="625">
          <cell r="B625">
            <v>12.325758256745997</v>
          </cell>
          <cell r="C625">
            <v>12.740193867575748</v>
          </cell>
        </row>
        <row r="626">
          <cell r="B626">
            <v>12.330369408424797</v>
          </cell>
          <cell r="C626">
            <v>12.739439050661845</v>
          </cell>
        </row>
        <row r="627">
          <cell r="B627">
            <v>12.334980560103597</v>
          </cell>
          <cell r="C627">
            <v>12.73869542348379</v>
          </cell>
        </row>
        <row r="628">
          <cell r="B628">
            <v>12.339591711782399</v>
          </cell>
          <cell r="C628">
            <v>12.737962924783901</v>
          </cell>
        </row>
        <row r="629">
          <cell r="B629">
            <v>12.344202863461199</v>
          </cell>
          <cell r="C629">
            <v>12.737241493750815</v>
          </cell>
        </row>
        <row r="630">
          <cell r="B630">
            <v>12.348814015139997</v>
          </cell>
          <cell r="C630">
            <v>12.736531070015451</v>
          </cell>
        </row>
        <row r="631">
          <cell r="B631">
            <v>12.353425166818797</v>
          </cell>
          <cell r="C631">
            <v>12.735831593646967</v>
          </cell>
        </row>
        <row r="632">
          <cell r="B632">
            <v>12.358036318497597</v>
          </cell>
          <cell r="C632">
            <v>12.735143005148794</v>
          </cell>
        </row>
        <row r="633">
          <cell r="B633">
            <v>12.362647470176398</v>
          </cell>
          <cell r="C633">
            <v>12.734465245454743</v>
          </cell>
        </row>
        <row r="634">
          <cell r="B634">
            <v>12.367258621855198</v>
          </cell>
          <cell r="C634">
            <v>12.733798255925072</v>
          </cell>
        </row>
        <row r="635">
          <cell r="B635">
            <v>12.371869773533998</v>
          </cell>
          <cell r="C635">
            <v>12.733141978342671</v>
          </cell>
        </row>
        <row r="636">
          <cell r="B636">
            <v>12.376480925212796</v>
          </cell>
          <cell r="C636">
            <v>12.732496354909275</v>
          </cell>
        </row>
        <row r="637">
          <cell r="B637">
            <v>12.381092076891596</v>
          </cell>
          <cell r="C637">
            <v>12.731861328241669</v>
          </cell>
        </row>
        <row r="638">
          <cell r="B638">
            <v>12.385703228570398</v>
          </cell>
          <cell r="C638">
            <v>12.731236841367995</v>
          </cell>
        </row>
        <row r="639">
          <cell r="B639">
            <v>12.390314380249198</v>
          </cell>
          <cell r="C639">
            <v>12.730622837724059</v>
          </cell>
        </row>
        <row r="640">
          <cell r="B640">
            <v>12.394925531927997</v>
          </cell>
          <cell r="C640">
            <v>12.730019261149712</v>
          </cell>
        </row>
        <row r="641">
          <cell r="B641">
            <v>12.399536683606796</v>
          </cell>
          <cell r="C641">
            <v>12.729426055885213</v>
          </cell>
        </row>
        <row r="642">
          <cell r="B642">
            <v>12.404147835285595</v>
          </cell>
          <cell r="C642">
            <v>12.72884316656771</v>
          </cell>
        </row>
        <row r="643">
          <cell r="B643">
            <v>12.408758986964395</v>
          </cell>
          <cell r="C643">
            <v>12.728270538227669</v>
          </cell>
        </row>
        <row r="644">
          <cell r="B644">
            <v>12.413370138643197</v>
          </cell>
          <cell r="C644">
            <v>12.727708116285427</v>
          </cell>
        </row>
        <row r="645">
          <cell r="B645">
            <v>12.417981290321997</v>
          </cell>
          <cell r="C645">
            <v>12.727155846547721</v>
          </cell>
        </row>
        <row r="646">
          <cell r="B646">
            <v>12.422592442000798</v>
          </cell>
          <cell r="C646">
            <v>12.726613675204286</v>
          </cell>
        </row>
        <row r="647">
          <cell r="B647">
            <v>12.4272035936796</v>
          </cell>
          <cell r="C647">
            <v>12.726081548824453</v>
          </cell>
        </row>
        <row r="648">
          <cell r="B648">
            <v>12.431814745358396</v>
          </cell>
          <cell r="C648">
            <v>12.725559414353846</v>
          </cell>
        </row>
        <row r="649">
          <cell r="B649">
            <v>12.436425897037198</v>
          </cell>
          <cell r="C649">
            <v>12.725047219111037</v>
          </cell>
        </row>
        <row r="650">
          <cell r="B650">
            <v>12.441037048715998</v>
          </cell>
          <cell r="C650">
            <v>12.724544910784315</v>
          </cell>
        </row>
        <row r="651">
          <cell r="B651">
            <v>12.445648200394798</v>
          </cell>
          <cell r="C651">
            <v>12.724052437428396</v>
          </cell>
        </row>
        <row r="652">
          <cell r="B652">
            <v>12.450259352073598</v>
          </cell>
          <cell r="C652">
            <v>12.723569747461273</v>
          </cell>
        </row>
        <row r="653">
          <cell r="B653">
            <v>12.454870503752396</v>
          </cell>
          <cell r="C653">
            <v>12.723096789661016</v>
          </cell>
        </row>
        <row r="654">
          <cell r="B654">
            <v>12.459481655431198</v>
          </cell>
          <cell r="C654">
            <v>12.722633513162634</v>
          </cell>
        </row>
        <row r="655">
          <cell r="B655">
            <v>12.464092807109997</v>
          </cell>
          <cell r="C655">
            <v>12.722179867454997</v>
          </cell>
        </row>
        <row r="656">
          <cell r="B656">
            <v>12.468703958788797</v>
          </cell>
          <cell r="C656">
            <v>12.721735802377729</v>
          </cell>
        </row>
        <row r="657">
          <cell r="B657">
            <v>12.473315110467597</v>
          </cell>
          <cell r="C657">
            <v>12.721301268118197</v>
          </cell>
        </row>
        <row r="658">
          <cell r="B658">
            <v>12.477926262146399</v>
          </cell>
          <cell r="C658">
            <v>12.720876215208488</v>
          </cell>
        </row>
        <row r="659">
          <cell r="B659">
            <v>12.482537413825195</v>
          </cell>
          <cell r="C659">
            <v>12.720460594522441</v>
          </cell>
        </row>
        <row r="660">
          <cell r="B660">
            <v>12.487148565503997</v>
          </cell>
          <cell r="C660">
            <v>12.720054357272687</v>
          </cell>
        </row>
        <row r="661">
          <cell r="B661">
            <v>12.491759717182797</v>
          </cell>
          <cell r="C661">
            <v>12.71965745500775</v>
          </cell>
        </row>
        <row r="662">
          <cell r="B662">
            <v>12.496370868861597</v>
          </cell>
          <cell r="C662">
            <v>12.719269839609145</v>
          </cell>
        </row>
        <row r="663">
          <cell r="B663">
            <v>12.500982020540398</v>
          </cell>
          <cell r="C663">
            <v>12.71889146328855</v>
          </cell>
        </row>
        <row r="664">
          <cell r="B664">
            <v>12.505593172219198</v>
          </cell>
          <cell r="C664">
            <v>12.718522278584938</v>
          </cell>
        </row>
        <row r="665">
          <cell r="B665">
            <v>12.510204323897996</v>
          </cell>
          <cell r="C665">
            <v>12.718162238361815</v>
          </cell>
        </row>
        <row r="666">
          <cell r="B666">
            <v>12.514815475576796</v>
          </cell>
          <cell r="C666">
            <v>12.71781129580444</v>
          </cell>
        </row>
        <row r="667">
          <cell r="B667">
            <v>12.519426627255596</v>
          </cell>
          <cell r="C667">
            <v>12.717469404417065</v>
          </cell>
        </row>
        <row r="668">
          <cell r="B668">
            <v>12.524037778934396</v>
          </cell>
          <cell r="C668">
            <v>12.717136518020258</v>
          </cell>
        </row>
        <row r="669">
          <cell r="B669">
            <v>12.528648930613198</v>
          </cell>
          <cell r="C669">
            <v>12.716812590748193</v>
          </cell>
        </row>
        <row r="670">
          <cell r="B670">
            <v>12.533260082291998</v>
          </cell>
          <cell r="C670">
            <v>12.716497577045997</v>
          </cell>
        </row>
        <row r="671">
          <cell r="B671">
            <v>12.537871233970797</v>
          </cell>
          <cell r="C671">
            <v>12.71619143166712</v>
          </cell>
        </row>
        <row r="672">
          <cell r="B672">
            <v>12.542482385649597</v>
          </cell>
          <cell r="C672">
            <v>12.715894109670746</v>
          </cell>
        </row>
        <row r="673">
          <cell r="B673">
            <v>12.547093537328397</v>
          </cell>
          <cell r="C673">
            <v>12.715605566419171</v>
          </cell>
        </row>
        <row r="674">
          <cell r="B674">
            <v>12.551704689007199</v>
          </cell>
          <cell r="C674">
            <v>12.715325757575314</v>
          </cell>
        </row>
        <row r="675">
          <cell r="B675">
            <v>12.556315840685999</v>
          </cell>
          <cell r="C675">
            <v>12.715054639100142</v>
          </cell>
        </row>
        <row r="676">
          <cell r="B676">
            <v>12.560926992364799</v>
          </cell>
          <cell r="C676">
            <v>12.714792167250183</v>
          </cell>
        </row>
        <row r="677">
          <cell r="B677">
            <v>12.565538144043597</v>
          </cell>
          <cell r="C677">
            <v>12.714538298575061</v>
          </cell>
        </row>
        <row r="678">
          <cell r="B678">
            <v>12.570149295722397</v>
          </cell>
          <cell r="C678">
            <v>12.714292989915041</v>
          </cell>
        </row>
        <row r="679">
          <cell r="B679">
            <v>12.574760447401198</v>
          </cell>
          <cell r="C679">
            <v>12.714056198398595</v>
          </cell>
        </row>
        <row r="680">
          <cell r="B680">
            <v>12.579371599079998</v>
          </cell>
          <cell r="C680">
            <v>12.713827881439997</v>
          </cell>
        </row>
        <row r="681">
          <cell r="B681">
            <v>12.583982750758798</v>
          </cell>
          <cell r="C681">
            <v>12.71360799673697</v>
          </cell>
        </row>
        <row r="682">
          <cell r="B682">
            <v>12.588593902437596</v>
          </cell>
          <cell r="C682">
            <v>12.713396502268301</v>
          </cell>
        </row>
        <row r="683">
          <cell r="B683">
            <v>12.593205054116396</v>
          </cell>
          <cell r="C683">
            <v>12.713193356291528</v>
          </cell>
        </row>
        <row r="684">
          <cell r="B684">
            <v>12.597816205795196</v>
          </cell>
          <cell r="C684">
            <v>12.712998517340642</v>
          </cell>
        </row>
        <row r="685">
          <cell r="B685">
            <v>12.602427357473998</v>
          </cell>
          <cell r="C685">
            <v>12.712811944223775</v>
          </cell>
        </row>
        <row r="686">
          <cell r="B686">
            <v>12.607038509152797</v>
          </cell>
          <cell r="C686">
            <v>12.712633596020952</v>
          </cell>
        </row>
        <row r="687">
          <cell r="B687">
            <v>12.611649660831596</v>
          </cell>
          <cell r="C687">
            <v>12.712463432081861</v>
          </cell>
        </row>
        <row r="688">
          <cell r="B688">
            <v>12.616260812510397</v>
          </cell>
          <cell r="C688">
            <v>12.712301412023621</v>
          </cell>
        </row>
        <row r="689">
          <cell r="B689">
            <v>12.620871964189195</v>
          </cell>
          <cell r="C689">
            <v>12.71214749572859</v>
          </cell>
        </row>
        <row r="690">
          <cell r="B690">
            <v>12.625483115867997</v>
          </cell>
          <cell r="C690">
            <v>12.712001643342193</v>
          </cell>
        </row>
        <row r="691">
          <cell r="B691">
            <v>12.630094267546797</v>
          </cell>
          <cell r="C691">
            <v>12.711863815270778</v>
          </cell>
        </row>
        <row r="692">
          <cell r="B692">
            <v>12.634705419225597</v>
          </cell>
          <cell r="C692">
            <v>12.711733972179463</v>
          </cell>
        </row>
        <row r="693">
          <cell r="B693">
            <v>12.639316570904398</v>
          </cell>
          <cell r="C693">
            <v>12.711612074990045</v>
          </cell>
        </row>
        <row r="694">
          <cell r="B694">
            <v>12.643927722583197</v>
          </cell>
          <cell r="C694">
            <v>12.711498084878896</v>
          </cell>
        </row>
        <row r="695">
          <cell r="B695">
            <v>12.648538874261998</v>
          </cell>
          <cell r="C695">
            <v>12.711391963274901</v>
          </cell>
        </row>
        <row r="696">
          <cell r="B696">
            <v>12.653150025940798</v>
          </cell>
          <cell r="C696">
            <v>12.711293671857412</v>
          </cell>
        </row>
        <row r="697">
          <cell r="B697">
            <v>12.657761177619598</v>
          </cell>
          <cell r="C697">
            <v>12.711203172554205</v>
          </cell>
        </row>
        <row r="698">
          <cell r="B698">
            <v>12.662372329298398</v>
          </cell>
          <cell r="C698">
            <v>12.711120427539491</v>
          </cell>
        </row>
        <row r="699">
          <cell r="B699">
            <v>12.666983480977196</v>
          </cell>
          <cell r="C699">
            <v>12.711045399231892</v>
          </cell>
        </row>
        <row r="700">
          <cell r="B700">
            <v>12.671594632655996</v>
          </cell>
          <cell r="C700">
            <v>12.710978050292512</v>
          </cell>
        </row>
        <row r="701">
          <cell r="B701">
            <v>12.676205784334797</v>
          </cell>
          <cell r="C701">
            <v>12.710918343622955</v>
          </cell>
        </row>
        <row r="702">
          <cell r="B702">
            <v>12.680816936013597</v>
          </cell>
          <cell r="C702">
            <v>12.710866242363389</v>
          </cell>
        </row>
        <row r="703">
          <cell r="B703">
            <v>12.685428087692397</v>
          </cell>
          <cell r="C703">
            <v>12.710821709890658</v>
          </cell>
        </row>
        <row r="704">
          <cell r="B704">
            <v>12.690039239371199</v>
          </cell>
          <cell r="C704">
            <v>12.710784709816368</v>
          </cell>
        </row>
        <row r="705">
          <cell r="B705">
            <v>12.694650391049999</v>
          </cell>
          <cell r="C705">
            <v>12.710755205984995</v>
          </cell>
        </row>
        <row r="706">
          <cell r="B706">
            <v>12.699261542728797</v>
          </cell>
          <cell r="C706">
            <v>12.710733162472064</v>
          </cell>
        </row>
        <row r="707">
          <cell r="B707">
            <v>12.703872694407597</v>
          </cell>
          <cell r="C707">
            <v>12.710718543582267</v>
          </cell>
        </row>
        <row r="708">
          <cell r="B708">
            <v>12.708483846086397</v>
          </cell>
          <cell r="C708">
            <v>12.710711313847654</v>
          </cell>
        </row>
        <row r="709">
          <cell r="B709">
            <v>12.713094997765197</v>
          </cell>
          <cell r="C709">
            <v>12.710711438025841</v>
          </cell>
        </row>
        <row r="710">
          <cell r="B710">
            <v>12.717706149443998</v>
          </cell>
          <cell r="C710">
            <v>12.710718881098186</v>
          </cell>
        </row>
        <row r="711">
          <cell r="B711">
            <v>12.722317301122796</v>
          </cell>
          <cell r="C711">
            <v>12.710733608268056</v>
          </cell>
        </row>
        <row r="712">
          <cell r="B712">
            <v>12.726928452801596</v>
          </cell>
          <cell r="C712">
            <v>12.710755584959026</v>
          </cell>
        </row>
        <row r="713">
          <cell r="B713">
            <v>12.731539604480396</v>
          </cell>
          <cell r="C713">
            <v>12.710784776813185</v>
          </cell>
        </row>
        <row r="714">
          <cell r="B714">
            <v>12.736150756159196</v>
          </cell>
          <cell r="C714">
            <v>12.710821149689378</v>
          </cell>
        </row>
        <row r="715">
          <cell r="B715">
            <v>12.740761907837998</v>
          </cell>
          <cell r="C715">
            <v>12.710864669661515</v>
          </cell>
        </row>
        <row r="716">
          <cell r="B716">
            <v>12.745373059516794</v>
          </cell>
          <cell r="C716">
            <v>12.71091530301689</v>
          </cell>
        </row>
        <row r="717">
          <cell r="B717">
            <v>12.749984211195599</v>
          </cell>
          <cell r="C717">
            <v>12.710973016254469</v>
          </cell>
        </row>
        <row r="718">
          <cell r="B718">
            <v>12.754595362874397</v>
          </cell>
          <cell r="C718">
            <v>12.711037776083277</v>
          </cell>
        </row>
        <row r="719">
          <cell r="B719">
            <v>12.759206514553197</v>
          </cell>
          <cell r="C719">
            <v>12.711109549420728</v>
          </cell>
        </row>
        <row r="720">
          <cell r="B720">
            <v>12.763817666231999</v>
          </cell>
          <cell r="C720">
            <v>12.711188303390996</v>
          </cell>
        </row>
        <row r="721">
          <cell r="B721">
            <v>12.768428817910799</v>
          </cell>
          <cell r="C721">
            <v>12.711274005323416</v>
          </cell>
        </row>
        <row r="722">
          <cell r="B722">
            <v>12.773039969589599</v>
          </cell>
          <cell r="C722">
            <v>12.711366622750871</v>
          </cell>
        </row>
        <row r="723">
          <cell r="B723">
            <v>12.777651121268397</v>
          </cell>
          <cell r="C723">
            <v>12.711466123408226</v>
          </cell>
        </row>
        <row r="724">
          <cell r="B724">
            <v>12.782262272947197</v>
          </cell>
          <cell r="C724">
            <v>12.71157247523074</v>
          </cell>
        </row>
        <row r="725">
          <cell r="B725">
            <v>12.786873424625997</v>
          </cell>
          <cell r="C725">
            <v>12.711685646352533</v>
          </cell>
        </row>
        <row r="726">
          <cell r="B726">
            <v>12.791484576304798</v>
          </cell>
          <cell r="C726">
            <v>12.711805605105029</v>
          </cell>
        </row>
        <row r="727">
          <cell r="B727">
            <v>12.796095727983598</v>
          </cell>
          <cell r="C727">
            <v>12.711932320015448</v>
          </cell>
        </row>
        <row r="728">
          <cell r="B728">
            <v>12.800706879662396</v>
          </cell>
          <cell r="C728">
            <v>12.712065759805272</v>
          </cell>
        </row>
        <row r="729">
          <cell r="B729">
            <v>12.805318031341196</v>
          </cell>
          <cell r="C729">
            <v>12.712205893388775</v>
          </cell>
        </row>
        <row r="730">
          <cell r="B730">
            <v>12.809929183019996</v>
          </cell>
          <cell r="C730">
            <v>12.712352689871535</v>
          </cell>
        </row>
        <row r="731">
          <cell r="B731">
            <v>12.814540334698798</v>
          </cell>
          <cell r="C731">
            <v>12.712506118548937</v>
          </cell>
        </row>
        <row r="732">
          <cell r="B732">
            <v>12.819151486377597</v>
          </cell>
          <cell r="C732">
            <v>12.712666148904749</v>
          </cell>
        </row>
        <row r="733">
          <cell r="B733">
            <v>12.823762638056397</v>
          </cell>
          <cell r="C733">
            <v>12.712832750609671</v>
          </cell>
        </row>
        <row r="734">
          <cell r="B734">
            <v>12.828373789735197</v>
          </cell>
          <cell r="C734">
            <v>12.713005893519894</v>
          </cell>
        </row>
        <row r="735">
          <cell r="B735">
            <v>12.832984941413995</v>
          </cell>
          <cell r="C735">
            <v>12.713185547675698</v>
          </cell>
        </row>
        <row r="736">
          <cell r="B736">
            <v>12.837596093092797</v>
          </cell>
          <cell r="C736">
            <v>12.713371683300059</v>
          </cell>
        </row>
        <row r="737">
          <cell r="B737">
            <v>12.842207244771597</v>
          </cell>
          <cell r="C737">
            <v>12.71356427079721</v>
          </cell>
        </row>
        <row r="738">
          <cell r="B738">
            <v>12.846818396450397</v>
          </cell>
          <cell r="C738">
            <v>12.713763280751335</v>
          </cell>
        </row>
        <row r="739">
          <cell r="B739">
            <v>12.851429548129197</v>
          </cell>
          <cell r="C739">
            <v>12.713968683925147</v>
          </cell>
        </row>
        <row r="740">
          <cell r="B740">
            <v>12.856040699807997</v>
          </cell>
          <cell r="C740">
            <v>12.714180451258542</v>
          </cell>
        </row>
        <row r="741">
          <cell r="B741">
            <v>12.860651851486796</v>
          </cell>
          <cell r="C741">
            <v>12.7143985538673</v>
          </cell>
        </row>
        <row r="742">
          <cell r="B742">
            <v>12.865263003165598</v>
          </cell>
          <cell r="C742">
            <v>12.714622963041711</v>
          </cell>
        </row>
        <row r="743">
          <cell r="B743">
            <v>12.869874154844398</v>
          </cell>
          <cell r="C743">
            <v>12.714853650245274</v>
          </cell>
        </row>
        <row r="744">
          <cell r="B744">
            <v>12.874485306523198</v>
          </cell>
          <cell r="C744">
            <v>12.715090587113401</v>
          </cell>
        </row>
        <row r="745">
          <cell r="B745">
            <v>12.879096458201996</v>
          </cell>
          <cell r="C745">
            <v>12.715333745452122</v>
          </cell>
        </row>
        <row r="746">
          <cell r="B746">
            <v>12.883707609880799</v>
          </cell>
          <cell r="C746">
            <v>12.715583097236795</v>
          </cell>
        </row>
        <row r="747">
          <cell r="B747">
            <v>12.888318761559598</v>
          </cell>
          <cell r="C747">
            <v>12.71583861461083</v>
          </cell>
        </row>
        <row r="748">
          <cell r="B748">
            <v>12.892929913238397</v>
          </cell>
          <cell r="C748">
            <v>12.716100269884468</v>
          </cell>
        </row>
        <row r="749">
          <cell r="B749">
            <v>12.897541064917197</v>
          </cell>
          <cell r="C749">
            <v>12.716368035533485</v>
          </cell>
        </row>
        <row r="750">
          <cell r="B750">
            <v>12.902152216595997</v>
          </cell>
          <cell r="C750">
            <v>12.716641884197994</v>
          </cell>
        </row>
        <row r="751">
          <cell r="B751">
            <v>12.906763368274799</v>
          </cell>
          <cell r="C751">
            <v>12.716921788681214</v>
          </cell>
        </row>
        <row r="752">
          <cell r="B752">
            <v>12.911374519953597</v>
          </cell>
          <cell r="C752">
            <v>12.717207721948228</v>
          </cell>
        </row>
        <row r="753">
          <cell r="B753">
            <v>12.915985671632397</v>
          </cell>
          <cell r="C753">
            <v>12.717499657124815</v>
          </cell>
        </row>
        <row r="754">
          <cell r="B754">
            <v>12.920596823311197</v>
          </cell>
          <cell r="C754">
            <v>12.717797567496252</v>
          </cell>
        </row>
        <row r="755">
          <cell r="B755">
            <v>12.925207974989997</v>
          </cell>
          <cell r="C755">
            <v>12.718101426506106</v>
          </cell>
        </row>
      </sheetData>
      <sheetData sheetId="12" refreshError="1">
        <row r="86">
          <cell r="B86">
            <v>14.2936554173952</v>
          </cell>
        </row>
        <row r="145">
          <cell r="B145">
            <v>12.510079197084</v>
          </cell>
          <cell r="C145">
            <v>14.634942306070153</v>
          </cell>
        </row>
        <row r="146">
          <cell r="B146">
            <v>12.5295340136904</v>
          </cell>
          <cell r="C146">
            <v>14.602894795453745</v>
          </cell>
        </row>
        <row r="147">
          <cell r="B147">
            <v>12.548988830296798</v>
          </cell>
          <cell r="C147">
            <v>14.572094297342398</v>
          </cell>
        </row>
        <row r="148">
          <cell r="B148">
            <v>12.5684436469032</v>
          </cell>
          <cell r="C148">
            <v>14.542485796478541</v>
          </cell>
        </row>
        <row r="149">
          <cell r="B149">
            <v>12.587898463509598</v>
          </cell>
          <cell r="C149">
            <v>14.514017466894884</v>
          </cell>
        </row>
        <row r="150">
          <cell r="B150">
            <v>12.607353280116</v>
          </cell>
          <cell r="C150">
            <v>14.486640444108</v>
          </cell>
        </row>
        <row r="151">
          <cell r="B151">
            <v>12.626808096722399</v>
          </cell>
          <cell r="C151">
            <v>14.460308616563086</v>
          </cell>
        </row>
        <row r="152">
          <cell r="B152">
            <v>12.646262913328799</v>
          </cell>
          <cell r="C152">
            <v>14.434978434458401</v>
          </cell>
        </row>
        <row r="153">
          <cell r="B153">
            <v>12.665717729935199</v>
          </cell>
          <cell r="C153">
            <v>14.410608734282695</v>
          </cell>
        </row>
        <row r="154">
          <cell r="B154">
            <v>12.685172546541599</v>
          </cell>
          <cell r="C154">
            <v>14.387160577579392</v>
          </cell>
        </row>
        <row r="155">
          <cell r="B155">
            <v>12.704627363147999</v>
          </cell>
          <cell r="C155">
            <v>14.364597102609599</v>
          </cell>
        </row>
        <row r="156">
          <cell r="B156">
            <v>12.724082179754399</v>
          </cell>
          <cell r="C156">
            <v>14.342883387725934</v>
          </cell>
        </row>
        <row r="157">
          <cell r="B157">
            <v>12.743536996360799</v>
          </cell>
          <cell r="C157">
            <v>14.321986325392581</v>
          </cell>
        </row>
        <row r="158">
          <cell r="B158">
            <v>12.762991812967201</v>
          </cell>
          <cell r="C158">
            <v>14.301874505896061</v>
          </cell>
        </row>
        <row r="159">
          <cell r="B159">
            <v>12.782446629573599</v>
          </cell>
          <cell r="C159">
            <v>14.282518109888143</v>
          </cell>
        </row>
        <row r="160">
          <cell r="B160">
            <v>12.80190144618</v>
          </cell>
          <cell r="C160">
            <v>14.263888808988</v>
          </cell>
        </row>
        <row r="161">
          <cell r="B161">
            <v>12.821356262786399</v>
          </cell>
          <cell r="C161">
            <v>14.245959673747199</v>
          </cell>
        </row>
        <row r="162">
          <cell r="B162">
            <v>12.8408110793928</v>
          </cell>
          <cell r="C162">
            <v>14.228705088348935</v>
          </cell>
        </row>
        <row r="163">
          <cell r="B163">
            <v>12.8602658959992</v>
          </cell>
          <cell r="C163">
            <v>14.212100671473596</v>
          </cell>
        </row>
        <row r="164">
          <cell r="B164">
            <v>12.8797207126056</v>
          </cell>
          <cell r="C164">
            <v>14.196123202816798</v>
          </cell>
        </row>
        <row r="165">
          <cell r="B165">
            <v>12.899175529212</v>
          </cell>
          <cell r="C165">
            <v>14.180750554794349</v>
          </cell>
        </row>
        <row r="166">
          <cell r="B166">
            <v>12.9186303458184</v>
          </cell>
          <cell r="C166">
            <v>14.165961629012036</v>
          </cell>
        </row>
        <row r="167">
          <cell r="B167">
            <v>12.9380851624248</v>
          </cell>
          <cell r="C167">
            <v>14.151736297116745</v>
          </cell>
        </row>
        <row r="168">
          <cell r="B168">
            <v>12.957539979031198</v>
          </cell>
          <cell r="C168">
            <v>14.138055345680506</v>
          </cell>
        </row>
        <row r="169">
          <cell r="B169">
            <v>12.976994795637601</v>
          </cell>
          <cell r="C169">
            <v>14.124900424800215</v>
          </cell>
        </row>
        <row r="170">
          <cell r="B170">
            <v>12.996449612244</v>
          </cell>
          <cell r="C170">
            <v>14.112254000123997</v>
          </cell>
        </row>
        <row r="171">
          <cell r="B171">
            <v>13.015904428850401</v>
          </cell>
          <cell r="C171">
            <v>14.100099308040738</v>
          </cell>
        </row>
        <row r="172">
          <cell r="B172">
            <v>13.035359245456799</v>
          </cell>
          <cell r="C172">
            <v>14.088420313791964</v>
          </cell>
        </row>
        <row r="173">
          <cell r="B173">
            <v>13.054814062063201</v>
          </cell>
          <cell r="C173">
            <v>14.077201672286245</v>
          </cell>
        </row>
        <row r="174">
          <cell r="B174">
            <v>13.074268878669599</v>
          </cell>
          <cell r="C174">
            <v>14.066428691414757</v>
          </cell>
        </row>
        <row r="175">
          <cell r="B175">
            <v>13.093723695275997</v>
          </cell>
          <cell r="C175">
            <v>14.05608729768379</v>
          </cell>
        </row>
        <row r="176">
          <cell r="B176">
            <v>13.113178511882401</v>
          </cell>
          <cell r="C176">
            <v>14.046164003995196</v>
          </cell>
        </row>
        <row r="177">
          <cell r="B177">
            <v>13.132633328488799</v>
          </cell>
          <cell r="C177">
            <v>14.036645879419842</v>
          </cell>
        </row>
        <row r="178">
          <cell r="B178">
            <v>13.152088145095201</v>
          </cell>
          <cell r="C178">
            <v>14.0275205208216</v>
          </cell>
        </row>
        <row r="179">
          <cell r="B179">
            <v>13.171542961701599</v>
          </cell>
          <cell r="C179">
            <v>14.018776026201161</v>
          </cell>
        </row>
        <row r="180">
          <cell r="B180">
            <v>13.190997778308001</v>
          </cell>
          <cell r="C180">
            <v>14.010400969639198</v>
          </cell>
        </row>
        <row r="181">
          <cell r="B181">
            <v>13.210452594914399</v>
          </cell>
          <cell r="C181">
            <v>14.002384377728029</v>
          </cell>
        </row>
        <row r="182">
          <cell r="B182">
            <v>13.229907411520799</v>
          </cell>
          <cell r="C182">
            <v>13.994715707389693</v>
          </cell>
        </row>
        <row r="183">
          <cell r="B183">
            <v>13.2493622281272</v>
          </cell>
          <cell r="C183">
            <v>13.98738482498614</v>
          </cell>
        </row>
        <row r="184">
          <cell r="B184">
            <v>13.268817044733598</v>
          </cell>
          <cell r="C184">
            <v>13.980381986634645</v>
          </cell>
        </row>
        <row r="185">
          <cell r="B185">
            <v>13.28827186134</v>
          </cell>
          <cell r="C185">
            <v>13.973697819647997</v>
          </cell>
        </row>
        <row r="186">
          <cell r="B186">
            <v>13.307726677946398</v>
          </cell>
          <cell r="C186">
            <v>13.967323305025312</v>
          </cell>
        </row>
        <row r="187">
          <cell r="B187">
            <v>13.3271814945528</v>
          </cell>
          <cell r="C187">
            <v>13.961249760924604</v>
          </cell>
        </row>
        <row r="188">
          <cell r="B188">
            <v>13.346636311159198</v>
          </cell>
          <cell r="C188">
            <v>13.955468827053599</v>
          </cell>
        </row>
        <row r="189">
          <cell r="B189">
            <v>13.366091127765598</v>
          </cell>
          <cell r="C189">
            <v>13.949972449919736</v>
          </cell>
        </row>
        <row r="190">
          <cell r="B190">
            <v>13.385545944372</v>
          </cell>
          <cell r="C190">
            <v>13.944752868884729</v>
          </cell>
        </row>
        <row r="191">
          <cell r="B191">
            <v>13.405000760978398</v>
          </cell>
          <cell r="C191">
            <v>13.939802602972929</v>
          </cell>
        </row>
        <row r="192">
          <cell r="B192">
            <v>13.4244555775848</v>
          </cell>
          <cell r="C192">
            <v>13.935114438386398</v>
          </cell>
        </row>
        <row r="193">
          <cell r="B193">
            <v>13.443910394191198</v>
          </cell>
          <cell r="C193">
            <v>13.930681416682873</v>
          </cell>
        </row>
        <row r="194">
          <cell r="B194">
            <v>13.463365210797599</v>
          </cell>
          <cell r="C194">
            <v>13.926496823575954</v>
          </cell>
        </row>
        <row r="195">
          <cell r="B195">
            <v>13.482820027403999</v>
          </cell>
          <cell r="C195">
            <v>13.92255417831965</v>
          </cell>
        </row>
        <row r="196">
          <cell r="B196">
            <v>13.502274844010399</v>
          </cell>
          <cell r="C196">
            <v>13.918847223641956</v>
          </cell>
        </row>
        <row r="197">
          <cell r="B197">
            <v>13.521729660616799</v>
          </cell>
          <cell r="C197">
            <v>13.915369916194708</v>
          </cell>
        </row>
        <row r="198">
          <cell r="B198">
            <v>13.541184477223199</v>
          </cell>
          <cell r="C198">
            <v>13.912116417488988</v>
          </cell>
        </row>
        <row r="199">
          <cell r="B199">
            <v>13.560639293829599</v>
          </cell>
          <cell r="C199">
            <v>13.909081085287621</v>
          </cell>
        </row>
        <row r="200">
          <cell r="B200">
            <v>13.580094110435999</v>
          </cell>
          <cell r="C200">
            <v>13.906258465427998</v>
          </cell>
        </row>
        <row r="201">
          <cell r="B201">
            <v>13.599548927042401</v>
          </cell>
          <cell r="C201">
            <v>13.903643284050405</v>
          </cell>
        </row>
        <row r="202">
          <cell r="B202">
            <v>13.619003743648801</v>
          </cell>
          <cell r="C202">
            <v>13.901230440208561</v>
          </cell>
        </row>
        <row r="203">
          <cell r="B203">
            <v>13.6384585602552</v>
          </cell>
          <cell r="C203">
            <v>13.899014998840622</v>
          </cell>
        </row>
        <row r="204">
          <cell r="B204">
            <v>13.657913376861599</v>
          </cell>
          <cell r="C204">
            <v>13.896992184080281</v>
          </cell>
        </row>
        <row r="205">
          <cell r="B205">
            <v>13.677368193468</v>
          </cell>
          <cell r="C205">
            <v>13.895157372888958</v>
          </cell>
        </row>
        <row r="206">
          <cell r="B206">
            <v>13.696823010074398</v>
          </cell>
          <cell r="C206">
            <v>13.893506088991201</v>
          </cell>
        </row>
        <row r="207">
          <cell r="B207">
            <v>13.716277826680798</v>
          </cell>
          <cell r="C207">
            <v>13.892033997096604</v>
          </cell>
        </row>
        <row r="208">
          <cell r="B208">
            <v>13.7357326432872</v>
          </cell>
          <cell r="C208">
            <v>13.8907368973926</v>
          </cell>
        </row>
        <row r="209">
          <cell r="B209">
            <v>13.7551874598936</v>
          </cell>
          <cell r="C209">
            <v>13.889610720293357</v>
          </cell>
        </row>
        <row r="210">
          <cell r="B210">
            <v>13.7746422765</v>
          </cell>
          <cell r="C210">
            <v>13.888651521431076</v>
          </cell>
        </row>
        <row r="211">
          <cell r="B211">
            <v>13.7940970931064</v>
          </cell>
          <cell r="C211">
            <v>13.887855476876664</v>
          </cell>
        </row>
        <row r="212">
          <cell r="B212">
            <v>13.8135519097128</v>
          </cell>
          <cell r="C212">
            <v>13.887218878577672</v>
          </cell>
        </row>
        <row r="213">
          <cell r="B213">
            <v>13.8330067263192</v>
          </cell>
          <cell r="C213">
            <v>13.886738130002021</v>
          </cell>
        </row>
        <row r="214">
          <cell r="B214">
            <v>13.8524615429256</v>
          </cell>
          <cell r="C214">
            <v>13.886409741976797</v>
          </cell>
        </row>
        <row r="215">
          <cell r="B215">
            <v>13.871916359532001</v>
          </cell>
          <cell r="C215">
            <v>13.886230328711999</v>
          </cell>
        </row>
        <row r="216">
          <cell r="B216">
            <v>13.891371176138399</v>
          </cell>
          <cell r="C216">
            <v>13.886196603999668</v>
          </cell>
        </row>
        <row r="217">
          <cell r="B217">
            <v>13.910825992744801</v>
          </cell>
          <cell r="C217">
            <v>13.886305377579536</v>
          </cell>
        </row>
        <row r="218">
          <cell r="B218">
            <v>13.930280809351199</v>
          </cell>
          <cell r="C218">
            <v>13.886553551662644</v>
          </cell>
        </row>
        <row r="219">
          <cell r="B219">
            <v>13.949735625957601</v>
          </cell>
          <cell r="C219">
            <v>13.88693811760503</v>
          </cell>
        </row>
        <row r="220">
          <cell r="B220">
            <v>13.969190442563999</v>
          </cell>
          <cell r="C220">
            <v>13.887456152723999</v>
          </cell>
        </row>
        <row r="221">
          <cell r="B221">
            <v>13.988645259170399</v>
          </cell>
          <cell r="C221">
            <v>13.888104817249838</v>
          </cell>
        </row>
        <row r="222">
          <cell r="B222">
            <v>14.008100075776801</v>
          </cell>
          <cell r="C222">
            <v>13.888881351406344</v>
          </cell>
        </row>
        <row r="223">
          <cell r="B223">
            <v>14.027554892383199</v>
          </cell>
          <cell r="C223">
            <v>13.88978307261385</v>
          </cell>
        </row>
        <row r="224">
          <cell r="B224">
            <v>14.0470097089896</v>
          </cell>
          <cell r="C224">
            <v>13.8908073728088</v>
          </cell>
        </row>
        <row r="225">
          <cell r="B225">
            <v>14.066464525595999</v>
          </cell>
          <cell r="C225">
            <v>13.891951715874205</v>
          </cell>
        </row>
        <row r="226">
          <cell r="B226">
            <v>14.0859193422024</v>
          </cell>
          <cell r="C226">
            <v>13.893213635175746</v>
          </cell>
        </row>
        <row r="227">
          <cell r="B227">
            <v>14.1053741588088</v>
          </cell>
          <cell r="C227">
            <v>13.894590731198397</v>
          </cell>
        </row>
        <row r="228">
          <cell r="B228">
            <v>14.124828975415198</v>
          </cell>
          <cell r="C228">
            <v>13.896080669278895</v>
          </cell>
        </row>
        <row r="229">
          <cell r="B229">
            <v>14.1442837920216</v>
          </cell>
          <cell r="C229">
            <v>13.897681177429497</v>
          </cell>
        </row>
        <row r="230">
          <cell r="B230">
            <v>14.163738608627998</v>
          </cell>
          <cell r="C230">
            <v>13.899390044248801</v>
          </cell>
        </row>
        <row r="231">
          <cell r="B231">
            <v>14.1831934252344</v>
          </cell>
          <cell r="C231">
            <v>13.901205116915568</v>
          </cell>
        </row>
      </sheetData>
      <sheetData sheetId="13" refreshError="1">
        <row r="86">
          <cell r="B86">
            <v>12.852652706944001</v>
          </cell>
        </row>
        <row r="145">
          <cell r="B145">
            <v>12.661895733815999</v>
          </cell>
          <cell r="C145">
            <v>15.507303629554151</v>
          </cell>
        </row>
        <row r="146">
          <cell r="B146">
            <v>12.676902353942401</v>
          </cell>
          <cell r="C146">
            <v>15.464305075225745</v>
          </cell>
        </row>
        <row r="147">
          <cell r="B147">
            <v>12.691908974068799</v>
          </cell>
          <cell r="C147">
            <v>15.422814039237386</v>
          </cell>
        </row>
        <row r="148">
          <cell r="B148">
            <v>12.7069155941952</v>
          </cell>
          <cell r="C148">
            <v>15.382764013427009</v>
          </cell>
        </row>
        <row r="149">
          <cell r="B149">
            <v>12.721922214321602</v>
          </cell>
          <cell r="C149">
            <v>15.344092345178192</v>
          </cell>
        </row>
        <row r="150">
          <cell r="B150">
            <v>12.736928834447998</v>
          </cell>
          <cell r="C150">
            <v>15.306739962024</v>
          </cell>
        </row>
        <row r="151">
          <cell r="B151">
            <v>12.751935454574399</v>
          </cell>
          <cell r="C151">
            <v>15.270651119523816</v>
          </cell>
        </row>
        <row r="152">
          <cell r="B152">
            <v>12.766942074700799</v>
          </cell>
          <cell r="C152">
            <v>15.235773170150399</v>
          </cell>
        </row>
        <row r="153">
          <cell r="B153">
            <v>12.781948694827202</v>
          </cell>
          <cell r="C153">
            <v>15.202056351172503</v>
          </cell>
        </row>
        <row r="154">
          <cell r="B154">
            <v>12.7969553149536</v>
          </cell>
          <cell r="C154">
            <v>15.169453589736261</v>
          </cell>
        </row>
        <row r="155">
          <cell r="B155">
            <v>12.811961935079999</v>
          </cell>
          <cell r="C155">
            <v>15.13792032354</v>
          </cell>
        </row>
        <row r="156">
          <cell r="B156">
            <v>12.826968555206401</v>
          </cell>
          <cell r="C156">
            <v>15.107414335666357</v>
          </cell>
        </row>
        <row r="157">
          <cell r="B157">
            <v>12.841975175332797</v>
          </cell>
          <cell r="C157">
            <v>15.077895602284583</v>
          </cell>
        </row>
        <row r="158">
          <cell r="B158">
            <v>12.856981795459198</v>
          </cell>
          <cell r="C158">
            <v>15.04932615206806</v>
          </cell>
        </row>
        <row r="159">
          <cell r="B159">
            <v>12.8719884155856</v>
          </cell>
          <cell r="C159">
            <v>15.021669936288999</v>
          </cell>
        </row>
        <row r="160">
          <cell r="B160">
            <v>12.886995035712001</v>
          </cell>
          <cell r="C160">
            <v>14.994892708656</v>
          </cell>
        </row>
        <row r="161">
          <cell r="B161">
            <v>12.902001655838399</v>
          </cell>
          <cell r="C161">
            <v>14.968961914052535</v>
          </cell>
        </row>
        <row r="162">
          <cell r="B162">
            <v>12.917008275964799</v>
          </cell>
          <cell r="C162">
            <v>14.943846585416544</v>
          </cell>
        </row>
        <row r="163">
          <cell r="B163">
            <v>12.932014896091198</v>
          </cell>
          <cell r="C163">
            <v>14.919517248074515</v>
          </cell>
        </row>
        <row r="164">
          <cell r="B164">
            <v>12.947021516217601</v>
          </cell>
          <cell r="C164">
            <v>14.895945830908799</v>
          </cell>
        </row>
        <row r="165">
          <cell r="B165">
            <v>12.962028136343999</v>
          </cell>
          <cell r="C165">
            <v>14.873105583795528</v>
          </cell>
        </row>
        <row r="166">
          <cell r="B166">
            <v>12.977034756470399</v>
          </cell>
          <cell r="C166">
            <v>14.850971000802641</v>
          </cell>
        </row>
        <row r="167">
          <cell r="B167">
            <v>12.9920413765968</v>
          </cell>
          <cell r="C167">
            <v>14.829517748684605</v>
          </cell>
        </row>
        <row r="168">
          <cell r="B168">
            <v>13.0070479967232</v>
          </cell>
          <cell r="C168">
            <v>14.80872260025251</v>
          </cell>
        </row>
        <row r="169">
          <cell r="B169">
            <v>13.022054616849598</v>
          </cell>
          <cell r="C169">
            <v>14.788563372236036</v>
          </cell>
        </row>
        <row r="170">
          <cell r="B170">
            <v>13.037061236975999</v>
          </cell>
          <cell r="C170">
            <v>14.769018867287999</v>
          </cell>
        </row>
        <row r="171">
          <cell r="B171">
            <v>13.052067857102401</v>
          </cell>
          <cell r="C171">
            <v>14.750068819812737</v>
          </cell>
        </row>
        <row r="172">
          <cell r="B172">
            <v>13.067074477228799</v>
          </cell>
          <cell r="C172">
            <v>14.73169384532744</v>
          </cell>
        </row>
        <row r="173">
          <cell r="B173">
            <v>13.082081097355198</v>
          </cell>
          <cell r="C173">
            <v>14.713875393090502</v>
          </cell>
        </row>
        <row r="174">
          <cell r="B174">
            <v>13.0970877174816</v>
          </cell>
          <cell r="C174">
            <v>14.696595701753564</v>
          </cell>
        </row>
        <row r="175">
          <cell r="B175">
            <v>13.112094337608001</v>
          </cell>
          <cell r="C175">
            <v>14.679837757814527</v>
          </cell>
        </row>
        <row r="176">
          <cell r="B176">
            <v>13.127100957734399</v>
          </cell>
          <cell r="C176">
            <v>14.663585256667197</v>
          </cell>
        </row>
        <row r="177">
          <cell r="B177">
            <v>13.142107577860799</v>
          </cell>
          <cell r="C177">
            <v>14.647822566060297</v>
          </cell>
        </row>
        <row r="178">
          <cell r="B178">
            <v>13.1571141979872</v>
          </cell>
          <cell r="C178">
            <v>14.632534691793598</v>
          </cell>
        </row>
        <row r="179">
          <cell r="B179">
            <v>13.172120818113598</v>
          </cell>
          <cell r="C179">
            <v>14.617707245493163</v>
          </cell>
        </row>
        <row r="180">
          <cell r="B180">
            <v>13.187127438239997</v>
          </cell>
          <cell r="C180">
            <v>14.60332641432</v>
          </cell>
        </row>
        <row r="181">
          <cell r="B181">
            <v>13.202134058366401</v>
          </cell>
          <cell r="C181">
            <v>14.589378932478247</v>
          </cell>
        </row>
        <row r="182">
          <cell r="B182">
            <v>13.2171406784928</v>
          </cell>
          <cell r="C182">
            <v>14.57585205439934</v>
          </cell>
        </row>
        <row r="183">
          <cell r="B183">
            <v>13.232147298619198</v>
          </cell>
          <cell r="C183">
            <v>14.56273352948824</v>
          </cell>
        </row>
        <row r="184">
          <cell r="B184">
            <v>13.247153918745598</v>
          </cell>
          <cell r="C184">
            <v>14.550011578326645</v>
          </cell>
        </row>
        <row r="185">
          <cell r="B185">
            <v>13.262160538871999</v>
          </cell>
          <cell r="C185">
            <v>14.537674870236</v>
          </cell>
        </row>
        <row r="186">
          <cell r="B186">
            <v>13.277167158998401</v>
          </cell>
          <cell r="C186">
            <v>14.525712502110519</v>
          </cell>
        </row>
        <row r="187">
          <cell r="B187">
            <v>13.292173779124798</v>
          </cell>
          <cell r="C187">
            <v>14.514113978437164</v>
          </cell>
        </row>
        <row r="188">
          <cell r="B188">
            <v>13.3071803992512</v>
          </cell>
          <cell r="C188">
            <v>14.502869192425599</v>
          </cell>
        </row>
        <row r="189">
          <cell r="B189">
            <v>13.3221870193776</v>
          </cell>
          <cell r="C189">
            <v>14.49196840817687</v>
          </cell>
        </row>
        <row r="190">
          <cell r="B190">
            <v>13.337193639504001</v>
          </cell>
          <cell r="C190">
            <v>14.481402243824729</v>
          </cell>
        </row>
        <row r="191">
          <cell r="B191">
            <v>13.352200259630399</v>
          </cell>
          <cell r="C191">
            <v>14.471161655588173</v>
          </cell>
        </row>
        <row r="192">
          <cell r="B192">
            <v>13.3672068797568</v>
          </cell>
          <cell r="C192">
            <v>14.461237922678398</v>
          </cell>
        </row>
        <row r="193">
          <cell r="B193">
            <v>13.3822134998832</v>
          </cell>
          <cell r="C193">
            <v>14.451622633007087</v>
          </cell>
        </row>
        <row r="194">
          <cell r="B194">
            <v>13.397220120009598</v>
          </cell>
          <cell r="C194">
            <v>14.442307669646903</v>
          </cell>
        </row>
        <row r="195">
          <cell r="B195">
            <v>13.412226740135999</v>
          </cell>
          <cell r="C195">
            <v>14.433285197998433</v>
          </cell>
        </row>
        <row r="196">
          <cell r="B196">
            <v>13.427233360262399</v>
          </cell>
          <cell r="C196">
            <v>14.424547653620854</v>
          </cell>
        </row>
        <row r="197">
          <cell r="B197">
            <v>13.442239980388802</v>
          </cell>
          <cell r="C197">
            <v>14.416087730686709</v>
          </cell>
        </row>
        <row r="198">
          <cell r="B198">
            <v>13.457246600515198</v>
          </cell>
          <cell r="C198">
            <v>14.407898371023702</v>
          </cell>
        </row>
        <row r="199">
          <cell r="B199">
            <v>13.472253220641599</v>
          </cell>
          <cell r="C199">
            <v>14.399972753709037</v>
          </cell>
        </row>
        <row r="200">
          <cell r="B200">
            <v>13.487259840767999</v>
          </cell>
          <cell r="C200">
            <v>14.392304285183998</v>
          </cell>
        </row>
        <row r="201">
          <cell r="B201">
            <v>13.502266460894397</v>
          </cell>
          <cell r="C201">
            <v>14.38488658985877</v>
          </cell>
        </row>
        <row r="202">
          <cell r="B202">
            <v>13.5172730810208</v>
          </cell>
          <cell r="C202">
            <v>14.377713501179253</v>
          </cell>
        </row>
        <row r="203">
          <cell r="B203">
            <v>13.5322797011472</v>
          </cell>
          <cell r="C203">
            <v>14.370779053129697</v>
          </cell>
        </row>
        <row r="204">
          <cell r="B204">
            <v>13.547286321273601</v>
          </cell>
          <cell r="C204">
            <v>14.364077472146478</v>
          </cell>
        </row>
        <row r="205">
          <cell r="B205">
            <v>13.562292941400001</v>
          </cell>
          <cell r="C205">
            <v>14.357603169419997</v>
          </cell>
        </row>
        <row r="206">
          <cell r="B206">
            <v>13.577299561526399</v>
          </cell>
          <cell r="C206">
            <v>14.351350733563198</v>
          </cell>
        </row>
        <row r="207">
          <cell r="B207">
            <v>13.592306181652798</v>
          </cell>
          <cell r="C207">
            <v>14.345314923626399</v>
          </cell>
        </row>
        <row r="208">
          <cell r="B208">
            <v>13.607312801779202</v>
          </cell>
          <cell r="C208">
            <v>14.339490662439598</v>
          </cell>
        </row>
        <row r="209">
          <cell r="B209">
            <v>13.622319421905599</v>
          </cell>
          <cell r="C209">
            <v>14.333873030264426</v>
          </cell>
        </row>
        <row r="210">
          <cell r="B210">
            <v>13.637326042031999</v>
          </cell>
          <cell r="C210">
            <v>14.328457258739073</v>
          </cell>
        </row>
        <row r="211">
          <cell r="B211">
            <v>13.6523326621584</v>
          </cell>
          <cell r="C211">
            <v>14.323238725100575</v>
          </cell>
        </row>
        <row r="212">
          <cell r="B212">
            <v>13.6673392822848</v>
          </cell>
          <cell r="C212">
            <v>14.31821294666967</v>
          </cell>
        </row>
        <row r="213">
          <cell r="B213">
            <v>13.6823459024112</v>
          </cell>
          <cell r="C213">
            <v>14.313375575584544</v>
          </cell>
        </row>
        <row r="214">
          <cell r="B214">
            <v>13.697352522537599</v>
          </cell>
          <cell r="C214">
            <v>14.308722393770294</v>
          </cell>
        </row>
        <row r="215">
          <cell r="B215">
            <v>13.712359142664001</v>
          </cell>
          <cell r="C215">
            <v>14.304249308132</v>
          </cell>
        </row>
        <row r="216">
          <cell r="B216">
            <v>13.727365762790399</v>
          </cell>
          <cell r="C216">
            <v>14.299952345959907</v>
          </cell>
        </row>
        <row r="217">
          <cell r="B217">
            <v>13.742372382916798</v>
          </cell>
          <cell r="C217">
            <v>14.295827650535774</v>
          </cell>
        </row>
        <row r="218">
          <cell r="B218">
            <v>13.757379003043201</v>
          </cell>
          <cell r="C218">
            <v>14.291871476930295</v>
          </cell>
        </row>
        <row r="219">
          <cell r="B219">
            <v>13.772385623169601</v>
          </cell>
          <cell r="C219">
            <v>14.288080187981919</v>
          </cell>
        </row>
        <row r="220">
          <cell r="B220">
            <v>13.787392243295999</v>
          </cell>
          <cell r="C220">
            <v>14.284450250447998</v>
          </cell>
        </row>
        <row r="221">
          <cell r="B221">
            <v>13.802398863422399</v>
          </cell>
          <cell r="C221">
            <v>14.280978231319709</v>
          </cell>
        </row>
        <row r="222">
          <cell r="B222">
            <v>13.8174054835488</v>
          </cell>
          <cell r="C222">
            <v>14.277660794292705</v>
          </cell>
        </row>
        <row r="223">
          <cell r="B223">
            <v>13.832412103675198</v>
          </cell>
          <cell r="C223">
            <v>14.274494696385851</v>
          </cell>
        </row>
        <row r="224">
          <cell r="B224">
            <v>13.847418723801599</v>
          </cell>
          <cell r="C224">
            <v>14.2714767847008</v>
          </cell>
        </row>
        <row r="225">
          <cell r="B225">
            <v>13.862425343928001</v>
          </cell>
          <cell r="C225">
            <v>14.268603993315722</v>
          </cell>
        </row>
        <row r="226">
          <cell r="B226">
            <v>13.8774319640544</v>
          </cell>
          <cell r="C226">
            <v>14.265873340306651</v>
          </cell>
        </row>
        <row r="227">
          <cell r="B227">
            <v>13.8924385841808</v>
          </cell>
          <cell r="C227">
            <v>14.2632819248904</v>
          </cell>
        </row>
        <row r="228">
          <cell r="B228">
            <v>13.907445204307198</v>
          </cell>
          <cell r="C228">
            <v>14.260826924683329</v>
          </cell>
        </row>
        <row r="229">
          <cell r="B229">
            <v>13.922451824433601</v>
          </cell>
          <cell r="C229">
            <v>14.25850559307049</v>
          </cell>
        </row>
        <row r="230">
          <cell r="B230">
            <v>13.937458444560001</v>
          </cell>
          <cell r="C230">
            <v>14.256315256679997</v>
          </cell>
        </row>
        <row r="231">
          <cell r="B231">
            <v>13.952465064686399</v>
          </cell>
          <cell r="C231">
            <v>14.25425331295777</v>
          </cell>
        </row>
        <row r="232">
          <cell r="B232">
            <v>13.9674716848128</v>
          </cell>
        </row>
      </sheetData>
      <sheetData sheetId="14" refreshError="1"/>
      <sheetData sheetId="15" refreshError="1">
        <row r="8">
          <cell r="A8">
            <v>5</v>
          </cell>
          <cell r="AJ8">
            <v>10.936253750400001</v>
          </cell>
          <cell r="AK8">
            <v>36.753010958399997</v>
          </cell>
          <cell r="AL8">
            <v>15.361293475200002</v>
          </cell>
          <cell r="AM8">
            <v>32.815651792800004</v>
          </cell>
        </row>
        <row r="9">
          <cell r="A9">
            <v>6</v>
          </cell>
          <cell r="N9">
            <v>14.293655417395202</v>
          </cell>
          <cell r="O9">
            <v>42.024148111897603</v>
          </cell>
          <cell r="P9">
            <v>13.363354139007999</v>
          </cell>
          <cell r="Q9">
            <v>37.528599018570667</v>
          </cell>
          <cell r="AJ9">
            <v>12.0989364672</v>
          </cell>
          <cell r="AK9">
            <v>32.547108316799999</v>
          </cell>
          <cell r="AL9">
            <v>15.665670455359999</v>
          </cell>
          <cell r="AM9">
            <v>29.931956821546667</v>
          </cell>
        </row>
        <row r="10">
          <cell r="A10">
            <v>7</v>
          </cell>
          <cell r="N10">
            <v>14.556302705894398</v>
          </cell>
          <cell r="O10">
            <v>38.081409676147203</v>
          </cell>
          <cell r="P10">
            <v>13.664864761376</v>
          </cell>
          <cell r="Q10">
            <v>34.097957651659428</v>
          </cell>
          <cell r="AD10">
            <v>13.03665</v>
          </cell>
          <cell r="AE10">
            <v>20.940523371428572</v>
          </cell>
          <cell r="AH10">
            <v>10.647123480960001</v>
          </cell>
          <cell r="AI10">
            <v>27.682290405394287</v>
          </cell>
          <cell r="AJ10">
            <v>13.261619184000001</v>
          </cell>
          <cell r="AK10">
            <v>29.708989675200005</v>
          </cell>
          <cell r="AL10">
            <v>15.97004743552</v>
          </cell>
          <cell r="AM10">
            <v>27.915657124960003</v>
          </cell>
        </row>
        <row r="11">
          <cell r="A11">
            <v>8</v>
          </cell>
          <cell r="N11">
            <v>14.8189499943936</v>
          </cell>
          <cell r="O11">
            <v>35.157186760396804</v>
          </cell>
          <cell r="P11">
            <v>13.966375383743999</v>
          </cell>
          <cell r="Q11">
            <v>31.562665454272004</v>
          </cell>
          <cell r="AD11">
            <v>13.1039172</v>
          </cell>
          <cell r="AE11">
            <v>19.956743400000001</v>
          </cell>
          <cell r="AH11">
            <v>10.89150688704</v>
          </cell>
          <cell r="AI11">
            <v>25.568168502719999</v>
          </cell>
          <cell r="AJ11">
            <v>14.424301900800002</v>
          </cell>
          <cell r="AK11">
            <v>27.725736033600004</v>
          </cell>
          <cell r="AL11">
            <v>16.274424415680002</v>
          </cell>
          <cell r="AM11">
            <v>26.441479475039998</v>
          </cell>
        </row>
        <row r="12">
          <cell r="A12">
            <v>9</v>
          </cell>
          <cell r="N12">
            <v>15.081597282892799</v>
          </cell>
          <cell r="O12">
            <v>32.911974191313071</v>
          </cell>
          <cell r="P12">
            <v>14.267886006112001</v>
          </cell>
          <cell r="Q12">
            <v>29.624272703233785</v>
          </cell>
          <cell r="AD12">
            <v>13.171184400000001</v>
          </cell>
          <cell r="AE12">
            <v>19.199055333333334</v>
          </cell>
          <cell r="AH12">
            <v>11.135890293119999</v>
          </cell>
          <cell r="AI12">
            <v>23.951005179093336</v>
          </cell>
          <cell r="AJ12">
            <v>15.586984617600002</v>
          </cell>
          <cell r="AK12">
            <v>26.312392392</v>
          </cell>
          <cell r="AL12">
            <v>16.578801395839999</v>
          </cell>
          <cell r="AM12">
            <v>25.328716522897775</v>
          </cell>
        </row>
        <row r="13">
          <cell r="A13">
            <v>10</v>
          </cell>
          <cell r="L13">
            <v>11.682603967871998</v>
          </cell>
          <cell r="M13">
            <v>25.950679633535998</v>
          </cell>
          <cell r="N13">
            <v>15.344244571392002</v>
          </cell>
          <cell r="O13">
            <v>31.142068864896004</v>
          </cell>
          <cell r="P13">
            <v>14.56939662848</v>
          </cell>
          <cell r="Q13">
            <v>28.103709564640003</v>
          </cell>
          <cell r="AD13">
            <v>13.238451600000001</v>
          </cell>
          <cell r="AE13">
            <v>18.599631599999999</v>
          </cell>
          <cell r="AH13">
            <v>11.3802736992</v>
          </cell>
          <cell r="AI13">
            <v>22.681712860800001</v>
          </cell>
          <cell r="AJ13">
            <v>16.749667334400005</v>
          </cell>
          <cell r="AK13">
            <v>25.297985750399999</v>
          </cell>
          <cell r="AL13">
            <v>16.883178376</v>
          </cell>
          <cell r="AM13">
            <v>24.468943859199996</v>
          </cell>
        </row>
        <row r="14">
          <cell r="A14">
            <v>11</v>
          </cell>
          <cell r="L14">
            <v>11.7660115675392</v>
          </cell>
          <cell r="M14">
            <v>24.65737310027869</v>
          </cell>
          <cell r="N14">
            <v>15.606891859891201</v>
          </cell>
          <cell r="O14">
            <v>29.717841533145602</v>
          </cell>
          <cell r="P14">
            <v>14.870907250847999</v>
          </cell>
          <cell r="Q14">
            <v>26.887022507824</v>
          </cell>
          <cell r="AD14">
            <v>13.305718800000001</v>
          </cell>
          <cell r="AE14">
            <v>18.115309199999999</v>
          </cell>
          <cell r="AH14">
            <v>11.624657105279999</v>
          </cell>
          <cell r="AI14">
            <v>21.665417637294546</v>
          </cell>
          <cell r="AJ14">
            <v>17.912350051200001</v>
          </cell>
          <cell r="AK14">
            <v>24.573715108800005</v>
          </cell>
          <cell r="AL14">
            <v>17.187555356160001</v>
          </cell>
          <cell r="AM14">
            <v>23.793164132552729</v>
          </cell>
        </row>
        <row r="15">
          <cell r="A15">
            <v>12</v>
          </cell>
          <cell r="L15">
            <v>11.849419167206397</v>
          </cell>
          <cell r="M15">
            <v>23.586568289203196</v>
          </cell>
          <cell r="N15">
            <v>15.869539148390402</v>
          </cell>
          <cell r="O15">
            <v>28.552872697395202</v>
          </cell>
          <cell r="P15">
            <v>15.172417873216</v>
          </cell>
          <cell r="Q15">
            <v>25.89824251234133</v>
          </cell>
          <cell r="AD15">
            <v>13.372986000000001</v>
          </cell>
          <cell r="AE15">
            <v>17.717312800000002</v>
          </cell>
          <cell r="AH15">
            <v>11.869040511360001</v>
          </cell>
          <cell r="AI15">
            <v>20.838870234880002</v>
          </cell>
          <cell r="AJ15">
            <v>19.075032768</v>
          </cell>
          <cell r="AK15">
            <v>24.067046467200001</v>
          </cell>
          <cell r="AL15">
            <v>17.491932336320001</v>
          </cell>
          <cell r="AM15">
            <v>23.255379108693333</v>
          </cell>
        </row>
        <row r="16">
          <cell r="A16">
            <v>13</v>
          </cell>
          <cell r="L16">
            <v>11.9328267668736</v>
          </cell>
          <cell r="M16">
            <v>22.686918649036798</v>
          </cell>
          <cell r="N16">
            <v>16.132186436889601</v>
          </cell>
          <cell r="O16">
            <v>27.587333473952491</v>
          </cell>
          <cell r="P16">
            <v>15.473928495584001</v>
          </cell>
          <cell r="Q16">
            <v>25.084775640961233</v>
          </cell>
          <cell r="AD16">
            <v>13.440253200000001</v>
          </cell>
          <cell r="AE16">
            <v>17.385721015384615</v>
          </cell>
          <cell r="AH16">
            <v>12.11342391744</v>
          </cell>
          <cell r="AI16">
            <v>20.158282694843077</v>
          </cell>
          <cell r="AJ16">
            <v>20.237715484799999</v>
          </cell>
          <cell r="AK16">
            <v>23.727763979446156</v>
          </cell>
          <cell r="AL16">
            <v>17.796309316479999</v>
          </cell>
          <cell r="AM16">
            <v>22.82374385620923</v>
          </cell>
        </row>
        <row r="17">
          <cell r="A17">
            <v>14</v>
          </cell>
          <cell r="L17">
            <v>12.016234366540798</v>
          </cell>
          <cell r="M17">
            <v>21.921748071727542</v>
          </cell>
          <cell r="N17">
            <v>16.3948337253888</v>
          </cell>
          <cell r="O17">
            <v>26.778488945894399</v>
          </cell>
          <cell r="P17">
            <v>15.775439117951999</v>
          </cell>
          <cell r="Q17">
            <v>24.409054795661717</v>
          </cell>
          <cell r="AD17">
            <v>13.507520400000001</v>
          </cell>
          <cell r="AE17">
            <v>17.106304285714284</v>
          </cell>
          <cell r="AH17">
            <v>12.357807323519999</v>
          </cell>
          <cell r="AI17">
            <v>19.592377903817145</v>
          </cell>
          <cell r="AJ17">
            <v>21.400398201599998</v>
          </cell>
          <cell r="AK17">
            <v>23.519999184</v>
          </cell>
          <cell r="AL17">
            <v>18.100686296639999</v>
          </cell>
          <cell r="AM17">
            <v>22.475511995520002</v>
          </cell>
        </row>
        <row r="18">
          <cell r="A18">
            <v>15</v>
          </cell>
          <cell r="L18">
            <v>12.099641966207999</v>
          </cell>
          <cell r="M18">
            <v>21.264160744703997</v>
          </cell>
          <cell r="N18">
            <v>16.657481013887999</v>
          </cell>
          <cell r="O18">
            <v>26.095000174144001</v>
          </cell>
          <cell r="P18">
            <v>16.07694974032</v>
          </cell>
          <cell r="Q18">
            <v>23.843530771226668</v>
          </cell>
          <cell r="AD18">
            <v>13.574787600000001</v>
          </cell>
          <cell r="AE18">
            <v>16.8686276</v>
          </cell>
          <cell r="AH18">
            <v>12.6021907296</v>
          </cell>
          <cell r="AI18">
            <v>19.118219312000001</v>
          </cell>
          <cell r="AJ18">
            <v>22.563080918400001</v>
          </cell>
          <cell r="AK18">
            <v>23.417448542399999</v>
          </cell>
          <cell r="AL18">
            <v>18.4050632768</v>
          </cell>
          <cell r="AM18">
            <v>22.194002848266667</v>
          </cell>
        </row>
        <row r="19">
          <cell r="A19">
            <v>16</v>
          </cell>
          <cell r="L19">
            <v>12.1830495658752</v>
          </cell>
          <cell r="M19">
            <v>20.693984808537596</v>
          </cell>
          <cell r="N19">
            <v>16.920128302387198</v>
          </cell>
          <cell r="O19">
            <v>25.5133629543936</v>
          </cell>
          <cell r="P19">
            <v>16.378460362687999</v>
          </cell>
          <cell r="Q19">
            <v>23.367541663743999</v>
          </cell>
          <cell r="AD19">
            <v>13.6420548</v>
          </cell>
          <cell r="AE19">
            <v>16.664864699999999</v>
          </cell>
          <cell r="AH19">
            <v>12.846574135679999</v>
          </cell>
          <cell r="AI19">
            <v>18.718604507040002</v>
          </cell>
          <cell r="AJ19">
            <v>23.7257636352</v>
          </cell>
          <cell r="AK19">
            <v>23.400384400800004</v>
          </cell>
          <cell r="AL19">
            <v>18.709440256960001</v>
          </cell>
          <cell r="AM19">
            <v>21.966705905680001</v>
          </cell>
        </row>
        <row r="20">
          <cell r="A20">
            <v>17</v>
          </cell>
          <cell r="L20">
            <v>12.266457165542398</v>
          </cell>
          <cell r="M20">
            <v>20.195794723665315</v>
          </cell>
          <cell r="N20">
            <v>17.182775590886401</v>
          </cell>
          <cell r="O20">
            <v>25.015603483349079</v>
          </cell>
          <cell r="P20">
            <v>16.679970985056002</v>
          </cell>
          <cell r="Q20">
            <v>22.965287193751532</v>
          </cell>
          <cell r="AD20">
            <v>13.709322</v>
          </cell>
          <cell r="AE20">
            <v>16.489030799999998</v>
          </cell>
          <cell r="AH20">
            <v>13.09095754176</v>
          </cell>
          <cell r="AI20">
            <v>18.380378703021179</v>
          </cell>
          <cell r="AL20">
            <v>19.013817237120001</v>
          </cell>
          <cell r="AM20">
            <v>21.784054308112943</v>
          </cell>
        </row>
        <row r="21">
          <cell r="A21">
            <v>18</v>
          </cell>
          <cell r="L21">
            <v>12.349864765209599</v>
          </cell>
          <cell r="M21">
            <v>19.757592848204798</v>
          </cell>
          <cell r="N21">
            <v>17.4454228793856</v>
          </cell>
          <cell r="O21">
            <v>24.587742136226137</v>
          </cell>
          <cell r="P21">
            <v>16.981481607424001</v>
          </cell>
          <cell r="Q21">
            <v>22.624478255000888</v>
          </cell>
          <cell r="AD21">
            <v>13.7765892</v>
          </cell>
          <cell r="AE21">
            <v>16.336471066666668</v>
          </cell>
          <cell r="AH21">
            <v>13.335340947839999</v>
          </cell>
          <cell r="AI21">
            <v>18.093310399786667</v>
          </cell>
          <cell r="AL21">
            <v>19.318194217280002</v>
          </cell>
          <cell r="AM21">
            <v>21.638607164728889</v>
          </cell>
        </row>
        <row r="22">
          <cell r="A22">
            <v>19</v>
          </cell>
          <cell r="L22">
            <v>12.4332723648768</v>
          </cell>
          <cell r="M22">
            <v>19.369907359617343</v>
          </cell>
          <cell r="N22">
            <v>17.708070167884802</v>
          </cell>
          <cell r="O22">
            <v>24.218742367142404</v>
          </cell>
          <cell r="P22">
            <v>17.282992229792004</v>
          </cell>
          <cell r="Q22">
            <v>22.335412921506524</v>
          </cell>
          <cell r="AD22">
            <v>13.8438564</v>
          </cell>
          <cell r="AE22">
            <v>16.203510631578951</v>
          </cell>
          <cell r="AH22">
            <v>13.579724353920001</v>
          </cell>
          <cell r="AI22">
            <v>17.849322097212632</v>
          </cell>
        </row>
        <row r="23">
          <cell r="A23">
            <v>20</v>
          </cell>
          <cell r="F23">
            <v>13.937668800000001</v>
          </cell>
          <cell r="G23">
            <v>16.300059600000001</v>
          </cell>
          <cell r="L23">
            <v>12.516679964544</v>
          </cell>
          <cell r="M23">
            <v>19.025160799871998</v>
          </cell>
          <cell r="N23">
            <v>17.970717456384001</v>
          </cell>
          <cell r="O23">
            <v>23.899774939392</v>
          </cell>
          <cell r="P23">
            <v>17.58450285216</v>
          </cell>
          <cell r="Q23">
            <v>22.090329652480001</v>
          </cell>
          <cell r="AD23">
            <v>13.9111236</v>
          </cell>
          <cell r="AE23">
            <v>16.087209600000001</v>
          </cell>
          <cell r="AH23">
            <v>13.82410776</v>
          </cell>
          <cell r="AI23">
            <v>17.641951795199997</v>
          </cell>
        </row>
        <row r="24">
          <cell r="A24">
            <v>21</v>
          </cell>
          <cell r="F24">
            <v>13.988958719999999</v>
          </cell>
          <cell r="G24">
            <v>16.188785988571425</v>
          </cell>
          <cell r="L24">
            <v>12.600087564211197</v>
          </cell>
          <cell r="M24">
            <v>18.717219036277029</v>
          </cell>
          <cell r="N24">
            <v>18.2333647448832</v>
          </cell>
          <cell r="O24">
            <v>23.6236923756416</v>
          </cell>
          <cell r="P24">
            <v>17.886013474528003</v>
          </cell>
          <cell r="Q24">
            <v>21.882945295854476</v>
          </cell>
          <cell r="AD24">
            <v>13.9783908</v>
          </cell>
          <cell r="AE24">
            <v>15.985188057142855</v>
          </cell>
          <cell r="AH24">
            <v>14.068491166080001</v>
          </cell>
          <cell r="AI24">
            <v>17.465968350811426</v>
          </cell>
        </row>
        <row r="25">
          <cell r="A25">
            <v>22</v>
          </cell>
          <cell r="F25">
            <v>14.040248640000002</v>
          </cell>
          <cell r="G25">
            <v>16.089959519999997</v>
          </cell>
          <cell r="L25">
            <v>12.683495163878399</v>
          </cell>
          <cell r="M25">
            <v>18.441063232993745</v>
          </cell>
          <cell r="N25">
            <v>18.496012033382403</v>
          </cell>
          <cell r="O25">
            <v>23.384646739891199</v>
          </cell>
          <cell r="P25">
            <v>18.187524096896002</v>
          </cell>
          <cell r="Q25">
            <v>21.708119090848001</v>
          </cell>
          <cell r="AD25">
            <v>14.045658</v>
          </cell>
          <cell r="AE25">
            <v>15.8954988</v>
          </cell>
          <cell r="AH25">
            <v>14.31287457216</v>
          </cell>
          <cell r="AI25">
            <v>17.317091738007271</v>
          </cell>
        </row>
        <row r="26">
          <cell r="A26">
            <v>23</v>
          </cell>
          <cell r="F26">
            <v>14.091538560000002</v>
          </cell>
          <cell r="G26">
            <v>16.001956653913044</v>
          </cell>
          <cell r="L26">
            <v>12.766902763545598</v>
          </cell>
          <cell r="M26">
            <v>18.192547395198886</v>
          </cell>
          <cell r="N26">
            <v>18.758659321881598</v>
          </cell>
          <cell r="O26">
            <v>23.177807128488627</v>
          </cell>
          <cell r="P26">
            <v>18.489034719264001</v>
          </cell>
          <cell r="Q26">
            <v>21.561604322032</v>
          </cell>
          <cell r="AD26">
            <v>14.112925199999999</v>
          </cell>
          <cell r="AE26">
            <v>15.816533269565216</v>
          </cell>
          <cell r="AH26">
            <v>14.557257978239999</v>
          </cell>
          <cell r="AI26">
            <v>17.191786283102608</v>
          </cell>
        </row>
        <row r="27">
          <cell r="A27">
            <v>24</v>
          </cell>
          <cell r="F27">
            <v>14.14282848</v>
          </cell>
          <cell r="G27">
            <v>15.923424439999998</v>
          </cell>
          <cell r="L27">
            <v>12.850310363212797</v>
          </cell>
          <cell r="M27">
            <v>17.968216527206398</v>
          </cell>
          <cell r="N27">
            <v>19.021306610380798</v>
          </cell>
          <cell r="O27">
            <v>22.999147788390406</v>
          </cell>
          <cell r="P27">
            <v>18.790545341632001</v>
          </cell>
          <cell r="Q27">
            <v>21.439862059882667</v>
          </cell>
          <cell r="AD27">
            <v>14.180192399999999</v>
          </cell>
          <cell r="AE27">
            <v>15.746951000000001</v>
          </cell>
          <cell r="AH27">
            <v>14.801641384319998</v>
          </cell>
          <cell r="AI27">
            <v>17.087105591359997</v>
          </cell>
        </row>
        <row r="28">
          <cell r="A28">
            <v>25</v>
          </cell>
          <cell r="F28">
            <v>14.194118399999999</v>
          </cell>
          <cell r="G28">
            <v>15.8532264</v>
          </cell>
          <cell r="L28">
            <v>12.933717962879998</v>
          </cell>
          <cell r="M28">
            <v>17.765168432639999</v>
          </cell>
          <cell r="N28">
            <v>19.28395389888</v>
          </cell>
          <cell r="O28">
            <v>22.845287087040003</v>
          </cell>
          <cell r="P28">
            <v>19.092055964000004</v>
          </cell>
          <cell r="Q28">
            <v>21.339919603600002</v>
          </cell>
          <cell r="AD28">
            <v>14.247459600000001</v>
          </cell>
          <cell r="AE28">
            <v>15.685626000000003</v>
          </cell>
          <cell r="AH28">
            <v>15.046024790399999</v>
          </cell>
          <cell r="AI28">
            <v>17.000574691200001</v>
          </cell>
        </row>
        <row r="29">
          <cell r="A29">
            <v>26</v>
          </cell>
          <cell r="F29">
            <v>14.245408320000001</v>
          </cell>
          <cell r="G29">
            <v>15.79040089846154</v>
          </cell>
          <cell r="L29">
            <v>13.017125562547198</v>
          </cell>
          <cell r="M29">
            <v>17.580947406873598</v>
          </cell>
          <cell r="N29">
            <v>19.546601187379203</v>
          </cell>
          <cell r="O29">
            <v>22.713363643043447</v>
          </cell>
          <cell r="P29">
            <v>19.393566586367999</v>
          </cell>
          <cell r="Q29">
            <v>21.259261590968613</v>
          </cell>
          <cell r="AD29">
            <v>14.314726800000001</v>
          </cell>
          <cell r="AE29">
            <v>15.63160550769231</v>
          </cell>
        </row>
        <row r="30">
          <cell r="A30">
            <v>27</v>
          </cell>
          <cell r="F30">
            <v>14.296698240000001</v>
          </cell>
          <cell r="G30">
            <v>15.734128764444446</v>
          </cell>
          <cell r="L30">
            <v>13.100533162214401</v>
          </cell>
          <cell r="M30">
            <v>17.413461553373864</v>
          </cell>
          <cell r="N30">
            <v>19.809248475878402</v>
          </cell>
          <cell r="O30">
            <v>22.600939983361425</v>
          </cell>
          <cell r="P30">
            <v>19.695077208736002</v>
          </cell>
          <cell r="Q30">
            <v>21.195745306027263</v>
          </cell>
          <cell r="AD30">
            <v>14.381994000000001</v>
          </cell>
          <cell r="AE30">
            <v>15.584077911111114</v>
          </cell>
        </row>
        <row r="31">
          <cell r="A31">
            <v>28</v>
          </cell>
          <cell r="F31">
            <v>14.34798816</v>
          </cell>
          <cell r="G31">
            <v>15.68370785142857</v>
          </cell>
          <cell r="L31">
            <v>13.183940761881599</v>
          </cell>
          <cell r="M31">
            <v>17.260917817969368</v>
          </cell>
          <cell r="N31">
            <v>20.071895764377601</v>
          </cell>
          <cell r="O31">
            <v>22.505926845388803</v>
          </cell>
          <cell r="P31">
            <v>19.996587831104002</v>
          </cell>
          <cell r="Q31">
            <v>21.147534135094855</v>
          </cell>
          <cell r="AD31">
            <v>14.4492612</v>
          </cell>
          <cell r="AE31">
            <v>15.542347542857142</v>
          </cell>
        </row>
        <row r="32">
          <cell r="A32">
            <v>29</v>
          </cell>
          <cell r="F32">
            <v>14.39927808</v>
          </cell>
          <cell r="G32">
            <v>15.638532860689656</v>
          </cell>
          <cell r="L32">
            <v>13.267348361548798</v>
          </cell>
          <cell r="M32">
            <v>17.121770464305435</v>
          </cell>
          <cell r="N32">
            <v>25.084671131520004</v>
          </cell>
          <cell r="O32">
            <v>22.426523140672884</v>
          </cell>
          <cell r="P32">
            <v>20.298098453472001</v>
          </cell>
          <cell r="Q32">
            <v>21.11304479051531</v>
          </cell>
          <cell r="AD32">
            <v>14.5165284</v>
          </cell>
          <cell r="AE32">
            <v>15.505814689655173</v>
          </cell>
        </row>
        <row r="33">
          <cell r="A33">
            <v>30</v>
          </cell>
          <cell r="F33">
            <v>14.450568000000001</v>
          </cell>
          <cell r="G33">
            <v>15.598079200000001</v>
          </cell>
          <cell r="L33">
            <v>13.350755961215999</v>
          </cell>
          <cell r="M33">
            <v>16.994679854207995</v>
          </cell>
          <cell r="N33">
            <v>26.338579238400005</v>
          </cell>
          <cell r="O33">
            <v>22.361167925888005</v>
          </cell>
          <cell r="P33">
            <v>20.59960907584</v>
          </cell>
          <cell r="Q33">
            <v>21.090905089653333</v>
          </cell>
          <cell r="AD33">
            <v>14.5837956</v>
          </cell>
          <cell r="AE33">
            <v>15.473959600000001</v>
          </cell>
        </row>
        <row r="34">
          <cell r="A34">
            <v>31</v>
          </cell>
          <cell r="F34">
            <v>14.501857920000003</v>
          </cell>
          <cell r="G34">
            <v>15.561889966451611</v>
          </cell>
          <cell r="L34">
            <v>13.434163560883199</v>
          </cell>
          <cell r="M34">
            <v>16.878479206041597</v>
          </cell>
          <cell r="N34">
            <v>27.592487345280006</v>
          </cell>
          <cell r="O34">
            <v>22.308501669750505</v>
          </cell>
          <cell r="P34">
            <v>20.901119698208003</v>
          </cell>
          <cell r="Q34">
            <v>21.079919905697551</v>
          </cell>
        </row>
        <row r="35">
          <cell r="A35">
            <v>32</v>
          </cell>
          <cell r="F35">
            <v>14.553147840000001</v>
          </cell>
          <cell r="G35">
            <v>15.52956537</v>
          </cell>
          <cell r="L35">
            <v>13.517571160550398</v>
          </cell>
          <cell r="M35">
            <v>16.772147585875196</v>
          </cell>
          <cell r="N35">
            <v>28.846395452160007</v>
          </cell>
          <cell r="O35">
            <v>22.267334782387202</v>
          </cell>
          <cell r="P35">
            <v>21.202630320576002</v>
          </cell>
          <cell r="Q35">
            <v>21.079043502688002</v>
          </cell>
        </row>
        <row r="36">
          <cell r="A36">
            <v>33</v>
          </cell>
          <cell r="F36">
            <v>14.60443776</v>
          </cell>
          <cell r="G36">
            <v>15.50075408</v>
          </cell>
          <cell r="L36">
            <v>13.600978760217599</v>
          </cell>
          <cell r="M36">
            <v>16.674787809345162</v>
          </cell>
          <cell r="N36">
            <v>30.10030355904</v>
          </cell>
          <cell r="O36">
            <v>22.236621866636799</v>
          </cell>
          <cell r="P36">
            <v>29.495262987840007</v>
          </cell>
          <cell r="Q36">
            <v>21.087356900538666</v>
          </cell>
        </row>
        <row r="37">
          <cell r="A37">
            <v>34</v>
          </cell>
          <cell r="F37">
            <v>14.65572768</v>
          </cell>
          <cell r="G37">
            <v>15.475146098823533</v>
          </cell>
          <cell r="L37">
            <v>13.684386359884797</v>
          </cell>
          <cell r="M37">
            <v>16.585608243189455</v>
          </cell>
          <cell r="P37">
            <v>31.233241784320004</v>
          </cell>
          <cell r="Q37">
            <v>21.104049234467766</v>
          </cell>
        </row>
        <row r="38">
          <cell r="A38">
            <v>35</v>
          </cell>
          <cell r="D38">
            <v>19.63580208099</v>
          </cell>
          <cell r="E38">
            <v>24.003558817352143</v>
          </cell>
          <cell r="F38">
            <v>14.707017600000002</v>
          </cell>
          <cell r="G38">
            <v>15.452466857142859</v>
          </cell>
          <cell r="H38">
            <v>17.101838438999998</v>
          </cell>
          <cell r="I38">
            <v>23.778442999499998</v>
          </cell>
          <cell r="L38">
            <v>13.767793959551998</v>
          </cell>
          <cell r="M38">
            <v>16.503907726518854</v>
          </cell>
          <cell r="P38">
            <v>32.971220580800008</v>
          </cell>
          <cell r="Q38">
            <v>21.128402309954286</v>
          </cell>
        </row>
        <row r="39">
          <cell r="A39">
            <v>36</v>
          </cell>
          <cell r="D39">
            <v>19.746735330503999</v>
          </cell>
          <cell r="E39">
            <v>23.883772980918664</v>
          </cell>
          <cell r="F39">
            <v>14.758307520000001</v>
          </cell>
          <cell r="G39">
            <v>15.432472293333335</v>
          </cell>
          <cell r="H39">
            <v>17.1457360984</v>
          </cell>
          <cell r="I39">
            <v>23.59359145142222</v>
          </cell>
          <cell r="L39">
            <v>13.8512015592192</v>
          </cell>
          <cell r="M39">
            <v>16.429063005209599</v>
          </cell>
          <cell r="P39">
            <v>34.709199377280008</v>
          </cell>
          <cell r="Q39">
            <v>21.159777731868445</v>
          </cell>
        </row>
        <row r="40">
          <cell r="A40">
            <v>37</v>
          </cell>
          <cell r="D40">
            <v>19.857668580018</v>
          </cell>
          <cell r="E40">
            <v>23.773460250495486</v>
          </cell>
          <cell r="F40">
            <v>14.809597439999999</v>
          </cell>
          <cell r="G40">
            <v>15.414944730810811</v>
          </cell>
          <cell r="H40">
            <v>17.189633757799999</v>
          </cell>
          <cell r="I40">
            <v>23.419918302143241</v>
          </cell>
          <cell r="L40">
            <v>13.934609158886399</v>
          </cell>
          <cell r="M40">
            <v>16.360518203962116</v>
          </cell>
          <cell r="P40">
            <v>36.447178173760001</v>
          </cell>
          <cell r="Q40">
            <v>21.197606120770164</v>
          </cell>
        </row>
        <row r="41">
          <cell r="A41">
            <v>38</v>
          </cell>
          <cell r="D41">
            <v>19.968601829532002</v>
          </cell>
          <cell r="E41">
            <v>23.671872749292316</v>
          </cell>
          <cell r="F41">
            <v>14.860887360000001</v>
          </cell>
          <cell r="G41">
            <v>15.399689406315792</v>
          </cell>
          <cell r="H41">
            <v>17.233531417199998</v>
          </cell>
          <cell r="I41">
            <v>23.256541046494736</v>
          </cell>
          <cell r="L41">
            <v>14.0180167585536</v>
          </cell>
          <cell r="M41">
            <v>16.297775960666272</v>
          </cell>
          <cell r="P41">
            <v>38.185156970240008</v>
          </cell>
          <cell r="Q41">
            <v>21.241378031897266</v>
          </cell>
        </row>
        <row r="42">
          <cell r="A42">
            <v>39</v>
          </cell>
          <cell r="D42">
            <v>20.079535079046</v>
          </cell>
          <cell r="E42">
            <v>23.578339305830688</v>
          </cell>
          <cell r="F42">
            <v>14.912177280000002</v>
          </cell>
          <cell r="G42">
            <v>15.386531532307691</v>
          </cell>
          <cell r="H42">
            <v>17.277429076600001</v>
          </cell>
          <cell r="I42">
            <v>23.102667692658972</v>
          </cell>
          <cell r="L42">
            <v>14.101424358220799</v>
          </cell>
          <cell r="M42">
            <v>16.240389924710396</v>
          </cell>
        </row>
        <row r="43">
          <cell r="A43">
            <v>40</v>
          </cell>
          <cell r="D43">
            <v>20.190468328560002</v>
          </cell>
          <cell r="E43">
            <v>23.492255865779999</v>
          </cell>
          <cell r="F43">
            <v>14.9634672</v>
          </cell>
          <cell r="G43">
            <v>15.375313800000001</v>
          </cell>
          <cell r="H43">
            <v>17.321326736</v>
          </cell>
          <cell r="I43">
            <v>22.957585447999996</v>
          </cell>
          <cell r="L43">
            <v>14.184831957887999</v>
          </cell>
          <cell r="M43">
            <v>16.187958380544</v>
          </cell>
        </row>
        <row r="44">
          <cell r="A44">
            <v>41</v>
          </cell>
          <cell r="D44">
            <v>20.301401578074</v>
          </cell>
          <cell r="E44">
            <v>23.413077306939442</v>
          </cell>
          <cell r="F44">
            <v>15.014757119999999</v>
          </cell>
          <cell r="G44">
            <v>15.365894247804878</v>
          </cell>
          <cell r="H44">
            <v>17.365224395399999</v>
          </cell>
          <cell r="I44">
            <v>22.82065106062683</v>
          </cell>
          <cell r="L44">
            <v>14.268239557555198</v>
          </cell>
          <cell r="M44">
            <v>16.1401188043776</v>
          </cell>
        </row>
        <row r="45">
          <cell r="A45">
            <v>42</v>
          </cell>
          <cell r="D45">
            <v>20.412334827588001</v>
          </cell>
          <cell r="E45">
            <v>23.340310423508289</v>
          </cell>
          <cell r="F45">
            <v>15.066047040000001</v>
          </cell>
          <cell r="G45">
            <v>15.358144434285716</v>
          </cell>
          <cell r="H45">
            <v>17.409122054800001</v>
          </cell>
          <cell r="I45">
            <v>22.691282540733329</v>
          </cell>
          <cell r="L45">
            <v>14.351647157222398</v>
          </cell>
          <cell r="M45">
            <v>16.096543198496914</v>
          </cell>
        </row>
        <row r="46">
          <cell r="A46">
            <v>43</v>
          </cell>
          <cell r="D46">
            <v>20.523268077101999</v>
          </cell>
          <cell r="E46">
            <v>23.273507889295185</v>
          </cell>
          <cell r="F46">
            <v>15.117336960000001</v>
          </cell>
          <cell r="G46">
            <v>15.351947866046512</v>
          </cell>
          <cell r="H46">
            <v>17.4530197142</v>
          </cell>
          <cell r="I46">
            <v>22.568952037099997</v>
          </cell>
          <cell r="L46">
            <v>14.435054756889597</v>
          </cell>
          <cell r="M46">
            <v>16.056934076602939</v>
          </cell>
        </row>
        <row r="47">
          <cell r="A47">
            <v>44</v>
          </cell>
          <cell r="D47">
            <v>20.634201326616001</v>
          </cell>
          <cell r="E47">
            <v>23.212263044126185</v>
          </cell>
          <cell r="F47">
            <v>15.168626880000001</v>
          </cell>
          <cell r="G47">
            <v>15.34719864</v>
          </cell>
          <cell r="H47">
            <v>17.496917373599999</v>
          </cell>
          <cell r="I47">
            <v>22.453179684981819</v>
          </cell>
          <cell r="L47">
            <v>14.5184623565568</v>
          </cell>
          <cell r="M47">
            <v>16.021020996605671</v>
          </cell>
        </row>
        <row r="48">
          <cell r="A48">
            <v>45</v>
          </cell>
          <cell r="D48">
            <v>20.745134576129999</v>
          </cell>
          <cell r="E48">
            <v>23.156205375398333</v>
          </cell>
          <cell r="F48">
            <v>15.2199168</v>
          </cell>
          <cell r="G48">
            <v>15.343800266666669</v>
          </cell>
          <cell r="H48">
            <v>17.540815032999998</v>
          </cell>
          <cell r="I48">
            <v>22.343528274277777</v>
          </cell>
          <cell r="L48">
            <v>14.601869956224</v>
          </cell>
          <cell r="M48">
            <v>15.988557555711999</v>
          </cell>
        </row>
        <row r="49">
          <cell r="A49">
            <v>46</v>
          </cell>
          <cell r="D49">
            <v>20.856067825644004</v>
          </cell>
          <cell r="E49">
            <v>23.104996588995913</v>
          </cell>
          <cell r="F49">
            <v>15.27120672</v>
          </cell>
          <cell r="G49">
            <v>15.34166464695652</v>
          </cell>
          <cell r="H49">
            <v>17.5847126924</v>
          </cell>
          <cell r="I49">
            <v>22.23959861315652</v>
          </cell>
          <cell r="L49">
            <v>14.685277555891199</v>
          </cell>
          <cell r="M49">
            <v>15.959318777458641</v>
          </cell>
        </row>
        <row r="50">
          <cell r="A50">
            <v>47</v>
          </cell>
          <cell r="D50">
            <v>20.967001075158002</v>
          </cell>
          <cell r="E50">
            <v>23.058327181791768</v>
          </cell>
          <cell r="F50">
            <v>15.322496640000002</v>
          </cell>
          <cell r="G50">
            <v>15.340711179574466</v>
          </cell>
          <cell r="H50">
            <v>17.628610351799999</v>
          </cell>
          <cell r="I50">
            <v>22.141025483559577</v>
          </cell>
          <cell r="L50">
            <v>14.7686851555584</v>
          </cell>
          <cell r="M50">
            <v>15.93309883231537</v>
          </cell>
        </row>
        <row r="51">
          <cell r="A51">
            <v>48</v>
          </cell>
          <cell r="D51">
            <v>21.077934324672</v>
          </cell>
          <cell r="E51">
            <v>23.015913442585997</v>
          </cell>
          <cell r="F51">
            <v>15.373786560000001</v>
          </cell>
          <cell r="G51">
            <v>15.340865980000002</v>
          </cell>
          <cell r="H51">
            <v>17.672508011199998</v>
          </cell>
          <cell r="I51">
            <v>22.047474102266666</v>
          </cell>
          <cell r="L51">
            <v>14.852092755225598</v>
          </cell>
          <cell r="M51">
            <v>15.9097090432128</v>
          </cell>
        </row>
        <row r="52">
          <cell r="A52">
            <v>49</v>
          </cell>
          <cell r="D52">
            <v>21.188867574185998</v>
          </cell>
          <cell r="E52">
            <v>22.977494820276675</v>
          </cell>
          <cell r="F52">
            <v>15.42507648</v>
          </cell>
          <cell r="G52">
            <v>15.342061195102044</v>
          </cell>
          <cell r="H52">
            <v>17.716405670600004</v>
          </cell>
          <cell r="I52">
            <v>21.958637015299999</v>
          </cell>
          <cell r="L52">
            <v>14.935500354892799</v>
          </cell>
          <cell r="M52">
            <v>15.888976135291301</v>
          </cell>
        </row>
        <row r="53">
          <cell r="A53">
            <v>50</v>
          </cell>
          <cell r="D53">
            <v>21.2998008237</v>
          </cell>
          <cell r="E53">
            <v>22.94283160785</v>
          </cell>
          <cell r="F53">
            <v>15.476366400000002</v>
          </cell>
          <cell r="G53">
            <v>15.344234399999999</v>
          </cell>
          <cell r="H53">
            <v>17.760303329999999</v>
          </cell>
          <cell r="I53">
            <v>21.874231364999996</v>
          </cell>
          <cell r="L53">
            <v>15.018907954559999</v>
          </cell>
          <cell r="M53">
            <v>15.870740695679999</v>
          </cell>
        </row>
        <row r="54">
          <cell r="A54">
            <v>51</v>
          </cell>
          <cell r="D54">
            <v>21.410734073213998</v>
          </cell>
          <cell r="E54">
            <v>22.911702898842297</v>
          </cell>
          <cell r="F54">
            <v>15.527656320000002</v>
          </cell>
          <cell r="G54">
            <v>15.347328065882355</v>
          </cell>
          <cell r="H54">
            <v>17.804200989399998</v>
          </cell>
          <cell r="I54">
            <v>21.793996478621569</v>
          </cell>
        </row>
        <row r="55">
          <cell r="A55">
            <v>52</v>
          </cell>
          <cell r="D55">
            <v>21.521667322728</v>
          </cell>
          <cell r="E55">
            <v>22.883904779594769</v>
          </cell>
          <cell r="F55">
            <v>15.578946240000001</v>
          </cell>
          <cell r="G55">
            <v>15.35128908923077</v>
          </cell>
          <cell r="H55">
            <v>17.848098648800001</v>
          </cell>
          <cell r="I55">
            <v>21.717691735169232</v>
          </cell>
        </row>
        <row r="56">
          <cell r="A56">
            <v>53</v>
          </cell>
          <cell r="D56">
            <v>21.632600572242001</v>
          </cell>
          <cell r="E56">
            <v>22.859248726158736</v>
          </cell>
          <cell r="F56">
            <v>15.630236159999999</v>
          </cell>
          <cell r="G56">
            <v>15.356068374339625</v>
          </cell>
          <cell r="H56">
            <v>17.8919963082</v>
          </cell>
          <cell r="I56">
            <v>21.645094673722642</v>
          </cell>
        </row>
        <row r="57">
          <cell r="A57">
            <v>54</v>
          </cell>
          <cell r="D57">
            <v>21.743533821755999</v>
          </cell>
          <cell r="E57">
            <v>22.837560179322441</v>
          </cell>
          <cell r="F57">
            <v>15.681526080000001</v>
          </cell>
          <cell r="G57">
            <v>15.361620462222223</v>
          </cell>
          <cell r="H57">
            <v>17.935893967600002</v>
          </cell>
          <cell r="I57">
            <v>21.575999311948149</v>
          </cell>
        </row>
        <row r="58">
          <cell r="A58">
            <v>55</v>
          </cell>
          <cell r="D58">
            <v>21.854467071269998</v>
          </cell>
          <cell r="E58">
            <v>22.818677275089541</v>
          </cell>
          <cell r="F58">
            <v>15.732816000000001</v>
          </cell>
          <cell r="G58">
            <v>15.367903200000002</v>
          </cell>
          <cell r="H58">
            <v>17.979791626999997</v>
          </cell>
          <cell r="I58">
            <v>21.510214648045451</v>
          </cell>
        </row>
        <row r="59">
          <cell r="A59">
            <v>56</v>
          </cell>
          <cell r="D59">
            <v>21.965400320783999</v>
          </cell>
          <cell r="E59">
            <v>22.802449711177712</v>
          </cell>
          <cell r="H59">
            <v>18.0236892864</v>
          </cell>
          <cell r="I59">
            <v>21.447563323200001</v>
          </cell>
        </row>
        <row r="60">
          <cell r="A60">
            <v>57</v>
          </cell>
          <cell r="D60">
            <v>22.076333570298001</v>
          </cell>
          <cell r="E60">
            <v>22.788737732833209</v>
          </cell>
          <cell r="H60">
            <v>18.067586945799999</v>
          </cell>
          <cell r="I60">
            <v>21.387880424829824</v>
          </cell>
        </row>
        <row r="61">
          <cell r="A61">
            <v>58</v>
          </cell>
          <cell r="D61">
            <v>22.187266819811999</v>
          </cell>
          <cell r="E61">
            <v>22.77741122356117</v>
          </cell>
          <cell r="H61">
            <v>18.111484605199998</v>
          </cell>
          <cell r="I61">
            <v>21.331012413634479</v>
          </cell>
        </row>
        <row r="62">
          <cell r="A62">
            <v>59</v>
          </cell>
          <cell r="D62">
            <v>22.298200069325997</v>
          </cell>
          <cell r="E62">
            <v>22.768348888324013</v>
          </cell>
          <cell r="H62">
            <v>18.1553822646</v>
          </cell>
          <cell r="I62">
            <v>21.276816159757622</v>
          </cell>
        </row>
        <row r="63">
          <cell r="A63">
            <v>60</v>
          </cell>
          <cell r="D63">
            <v>22.409133318839999</v>
          </cell>
          <cell r="E63">
            <v>22.761437518420003</v>
          </cell>
          <cell r="H63">
            <v>18.199279923999999</v>
          </cell>
          <cell r="I63">
            <v>21.225158075333333</v>
          </cell>
        </row>
        <row r="64">
          <cell r="A64">
            <v>61</v>
          </cell>
          <cell r="D64">
            <v>22.520066568354</v>
          </cell>
          <cell r="E64">
            <v>22.756571328668802</v>
          </cell>
          <cell r="H64">
            <v>18.243177583399998</v>
          </cell>
          <cell r="I64">
            <v>21.175913332355734</v>
          </cell>
        </row>
        <row r="65">
          <cell r="A65">
            <v>62</v>
          </cell>
          <cell r="D65">
            <v>22.630999817867998</v>
          </cell>
          <cell r="E65">
            <v>22.753651358740449</v>
          </cell>
          <cell r="H65">
            <v>18.287075242799997</v>
          </cell>
          <cell r="I65">
            <v>21.128965156238706</v>
          </cell>
        </row>
        <row r="66">
          <cell r="A66">
            <v>63</v>
          </cell>
          <cell r="D66">
            <v>22.741933067382</v>
          </cell>
          <cell r="E66">
            <v>22.752584931500522</v>
          </cell>
          <cell r="H66">
            <v>18.330972902199999</v>
          </cell>
          <cell r="I66">
            <v>21.084204186655555</v>
          </cell>
        </row>
        <row r="67">
          <cell r="A67">
            <v>64</v>
          </cell>
          <cell r="D67">
            <v>22.852866316895998</v>
          </cell>
          <cell r="E67">
            <v>22.753285162135498</v>
          </cell>
          <cell r="H67">
            <v>18.374870561599998</v>
          </cell>
          <cell r="I67">
            <v>21.0415278983</v>
          </cell>
        </row>
        <row r="68">
          <cell r="A68">
            <v>65</v>
          </cell>
          <cell r="D68">
            <v>22.96379956641</v>
          </cell>
          <cell r="E68">
            <v>22.755670512589614</v>
          </cell>
          <cell r="H68">
            <v>18.418768220999997</v>
          </cell>
          <cell r="I68">
            <v>21.000840075115381</v>
          </cell>
        </row>
        <row r="69">
          <cell r="A69">
            <v>66</v>
          </cell>
          <cell r="D69">
            <v>23.074732815923998</v>
          </cell>
          <cell r="E69">
            <v>22.759664386507453</v>
          </cell>
          <cell r="H69">
            <v>18.462665880400003</v>
          </cell>
          <cell r="I69">
            <v>20.962050332321212</v>
          </cell>
        </row>
        <row r="70">
          <cell r="A70">
            <v>67</v>
          </cell>
          <cell r="D70">
            <v>23.185666065438003</v>
          </cell>
          <cell r="E70">
            <v>22.765194760450342</v>
          </cell>
          <cell r="H70">
            <v>18.506563539799998</v>
          </cell>
          <cell r="I70">
            <v>20.925073681243287</v>
          </cell>
        </row>
        <row r="71">
          <cell r="A71">
            <v>68</v>
          </cell>
          <cell r="D71">
            <v>23.296599314952001</v>
          </cell>
          <cell r="E71">
            <v>22.772193847652467</v>
          </cell>
          <cell r="H71">
            <v>18.550461199199997</v>
          </cell>
          <cell r="I71">
            <v>20.889830132541174</v>
          </cell>
        </row>
        <row r="72">
          <cell r="A72">
            <v>69</v>
          </cell>
          <cell r="D72">
            <v>23.407532564466003</v>
          </cell>
          <cell r="E72">
            <v>22.780597791015609</v>
          </cell>
          <cell r="H72">
            <v>18.5943588586</v>
          </cell>
          <cell r="I72">
            <v>20.856244333937681</v>
          </cell>
        </row>
        <row r="73">
          <cell r="A73">
            <v>70</v>
          </cell>
          <cell r="D73">
            <v>23.518465813980001</v>
          </cell>
          <cell r="E73">
            <v>22.790346382418566</v>
          </cell>
          <cell r="H73">
            <v>18.638256517999999</v>
          </cell>
          <cell r="I73">
            <v>20.824245239000003</v>
          </cell>
        </row>
        <row r="74">
          <cell r="A74">
            <v>71</v>
          </cell>
          <cell r="D74">
            <v>23.629399063494002</v>
          </cell>
          <cell r="E74">
            <v>22.801382805747</v>
          </cell>
          <cell r="H74">
            <v>18.682154177400001</v>
          </cell>
          <cell r="I74">
            <v>20.793765803911267</v>
          </cell>
        </row>
        <row r="75">
          <cell r="A75">
            <v>72</v>
          </cell>
          <cell r="D75">
            <v>23.740332313008004</v>
          </cell>
          <cell r="E75">
            <v>22.813653401337334</v>
          </cell>
          <cell r="H75">
            <v>18.7260518368</v>
          </cell>
          <cell r="I75">
            <v>20.764742709511111</v>
          </cell>
        </row>
        <row r="76">
          <cell r="A76">
            <v>73</v>
          </cell>
          <cell r="D76">
            <v>23.851265562522002</v>
          </cell>
          <cell r="E76">
            <v>22.827107449781543</v>
          </cell>
          <cell r="H76">
            <v>18.769949496199999</v>
          </cell>
          <cell r="I76">
            <v>20.737116106182189</v>
          </cell>
        </row>
        <row r="77">
          <cell r="A77">
            <v>74</v>
          </cell>
          <cell r="D77">
            <v>23.962198812035997</v>
          </cell>
          <cell r="E77">
            <v>22.841696973261243</v>
          </cell>
          <cell r="H77">
            <v>18.813847155599998</v>
          </cell>
          <cell r="I77">
            <v>20.710829379421622</v>
          </cell>
        </row>
        <row r="78">
          <cell r="A78">
            <v>75</v>
          </cell>
          <cell r="D78">
            <v>24.073132061549998</v>
          </cell>
          <cell r="E78">
            <v>22.857376552774994</v>
          </cell>
          <cell r="H78">
            <v>18.857744814999997</v>
          </cell>
          <cell r="I78">
            <v>20.685828934166668</v>
          </cell>
        </row>
        <row r="79">
          <cell r="A79">
            <v>76</v>
          </cell>
          <cell r="D79">
            <v>24.184065311064</v>
          </cell>
          <cell r="E79">
            <v>22.874103159795155</v>
          </cell>
          <cell r="H79">
            <v>18.901642474400003</v>
          </cell>
          <cell r="I79">
            <v>20.662063996147371</v>
          </cell>
        </row>
        <row r="80">
          <cell r="A80">
            <v>77</v>
          </cell>
          <cell r="D80">
            <v>24.294998560577998</v>
          </cell>
          <cell r="E80">
            <v>22.891836001042243</v>
          </cell>
          <cell r="H80">
            <v>18.945540133799998</v>
          </cell>
          <cell r="I80">
            <v>20.639486428718179</v>
          </cell>
        </row>
        <row r="81">
          <cell r="A81">
            <v>78</v>
          </cell>
          <cell r="D81">
            <v>24.405931810092</v>
          </cell>
          <cell r="E81">
            <v>22.910536375199847</v>
          </cell>
          <cell r="H81">
            <v>18.9894377932</v>
          </cell>
          <cell r="I81">
            <v>20.618050563779487</v>
          </cell>
        </row>
        <row r="82">
          <cell r="A82">
            <v>79</v>
          </cell>
          <cell r="D82">
            <v>24.516865059605998</v>
          </cell>
          <cell r="E82">
            <v>22.930167540511857</v>
          </cell>
          <cell r="H82">
            <v>19.033335452599999</v>
          </cell>
          <cell r="I82">
            <v>20.597713045540505</v>
          </cell>
        </row>
        <row r="83">
          <cell r="A83">
            <v>80</v>
          </cell>
          <cell r="D83">
            <v>24.627798309119999</v>
          </cell>
          <cell r="E83">
            <v>22.950694592309993</v>
          </cell>
          <cell r="H83">
            <v>19.077233111999998</v>
          </cell>
          <cell r="I83">
            <v>20.578432685999996</v>
          </cell>
          <cell r="T83">
            <v>18.985132756920002</v>
          </cell>
          <cell r="U83">
            <v>21.153250070472005</v>
          </cell>
          <cell r="V83">
            <v>19.111325971328004</v>
          </cell>
          <cell r="W83">
            <v>22.237323880864004</v>
          </cell>
        </row>
        <row r="84">
          <cell r="A84">
            <v>81</v>
          </cell>
          <cell r="H84">
            <v>19.121130771400001</v>
          </cell>
          <cell r="I84">
            <v>20.560170331132099</v>
          </cell>
          <cell r="T84">
            <v>19.013984117601602</v>
          </cell>
          <cell r="U84">
            <v>21.126661284876803</v>
          </cell>
          <cell r="V84">
            <v>19.133580686889601</v>
          </cell>
          <cell r="W84">
            <v>22.198868688867023</v>
          </cell>
        </row>
        <row r="85">
          <cell r="A85">
            <v>82</v>
          </cell>
          <cell r="H85">
            <v>19.165028430799996</v>
          </cell>
          <cell r="I85">
            <v>20.542888736863414</v>
          </cell>
          <cell r="T85">
            <v>19.042835478283202</v>
          </cell>
          <cell r="U85">
            <v>21.101072852109308</v>
          </cell>
          <cell r="V85">
            <v>19.155835402451203</v>
          </cell>
          <cell r="W85">
            <v>22.161622827352431</v>
          </cell>
        </row>
        <row r="86">
          <cell r="A86">
            <v>83</v>
          </cell>
          <cell r="H86">
            <v>19.208926090200002</v>
          </cell>
          <cell r="I86">
            <v>20.526552454015661</v>
          </cell>
          <cell r="T86">
            <v>19.071686838964801</v>
          </cell>
          <cell r="U86">
            <v>21.076448614838402</v>
          </cell>
          <cell r="V86">
            <v>19.178090118012801</v>
          </cell>
          <cell r="W86">
            <v>22.125542585579897</v>
          </cell>
        </row>
        <row r="87">
          <cell r="A87">
            <v>84</v>
          </cell>
          <cell r="H87">
            <v>19.252823749599997</v>
          </cell>
          <cell r="I87">
            <v>20.511127721466664</v>
          </cell>
          <cell r="T87">
            <v>19.100538199646405</v>
          </cell>
          <cell r="U87">
            <v>21.052754137510629</v>
          </cell>
          <cell r="V87">
            <v>19.200344833574402</v>
          </cell>
          <cell r="W87">
            <v>22.090586334272913</v>
          </cell>
        </row>
        <row r="88">
          <cell r="A88">
            <v>85</v>
          </cell>
          <cell r="H88">
            <v>19.296721408999996</v>
          </cell>
          <cell r="I88">
            <v>20.496582366852937</v>
          </cell>
          <cell r="T88">
            <v>19.129389560328001</v>
          </cell>
          <cell r="U88">
            <v>21.029956605069174</v>
          </cell>
          <cell r="V88">
            <v>19.222599549136</v>
          </cell>
          <cell r="W88">
            <v>22.056714403179765</v>
          </cell>
        </row>
        <row r="89">
          <cell r="A89">
            <v>86</v>
          </cell>
          <cell r="H89">
            <v>19.340619068400002</v>
          </cell>
          <cell r="I89">
            <v>20.482885714199995</v>
          </cell>
          <cell r="T89">
            <v>19.158240921009604</v>
          </cell>
          <cell r="U89">
            <v>21.008024728738938</v>
          </cell>
          <cell r="V89">
            <v>19.244854264697601</v>
          </cell>
          <cell r="W89">
            <v>22.023888967176706</v>
          </cell>
        </row>
        <row r="90">
          <cell r="A90">
            <v>87</v>
          </cell>
          <cell r="H90">
            <v>19.384516727799998</v>
          </cell>
          <cell r="I90">
            <v>20.470008497922986</v>
          </cell>
          <cell r="T90">
            <v>19.187092281691204</v>
          </cell>
          <cell r="U90">
            <v>20.986928658309189</v>
          </cell>
          <cell r="V90">
            <v>19.267108980259199</v>
          </cell>
          <cell r="W90">
            <v>21.992073940226156</v>
          </cell>
        </row>
        <row r="91">
          <cell r="A91">
            <v>88</v>
          </cell>
          <cell r="H91">
            <v>19.4284143872</v>
          </cell>
          <cell r="I91">
            <v>20.457922782690908</v>
          </cell>
          <cell r="T91">
            <v>19.2159436423728</v>
          </cell>
          <cell r="U91">
            <v>20.966639900396945</v>
          </cell>
          <cell r="V91">
            <v>19.289363695820803</v>
          </cell>
          <cell r="W91">
            <v>21.961234876564948</v>
          </cell>
        </row>
        <row r="92">
          <cell r="A92">
            <v>89</v>
          </cell>
          <cell r="H92">
            <v>19.472312046599999</v>
          </cell>
          <cell r="I92">
            <v>20.446601888693259</v>
          </cell>
          <cell r="T92">
            <v>19.244795003054403</v>
          </cell>
          <cell r="U92">
            <v>20.947131242220728</v>
          </cell>
          <cell r="V92">
            <v>19.311618411382401</v>
          </cell>
          <cell r="W92">
            <v>21.931338878554122</v>
          </cell>
        </row>
        <row r="93">
          <cell r="A93">
            <v>90</v>
          </cell>
          <cell r="H93">
            <v>19.516209706000001</v>
          </cell>
          <cell r="I93">
            <v>20.436020321888886</v>
          </cell>
          <cell r="T93">
            <v>19.273646363736002</v>
          </cell>
          <cell r="U93">
            <v>20.928376680456001</v>
          </cell>
          <cell r="V93">
            <v>19.333873126944003</v>
          </cell>
          <cell r="W93">
            <v>21.902354510672001</v>
          </cell>
        </row>
        <row r="94">
          <cell r="A94">
            <v>91</v>
          </cell>
          <cell r="H94">
            <v>19.560107365399997</v>
          </cell>
          <cell r="I94">
            <v>20.426153708853846</v>
          </cell>
          <cell r="T94">
            <v>19.302497724417606</v>
          </cell>
          <cell r="U94">
            <v>20.910351354781508</v>
          </cell>
          <cell r="V94">
            <v>19.356127842505604</v>
          </cell>
          <cell r="W94">
            <v>21.874251719178073</v>
          </cell>
        </row>
        <row r="95">
          <cell r="A95">
            <v>92</v>
          </cell>
          <cell r="H95">
            <v>19.604005024799999</v>
          </cell>
          <cell r="I95">
            <v>20.41697873587826</v>
          </cell>
          <cell r="T95">
            <v>19.331349085099198</v>
          </cell>
          <cell r="U95">
            <v>20.893031485759511</v>
          </cell>
          <cell r="V95">
            <v>19.378382558067198</v>
          </cell>
          <cell r="W95">
            <v>21.847001757016209</v>
          </cell>
        </row>
        <row r="96">
          <cell r="A96">
            <v>93</v>
          </cell>
          <cell r="H96">
            <v>19.647902684200002</v>
          </cell>
          <cell r="I96">
            <v>20.408473091992473</v>
          </cell>
          <cell r="T96">
            <v>19.360200445780801</v>
          </cell>
          <cell r="U96">
            <v>20.876394316723822</v>
          </cell>
          <cell r="V96">
            <v>19.400637273628799</v>
          </cell>
          <cell r="W96">
            <v>21.820577113562788</v>
          </cell>
        </row>
        <row r="97">
          <cell r="A97">
            <v>94</v>
          </cell>
          <cell r="H97">
            <v>19.691800343599997</v>
          </cell>
          <cell r="I97">
            <v>20.400615415629787</v>
          </cell>
          <cell r="T97">
            <v>19.389051806462401</v>
          </cell>
          <cell r="U97">
            <v>20.86041805937699</v>
          </cell>
          <cell r="V97">
            <v>19.422891989190401</v>
          </cell>
          <cell r="W97">
            <v>21.794951448859031</v>
          </cell>
        </row>
        <row r="98">
          <cell r="A98">
            <v>95</v>
          </cell>
          <cell r="H98">
            <v>19.735698003</v>
          </cell>
          <cell r="I98">
            <v>20.393385244657896</v>
          </cell>
          <cell r="T98">
            <v>19.417903167143997</v>
          </cell>
          <cell r="U98">
            <v>20.845081842823582</v>
          </cell>
          <cell r="V98">
            <v>19.445146704752005</v>
          </cell>
          <cell r="W98">
            <v>21.770099531997054</v>
          </cell>
        </row>
        <row r="99">
          <cell r="A99">
            <v>96</v>
          </cell>
          <cell r="H99">
            <v>19.779595662399998</v>
          </cell>
          <cell r="I99">
            <v>20.386762969533333</v>
          </cell>
          <cell r="T99">
            <v>19.4467545278256</v>
          </cell>
          <cell r="U99">
            <v>20.830365665788801</v>
          </cell>
          <cell r="V99">
            <v>19.4674014203136</v>
          </cell>
          <cell r="W99">
            <v>21.745997183356803</v>
          </cell>
        </row>
        <row r="100">
          <cell r="A100">
            <v>97</v>
          </cell>
          <cell r="H100">
            <v>19.823493321799997</v>
          </cell>
          <cell r="I100">
            <v>20.380729789353605</v>
          </cell>
          <cell r="T100">
            <v>19.4756058885072</v>
          </cell>
          <cell r="U100">
            <v>20.816250351792693</v>
          </cell>
          <cell r="V100">
            <v>19.489656135875201</v>
          </cell>
          <cell r="W100">
            <v>21.722621220415949</v>
          </cell>
        </row>
        <row r="101">
          <cell r="A101">
            <v>98</v>
          </cell>
          <cell r="H101">
            <v>19.8673909812</v>
          </cell>
          <cell r="I101">
            <v>20.3752676706</v>
          </cell>
          <cell r="T101">
            <v>19.5044572491888</v>
          </cell>
          <cell r="U101">
            <v>20.802717507068767</v>
          </cell>
          <cell r="V101">
            <v>19.511910851436802</v>
          </cell>
          <cell r="W101">
            <v>21.699949406877582</v>
          </cell>
        </row>
        <row r="102">
          <cell r="A102">
            <v>99</v>
          </cell>
          <cell r="H102">
            <v>19.911288640599999</v>
          </cell>
          <cell r="I102">
            <v>20.370359308380806</v>
          </cell>
          <cell r="T102">
            <v>19.533308609870399</v>
          </cell>
          <cell r="U102">
            <v>20.789749481033017</v>
          </cell>
          <cell r="V102">
            <v>19.5341655669984</v>
          </cell>
          <cell r="W102">
            <v>21.677960404881016</v>
          </cell>
        </row>
        <row r="103">
          <cell r="A103">
            <v>100</v>
          </cell>
          <cell r="H103">
            <v>19.955186300000001</v>
          </cell>
          <cell r="I103">
            <v>20.365988090000002</v>
          </cell>
          <cell r="T103">
            <v>19.562159970552003</v>
          </cell>
          <cell r="U103">
            <v>20.7773293291248</v>
          </cell>
          <cell r="V103">
            <v>19.556420282559998</v>
          </cell>
          <cell r="W103">
            <v>21.656633730080003</v>
          </cell>
        </row>
        <row r="104">
          <cell r="A104">
            <v>101</v>
          </cell>
          <cell r="H104">
            <v>19.999083959399997</v>
          </cell>
          <cell r="I104">
            <v>20.3621380606901</v>
          </cell>
          <cell r="T104">
            <v>19.591011331233602</v>
          </cell>
          <cell r="U104">
            <v>20.765440777855176</v>
          </cell>
          <cell r="V104">
            <v>19.578674998121599</v>
          </cell>
          <cell r="W104">
            <v>21.635949709389514</v>
          </cell>
        </row>
        <row r="105">
          <cell r="A105">
            <v>102</v>
          </cell>
          <cell r="H105">
            <v>20.042981618799995</v>
          </cell>
          <cell r="I105">
            <v>20.358793891360783</v>
          </cell>
          <cell r="T105">
            <v>19.619862691915198</v>
          </cell>
          <cell r="U105">
            <v>20.754068191911248</v>
          </cell>
          <cell r="V105">
            <v>19.600929713683204</v>
          </cell>
          <cell r="W105">
            <v>21.615889441218073</v>
          </cell>
        </row>
        <row r="106">
          <cell r="A106">
            <v>103</v>
          </cell>
          <cell r="H106">
            <v>20.086879278200001</v>
          </cell>
          <cell r="I106">
            <v>20.355940848226215</v>
          </cell>
          <cell r="T106">
            <v>19.648714052596802</v>
          </cell>
          <cell r="U106">
            <v>20.74319654317673</v>
          </cell>
          <cell r="V106">
            <v>19.623184429244802</v>
          </cell>
          <cell r="W106">
            <v>21.596434758016578</v>
          </cell>
        </row>
        <row r="107">
          <cell r="A107">
            <v>104</v>
          </cell>
          <cell r="H107">
            <v>20.130776937599997</v>
          </cell>
          <cell r="I107">
            <v>20.353564764184611</v>
          </cell>
          <cell r="T107">
            <v>19.677565413278401</v>
          </cell>
          <cell r="U107">
            <v>20.732811381539818</v>
          </cell>
          <cell r="V107">
            <v>19.645439144806403</v>
          </cell>
          <cell r="W107">
            <v>21.577568190987815</v>
          </cell>
        </row>
        <row r="108">
          <cell r="A108">
            <v>105</v>
          </cell>
          <cell r="T108">
            <v>19.706416773960001</v>
          </cell>
          <cell r="U108">
            <v>20.722898807369145</v>
          </cell>
          <cell r="V108">
            <v>19.667693860368001</v>
          </cell>
          <cell r="W108">
            <v>21.559272936812572</v>
          </cell>
        </row>
        <row r="109">
          <cell r="A109">
            <v>106</v>
          </cell>
          <cell r="T109">
            <v>19.735268134641601</v>
          </cell>
          <cell r="U109">
            <v>20.713445445547745</v>
          </cell>
          <cell r="V109">
            <v>19.689948575929602</v>
          </cell>
          <cell r="W109">
            <v>21.541532826259139</v>
          </cell>
        </row>
        <row r="110">
          <cell r="A110">
            <v>107</v>
          </cell>
          <cell r="T110">
            <v>19.764119495323204</v>
          </cell>
          <cell r="U110">
            <v>20.704438420963022</v>
          </cell>
          <cell r="V110">
            <v>19.7122032914912</v>
          </cell>
          <cell r="W110">
            <v>21.524332294553076</v>
          </cell>
        </row>
        <row r="111">
          <cell r="A111">
            <v>108</v>
          </cell>
          <cell r="T111">
            <v>19.7929708560048</v>
          </cell>
          <cell r="U111">
            <v>20.695865335358398</v>
          </cell>
          <cell r="V111">
            <v>19.734458007052801</v>
          </cell>
          <cell r="W111">
            <v>21.507656353393063</v>
          </cell>
        </row>
        <row r="112">
          <cell r="A112">
            <v>109</v>
          </cell>
          <cell r="T112">
            <v>19.8218222166864</v>
          </cell>
          <cell r="U112">
            <v>20.687714245459201</v>
          </cell>
          <cell r="V112">
            <v>19.756712722614399</v>
          </cell>
          <cell r="W112">
            <v>21.491490564507195</v>
          </cell>
        </row>
        <row r="113">
          <cell r="A113">
            <v>110</v>
          </cell>
          <cell r="T113">
            <v>19.850673577368003</v>
          </cell>
          <cell r="U113">
            <v>20.679973642291642</v>
          </cell>
          <cell r="V113">
            <v>19.778967438176004</v>
          </cell>
          <cell r="W113">
            <v>21.475821014651636</v>
          </cell>
        </row>
        <row r="114">
          <cell r="A114">
            <v>111</v>
          </cell>
          <cell r="T114">
            <v>19.879524938049602</v>
          </cell>
          <cell r="U114">
            <v>20.672632431619718</v>
          </cell>
          <cell r="V114">
            <v>19.801222153737601</v>
          </cell>
          <cell r="W114">
            <v>21.460634291960694</v>
          </cell>
        </row>
        <row r="115">
          <cell r="A115">
            <v>112</v>
          </cell>
          <cell r="T115">
            <v>19.908376298731202</v>
          </cell>
          <cell r="U115">
            <v>20.665679915430172</v>
          </cell>
          <cell r="V115">
            <v>19.823476869299203</v>
          </cell>
          <cell r="W115">
            <v>21.445917463563887</v>
          </cell>
        </row>
        <row r="116">
          <cell r="A116">
            <v>113</v>
          </cell>
          <cell r="T116">
            <v>19.937227659412802</v>
          </cell>
          <cell r="U116">
            <v>20.659105774400455</v>
          </cell>
          <cell r="V116">
            <v>19.8457315848608</v>
          </cell>
          <cell r="W116">
            <v>21.431658054391463</v>
          </cell>
        </row>
        <row r="117">
          <cell r="A117">
            <v>114</v>
          </cell>
          <cell r="T117">
            <v>19.966079020094405</v>
          </cell>
          <cell r="U117">
            <v>20.652900051289514</v>
          </cell>
          <cell r="V117">
            <v>19.867986300422398</v>
          </cell>
          <cell r="W117">
            <v>21.417844027095409</v>
          </cell>
        </row>
        <row r="118">
          <cell r="A118">
            <v>115</v>
          </cell>
          <cell r="T118">
            <v>19.994930380776001</v>
          </cell>
          <cell r="U118">
            <v>20.647053135195133</v>
          </cell>
          <cell r="V118">
            <v>19.890241015984</v>
          </cell>
          <cell r="W118">
            <v>21.404463763018086</v>
          </cell>
        </row>
        <row r="119">
          <cell r="A119">
            <v>116</v>
          </cell>
          <cell r="T119">
            <v>20.023781741457601</v>
          </cell>
          <cell r="U119">
            <v>20.641555746625489</v>
          </cell>
          <cell r="V119">
            <v>19.912495731545601</v>
          </cell>
          <cell r="W119">
            <v>21.391506044145217</v>
          </cell>
        </row>
        <row r="120">
          <cell r="A120">
            <v>117</v>
          </cell>
          <cell r="T120">
            <v>20.052633102139204</v>
          </cell>
          <cell r="U120">
            <v>20.636398923336372</v>
          </cell>
          <cell r="V120">
            <v>19.934750447107206</v>
          </cell>
          <cell r="W120">
            <v>21.378960035984374</v>
          </cell>
        </row>
        <row r="121">
          <cell r="A121">
            <v>118</v>
          </cell>
          <cell r="T121">
            <v>20.081484462820796</v>
          </cell>
          <cell r="U121">
            <v>20.631574006888439</v>
          </cell>
          <cell r="V121">
            <v>19.9570051626688</v>
          </cell>
          <cell r="W121">
            <v>21.36681527131406</v>
          </cell>
        </row>
        <row r="122">
          <cell r="A122">
            <v>119</v>
          </cell>
          <cell r="T122">
            <v>20.1103358235024</v>
          </cell>
          <cell r="U122">
            <v>20.627072629882324</v>
          </cell>
          <cell r="V122">
            <v>19.979259878230401</v>
          </cell>
          <cell r="W122">
            <v>21.355061634752179</v>
          </cell>
        </row>
        <row r="123">
          <cell r="A123">
            <v>120</v>
          </cell>
          <cell r="T123">
            <v>20.139187184183999</v>
          </cell>
          <cell r="U123">
            <v>20.622886703831998</v>
          </cell>
          <cell r="V123">
            <v>20.001514593792002</v>
          </cell>
          <cell r="W123">
            <v>21.343689348096003</v>
          </cell>
        </row>
        <row r="124">
          <cell r="A124">
            <v>121</v>
          </cell>
          <cell r="T124">
            <v>20.168038544865603</v>
          </cell>
          <cell r="U124">
            <v>20.619008407639377</v>
          </cell>
          <cell r="V124">
            <v>20.0237693093536</v>
          </cell>
          <cell r="W124">
            <v>21.332688956389198</v>
          </cell>
        </row>
        <row r="125">
          <cell r="A125">
            <v>122</v>
          </cell>
          <cell r="T125">
            <v>20.196889905547199</v>
          </cell>
          <cell r="U125">
            <v>20.615430176635829</v>
          </cell>
          <cell r="V125">
            <v>20.046024024915198</v>
          </cell>
          <cell r="W125">
            <v>21.322051314673995</v>
          </cell>
        </row>
        <row r="126">
          <cell r="A126">
            <v>123</v>
          </cell>
          <cell r="T126">
            <v>20.225741266228802</v>
          </cell>
          <cell r="U126">
            <v>20.612144692158207</v>
          </cell>
          <cell r="V126">
            <v>20.068278740476799</v>
          </cell>
          <cell r="W126">
            <v>21.31176757538962</v>
          </cell>
        </row>
        <row r="127">
          <cell r="A127">
            <v>124</v>
          </cell>
          <cell r="T127">
            <v>20.254592626910402</v>
          </cell>
          <cell r="U127">
            <v>20.609144871629265</v>
          </cell>
          <cell r="V127">
            <v>20.090533456038401</v>
          </cell>
          <cell r="W127">
            <v>21.30182917638049</v>
          </cell>
        </row>
        <row r="128">
          <cell r="A128">
            <v>125</v>
          </cell>
          <cell r="T128">
            <v>20.283443987592001</v>
          </cell>
          <cell r="U128">
            <v>20.606423859114237</v>
          </cell>
          <cell r="V128">
            <v>20.112788171600005</v>
          </cell>
          <cell r="W128">
            <v>21.292227829479998</v>
          </cell>
        </row>
        <row r="129">
          <cell r="A129">
            <v>126</v>
          </cell>
          <cell r="T129">
            <v>20.312295348273601</v>
          </cell>
          <cell r="U129">
            <v>20.603975016327087</v>
          </cell>
          <cell r="V129">
            <v>20.135042887161603</v>
          </cell>
          <cell r="W129">
            <v>21.282955509637944</v>
          </cell>
        </row>
        <row r="130">
          <cell r="A130">
            <v>127</v>
          </cell>
          <cell r="T130">
            <v>20.3411467089552</v>
          </cell>
          <cell r="U130">
            <v>20.601791914061636</v>
          </cell>
          <cell r="V130">
            <v>20.157297602723201</v>
          </cell>
          <cell r="W130">
            <v>21.274004444561601</v>
          </cell>
        </row>
        <row r="131">
          <cell r="A131">
            <v>128</v>
          </cell>
          <cell r="T131">
            <v>20.3699980696368</v>
          </cell>
          <cell r="U131">
            <v>20.599868324024399</v>
          </cell>
          <cell r="V131">
            <v>20.179552318284802</v>
          </cell>
          <cell r="W131">
            <v>21.265367104842401</v>
          </cell>
        </row>
        <row r="132">
          <cell r="A132">
            <v>129</v>
          </cell>
          <cell r="T132">
            <v>20.3988494303184</v>
          </cell>
          <cell r="U132">
            <v>20.598198211047293</v>
          </cell>
          <cell r="V132">
            <v>20.2018070338464</v>
          </cell>
          <cell r="W132">
            <v>21.257036194541804</v>
          </cell>
        </row>
        <row r="133">
          <cell r="A133">
            <v>130</v>
          </cell>
          <cell r="T133">
            <v>20.427700791000003</v>
          </cell>
          <cell r="U133">
            <v>20.596775725659693</v>
          </cell>
          <cell r="V133">
            <v>20.224061749408001</v>
          </cell>
          <cell r="W133">
            <v>21.249004642211691</v>
          </cell>
        </row>
        <row r="134">
          <cell r="A134">
            <v>131</v>
          </cell>
          <cell r="T134">
            <v>20.456552151681599</v>
          </cell>
          <cell r="U134">
            <v>20.595595197000769</v>
          </cell>
          <cell r="V134">
            <v>20.246316464969599</v>
          </cell>
          <cell r="W134">
            <v>21.241265592326027</v>
          </cell>
        </row>
        <row r="135">
          <cell r="A135">
            <v>132</v>
          </cell>
          <cell r="T135">
            <v>20.485403512363202</v>
          </cell>
          <cell r="U135">
            <v>20.594651126053964</v>
          </cell>
          <cell r="V135">
            <v>20.268571180531204</v>
          </cell>
          <cell r="W135">
            <v>21.233812397101964</v>
          </cell>
        </row>
        <row r="136">
          <cell r="A136">
            <v>133</v>
          </cell>
          <cell r="T136">
            <v>20.514254873044802</v>
          </cell>
          <cell r="U136">
            <v>20.593938179186672</v>
          </cell>
          <cell r="V136">
            <v>20.290825896092802</v>
          </cell>
          <cell r="W136">
            <v>21.226638608690006</v>
          </cell>
        </row>
        <row r="137">
          <cell r="A137">
            <v>134</v>
          </cell>
          <cell r="T137">
            <v>20.543106233726402</v>
          </cell>
          <cell r="U137">
            <v>20.593451181979201</v>
          </cell>
          <cell r="V137">
            <v>20.313080611654403</v>
          </cell>
          <cell r="W137">
            <v>21.219737971713773</v>
          </cell>
        </row>
        <row r="138">
          <cell r="A138">
            <v>135</v>
          </cell>
          <cell r="T138">
            <v>20.571957594408001</v>
          </cell>
          <cell r="U138">
            <v>20.593185113328001</v>
          </cell>
          <cell r="V138">
            <v>20.335335327216001</v>
          </cell>
          <cell r="W138">
            <v>21.213104416141338</v>
          </cell>
        </row>
        <row r="139">
          <cell r="A139">
            <v>136</v>
          </cell>
          <cell r="T139">
            <v>20.600808955089601</v>
          </cell>
          <cell r="U139">
            <v>20.593135099809036</v>
          </cell>
          <cell r="V139">
            <v>20.357590042777598</v>
          </cell>
          <cell r="W139">
            <v>21.206732050471157</v>
          </cell>
        </row>
        <row r="140">
          <cell r="A140">
            <v>137</v>
          </cell>
          <cell r="T140">
            <v>20.629660315771204</v>
          </cell>
          <cell r="U140">
            <v>20.593296410288023</v>
          </cell>
          <cell r="V140">
            <v>20.3798447583392</v>
          </cell>
          <cell r="W140">
            <v>21.200615155216319</v>
          </cell>
        </row>
        <row r="141">
          <cell r="A141">
            <v>138</v>
          </cell>
          <cell r="T141">
            <v>20.6585116764528</v>
          </cell>
          <cell r="U141">
            <v>20.593664450765008</v>
          </cell>
          <cell r="V141">
            <v>20.402099473900801</v>
          </cell>
          <cell r="W141">
            <v>21.194748176672142</v>
          </cell>
        </row>
        <row r="142">
          <cell r="A142">
            <v>139</v>
          </cell>
          <cell r="T142">
            <v>20.687363037134403</v>
          </cell>
          <cell r="U142">
            <v>20.594234759441473</v>
          </cell>
          <cell r="V142">
            <v>20.424354189462406</v>
          </cell>
          <cell r="W142">
            <v>21.189125720952781</v>
          </cell>
        </row>
        <row r="143">
          <cell r="A143">
            <v>140</v>
          </cell>
          <cell r="T143">
            <v>20.716214397816003</v>
          </cell>
          <cell r="U143">
            <v>20.595003001998858</v>
          </cell>
          <cell r="V143">
            <v>20.446608905024</v>
          </cell>
          <cell r="W143">
            <v>21.18374254828343</v>
          </cell>
        </row>
        <row r="144">
          <cell r="A144">
            <v>141</v>
          </cell>
          <cell r="T144">
            <v>20.745065758497599</v>
          </cell>
          <cell r="U144">
            <v>20.595964967077993</v>
          </cell>
          <cell r="V144">
            <v>20.468863620585601</v>
          </cell>
          <cell r="W144">
            <v>21.178593567535351</v>
          </cell>
        </row>
        <row r="145">
          <cell r="A145">
            <v>142</v>
          </cell>
          <cell r="T145">
            <v>20.773917119179202</v>
          </cell>
          <cell r="U145">
            <v>20.597116561949548</v>
          </cell>
          <cell r="V145">
            <v>20.491118336147203</v>
          </cell>
          <cell r="W145">
            <v>21.173673830991905</v>
          </cell>
        </row>
        <row r="146">
          <cell r="A146">
            <v>143</v>
          </cell>
          <cell r="T146">
            <v>20.802768479860802</v>
          </cell>
          <cell r="U146">
            <v>20.598453808366123</v>
          </cell>
          <cell r="V146">
            <v>20.5133730517088</v>
          </cell>
          <cell r="W146">
            <v>21.168978529334119</v>
          </cell>
        </row>
        <row r="147">
          <cell r="A147">
            <v>144</v>
          </cell>
          <cell r="T147">
            <v>20.831619840542405</v>
          </cell>
          <cell r="U147">
            <v>20.599972838587203</v>
          </cell>
          <cell r="V147">
            <v>20.535627767270398</v>
          </cell>
          <cell r="W147">
            <v>21.164502986835203</v>
          </cell>
        </row>
        <row r="148">
          <cell r="A148">
            <v>145</v>
          </cell>
          <cell r="T148">
            <v>20.860471201223998</v>
          </cell>
          <cell r="U148">
            <v>20.601669891568552</v>
          </cell>
          <cell r="V148">
            <v>20.557882482831999</v>
          </cell>
          <cell r="W148">
            <v>21.16024265675393</v>
          </cell>
        </row>
        <row r="149">
          <cell r="A149">
            <v>146</v>
          </cell>
          <cell r="T149">
            <v>20.889322561905601</v>
          </cell>
          <cell r="U149">
            <v>20.603541309308255</v>
          </cell>
          <cell r="V149">
            <v>20.580137198393601</v>
          </cell>
          <cell r="W149">
            <v>21.156193116917347</v>
          </cell>
        </row>
        <row r="150">
          <cell r="A150">
            <v>147</v>
          </cell>
          <cell r="T150">
            <v>20.918173922587201</v>
          </cell>
          <cell r="U150">
            <v>20.605583533341843</v>
          </cell>
          <cell r="V150">
            <v>20.602391913955206</v>
          </cell>
          <cell r="W150">
            <v>21.152350065483724</v>
          </cell>
        </row>
        <row r="151">
          <cell r="A151">
            <v>148</v>
          </cell>
          <cell r="T151">
            <v>20.947025283268797</v>
          </cell>
          <cell r="U151">
            <v>20.607793101379588</v>
          </cell>
          <cell r="V151">
            <v>20.6246466295168</v>
          </cell>
          <cell r="W151">
            <v>21.148709316877319</v>
          </cell>
        </row>
        <row r="152">
          <cell r="A152">
            <v>149</v>
          </cell>
          <cell r="T152">
            <v>20.9758766439504</v>
          </cell>
          <cell r="U152">
            <v>20.610166644079122</v>
          </cell>
          <cell r="V152">
            <v>20.646901345078401</v>
          </cell>
          <cell r="W152">
            <v>21.145266797886851</v>
          </cell>
        </row>
        <row r="153">
          <cell r="A153">
            <v>150</v>
          </cell>
          <cell r="R153">
            <v>10.862110305322998</v>
          </cell>
          <cell r="S153">
            <v>16.78247558507983</v>
          </cell>
          <cell r="T153">
            <v>21.004728004632</v>
          </cell>
          <cell r="U153">
            <v>20.612700881947202</v>
          </cell>
          <cell r="V153">
            <v>20.669156060640002</v>
          </cell>
          <cell r="W153">
            <v>21.142018543919995</v>
          </cell>
          <cell r="X153" t="e">
            <v>#REF!</v>
          </cell>
          <cell r="Y153" t="e">
            <v>#REF!</v>
          </cell>
          <cell r="Z153" t="e">
            <v>#REF!</v>
          </cell>
          <cell r="AA153" t="e">
            <v>#REF!</v>
          </cell>
          <cell r="AB153" t="e">
            <v>#REF!</v>
          </cell>
          <cell r="AC153" t="e">
            <v>#REF!</v>
          </cell>
        </row>
        <row r="154">
          <cell r="A154">
            <v>151</v>
          </cell>
          <cell r="R154">
            <v>10.866878503472019</v>
          </cell>
          <cell r="S154">
            <v>16.743283656730942</v>
          </cell>
          <cell r="X154" t="e">
            <v>#REF!</v>
          </cell>
          <cell r="Y154" t="e">
            <v>#REF!</v>
          </cell>
          <cell r="Z154" t="e">
            <v>#REF!</v>
          </cell>
          <cell r="AA154" t="e">
            <v>#REF!</v>
          </cell>
          <cell r="AB154" t="e">
            <v>#REF!</v>
          </cell>
          <cell r="AC154" t="e">
            <v>#REF!</v>
          </cell>
        </row>
        <row r="155">
          <cell r="A155">
            <v>152</v>
          </cell>
          <cell r="R155">
            <v>10.871646701621039</v>
          </cell>
          <cell r="S155">
            <v>16.704638781374467</v>
          </cell>
          <cell r="X155" t="e">
            <v>#REF!</v>
          </cell>
          <cell r="Y155" t="e">
            <v>#REF!</v>
          </cell>
          <cell r="Z155" t="e">
            <v>#REF!</v>
          </cell>
          <cell r="AA155" t="e">
            <v>#REF!</v>
          </cell>
          <cell r="AB155" t="e">
            <v>#REF!</v>
          </cell>
          <cell r="AC155" t="e">
            <v>#REF!</v>
          </cell>
        </row>
        <row r="156">
          <cell r="A156">
            <v>153</v>
          </cell>
          <cell r="R156">
            <v>10.876414899770058</v>
          </cell>
          <cell r="S156">
            <v>16.666530232481144</v>
          </cell>
          <cell r="X156" t="e">
            <v>#REF!</v>
          </cell>
          <cell r="Y156" t="e">
            <v>#REF!</v>
          </cell>
          <cell r="Z156" t="e">
            <v>#REF!</v>
          </cell>
          <cell r="AA156" t="e">
            <v>#REF!</v>
          </cell>
          <cell r="AB156" t="e">
            <v>#REF!</v>
          </cell>
          <cell r="AC156" t="e">
            <v>#REF!</v>
          </cell>
        </row>
        <row r="157">
          <cell r="A157">
            <v>154</v>
          </cell>
          <cell r="R157">
            <v>10.881183097919079</v>
          </cell>
          <cell r="S157">
            <v>16.628947562132851</v>
          </cell>
          <cell r="X157" t="e">
            <v>#REF!</v>
          </cell>
          <cell r="Y157" t="e">
            <v>#REF!</v>
          </cell>
          <cell r="Z157" t="e">
            <v>#REF!</v>
          </cell>
          <cell r="AA157" t="e">
            <v>#REF!</v>
          </cell>
          <cell r="AB157" t="e">
            <v>#REF!</v>
          </cell>
          <cell r="AC157" t="e">
            <v>#REF!</v>
          </cell>
        </row>
        <row r="158">
          <cell r="A158">
            <v>155</v>
          </cell>
          <cell r="R158">
            <v>10.885951296068098</v>
          </cell>
          <cell r="S158">
            <v>16.591880592035178</v>
          </cell>
          <cell r="X158" t="e">
            <v>#REF!</v>
          </cell>
          <cell r="Y158" t="e">
            <v>#REF!</v>
          </cell>
          <cell r="Z158" t="e">
            <v>#REF!</v>
          </cell>
          <cell r="AA158" t="e">
            <v>#REF!</v>
          </cell>
          <cell r="AB158" t="e">
            <v>#REF!</v>
          </cell>
          <cell r="AC158" t="e">
            <v>#REF!</v>
          </cell>
        </row>
        <row r="159">
          <cell r="A159">
            <v>156</v>
          </cell>
          <cell r="R159">
            <v>10.890719494217119</v>
          </cell>
          <cell r="S159">
            <v>16.555319404875611</v>
          </cell>
          <cell r="X159" t="e">
            <v>#REF!</v>
          </cell>
          <cell r="Y159" t="e">
            <v>#REF!</v>
          </cell>
          <cell r="Z159" t="e">
            <v>#REF!</v>
          </cell>
          <cell r="AA159" t="e">
            <v>#REF!</v>
          </cell>
          <cell r="AB159" t="e">
            <v>#REF!</v>
          </cell>
          <cell r="AC159" t="e">
            <v>#REF!</v>
          </cell>
        </row>
        <row r="160">
          <cell r="A160">
            <v>157</v>
          </cell>
          <cell r="R160">
            <v>10.895487692366139</v>
          </cell>
          <cell r="S160">
            <v>16.519254336012018</v>
          </cell>
          <cell r="X160" t="e">
            <v>#REF!</v>
          </cell>
          <cell r="Y160" t="e">
            <v>#REF!</v>
          </cell>
          <cell r="Z160" t="e">
            <v>#REF!</v>
          </cell>
          <cell r="AA160" t="e">
            <v>#REF!</v>
          </cell>
          <cell r="AB160" t="e">
            <v>#REF!</v>
          </cell>
          <cell r="AC160" t="e">
            <v>#REF!</v>
          </cell>
        </row>
        <row r="161">
          <cell r="A161">
            <v>158</v>
          </cell>
          <cell r="R161">
            <v>10.900255890515158</v>
          </cell>
          <cell r="S161">
            <v>16.483675965476756</v>
          </cell>
          <cell r="X161" t="e">
            <v>#REF!</v>
          </cell>
          <cell r="Y161" t="e">
            <v>#REF!</v>
          </cell>
          <cell r="Z161" t="e">
            <v>#REF!</v>
          </cell>
          <cell r="AA161" t="e">
            <v>#REF!</v>
          </cell>
          <cell r="AB161" t="e">
            <v>#REF!</v>
          </cell>
          <cell r="AC161" t="e">
            <v>#REF!</v>
          </cell>
        </row>
        <row r="162">
          <cell r="A162">
            <v>159</v>
          </cell>
          <cell r="R162">
            <v>10.905024088664179</v>
          </cell>
          <cell r="S162">
            <v>16.448575110282498</v>
          </cell>
          <cell r="X162" t="e">
            <v>#REF!</v>
          </cell>
          <cell r="Y162" t="e">
            <v>#REF!</v>
          </cell>
          <cell r="Z162" t="e">
            <v>#REF!</v>
          </cell>
          <cell r="AA162" t="e">
            <v>#REF!</v>
          </cell>
          <cell r="AB162" t="e">
            <v>#REF!</v>
          </cell>
          <cell r="AC162" t="e">
            <v>#REF!</v>
          </cell>
        </row>
        <row r="163">
          <cell r="A163">
            <v>160</v>
          </cell>
          <cell r="R163">
            <v>10.9097922868132</v>
          </cell>
          <cell r="S163">
            <v>16.413942817016597</v>
          </cell>
          <cell r="X163" t="e">
            <v>#REF!</v>
          </cell>
          <cell r="Y163" t="e">
            <v>#REF!</v>
          </cell>
          <cell r="Z163" t="e">
            <v>#REF!</v>
          </cell>
          <cell r="AA163" t="e">
            <v>#REF!</v>
          </cell>
          <cell r="AB163" t="e">
            <v>#REF!</v>
          </cell>
          <cell r="AC163" t="e">
            <v>#REF!</v>
          </cell>
        </row>
        <row r="164">
          <cell r="A164">
            <v>161</v>
          </cell>
          <cell r="R164">
            <v>10.914560484962218</v>
          </cell>
          <cell r="S164">
            <v>16.37977035471145</v>
          </cell>
          <cell r="X164" t="e">
            <v>#REF!</v>
          </cell>
          <cell r="Y164" t="e">
            <v>#REF!</v>
          </cell>
          <cell r="Z164" t="e">
            <v>#REF!</v>
          </cell>
          <cell r="AA164" t="e">
            <v>#REF!</v>
          </cell>
          <cell r="AB164" t="e">
            <v>#REF!</v>
          </cell>
          <cell r="AC164" t="e">
            <v>#REF!</v>
          </cell>
        </row>
        <row r="165">
          <cell r="A165">
            <v>162</v>
          </cell>
          <cell r="R165">
            <v>10.919328683111239</v>
          </cell>
          <cell r="S165">
            <v>16.34604920797889</v>
          </cell>
          <cell r="X165" t="e">
            <v>#REF!</v>
          </cell>
          <cell r="Y165" t="e">
            <v>#REF!</v>
          </cell>
          <cell r="Z165" t="e">
            <v>#REF!</v>
          </cell>
          <cell r="AA165" t="e">
            <v>#REF!</v>
          </cell>
          <cell r="AB165" t="e">
            <v>#REF!</v>
          </cell>
          <cell r="AC165" t="e">
            <v>#REF!</v>
          </cell>
        </row>
        <row r="166">
          <cell r="A166">
            <v>163</v>
          </cell>
          <cell r="R166">
            <v>10.924096881260258</v>
          </cell>
          <cell r="S166">
            <v>16.312771070397336</v>
          </cell>
          <cell r="X166" t="e">
            <v>#REF!</v>
          </cell>
          <cell r="Y166" t="e">
            <v>#REF!</v>
          </cell>
          <cell r="Z166" t="e">
            <v>#REF!</v>
          </cell>
          <cell r="AA166" t="e">
            <v>#REF!</v>
          </cell>
          <cell r="AB166" t="e">
            <v>#REF!</v>
          </cell>
          <cell r="AC166" t="e">
            <v>#REF!</v>
          </cell>
        </row>
        <row r="167">
          <cell r="A167">
            <v>164</v>
          </cell>
          <cell r="R167">
            <v>10.928865079409277</v>
          </cell>
          <cell r="S167">
            <v>16.279927838140861</v>
          </cell>
          <cell r="X167" t="e">
            <v>#REF!</v>
          </cell>
          <cell r="Y167" t="e">
            <v>#REF!</v>
          </cell>
          <cell r="Z167" t="e">
            <v>#REF!</v>
          </cell>
          <cell r="AA167" t="e">
            <v>#REF!</v>
          </cell>
          <cell r="AB167" t="e">
            <v>#REF!</v>
          </cell>
          <cell r="AC167" t="e">
            <v>#REF!</v>
          </cell>
        </row>
        <row r="168">
          <cell r="A168">
            <v>165</v>
          </cell>
          <cell r="R168">
            <v>10.933633277558299</v>
          </cell>
          <cell r="S168">
            <v>16.247511603839907</v>
          </cell>
          <cell r="X168" t="e">
            <v>#REF!</v>
          </cell>
          <cell r="Y168" t="e">
            <v>#REF!</v>
          </cell>
          <cell r="Z168" t="e">
            <v>#REF!</v>
          </cell>
          <cell r="AA168" t="e">
            <v>#REF!</v>
          </cell>
          <cell r="AB168" t="e">
            <v>#REF!</v>
          </cell>
          <cell r="AC168" t="e">
            <v>#REF!</v>
          </cell>
        </row>
        <row r="169">
          <cell r="A169">
            <v>166</v>
          </cell>
          <cell r="R169">
            <v>10.93840147570732</v>
          </cell>
          <cell r="S169">
            <v>16.215514650663959</v>
          </cell>
          <cell r="X169" t="e">
            <v>#REF!</v>
          </cell>
          <cell r="Y169" t="e">
            <v>#REF!</v>
          </cell>
          <cell r="Z169" t="e">
            <v>#REF!</v>
          </cell>
          <cell r="AA169" t="e">
            <v>#REF!</v>
          </cell>
          <cell r="AB169" t="e">
            <v>#REF!</v>
          </cell>
          <cell r="AC169" t="e">
            <v>#REF!</v>
          </cell>
        </row>
        <row r="170">
          <cell r="A170">
            <v>167</v>
          </cell>
          <cell r="R170">
            <v>10.943169673856339</v>
          </cell>
          <cell r="S170">
            <v>16.183929446616759</v>
          </cell>
          <cell r="X170" t="e">
            <v>#REF!</v>
          </cell>
          <cell r="Y170" t="e">
            <v>#REF!</v>
          </cell>
          <cell r="Z170" t="e">
            <v>#REF!</v>
          </cell>
          <cell r="AA170" t="e">
            <v>#REF!</v>
          </cell>
          <cell r="AB170" t="e">
            <v>#REF!</v>
          </cell>
          <cell r="AC170" t="e">
            <v>#REF!</v>
          </cell>
        </row>
        <row r="171">
          <cell r="A171">
            <v>168</v>
          </cell>
          <cell r="R171">
            <v>10.947937872005358</v>
          </cell>
          <cell r="S171">
            <v>16.152748639035298</v>
          </cell>
          <cell r="X171" t="e">
            <v>#REF!</v>
          </cell>
          <cell r="Y171" t="e">
            <v>#REF!</v>
          </cell>
          <cell r="Z171" t="e">
            <v>#REF!</v>
          </cell>
          <cell r="AA171" t="e">
            <v>#REF!</v>
          </cell>
          <cell r="AB171" t="e">
            <v>#REF!</v>
          </cell>
          <cell r="AC171" t="e">
            <v>#REF!</v>
          </cell>
        </row>
        <row r="172">
          <cell r="A172">
            <v>169</v>
          </cell>
          <cell r="R172">
            <v>10.952706070154379</v>
          </cell>
          <cell r="S172">
            <v>16.121965049284082</v>
          </cell>
          <cell r="X172" t="e">
            <v>#REF!</v>
          </cell>
          <cell r="Y172" t="e">
            <v>#REF!</v>
          </cell>
          <cell r="Z172" t="e">
            <v>#REF!</v>
          </cell>
          <cell r="AA172" t="e">
            <v>#REF!</v>
          </cell>
          <cell r="AB172" t="e">
            <v>#REF!</v>
          </cell>
          <cell r="AC172" t="e">
            <v>#REF!</v>
          </cell>
        </row>
        <row r="173">
          <cell r="A173">
            <v>170</v>
          </cell>
          <cell r="R173">
            <v>10.957474268303399</v>
          </cell>
          <cell r="S173">
            <v>16.091571667636696</v>
          </cell>
          <cell r="X173" t="e">
            <v>#REF!</v>
          </cell>
          <cell r="Y173" t="e">
            <v>#REF!</v>
          </cell>
          <cell r="Z173" t="e">
            <v>#REF!</v>
          </cell>
          <cell r="AA173" t="e">
            <v>#REF!</v>
          </cell>
          <cell r="AB173" t="e">
            <v>#REF!</v>
          </cell>
          <cell r="AC173" t="e">
            <v>#REF!</v>
          </cell>
        </row>
        <row r="174">
          <cell r="A174">
            <v>171</v>
          </cell>
          <cell r="R174">
            <v>10.96224246645242</v>
          </cell>
          <cell r="S174">
            <v>16.061561648336941</v>
          </cell>
          <cell r="X174" t="e">
            <v>#REF!</v>
          </cell>
          <cell r="Y174" t="e">
            <v>#REF!</v>
          </cell>
          <cell r="Z174" t="e">
            <v>#REF!</v>
          </cell>
          <cell r="AA174" t="e">
            <v>#REF!</v>
          </cell>
          <cell r="AB174" t="e">
            <v>#REF!</v>
          </cell>
          <cell r="AC174" t="e">
            <v>#REF!</v>
          </cell>
        </row>
        <row r="175">
          <cell r="A175">
            <v>172</v>
          </cell>
          <cell r="R175">
            <v>10.967010664601439</v>
          </cell>
          <cell r="S175">
            <v>16.031928304832228</v>
          </cell>
          <cell r="X175" t="e">
            <v>#REF!</v>
          </cell>
          <cell r="Y175" t="e">
            <v>#REF!</v>
          </cell>
          <cell r="Z175" t="e">
            <v>#REF!</v>
          </cell>
          <cell r="AA175" t="e">
            <v>#REF!</v>
          </cell>
          <cell r="AB175" t="e">
            <v>#REF!</v>
          </cell>
          <cell r="AC175" t="e">
            <v>#REF!</v>
          </cell>
        </row>
        <row r="176">
          <cell r="A176">
            <v>173</v>
          </cell>
          <cell r="R176">
            <v>10.971778862750458</v>
          </cell>
          <cell r="S176">
            <v>16.002665105172369</v>
          </cell>
          <cell r="X176" t="e">
            <v>#REF!</v>
          </cell>
          <cell r="Y176" t="e">
            <v>#REF!</v>
          </cell>
          <cell r="Z176" t="e">
            <v>#REF!</v>
          </cell>
          <cell r="AA176" t="e">
            <v>#REF!</v>
          </cell>
          <cell r="AB176" t="e">
            <v>#REF!</v>
          </cell>
          <cell r="AC176" t="e">
            <v>#REF!</v>
          </cell>
        </row>
        <row r="177">
          <cell r="A177">
            <v>174</v>
          </cell>
          <cell r="R177">
            <v>10.976547060899479</v>
          </cell>
          <cell r="S177">
            <v>15.973765667566921</v>
          </cell>
          <cell r="X177" t="e">
            <v>#REF!</v>
          </cell>
          <cell r="Y177" t="e">
            <v>#REF!</v>
          </cell>
          <cell r="Z177" t="e">
            <v>#REF!</v>
          </cell>
          <cell r="AA177" t="e">
            <v>#REF!</v>
          </cell>
          <cell r="AB177" t="e">
            <v>#REF!</v>
          </cell>
          <cell r="AC177" t="e">
            <v>#REF!</v>
          </cell>
        </row>
        <row r="178">
          <cell r="A178">
            <v>175</v>
          </cell>
          <cell r="R178">
            <v>10.981315259048499</v>
          </cell>
          <cell r="S178">
            <v>15.945223756094963</v>
          </cell>
          <cell r="X178" t="e">
            <v>#REF!</v>
          </cell>
          <cell r="Y178" t="e">
            <v>#REF!</v>
          </cell>
          <cell r="Z178" t="e">
            <v>#REF!</v>
          </cell>
          <cell r="AA178" t="e">
            <v>#REF!</v>
          </cell>
          <cell r="AB178" t="e">
            <v>#REF!</v>
          </cell>
          <cell r="AC178" t="e">
            <v>#REF!</v>
          </cell>
        </row>
        <row r="179">
          <cell r="A179">
            <v>176</v>
          </cell>
          <cell r="R179">
            <v>10.986083457197518</v>
          </cell>
          <cell r="S179">
            <v>15.91703327656103</v>
          </cell>
          <cell r="X179" t="e">
            <v>#REF!</v>
          </cell>
          <cell r="Y179" t="e">
            <v>#REF!</v>
          </cell>
          <cell r="Z179" t="e">
            <v>#REF!</v>
          </cell>
          <cell r="AA179" t="e">
            <v>#REF!</v>
          </cell>
          <cell r="AB179" t="e">
            <v>#REF!</v>
          </cell>
          <cell r="AC179" t="e">
            <v>#REF!</v>
          </cell>
        </row>
        <row r="180">
          <cell r="A180">
            <v>177</v>
          </cell>
          <cell r="R180">
            <v>10.990851655346539</v>
          </cell>
          <cell r="S180">
            <v>15.889188272491602</v>
          </cell>
          <cell r="X180" t="e">
            <v>#REF!</v>
          </cell>
          <cell r="Y180" t="e">
            <v>#REF!</v>
          </cell>
          <cell r="Z180" t="e">
            <v>#REF!</v>
          </cell>
          <cell r="AA180" t="e">
            <v>#REF!</v>
          </cell>
          <cell r="AB180" t="e">
            <v>#REF!</v>
          </cell>
          <cell r="AC180" t="e">
            <v>#REF!</v>
          </cell>
        </row>
        <row r="181">
          <cell r="A181">
            <v>178</v>
          </cell>
          <cell r="R181">
            <v>10.99561985349556</v>
          </cell>
          <cell r="S181">
            <v>15.861682921266487</v>
          </cell>
          <cell r="X181" t="e">
            <v>#REF!</v>
          </cell>
          <cell r="Y181" t="e">
            <v>#REF!</v>
          </cell>
          <cell r="Z181" t="e">
            <v>#REF!</v>
          </cell>
          <cell r="AA181" t="e">
            <v>#REF!</v>
          </cell>
          <cell r="AB181" t="e">
            <v>#REF!</v>
          </cell>
          <cell r="AC181" t="e">
            <v>#REF!</v>
          </cell>
        </row>
        <row r="182">
          <cell r="A182">
            <v>179</v>
          </cell>
          <cell r="R182">
            <v>11.000388051644579</v>
          </cell>
          <cell r="S182">
            <v>15.834511530379913</v>
          </cell>
          <cell r="X182" t="e">
            <v>#REF!</v>
          </cell>
          <cell r="Y182" t="e">
            <v>#REF!</v>
          </cell>
          <cell r="Z182" t="e">
            <v>#REF!</v>
          </cell>
          <cell r="AA182" t="e">
            <v>#REF!</v>
          </cell>
          <cell r="AB182" t="e">
            <v>#REF!</v>
          </cell>
          <cell r="AC182" t="e">
            <v>#REF!</v>
          </cell>
        </row>
        <row r="183">
          <cell r="A183">
            <v>180</v>
          </cell>
          <cell r="R183">
            <v>11.005156249793599</v>
          </cell>
          <cell r="S183">
            <v>15.807668533826243</v>
          </cell>
          <cell r="X183" t="e">
            <v>#REF!</v>
          </cell>
          <cell r="Y183" t="e">
            <v>#REF!</v>
          </cell>
          <cell r="Z183" t="e">
            <v>#REF!</v>
          </cell>
          <cell r="AA183" t="e">
            <v>#REF!</v>
          </cell>
          <cell r="AB183" t="e">
            <v>#REF!</v>
          </cell>
          <cell r="AC183" t="e">
            <v>#REF!</v>
          </cell>
        </row>
        <row r="184">
          <cell r="A184">
            <v>181</v>
          </cell>
          <cell r="R184">
            <v>11.009924447942618</v>
          </cell>
          <cell r="S184">
            <v>15.781148488605481</v>
          </cell>
          <cell r="X184" t="e">
            <v>#REF!</v>
          </cell>
          <cell r="Y184" t="e">
            <v>#REF!</v>
          </cell>
          <cell r="Z184" t="e">
            <v>#REF!</v>
          </cell>
          <cell r="AA184" t="e">
            <v>#REF!</v>
          </cell>
          <cell r="AB184" t="e">
            <v>#REF!</v>
          </cell>
          <cell r="AC184" t="e">
            <v>#REF!</v>
          </cell>
        </row>
        <row r="185">
          <cell r="A185">
            <v>182</v>
          </cell>
          <cell r="R185">
            <v>11.014692646091639</v>
          </cell>
          <cell r="S185">
            <v>15.754946071344007</v>
          </cell>
          <cell r="X185" t="e">
            <v>#REF!</v>
          </cell>
          <cell r="Y185" t="e">
            <v>#REF!</v>
          </cell>
          <cell r="Z185" t="e">
            <v>#REF!</v>
          </cell>
          <cell r="AA185" t="e">
            <v>#REF!</v>
          </cell>
          <cell r="AB185" t="e">
            <v>#REF!</v>
          </cell>
          <cell r="AC185" t="e">
            <v>#REF!</v>
          </cell>
        </row>
        <row r="186">
          <cell r="A186">
            <v>183</v>
          </cell>
          <cell r="R186">
            <v>11.01946084424066</v>
          </cell>
          <cell r="S186">
            <v>15.729056075026092</v>
          </cell>
          <cell r="X186" t="e">
            <v>#REF!</v>
          </cell>
          <cell r="Y186" t="e">
            <v>#REF!</v>
          </cell>
          <cell r="Z186" t="e">
            <v>#REF!</v>
          </cell>
          <cell r="AA186" t="e">
            <v>#REF!</v>
          </cell>
          <cell r="AB186" t="e">
            <v>#REF!</v>
          </cell>
          <cell r="AC186" t="e">
            <v>#REF!</v>
          </cell>
        </row>
        <row r="187">
          <cell r="A187">
            <v>184</v>
          </cell>
          <cell r="R187">
            <v>11.024229042389679</v>
          </cell>
          <cell r="S187">
            <v>15.703473405832014</v>
          </cell>
          <cell r="X187" t="e">
            <v>#REF!</v>
          </cell>
          <cell r="Y187" t="e">
            <v>#REF!</v>
          </cell>
          <cell r="Z187" t="e">
            <v>#REF!</v>
          </cell>
          <cell r="AA187" t="e">
            <v>#REF!</v>
          </cell>
          <cell r="AB187" t="e">
            <v>#REF!</v>
          </cell>
          <cell r="AC187" t="e">
            <v>#REF!</v>
          </cell>
        </row>
        <row r="188">
          <cell r="A188">
            <v>185</v>
          </cell>
          <cell r="R188">
            <v>11.028997240538699</v>
          </cell>
          <cell r="S188">
            <v>15.678193080078673</v>
          </cell>
          <cell r="X188" t="e">
            <v>#REF!</v>
          </cell>
          <cell r="Y188" t="e">
            <v>#REF!</v>
          </cell>
          <cell r="Z188" t="e">
            <v>#REF!</v>
          </cell>
          <cell r="AA188" t="e">
            <v>#REF!</v>
          </cell>
          <cell r="AB188" t="e">
            <v>#REF!</v>
          </cell>
          <cell r="AC188" t="e">
            <v>#REF!</v>
          </cell>
        </row>
        <row r="189">
          <cell r="A189">
            <v>186</v>
          </cell>
          <cell r="R189">
            <v>11.033765438687718</v>
          </cell>
          <cell r="S189">
            <v>15.653210221258968</v>
          </cell>
          <cell r="X189" t="e">
            <v>#REF!</v>
          </cell>
          <cell r="Y189" t="e">
            <v>#REF!</v>
          </cell>
          <cell r="Z189" t="e">
            <v>#REF!</v>
          </cell>
          <cell r="AA189" t="e">
            <v>#REF!</v>
          </cell>
          <cell r="AB189" t="e">
            <v>#REF!</v>
          </cell>
          <cell r="AC189" t="e">
            <v>#REF!</v>
          </cell>
        </row>
        <row r="190">
          <cell r="A190">
            <v>187</v>
          </cell>
          <cell r="R190">
            <v>11.038533636836737</v>
          </cell>
          <cell r="S190">
            <v>15.628520057176095</v>
          </cell>
          <cell r="X190" t="e">
            <v>#REF!</v>
          </cell>
          <cell r="Y190" t="e">
            <v>#REF!</v>
          </cell>
          <cell r="Z190" t="e">
            <v>#REF!</v>
          </cell>
          <cell r="AA190" t="e">
            <v>#REF!</v>
          </cell>
          <cell r="AB190" t="e">
            <v>#REF!</v>
          </cell>
          <cell r="AC190" t="e">
            <v>#REF!</v>
          </cell>
        </row>
        <row r="191">
          <cell r="A191">
            <v>188</v>
          </cell>
          <cell r="R191">
            <v>11.043301834985758</v>
          </cell>
          <cell r="S191">
            <v>15.604117917169368</v>
          </cell>
          <cell r="X191" t="e">
            <v>#REF!</v>
          </cell>
          <cell r="Y191" t="e">
            <v>#REF!</v>
          </cell>
          <cell r="Z191" t="e">
            <v>#REF!</v>
          </cell>
          <cell r="AA191" t="e">
            <v>#REF!</v>
          </cell>
          <cell r="AB191" t="e">
            <v>#REF!</v>
          </cell>
          <cell r="AC191" t="e">
            <v>#REF!</v>
          </cell>
        </row>
        <row r="192">
          <cell r="A192">
            <v>189</v>
          </cell>
          <cell r="R192">
            <v>11.048070033134779</v>
          </cell>
          <cell r="S192">
            <v>15.579999229428051</v>
          </cell>
          <cell r="X192" t="e">
            <v>#REF!</v>
          </cell>
          <cell r="Y192" t="e">
            <v>#REF!</v>
          </cell>
          <cell r="Z192" t="e">
            <v>#REF!</v>
          </cell>
          <cell r="AA192" t="e">
            <v>#REF!</v>
          </cell>
          <cell r="AB192" t="e">
            <v>#REF!</v>
          </cell>
          <cell r="AC192" t="e">
            <v>#REF!</v>
          </cell>
        </row>
        <row r="193">
          <cell r="A193">
            <v>190</v>
          </cell>
          <cell r="R193">
            <v>11.052838231283799</v>
          </cell>
          <cell r="S193">
            <v>15.556159518390057</v>
          </cell>
          <cell r="X193" t="e">
            <v>#REF!</v>
          </cell>
          <cell r="Y193" t="e">
            <v>#REF!</v>
          </cell>
          <cell r="Z193" t="e">
            <v>#REF!</v>
          </cell>
          <cell r="AA193" t="e">
            <v>#REF!</v>
          </cell>
          <cell r="AB193" t="e">
            <v>#REF!</v>
          </cell>
          <cell r="AC193" t="e">
            <v>#REF!</v>
          </cell>
        </row>
        <row r="194">
          <cell r="A194">
            <v>191</v>
          </cell>
          <cell r="R194">
            <v>11.057606429432818</v>
          </cell>
          <cell r="S194">
            <v>15.532594402222353</v>
          </cell>
          <cell r="X194" t="e">
            <v>#REF!</v>
          </cell>
          <cell r="Y194" t="e">
            <v>#REF!</v>
          </cell>
          <cell r="Z194" t="e">
            <v>#REF!</v>
          </cell>
          <cell r="AA194" t="e">
            <v>#REF!</v>
          </cell>
          <cell r="AB194" t="e">
            <v>#REF!</v>
          </cell>
          <cell r="AC194" t="e">
            <v>#REF!</v>
          </cell>
        </row>
        <row r="195">
          <cell r="A195">
            <v>192</v>
          </cell>
          <cell r="R195">
            <v>11.062374627581839</v>
          </cell>
          <cell r="S195">
            <v>15.509299590380087</v>
          </cell>
          <cell r="X195" t="e">
            <v>#REF!</v>
          </cell>
          <cell r="Y195" t="e">
            <v>#REF!</v>
          </cell>
          <cell r="Z195" t="e">
            <v>#REF!</v>
          </cell>
          <cell r="AA195" t="e">
            <v>#REF!</v>
          </cell>
          <cell r="AB195" t="e">
            <v>#REF!</v>
          </cell>
          <cell r="AC195" t="e">
            <v>#REF!</v>
          </cell>
        </row>
        <row r="196">
          <cell r="A196">
            <v>193</v>
          </cell>
          <cell r="R196">
            <v>11.067142825730858</v>
          </cell>
          <cell r="S196">
            <v>15.486270881241621</v>
          </cell>
          <cell r="X196" t="e">
            <v>#REF!</v>
          </cell>
          <cell r="Y196" t="e">
            <v>#REF!</v>
          </cell>
          <cell r="Z196" t="e">
            <v>#REF!</v>
          </cell>
          <cell r="AA196" t="e">
            <v>#REF!</v>
          </cell>
          <cell r="AB196" t="e">
            <v>#REF!</v>
          </cell>
          <cell r="AC196" t="e">
            <v>#REF!</v>
          </cell>
        </row>
        <row r="197">
          <cell r="A197">
            <v>194</v>
          </cell>
          <cell r="R197">
            <v>11.071911023879879</v>
          </cell>
          <cell r="S197">
            <v>15.463504159816692</v>
          </cell>
          <cell r="X197" t="e">
            <v>#REF!</v>
          </cell>
          <cell r="Y197" t="e">
            <v>#REF!</v>
          </cell>
          <cell r="Z197" t="e">
            <v>#REF!</v>
          </cell>
          <cell r="AA197" t="e">
            <v>#REF!</v>
          </cell>
          <cell r="AB197" t="e">
            <v>#REF!</v>
          </cell>
          <cell r="AC197" t="e">
            <v>#REF!</v>
          </cell>
        </row>
        <row r="198">
          <cell r="A198">
            <v>195</v>
          </cell>
          <cell r="R198">
            <v>11.076679222028899</v>
          </cell>
          <cell r="S198">
            <v>15.440995395525091</v>
          </cell>
          <cell r="X198" t="e">
            <v>#REF!</v>
          </cell>
          <cell r="Y198" t="e">
            <v>#REF!</v>
          </cell>
          <cell r="Z198" t="e">
            <v>#REF!</v>
          </cell>
          <cell r="AA198" t="e">
            <v>#REF!</v>
          </cell>
          <cell r="AB198" t="e">
            <v>#REF!</v>
          </cell>
          <cell r="AC198" t="e">
            <v>#REF!</v>
          </cell>
        </row>
        <row r="199">
          <cell r="A199">
            <v>196</v>
          </cell>
          <cell r="R199">
            <v>11.081447420177918</v>
          </cell>
          <cell r="S199">
            <v>15.418740640043346</v>
          </cell>
          <cell r="X199" t="e">
            <v>#REF!</v>
          </cell>
          <cell r="Y199" t="e">
            <v>#REF!</v>
          </cell>
          <cell r="Z199" t="e">
            <v>#REF!</v>
          </cell>
          <cell r="AA199" t="e">
            <v>#REF!</v>
          </cell>
          <cell r="AB199" t="e">
            <v>#REF!</v>
          </cell>
          <cell r="AC199" t="e">
            <v>#REF!</v>
          </cell>
        </row>
        <row r="200">
          <cell r="A200">
            <v>197</v>
          </cell>
          <cell r="R200">
            <v>11.086215618326939</v>
          </cell>
          <cell r="S200">
            <v>15.396736025216997</v>
          </cell>
          <cell r="X200" t="e">
            <v>#REF!</v>
          </cell>
          <cell r="Y200" t="e">
            <v>#REF!</v>
          </cell>
          <cell r="Z200" t="e">
            <v>#REF!</v>
          </cell>
          <cell r="AA200" t="e">
            <v>#REF!</v>
          </cell>
          <cell r="AB200" t="e">
            <v>#REF!</v>
          </cell>
          <cell r="AC200" t="e">
            <v>#REF!</v>
          </cell>
        </row>
        <row r="201">
          <cell r="A201">
            <v>198</v>
          </cell>
          <cell r="R201">
            <v>11.090983816475958</v>
          </cell>
          <cell r="S201">
            <v>15.37497776103611</v>
          </cell>
          <cell r="X201" t="e">
            <v>#REF!</v>
          </cell>
          <cell r="Y201" t="e">
            <v>#REF!</v>
          </cell>
          <cell r="Z201" t="e">
            <v>#REF!</v>
          </cell>
          <cell r="AA201" t="e">
            <v>#REF!</v>
          </cell>
          <cell r="AB201" t="e">
            <v>#REF!</v>
          </cell>
          <cell r="AC201" t="e">
            <v>#REF!</v>
          </cell>
        </row>
        <row r="202">
          <cell r="A202">
            <v>199</v>
          </cell>
          <cell r="R202">
            <v>11.095752014624978</v>
          </cell>
          <cell r="S202">
            <v>15.353462133671858</v>
          </cell>
          <cell r="X202" t="e">
            <v>#REF!</v>
          </cell>
          <cell r="Y202" t="e">
            <v>#REF!</v>
          </cell>
          <cell r="Z202" t="e">
            <v>#REF!</v>
          </cell>
          <cell r="AA202" t="e">
            <v>#REF!</v>
          </cell>
          <cell r="AB202" t="e">
            <v>#REF!</v>
          </cell>
          <cell r="AC202" t="e">
            <v>#REF!</v>
          </cell>
        </row>
        <row r="203">
          <cell r="A203">
            <v>200</v>
          </cell>
          <cell r="R203">
            <v>11.100520212773999</v>
          </cell>
          <cell r="S203">
            <v>15.332185503571997</v>
          </cell>
          <cell r="X203" t="e">
            <v>#REF!</v>
          </cell>
          <cell r="Y203" t="e">
            <v>#REF!</v>
          </cell>
          <cell r="Z203" t="e">
            <v>#REF!</v>
          </cell>
          <cell r="AA203" t="e">
            <v>#REF!</v>
          </cell>
          <cell r="AB203" t="e">
            <v>#REF!</v>
          </cell>
          <cell r="AC203" t="e">
            <v>#REF!</v>
          </cell>
        </row>
        <row r="204">
          <cell r="A204">
            <v>201</v>
          </cell>
          <cell r="R204">
            <v>11.10528841092302</v>
          </cell>
          <cell r="S204">
            <v>15.311144303613176</v>
          </cell>
          <cell r="X204" t="e">
            <v>#REF!</v>
          </cell>
          <cell r="Y204" t="e">
            <v>#REF!</v>
          </cell>
          <cell r="Z204" t="e">
            <v>#REF!</v>
          </cell>
          <cell r="AA204" t="e">
            <v>#REF!</v>
          </cell>
          <cell r="AB204" t="e">
            <v>#REF!</v>
          </cell>
          <cell r="AC204" t="e">
            <v>#REF!</v>
          </cell>
        </row>
        <row r="205">
          <cell r="A205">
            <v>202</v>
          </cell>
          <cell r="R205">
            <v>11.110056609072039</v>
          </cell>
          <cell r="S205">
            <v>15.290335037308147</v>
          </cell>
          <cell r="X205" t="e">
            <v>#REF!</v>
          </cell>
          <cell r="Y205" t="e">
            <v>#REF!</v>
          </cell>
          <cell r="Z205" t="e">
            <v>#REF!</v>
          </cell>
          <cell r="AA205" t="e">
            <v>#REF!</v>
          </cell>
          <cell r="AB205" t="e">
            <v>#REF!</v>
          </cell>
          <cell r="AC205" t="e">
            <v>#REF!</v>
          </cell>
        </row>
        <row r="206">
          <cell r="A206">
            <v>203</v>
          </cell>
          <cell r="R206">
            <v>11.114824807221058</v>
          </cell>
          <cell r="S206">
            <v>15.269754277065973</v>
          </cell>
          <cell r="X206" t="e">
            <v>#REF!</v>
          </cell>
          <cell r="Y206" t="e">
            <v>#REF!</v>
          </cell>
          <cell r="Z206" t="e">
            <v>#REF!</v>
          </cell>
          <cell r="AA206" t="e">
            <v>#REF!</v>
          </cell>
          <cell r="AB206" t="e">
            <v>#REF!</v>
          </cell>
          <cell r="AC206" t="e">
            <v>#REF!</v>
          </cell>
        </row>
        <row r="207">
          <cell r="A207">
            <v>204</v>
          </cell>
          <cell r="R207">
            <v>11.119593005370078</v>
          </cell>
          <cell r="S207">
            <v>15.249398662503372</v>
          </cell>
          <cell r="X207" t="e">
            <v>#REF!</v>
          </cell>
          <cell r="Y207" t="e">
            <v>#REF!</v>
          </cell>
          <cell r="Z207" t="e">
            <v>#REF!</v>
          </cell>
          <cell r="AA207" t="e">
            <v>#REF!</v>
          </cell>
          <cell r="AB207" t="e">
            <v>#REF!</v>
          </cell>
          <cell r="AC207" t="e">
            <v>#REF!</v>
          </cell>
        </row>
        <row r="208">
          <cell r="A208">
            <v>205</v>
          </cell>
          <cell r="R208">
            <v>11.124361203519099</v>
          </cell>
          <cell r="S208">
            <v>15.229264898805525</v>
          </cell>
          <cell r="X208" t="e">
            <v>#REF!</v>
          </cell>
          <cell r="Y208" t="e">
            <v>#REF!</v>
          </cell>
          <cell r="Z208" t="e">
            <v>#REF!</v>
          </cell>
          <cell r="AA208" t="e">
            <v>#REF!</v>
          </cell>
          <cell r="AB208" t="e">
            <v>#REF!</v>
          </cell>
          <cell r="AC208" t="e">
            <v>#REF!</v>
          </cell>
        </row>
        <row r="209">
          <cell r="A209">
            <v>206</v>
          </cell>
          <cell r="R209">
            <v>11.12912940166812</v>
          </cell>
          <cell r="S209">
            <v>15.209349755134596</v>
          </cell>
          <cell r="X209" t="e">
            <v>#REF!</v>
          </cell>
          <cell r="Y209" t="e">
            <v>#REF!</v>
          </cell>
          <cell r="Z209" t="e">
            <v>#REF!</v>
          </cell>
          <cell r="AA209" t="e">
            <v>#REF!</v>
          </cell>
          <cell r="AB209" t="e">
            <v>#REF!</v>
          </cell>
          <cell r="AC209" t="e">
            <v>#REF!</v>
          </cell>
        </row>
        <row r="210">
          <cell r="A210">
            <v>207</v>
          </cell>
          <cell r="R210">
            <v>11.133897599817139</v>
          </cell>
          <cell r="S210">
            <v>15.189650063084393</v>
          </cell>
          <cell r="X210" t="e">
            <v>#REF!</v>
          </cell>
          <cell r="Y210" t="e">
            <v>#REF!</v>
          </cell>
          <cell r="Z210" t="e">
            <v>#REF!</v>
          </cell>
          <cell r="AA210" t="e">
            <v>#REF!</v>
          </cell>
          <cell r="AB210" t="e">
            <v>#REF!</v>
          </cell>
          <cell r="AC210" t="e">
            <v>#REF!</v>
          </cell>
        </row>
        <row r="211">
          <cell r="A211">
            <v>208</v>
          </cell>
          <cell r="R211">
            <v>11.138665797966159</v>
          </cell>
          <cell r="S211">
            <v>15.170162715179618</v>
          </cell>
          <cell r="X211" t="e">
            <v>#REF!</v>
          </cell>
          <cell r="Y211" t="e">
            <v>#REF!</v>
          </cell>
          <cell r="Z211" t="e">
            <v>#REF!</v>
          </cell>
          <cell r="AA211" t="e">
            <v>#REF!</v>
          </cell>
          <cell r="AB211" t="e">
            <v>#REF!</v>
          </cell>
          <cell r="AC211" t="e">
            <v>#REF!</v>
          </cell>
        </row>
        <row r="212">
          <cell r="A212">
            <v>209</v>
          </cell>
          <cell r="R212">
            <v>11.14343399611518</v>
          </cell>
          <cell r="S212">
            <v>15.150884663418186</v>
          </cell>
          <cell r="X212" t="e">
            <v>#REF!</v>
          </cell>
          <cell r="Y212" t="e">
            <v>#REF!</v>
          </cell>
          <cell r="Z212" t="e">
            <v>#REF!</v>
          </cell>
          <cell r="AA212" t="e">
            <v>#REF!</v>
          </cell>
          <cell r="AB212" t="e">
            <v>#REF!</v>
          </cell>
          <cell r="AC212" t="e">
            <v>#REF!</v>
          </cell>
        </row>
        <row r="213">
          <cell r="A213">
            <v>210</v>
          </cell>
          <cell r="R213">
            <v>11.148202194264199</v>
          </cell>
          <cell r="S213">
            <v>15.131812917855195</v>
          </cell>
          <cell r="X213" t="e">
            <v>#REF!</v>
          </cell>
          <cell r="Y213" t="e">
            <v>#REF!</v>
          </cell>
          <cell r="Z213" t="e">
            <v>#REF!</v>
          </cell>
          <cell r="AA213" t="e">
            <v>#REF!</v>
          </cell>
          <cell r="AB213" t="e">
            <v>#REF!</v>
          </cell>
          <cell r="AC213" t="e">
            <v>#REF!</v>
          </cell>
        </row>
        <row r="214">
          <cell r="A214">
            <v>211</v>
          </cell>
          <cell r="R214">
            <v>11.152970392413218</v>
          </cell>
          <cell r="S214">
            <v>15.112944545227156</v>
          </cell>
          <cell r="X214" t="e">
            <v>#REF!</v>
          </cell>
          <cell r="Y214" t="e">
            <v>#REF!</v>
          </cell>
          <cell r="Z214" t="e">
            <v>#REF!</v>
          </cell>
          <cell r="AA214" t="e">
            <v>#REF!</v>
          </cell>
          <cell r="AB214" t="e">
            <v>#REF!</v>
          </cell>
          <cell r="AC214" t="e">
            <v>#REF!</v>
          </cell>
        </row>
        <row r="215">
          <cell r="A215">
            <v>212</v>
          </cell>
          <cell r="R215">
            <v>11.157738590562239</v>
          </cell>
          <cell r="S215">
            <v>15.094276667615178</v>
          </cell>
          <cell r="X215" t="e">
            <v>#REF!</v>
          </cell>
          <cell r="Y215" t="e">
            <v>#REF!</v>
          </cell>
          <cell r="Z215" t="e">
            <v>#REF!</v>
          </cell>
          <cell r="AA215" t="e">
            <v>#REF!</v>
          </cell>
          <cell r="AB215" t="e">
            <v>#REF!</v>
          </cell>
          <cell r="AC215" t="e">
            <v>#REF!</v>
          </cell>
        </row>
        <row r="216">
          <cell r="A216">
            <v>213</v>
          </cell>
          <cell r="R216">
            <v>11.162506788711259</v>
          </cell>
          <cell r="S216">
            <v>15.075806461145795</v>
          </cell>
          <cell r="X216" t="e">
            <v>#REF!</v>
          </cell>
          <cell r="Y216" t="e">
            <v>#REF!</v>
          </cell>
          <cell r="Z216" t="e">
            <v>#REF!</v>
          </cell>
          <cell r="AA216" t="e">
            <v>#REF!</v>
          </cell>
          <cell r="AB216" t="e">
            <v>#REF!</v>
          </cell>
          <cell r="AC216" t="e">
            <v>#REF!</v>
          </cell>
        </row>
        <row r="217">
          <cell r="A217">
            <v>214</v>
          </cell>
          <cell r="R217">
            <v>11.167274986860278</v>
          </cell>
          <cell r="S217">
            <v>15.057531154728224</v>
          </cell>
          <cell r="X217" t="e">
            <v>#REF!</v>
          </cell>
          <cell r="Y217" t="e">
            <v>#REF!</v>
          </cell>
          <cell r="Z217" t="e">
            <v>#REF!</v>
          </cell>
          <cell r="AA217" t="e">
            <v>#REF!</v>
          </cell>
          <cell r="AB217" t="e">
            <v>#REF!</v>
          </cell>
          <cell r="AC217" t="e">
            <v>#REF!</v>
          </cell>
        </row>
        <row r="218">
          <cell r="A218">
            <v>215</v>
          </cell>
          <cell r="R218">
            <v>11.172043185009299</v>
          </cell>
          <cell r="S218">
            <v>15.039448028826857</v>
          </cell>
          <cell r="X218" t="e">
            <v>#REF!</v>
          </cell>
          <cell r="Y218" t="e">
            <v>#REF!</v>
          </cell>
          <cell r="Z218" t="e">
            <v>#REF!</v>
          </cell>
          <cell r="AA218" t="e">
            <v>#REF!</v>
          </cell>
          <cell r="AB218" t="e">
            <v>#REF!</v>
          </cell>
          <cell r="AC218" t="e">
            <v>#REF!</v>
          </cell>
        </row>
        <row r="219">
          <cell r="A219">
            <v>216</v>
          </cell>
          <cell r="R219">
            <v>11.176811383158318</v>
          </cell>
          <cell r="S219">
            <v>15.021554414267863</v>
          </cell>
          <cell r="X219" t="e">
            <v>#REF!</v>
          </cell>
          <cell r="Y219" t="e">
            <v>#REF!</v>
          </cell>
          <cell r="Z219" t="e">
            <v>#REF!</v>
          </cell>
          <cell r="AA219" t="e">
            <v>#REF!</v>
          </cell>
          <cell r="AB219" t="e">
            <v>#REF!</v>
          </cell>
          <cell r="AC219" t="e">
            <v>#REF!</v>
          </cell>
        </row>
        <row r="220">
          <cell r="A220">
            <v>217</v>
          </cell>
          <cell r="R220">
            <v>11.181579581307338</v>
          </cell>
          <cell r="S220">
            <v>15.003847691078763</v>
          </cell>
          <cell r="X220" t="e">
            <v>#REF!</v>
          </cell>
          <cell r="Y220" t="e">
            <v>#REF!</v>
          </cell>
          <cell r="Z220" t="e">
            <v>#REF!</v>
          </cell>
          <cell r="AA220" t="e">
            <v>#REF!</v>
          </cell>
          <cell r="AB220" t="e">
            <v>#REF!</v>
          </cell>
          <cell r="AC220" t="e">
            <v>#REF!</v>
          </cell>
        </row>
        <row r="221">
          <cell r="A221">
            <v>218</v>
          </cell>
          <cell r="R221">
            <v>11.186347779456359</v>
          </cell>
          <cell r="S221">
            <v>14.986325287359966</v>
          </cell>
          <cell r="X221" t="e">
            <v>#REF!</v>
          </cell>
          <cell r="Y221" t="e">
            <v>#REF!</v>
          </cell>
          <cell r="Z221" t="e">
            <v>#REF!</v>
          </cell>
          <cell r="AA221" t="e">
            <v>#REF!</v>
          </cell>
          <cell r="AB221" t="e">
            <v>#REF!</v>
          </cell>
          <cell r="AC221" t="e">
            <v>#REF!</v>
          </cell>
        </row>
        <row r="222">
          <cell r="A222">
            <v>219</v>
          </cell>
          <cell r="R222">
            <v>11.191115977605378</v>
          </cell>
          <cell r="S222">
            <v>14.968984678187232</v>
          </cell>
          <cell r="X222" t="e">
            <v>#REF!</v>
          </cell>
          <cell r="Y222" t="e">
            <v>#REF!</v>
          </cell>
          <cell r="Z222" t="e">
            <v>#REF!</v>
          </cell>
          <cell r="AA222" t="e">
            <v>#REF!</v>
          </cell>
          <cell r="AB222" t="e">
            <v>#REF!</v>
          </cell>
          <cell r="AC222" t="e">
            <v>#REF!</v>
          </cell>
        </row>
        <row r="223">
          <cell r="A223">
            <v>220</v>
          </cell>
          <cell r="R223">
            <v>11.195884175754399</v>
          </cell>
          <cell r="S223">
            <v>14.951823384544017</v>
          </cell>
          <cell r="X223" t="e">
            <v>#REF!</v>
          </cell>
          <cell r="Y223" t="e">
            <v>#REF!</v>
          </cell>
          <cell r="Z223" t="e">
            <v>#REF!</v>
          </cell>
          <cell r="AA223" t="e">
            <v>#REF!</v>
          </cell>
          <cell r="AB223" t="e">
            <v>#REF!</v>
          </cell>
          <cell r="AC223" t="e">
            <v>#REF!</v>
          </cell>
        </row>
        <row r="224">
          <cell r="A224">
            <v>221</v>
          </cell>
          <cell r="R224">
            <v>11.200652373903418</v>
          </cell>
          <cell r="S224">
            <v>14.934838972282861</v>
          </cell>
          <cell r="X224" t="e">
            <v>#REF!</v>
          </cell>
          <cell r="Y224" t="e">
            <v>#REF!</v>
          </cell>
          <cell r="Z224" t="e">
            <v>#REF!</v>
          </cell>
          <cell r="AA224" t="e">
            <v>#REF!</v>
          </cell>
          <cell r="AB224" t="e">
            <v>#REF!</v>
          </cell>
          <cell r="AC224" t="e">
            <v>#REF!</v>
          </cell>
        </row>
        <row r="225">
          <cell r="A225">
            <v>222</v>
          </cell>
          <cell r="R225">
            <v>11.205420572052438</v>
          </cell>
          <cell r="S225">
            <v>14.918029051114821</v>
          </cell>
          <cell r="X225" t="e">
            <v>#REF!</v>
          </cell>
          <cell r="Y225" t="e">
            <v>#REF!</v>
          </cell>
          <cell r="Z225" t="e">
            <v>#REF!</v>
          </cell>
          <cell r="AA225" t="e">
            <v>#REF!</v>
          </cell>
          <cell r="AB225" t="e">
            <v>#REF!</v>
          </cell>
          <cell r="AC225" t="e">
            <v>#REF!</v>
          </cell>
        </row>
        <row r="226">
          <cell r="A226">
            <v>223</v>
          </cell>
          <cell r="R226">
            <v>11.210188770201459</v>
          </cell>
          <cell r="S226">
            <v>14.901391273626086</v>
          </cell>
          <cell r="X226" t="e">
            <v>#REF!</v>
          </cell>
          <cell r="Y226" t="e">
            <v>#REF!</v>
          </cell>
          <cell r="Z226" t="e">
            <v>#REF!</v>
          </cell>
          <cell r="AA226" t="e">
            <v>#REF!</v>
          </cell>
          <cell r="AB226" t="e">
            <v>#REF!</v>
          </cell>
          <cell r="AC226" t="e">
            <v>#REF!</v>
          </cell>
        </row>
        <row r="227">
          <cell r="A227">
            <v>224</v>
          </cell>
          <cell r="R227">
            <v>11.21495696835048</v>
          </cell>
          <cell r="S227">
            <v>14.88492333432095</v>
          </cell>
          <cell r="X227" t="e">
            <v>#REF!</v>
          </cell>
          <cell r="Y227" t="e">
            <v>#REF!</v>
          </cell>
          <cell r="Z227" t="e">
            <v>#REF!</v>
          </cell>
          <cell r="AA227" t="e">
            <v>#REF!</v>
          </cell>
          <cell r="AB227" t="e">
            <v>#REF!</v>
          </cell>
          <cell r="AC227" t="e">
            <v>#REF!</v>
          </cell>
        </row>
        <row r="228">
          <cell r="A228">
            <v>225</v>
          </cell>
          <cell r="R228">
            <v>11.219725166499499</v>
          </cell>
          <cell r="S228">
            <v>14.868622968690303</v>
          </cell>
          <cell r="X228" t="e">
            <v>#REF!</v>
          </cell>
          <cell r="Y228" t="e">
            <v>#REF!</v>
          </cell>
          <cell r="Z228" t="e">
            <v>#REF!</v>
          </cell>
          <cell r="AA228" t="e">
            <v>#REF!</v>
          </cell>
          <cell r="AB228" t="e">
            <v>#REF!</v>
          </cell>
          <cell r="AC228" t="e">
            <v>#REF!</v>
          </cell>
        </row>
        <row r="229">
          <cell r="A229">
            <v>226</v>
          </cell>
          <cell r="R229">
            <v>11.224493364648518</v>
          </cell>
          <cell r="S229">
            <v>14.852487952304832</v>
          </cell>
          <cell r="X229" t="e">
            <v>#REF!</v>
          </cell>
          <cell r="Y229" t="e">
            <v>#REF!</v>
          </cell>
          <cell r="Z229" t="e">
            <v>#REF!</v>
          </cell>
          <cell r="AA229" t="e">
            <v>#REF!</v>
          </cell>
          <cell r="AB229" t="e">
            <v>#REF!</v>
          </cell>
          <cell r="AC229" t="e">
            <v>#REF!</v>
          </cell>
        </row>
        <row r="230">
          <cell r="A230">
            <v>227</v>
          </cell>
          <cell r="R230">
            <v>11.229261562797538</v>
          </cell>
          <cell r="S230">
            <v>14.836516099932227</v>
          </cell>
          <cell r="X230" t="e">
            <v>#REF!</v>
          </cell>
          <cell r="Y230" t="e">
            <v>#REF!</v>
          </cell>
          <cell r="Z230" t="e">
            <v>#REF!</v>
          </cell>
          <cell r="AA230" t="e">
            <v>#REF!</v>
          </cell>
          <cell r="AB230" t="e">
            <v>#REF!</v>
          </cell>
          <cell r="AC230" t="e">
            <v>#REF!</v>
          </cell>
        </row>
        <row r="231">
          <cell r="A231">
            <v>228</v>
          </cell>
          <cell r="R231">
            <v>11.234029760946559</v>
          </cell>
          <cell r="S231">
            <v>14.820705264677578</v>
          </cell>
          <cell r="X231" t="e">
            <v>#REF!</v>
          </cell>
          <cell r="Y231" t="e">
            <v>#REF!</v>
          </cell>
          <cell r="Z231" t="e">
            <v>#REF!</v>
          </cell>
          <cell r="AA231" t="e">
            <v>#REF!</v>
          </cell>
          <cell r="AB231" t="e">
            <v>#REF!</v>
          </cell>
          <cell r="AC231" t="e">
            <v>#REF!</v>
          </cell>
        </row>
        <row r="232">
          <cell r="A232">
            <v>229</v>
          </cell>
          <cell r="R232">
            <v>11.23879795909558</v>
          </cell>
          <cell r="S232">
            <v>14.805053337146328</v>
          </cell>
          <cell r="X232" t="e">
            <v>#REF!</v>
          </cell>
          <cell r="Y232" t="e">
            <v>#REF!</v>
          </cell>
          <cell r="Z232" t="e">
            <v>#REF!</v>
          </cell>
          <cell r="AA232" t="e">
            <v>#REF!</v>
          </cell>
          <cell r="AB232" t="e">
            <v>#REF!</v>
          </cell>
          <cell r="AC232" t="e">
            <v>#REF!</v>
          </cell>
        </row>
        <row r="233">
          <cell r="A233">
            <v>230</v>
          </cell>
          <cell r="R233">
            <v>11.243566157244599</v>
          </cell>
          <cell r="S233">
            <v>14.78955824462904</v>
          </cell>
          <cell r="X233" t="e">
            <v>#REF!</v>
          </cell>
          <cell r="Y233" t="e">
            <v>#REF!</v>
          </cell>
          <cell r="Z233" t="e">
            <v>#REF!</v>
          </cell>
          <cell r="AA233" t="e">
            <v>#REF!</v>
          </cell>
          <cell r="AB233" t="e">
            <v>#REF!</v>
          </cell>
          <cell r="AC233" t="e">
            <v>#REF!</v>
          </cell>
        </row>
        <row r="234">
          <cell r="A234">
            <v>231</v>
          </cell>
          <cell r="R234">
            <v>11.248334355393618</v>
          </cell>
          <cell r="S234">
            <v>14.774217950307351</v>
          </cell>
          <cell r="X234" t="e">
            <v>#REF!</v>
          </cell>
          <cell r="Y234" t="e">
            <v>#REF!</v>
          </cell>
          <cell r="Z234" t="e">
            <v>#REF!</v>
          </cell>
          <cell r="AA234" t="e">
            <v>#REF!</v>
          </cell>
          <cell r="AB234" t="e">
            <v>#REF!</v>
          </cell>
          <cell r="AC234" t="e">
            <v>#REF!</v>
          </cell>
        </row>
        <row r="235">
          <cell r="A235">
            <v>232</v>
          </cell>
          <cell r="R235">
            <v>11.253102553542639</v>
          </cell>
          <cell r="S235">
            <v>14.759030452480456</v>
          </cell>
          <cell r="X235" t="e">
            <v>#REF!</v>
          </cell>
          <cell r="Y235" t="e">
            <v>#REF!</v>
          </cell>
          <cell r="Z235" t="e">
            <v>#REF!</v>
          </cell>
          <cell r="AA235" t="e">
            <v>#REF!</v>
          </cell>
          <cell r="AB235" t="e">
            <v>#REF!</v>
          </cell>
          <cell r="AC235" t="e">
            <v>#REF!</v>
          </cell>
        </row>
        <row r="236">
          <cell r="A236">
            <v>233</v>
          </cell>
          <cell r="R236">
            <v>11.257870751691659</v>
          </cell>
          <cell r="S236">
            <v>14.743993783811517</v>
          </cell>
          <cell r="X236" t="e">
            <v>#REF!</v>
          </cell>
          <cell r="Y236" t="e">
            <v>#REF!</v>
          </cell>
          <cell r="Z236" t="e">
            <v>#REF!</v>
          </cell>
          <cell r="AA236" t="e">
            <v>#REF!</v>
          </cell>
          <cell r="AB236" t="e">
            <v>#REF!</v>
          </cell>
          <cell r="AC236" t="e">
            <v>#REF!</v>
          </cell>
        </row>
        <row r="237">
          <cell r="A237">
            <v>234</v>
          </cell>
          <cell r="R237">
            <v>11.26263894984068</v>
          </cell>
          <cell r="S237">
            <v>14.729106010593375</v>
          </cell>
          <cell r="X237" t="e">
            <v>#REF!</v>
          </cell>
          <cell r="Y237" t="e">
            <v>#REF!</v>
          </cell>
          <cell r="Z237" t="e">
            <v>#REF!</v>
          </cell>
          <cell r="AA237" t="e">
            <v>#REF!</v>
          </cell>
          <cell r="AB237" t="e">
            <v>#REF!</v>
          </cell>
          <cell r="AC237" t="e">
            <v>#REF!</v>
          </cell>
        </row>
        <row r="238">
          <cell r="A238">
            <v>235</v>
          </cell>
          <cell r="R238">
            <v>11.267407147989699</v>
          </cell>
          <cell r="S238">
            <v>14.714365232033041</v>
          </cell>
          <cell r="X238" t="e">
            <v>#REF!</v>
          </cell>
          <cell r="Y238" t="e">
            <v>#REF!</v>
          </cell>
          <cell r="Z238" t="e">
            <v>#REF!</v>
          </cell>
          <cell r="AA238" t="e">
            <v>#REF!</v>
          </cell>
          <cell r="AB238" t="e">
            <v>#REF!</v>
          </cell>
          <cell r="AC238" t="e">
            <v>#REF!</v>
          </cell>
        </row>
        <row r="239">
          <cell r="A239">
            <v>236</v>
          </cell>
          <cell r="R239">
            <v>11.272175346138718</v>
          </cell>
          <cell r="S239">
            <v>14.699769579554362</v>
          </cell>
          <cell r="X239" t="e">
            <v>#REF!</v>
          </cell>
          <cell r="Y239" t="e">
            <v>#REF!</v>
          </cell>
          <cell r="Z239" t="e">
            <v>#REF!</v>
          </cell>
          <cell r="AA239" t="e">
            <v>#REF!</v>
          </cell>
          <cell r="AB239" t="e">
            <v>#REF!</v>
          </cell>
          <cell r="AC239" t="e">
            <v>#REF!</v>
          </cell>
        </row>
        <row r="240">
          <cell r="A240">
            <v>237</v>
          </cell>
          <cell r="R240">
            <v>11.276943544287738</v>
          </cell>
          <cell r="S240">
            <v>14.685317216118323</v>
          </cell>
          <cell r="X240" t="e">
            <v>#REF!</v>
          </cell>
          <cell r="Y240" t="e">
            <v>#REF!</v>
          </cell>
          <cell r="Z240" t="e">
            <v>#REF!</v>
          </cell>
          <cell r="AA240" t="e">
            <v>#REF!</v>
          </cell>
          <cell r="AB240" t="e">
            <v>#REF!</v>
          </cell>
          <cell r="AC240" t="e">
            <v>#REF!</v>
          </cell>
        </row>
        <row r="241">
          <cell r="A241">
            <v>238</v>
          </cell>
          <cell r="R241">
            <v>11.281711742436759</v>
          </cell>
          <cell r="S241">
            <v>14.671006335560522</v>
          </cell>
          <cell r="X241" t="e">
            <v>#REF!</v>
          </cell>
          <cell r="Y241" t="e">
            <v>#REF!</v>
          </cell>
          <cell r="Z241" t="e">
            <v>#REF!</v>
          </cell>
          <cell r="AA241" t="e">
            <v>#REF!</v>
          </cell>
          <cell r="AB241" t="e">
            <v>#REF!</v>
          </cell>
          <cell r="AC241" t="e">
            <v>#REF!</v>
          </cell>
        </row>
        <row r="242">
          <cell r="A242">
            <v>239</v>
          </cell>
          <cell r="R242">
            <v>11.286479940585778</v>
          </cell>
          <cell r="S242">
            <v>14.656835161945251</v>
          </cell>
          <cell r="X242" t="e">
            <v>#REF!</v>
          </cell>
          <cell r="Y242" t="e">
            <v>#REF!</v>
          </cell>
          <cell r="Z242" t="e">
            <v>#REF!</v>
          </cell>
          <cell r="AA242" t="e">
            <v>#REF!</v>
          </cell>
          <cell r="AB242" t="e">
            <v>#REF!</v>
          </cell>
          <cell r="AC242" t="e">
            <v>#REF!</v>
          </cell>
        </row>
        <row r="243">
          <cell r="A243">
            <v>240</v>
          </cell>
          <cell r="R243">
            <v>11.291248138734797</v>
          </cell>
          <cell r="S243">
            <v>14.64280194893573</v>
          </cell>
          <cell r="X243" t="e">
            <v>#REF!</v>
          </cell>
          <cell r="Y243" t="e">
            <v>#REF!</v>
          </cell>
          <cell r="Z243" t="e">
            <v>#REF!</v>
          </cell>
          <cell r="AA243" t="e">
            <v>#REF!</v>
          </cell>
          <cell r="AB243" t="e">
            <v>#REF!</v>
          </cell>
          <cell r="AC243" t="e">
            <v>#REF!</v>
          </cell>
        </row>
        <row r="244">
          <cell r="A244">
            <v>241</v>
          </cell>
          <cell r="R244">
            <v>11.296016336883818</v>
          </cell>
          <cell r="S244">
            <v>14.628904979180021</v>
          </cell>
          <cell r="X244" t="e">
            <v>#REF!</v>
          </cell>
          <cell r="Y244" t="e">
            <v>#REF!</v>
          </cell>
          <cell r="Z244" t="e">
            <v>#REF!</v>
          </cell>
          <cell r="AA244" t="e">
            <v>#REF!</v>
          </cell>
          <cell r="AB244" t="e">
            <v>#REF!</v>
          </cell>
          <cell r="AC244" t="e">
            <v>#REF!</v>
          </cell>
        </row>
        <row r="245">
          <cell r="A245">
            <v>242</v>
          </cell>
          <cell r="R245">
            <v>11.300784535032838</v>
          </cell>
          <cell r="S245">
            <v>14.615142563712164</v>
          </cell>
          <cell r="X245" t="e">
            <v>#REF!</v>
          </cell>
          <cell r="Y245" t="e">
            <v>#REF!</v>
          </cell>
          <cell r="Z245" t="e">
            <v>#REF!</v>
          </cell>
          <cell r="AA245" t="e">
            <v>#REF!</v>
          </cell>
          <cell r="AB245" t="e">
            <v>#REF!</v>
          </cell>
          <cell r="AC245" t="e">
            <v>#REF!</v>
          </cell>
        </row>
        <row r="246">
          <cell r="A246">
            <v>243</v>
          </cell>
          <cell r="R246">
            <v>11.305552733181859</v>
          </cell>
          <cell r="S246">
            <v>14.601513041368111</v>
          </cell>
          <cell r="X246" t="e">
            <v>#REF!</v>
          </cell>
          <cell r="Y246" t="e">
            <v>#REF!</v>
          </cell>
          <cell r="Z246" t="e">
            <v>#REF!</v>
          </cell>
          <cell r="AA246" t="e">
            <v>#REF!</v>
          </cell>
          <cell r="AB246" t="e">
            <v>#REF!</v>
          </cell>
          <cell r="AC246" t="e">
            <v>#REF!</v>
          </cell>
        </row>
        <row r="247">
          <cell r="A247">
            <v>244</v>
          </cell>
          <cell r="R247">
            <v>11.310320931330878</v>
          </cell>
          <cell r="S247">
            <v>14.588014778216012</v>
          </cell>
          <cell r="X247" t="e">
            <v>#REF!</v>
          </cell>
          <cell r="Y247" t="e">
            <v>#REF!</v>
          </cell>
          <cell r="Z247" t="e">
            <v>#REF!</v>
          </cell>
          <cell r="AA247" t="e">
            <v>#REF!</v>
          </cell>
          <cell r="AB247" t="e">
            <v>#REF!</v>
          </cell>
          <cell r="AC247" t="e">
            <v>#REF!</v>
          </cell>
        </row>
        <row r="248">
          <cell r="A248">
            <v>245</v>
          </cell>
          <cell r="R248">
            <v>11.315089129479897</v>
          </cell>
          <cell r="S248">
            <v>14.574646167000457</v>
          </cell>
          <cell r="X248" t="e">
            <v>#REF!</v>
          </cell>
          <cell r="Y248" t="e">
            <v>#REF!</v>
          </cell>
          <cell r="Z248" t="e">
            <v>#REF!</v>
          </cell>
          <cell r="AA248" t="e">
            <v>#REF!</v>
          </cell>
          <cell r="AB248" t="e">
            <v>#REF!</v>
          </cell>
          <cell r="AC248" t="e">
            <v>#REF!</v>
          </cell>
        </row>
        <row r="249">
          <cell r="A249">
            <v>246</v>
          </cell>
          <cell r="R249">
            <v>11.319857327628918</v>
          </cell>
          <cell r="S249">
            <v>14.561405626600269</v>
          </cell>
          <cell r="X249" t="e">
            <v>#REF!</v>
          </cell>
          <cell r="Y249" t="e">
            <v>#REF!</v>
          </cell>
          <cell r="Z249" t="e">
            <v>#REF!</v>
          </cell>
          <cell r="AA249" t="e">
            <v>#REF!</v>
          </cell>
          <cell r="AB249" t="e">
            <v>#REF!</v>
          </cell>
          <cell r="AC249" t="e">
            <v>#REF!</v>
          </cell>
        </row>
        <row r="250">
          <cell r="A250">
            <v>247</v>
          </cell>
          <cell r="R250">
            <v>11.32462552577794</v>
          </cell>
          <cell r="S250">
            <v>14.548291601499477</v>
          </cell>
          <cell r="X250" t="e">
            <v>#REF!</v>
          </cell>
          <cell r="Y250" t="e">
            <v>#REF!</v>
          </cell>
          <cell r="Z250" t="e">
            <v>#REF!</v>
          </cell>
          <cell r="AA250" t="e">
            <v>#REF!</v>
          </cell>
          <cell r="AB250" t="e">
            <v>#REF!</v>
          </cell>
          <cell r="AC250" t="e">
            <v>#REF!</v>
          </cell>
        </row>
        <row r="251">
          <cell r="A251">
            <v>248</v>
          </cell>
          <cell r="R251">
            <v>11.329393723926959</v>
          </cell>
          <cell r="S251">
            <v>14.53530256127106</v>
          </cell>
          <cell r="X251" t="e">
            <v>#REF!</v>
          </cell>
          <cell r="Y251" t="e">
            <v>#REF!</v>
          </cell>
          <cell r="Z251" t="e">
            <v>#REF!</v>
          </cell>
          <cell r="AA251" t="e">
            <v>#REF!</v>
          </cell>
          <cell r="AB251" t="e">
            <v>#REF!</v>
          </cell>
          <cell r="AC251" t="e">
            <v>#REF!</v>
          </cell>
        </row>
        <row r="252">
          <cell r="A252">
            <v>249</v>
          </cell>
          <cell r="R252">
            <v>11.334161922075978</v>
          </cell>
          <cell r="S252">
            <v>14.522437000073189</v>
          </cell>
          <cell r="X252" t="e">
            <v>#REF!</v>
          </cell>
          <cell r="Y252" t="e">
            <v>#REF!</v>
          </cell>
          <cell r="Z252" t="e">
            <v>#REF!</v>
          </cell>
          <cell r="AA252" t="e">
            <v>#REF!</v>
          </cell>
          <cell r="AB252" t="e">
            <v>#REF!</v>
          </cell>
          <cell r="AC252" t="e">
            <v>#REF!</v>
          </cell>
        </row>
        <row r="253">
          <cell r="A253">
            <v>250</v>
          </cell>
          <cell r="R253">
            <v>11.338930120224999</v>
          </cell>
          <cell r="S253">
            <v>14.509693436157496</v>
          </cell>
          <cell r="X253" t="e">
            <v>#REF!</v>
          </cell>
          <cell r="Y253" t="e">
            <v>#REF!</v>
          </cell>
          <cell r="Z253" t="e">
            <v>#REF!</v>
          </cell>
          <cell r="AA253" t="e">
            <v>#REF!</v>
          </cell>
          <cell r="AB253" t="e">
            <v>#REF!</v>
          </cell>
          <cell r="AC253" t="e">
            <v>#REF!</v>
          </cell>
        </row>
        <row r="254">
          <cell r="A254">
            <v>251</v>
          </cell>
          <cell r="R254">
            <v>11.343698318374019</v>
          </cell>
          <cell r="S254">
            <v>14.49707041138914</v>
          </cell>
          <cell r="X254" t="e">
            <v>#REF!</v>
          </cell>
          <cell r="Y254" t="e">
            <v>#REF!</v>
          </cell>
          <cell r="Z254" t="e">
            <v>#REF!</v>
          </cell>
          <cell r="AA254" t="e">
            <v>#REF!</v>
          </cell>
          <cell r="AB254" t="e">
            <v>#REF!</v>
          </cell>
          <cell r="AC254" t="e">
            <v>#REF!</v>
          </cell>
        </row>
        <row r="255">
          <cell r="A255">
            <v>252</v>
          </cell>
          <cell r="R255">
            <v>11.34846651652304</v>
          </cell>
          <cell r="S255">
            <v>14.484566490778269</v>
          </cell>
          <cell r="X255" t="e">
            <v>#REF!</v>
          </cell>
          <cell r="Y255" t="e">
            <v>#REF!</v>
          </cell>
          <cell r="Z255" t="e">
            <v>#REF!</v>
          </cell>
          <cell r="AA255" t="e">
            <v>#REF!</v>
          </cell>
          <cell r="AB255" t="e">
            <v>#REF!</v>
          </cell>
          <cell r="AC255" t="e">
            <v>#REF!</v>
          </cell>
        </row>
        <row r="256">
          <cell r="A256">
            <v>253</v>
          </cell>
          <cell r="R256">
            <v>11.353234714672059</v>
          </cell>
          <cell r="S256">
            <v>14.47218026202261</v>
          </cell>
          <cell r="X256" t="e">
            <v>#REF!</v>
          </cell>
          <cell r="Y256" t="e">
            <v>#REF!</v>
          </cell>
          <cell r="Z256" t="e">
            <v>#REF!</v>
          </cell>
          <cell r="AA256" t="e">
            <v>#REF!</v>
          </cell>
          <cell r="AB256" t="e">
            <v>#REF!</v>
          </cell>
          <cell r="AC256" t="e">
            <v>#REF!</v>
          </cell>
        </row>
        <row r="257">
          <cell r="A257">
            <v>254</v>
          </cell>
          <cell r="R257">
            <v>11.358002912821078</v>
          </cell>
          <cell r="S257">
            <v>14.459910335060892</v>
          </cell>
          <cell r="X257" t="e">
            <v>#REF!</v>
          </cell>
          <cell r="Y257" t="e">
            <v>#REF!</v>
          </cell>
          <cell r="Z257" t="e">
            <v>#REF!</v>
          </cell>
          <cell r="AA257" t="e">
            <v>#REF!</v>
          </cell>
          <cell r="AB257" t="e">
            <v>#REF!</v>
          </cell>
          <cell r="AC257" t="e">
            <v>#REF!</v>
          </cell>
        </row>
        <row r="258">
          <cell r="A258">
            <v>255</v>
          </cell>
          <cell r="R258">
            <v>11.362771110970099</v>
          </cell>
          <cell r="S258">
            <v>14.447755341636716</v>
          </cell>
          <cell r="X258" t="e">
            <v>#REF!</v>
          </cell>
          <cell r="Y258" t="e">
            <v>#REF!</v>
          </cell>
          <cell r="Z258" t="e">
            <v>#REF!</v>
          </cell>
          <cell r="AA258" t="e">
            <v>#REF!</v>
          </cell>
          <cell r="AB258" t="e">
            <v>#REF!</v>
          </cell>
          <cell r="AC258" t="e">
            <v>#REF!</v>
          </cell>
        </row>
        <row r="259">
          <cell r="A259">
            <v>256</v>
          </cell>
          <cell r="R259">
            <v>11.367539309119119</v>
          </cell>
          <cell r="S259">
            <v>14.435713934872686</v>
          </cell>
          <cell r="X259" t="e">
            <v>#REF!</v>
          </cell>
          <cell r="Y259" t="e">
            <v>#REF!</v>
          </cell>
          <cell r="Z259" t="e">
            <v>#REF!</v>
          </cell>
          <cell r="AA259" t="e">
            <v>#REF!</v>
          </cell>
          <cell r="AB259" t="e">
            <v>#REF!</v>
          </cell>
          <cell r="AC259" t="e">
            <v>#REF!</v>
          </cell>
        </row>
        <row r="260">
          <cell r="A260">
            <v>257</v>
          </cell>
          <cell r="R260">
            <v>11.37230750726814</v>
          </cell>
          <cell r="S260">
            <v>14.423784788854478</v>
          </cell>
          <cell r="X260" t="e">
            <v>#REF!</v>
          </cell>
          <cell r="Y260" t="e">
            <v>#REF!</v>
          </cell>
          <cell r="Z260" t="e">
            <v>#REF!</v>
          </cell>
          <cell r="AA260" t="e">
            <v>#REF!</v>
          </cell>
          <cell r="AB260" t="e">
            <v>#REF!</v>
          </cell>
          <cell r="AC260" t="e">
            <v>#REF!</v>
          </cell>
        </row>
        <row r="261">
          <cell r="A261">
            <v>258</v>
          </cell>
          <cell r="R261">
            <v>11.377075705417159</v>
          </cell>
          <cell r="S261">
            <v>14.411966598224584</v>
          </cell>
          <cell r="X261" t="e">
            <v>#REF!</v>
          </cell>
          <cell r="Y261" t="e">
            <v>#REF!</v>
          </cell>
          <cell r="Z261" t="e">
            <v>#REF!</v>
          </cell>
          <cell r="AA261" t="e">
            <v>#REF!</v>
          </cell>
          <cell r="AB261" t="e">
            <v>#REF!</v>
          </cell>
          <cell r="AC261" t="e">
            <v>#REF!</v>
          </cell>
        </row>
        <row r="262">
          <cell r="A262">
            <v>259</v>
          </cell>
          <cell r="R262">
            <v>11.38184390356618</v>
          </cell>
          <cell r="S262">
            <v>14.400258077785464</v>
          </cell>
          <cell r="X262" t="e">
            <v>#REF!</v>
          </cell>
          <cell r="Y262" t="e">
            <v>#REF!</v>
          </cell>
          <cell r="Z262" t="e">
            <v>#REF!</v>
          </cell>
          <cell r="AA262" t="e">
            <v>#REF!</v>
          </cell>
          <cell r="AB262" t="e">
            <v>#REF!</v>
          </cell>
          <cell r="AC262" t="e">
            <v>#REF!</v>
          </cell>
        </row>
        <row r="263">
          <cell r="A263">
            <v>260</v>
          </cell>
          <cell r="R263">
            <v>11.386612101715199</v>
          </cell>
          <cell r="S263">
            <v>14.388657962111832</v>
          </cell>
          <cell r="X263" t="e">
            <v>#REF!</v>
          </cell>
          <cell r="Y263" t="e">
            <v>#REF!</v>
          </cell>
          <cell r="Z263" t="e">
            <v>#REF!</v>
          </cell>
          <cell r="AA263" t="e">
            <v>#REF!</v>
          </cell>
          <cell r="AB263" t="e">
            <v>#REF!</v>
          </cell>
          <cell r="AC263" t="e">
            <v>#REF!</v>
          </cell>
        </row>
        <row r="264">
          <cell r="A264">
            <v>261</v>
          </cell>
          <cell r="R264">
            <v>11.39138029986422</v>
          </cell>
          <cell r="S264">
            <v>14.377165005171896</v>
          </cell>
          <cell r="X264" t="e">
            <v>#REF!</v>
          </cell>
          <cell r="Y264" t="e">
            <v>#REF!</v>
          </cell>
          <cell r="Z264" t="e">
            <v>#REF!</v>
          </cell>
          <cell r="AA264" t="e">
            <v>#REF!</v>
          </cell>
          <cell r="AB264" t="e">
            <v>#REF!</v>
          </cell>
          <cell r="AC264" t="e">
            <v>#REF!</v>
          </cell>
        </row>
        <row r="265">
          <cell r="A265">
            <v>262</v>
          </cell>
          <cell r="R265">
            <v>11.396148498013238</v>
          </cell>
          <cell r="S265">
            <v>14.365777979957265</v>
          </cell>
          <cell r="X265" t="e">
            <v>#REF!</v>
          </cell>
          <cell r="Y265" t="e">
            <v>#REF!</v>
          </cell>
          <cell r="Z265" t="e">
            <v>#REF!</v>
          </cell>
          <cell r="AA265" t="e">
            <v>#REF!</v>
          </cell>
          <cell r="AB265" t="e">
            <v>#REF!</v>
          </cell>
          <cell r="AC265" t="e">
            <v>#REF!</v>
          </cell>
        </row>
        <row r="266">
          <cell r="A266">
            <v>263</v>
          </cell>
          <cell r="R266">
            <v>11.400916696162257</v>
          </cell>
          <cell r="S266">
            <v>14.354495678121266</v>
          </cell>
          <cell r="X266" t="e">
            <v>#REF!</v>
          </cell>
          <cell r="Y266" t="e">
            <v>#REF!</v>
          </cell>
          <cell r="Z266" t="e">
            <v>#REF!</v>
          </cell>
          <cell r="AA266" t="e">
            <v>#REF!</v>
          </cell>
          <cell r="AB266" t="e">
            <v>#REF!</v>
          </cell>
          <cell r="AC266" t="e">
            <v>#REF!</v>
          </cell>
        </row>
        <row r="267">
          <cell r="A267">
            <v>264</v>
          </cell>
          <cell r="R267">
            <v>11.405684894311278</v>
          </cell>
          <cell r="S267">
            <v>14.343316909625488</v>
          </cell>
          <cell r="X267" t="e">
            <v>#REF!</v>
          </cell>
          <cell r="Y267" t="e">
            <v>#REF!</v>
          </cell>
          <cell r="Z267" t="e">
            <v>#REF!</v>
          </cell>
          <cell r="AA267" t="e">
            <v>#REF!</v>
          </cell>
          <cell r="AB267" t="e">
            <v>#REF!</v>
          </cell>
          <cell r="AC267" t="e">
            <v>#REF!</v>
          </cell>
        </row>
        <row r="268">
          <cell r="A268">
            <v>265</v>
          </cell>
          <cell r="R268">
            <v>11.410453092460298</v>
          </cell>
          <cell r="S268">
            <v>14.332240502394392</v>
          </cell>
          <cell r="X268" t="e">
            <v>#REF!</v>
          </cell>
          <cell r="Y268" t="e">
            <v>#REF!</v>
          </cell>
          <cell r="Z268" t="e">
            <v>#REF!</v>
          </cell>
          <cell r="AA268" t="e">
            <v>#REF!</v>
          </cell>
          <cell r="AB268" t="e">
            <v>#REF!</v>
          </cell>
          <cell r="AC268" t="e">
            <v>#REF!</v>
          </cell>
        </row>
        <row r="269">
          <cell r="A269">
            <v>266</v>
          </cell>
          <cell r="R269">
            <v>11.415221290609319</v>
          </cell>
          <cell r="S269">
            <v>14.321265301977629</v>
          </cell>
          <cell r="X269" t="e">
            <v>#REF!</v>
          </cell>
          <cell r="Y269" t="e">
            <v>#REF!</v>
          </cell>
          <cell r="Z269" t="e">
            <v>#REF!</v>
          </cell>
          <cell r="AA269" t="e">
            <v>#REF!</v>
          </cell>
          <cell r="AB269" t="e">
            <v>#REF!</v>
          </cell>
          <cell r="AC269" t="e">
            <v>#REF!</v>
          </cell>
        </row>
        <row r="270">
          <cell r="A270">
            <v>267</v>
          </cell>
          <cell r="R270">
            <v>11.41998948875834</v>
          </cell>
          <cell r="S270">
            <v>14.310390171219975</v>
          </cell>
          <cell r="X270" t="e">
            <v>#REF!</v>
          </cell>
          <cell r="Y270" t="e">
            <v>#REF!</v>
          </cell>
          <cell r="Z270" t="e">
            <v>#REF!</v>
          </cell>
          <cell r="AA270" t="e">
            <v>#REF!</v>
          </cell>
          <cell r="AB270" t="e">
            <v>#REF!</v>
          </cell>
          <cell r="AC270" t="e">
            <v>#REF!</v>
          </cell>
        </row>
        <row r="271">
          <cell r="A271">
            <v>268</v>
          </cell>
          <cell r="R271">
            <v>11.424757686907359</v>
          </cell>
          <cell r="S271">
            <v>14.299613989938678</v>
          </cell>
          <cell r="X271" t="e">
            <v>#REF!</v>
          </cell>
          <cell r="Y271" t="e">
            <v>#REF!</v>
          </cell>
          <cell r="Z271" t="e">
            <v>#REF!</v>
          </cell>
          <cell r="AA271" t="e">
            <v>#REF!</v>
          </cell>
          <cell r="AB271" t="e">
            <v>#REF!</v>
          </cell>
          <cell r="AC271" t="e">
            <v>#REF!</v>
          </cell>
        </row>
        <row r="272">
          <cell r="A272">
            <v>269</v>
          </cell>
          <cell r="R272">
            <v>11.429525885056378</v>
          </cell>
          <cell r="S272">
            <v>14.288935654607984</v>
          </cell>
          <cell r="X272" t="e">
            <v>#REF!</v>
          </cell>
          <cell r="Y272" t="e">
            <v>#REF!</v>
          </cell>
          <cell r="Z272" t="e">
            <v>#REF!</v>
          </cell>
          <cell r="AA272" t="e">
            <v>#REF!</v>
          </cell>
          <cell r="AB272" t="e">
            <v>#REF!</v>
          </cell>
          <cell r="AC272" t="e">
            <v>#REF!</v>
          </cell>
        </row>
        <row r="273">
          <cell r="A273">
            <v>270</v>
          </cell>
          <cell r="R273">
            <v>11.434294083205399</v>
          </cell>
          <cell r="S273">
            <v>14.278354078050661</v>
          </cell>
          <cell r="X273" t="e">
            <v>#REF!</v>
          </cell>
          <cell r="Y273" t="e">
            <v>#REF!</v>
          </cell>
          <cell r="Z273" t="e">
            <v>#REF!</v>
          </cell>
          <cell r="AA273" t="e">
            <v>#REF!</v>
          </cell>
          <cell r="AB273" t="e">
            <v>#REF!</v>
          </cell>
          <cell r="AC273" t="e">
            <v>#REF!</v>
          </cell>
        </row>
        <row r="274">
          <cell r="A274">
            <v>271</v>
          </cell>
          <cell r="R274">
            <v>11.439062281354419</v>
          </cell>
          <cell r="S274">
            <v>14.267868189136379</v>
          </cell>
          <cell r="X274" t="e">
            <v>#REF!</v>
          </cell>
          <cell r="Y274" t="e">
            <v>#REF!</v>
          </cell>
          <cell r="Z274" t="e">
            <v>#REF!</v>
          </cell>
          <cell r="AA274" t="e">
            <v>#REF!</v>
          </cell>
          <cell r="AB274" t="e">
            <v>#REF!</v>
          </cell>
          <cell r="AC274" t="e">
            <v>#REF!</v>
          </cell>
        </row>
        <row r="275">
          <cell r="A275">
            <v>272</v>
          </cell>
          <cell r="R275">
            <v>11.443830479503438</v>
          </cell>
          <cell r="S275">
            <v>14.257476932486718</v>
          </cell>
          <cell r="X275" t="e">
            <v>#REF!</v>
          </cell>
          <cell r="Y275" t="e">
            <v>#REF!</v>
          </cell>
          <cell r="Z275" t="e">
            <v>#REF!</v>
          </cell>
          <cell r="AA275" t="e">
            <v>#REF!</v>
          </cell>
          <cell r="AB275" t="e">
            <v>#REF!</v>
          </cell>
          <cell r="AC275" t="e">
            <v>#REF!</v>
          </cell>
        </row>
        <row r="276">
          <cell r="A276">
            <v>273</v>
          </cell>
          <cell r="R276">
            <v>11.448598677652461</v>
          </cell>
          <cell r="S276">
            <v>14.247179268186688</v>
          </cell>
          <cell r="X276" t="e">
            <v>#REF!</v>
          </cell>
          <cell r="Y276" t="e">
            <v>#REF!</v>
          </cell>
          <cell r="Z276" t="e">
            <v>#REF!</v>
          </cell>
          <cell r="AA276" t="e">
            <v>#REF!</v>
          </cell>
          <cell r="AB276" t="e">
            <v>#REF!</v>
          </cell>
          <cell r="AC276" t="e">
            <v>#REF!</v>
          </cell>
        </row>
        <row r="277">
          <cell r="A277">
            <v>274</v>
          </cell>
          <cell r="R277">
            <v>11.45336687580148</v>
          </cell>
          <cell r="S277">
            <v>14.236974171502528</v>
          </cell>
          <cell r="X277" t="e">
            <v>#REF!</v>
          </cell>
          <cell r="Y277" t="e">
            <v>#REF!</v>
          </cell>
          <cell r="Z277" t="e">
            <v>#REF!</v>
          </cell>
          <cell r="AA277" t="e">
            <v>#REF!</v>
          </cell>
          <cell r="AB277" t="e">
            <v>#REF!</v>
          </cell>
          <cell r="AC277" t="e">
            <v>#REF!</v>
          </cell>
        </row>
        <row r="278">
          <cell r="A278">
            <v>275</v>
          </cell>
          <cell r="R278">
            <v>11.458135073950499</v>
          </cell>
          <cell r="S278">
            <v>14.226860632605703</v>
          </cell>
          <cell r="X278" t="e">
            <v>#REF!</v>
          </cell>
          <cell r="Y278" t="e">
            <v>#REF!</v>
          </cell>
          <cell r="Z278" t="e">
            <v>#REF!</v>
          </cell>
          <cell r="AA278" t="e">
            <v>#REF!</v>
          </cell>
          <cell r="AB278" t="e">
            <v>#REF!</v>
          </cell>
          <cell r="AC278" t="e">
            <v>#REF!</v>
          </cell>
        </row>
        <row r="279">
          <cell r="A279">
            <v>276</v>
          </cell>
          <cell r="R279">
            <v>11.462903272099519</v>
          </cell>
          <cell r="S279">
            <v>14.216837656302877</v>
          </cell>
          <cell r="X279" t="e">
            <v>#REF!</v>
          </cell>
          <cell r="Y279" t="e">
            <v>#REF!</v>
          </cell>
          <cell r="Z279" t="e">
            <v>#REF!</v>
          </cell>
          <cell r="AA279" t="e">
            <v>#REF!</v>
          </cell>
          <cell r="AB279" t="e">
            <v>#REF!</v>
          </cell>
          <cell r="AC279" t="e">
            <v>#REF!</v>
          </cell>
        </row>
        <row r="280">
          <cell r="A280">
            <v>277</v>
          </cell>
          <cell r="R280">
            <v>11.46767147024854</v>
          </cell>
          <cell r="S280">
            <v>14.206904261771724</v>
          </cell>
          <cell r="X280" t="e">
            <v>#REF!</v>
          </cell>
          <cell r="Y280" t="e">
            <v>#REF!</v>
          </cell>
          <cell r="Z280" t="e">
            <v>#REF!</v>
          </cell>
          <cell r="AA280" t="e">
            <v>#REF!</v>
          </cell>
          <cell r="AB280" t="e">
            <v>#REF!</v>
          </cell>
          <cell r="AC280" t="e">
            <v>#REF!</v>
          </cell>
        </row>
        <row r="281">
          <cell r="A281">
            <v>278</v>
          </cell>
          <cell r="R281">
            <v>11.472439668397557</v>
          </cell>
          <cell r="S281">
            <v>14.197059482302485</v>
          </cell>
          <cell r="X281" t="e">
            <v>#REF!</v>
          </cell>
          <cell r="Y281" t="e">
            <v>#REF!</v>
          </cell>
          <cell r="Z281" t="e">
            <v>#REF!</v>
          </cell>
          <cell r="AA281" t="e">
            <v>#REF!</v>
          </cell>
          <cell r="AB281" t="e">
            <v>#REF!</v>
          </cell>
          <cell r="AC281" t="e">
            <v>#REF!</v>
          </cell>
        </row>
        <row r="282">
          <cell r="A282">
            <v>279</v>
          </cell>
          <cell r="R282">
            <v>11.477207866546578</v>
          </cell>
          <cell r="S282">
            <v>14.187302365045026</v>
          </cell>
          <cell r="X282" t="e">
            <v>#REF!</v>
          </cell>
          <cell r="Y282" t="e">
            <v>#REF!</v>
          </cell>
          <cell r="Z282" t="e">
            <v>#REF!</v>
          </cell>
          <cell r="AA282" t="e">
            <v>#REF!</v>
          </cell>
          <cell r="AB282" t="e">
            <v>#REF!</v>
          </cell>
          <cell r="AC282" t="e">
            <v>#REF!</v>
          </cell>
        </row>
        <row r="283">
          <cell r="A283">
            <v>280</v>
          </cell>
          <cell r="R283">
            <v>11.481976064695598</v>
          </cell>
          <cell r="S283">
            <v>14.17763197076137</v>
          </cell>
          <cell r="X283" t="e">
            <v>#REF!</v>
          </cell>
          <cell r="Y283" t="e">
            <v>#REF!</v>
          </cell>
          <cell r="Z283" t="e">
            <v>#REF!</v>
          </cell>
          <cell r="AA283" t="e">
            <v>#REF!</v>
          </cell>
          <cell r="AB283" t="e">
            <v>#REF!</v>
          </cell>
          <cell r="AC283" t="e">
            <v>#REF!</v>
          </cell>
        </row>
        <row r="284">
          <cell r="A284">
            <v>281</v>
          </cell>
          <cell r="R284">
            <v>11.486744262844619</v>
          </cell>
          <cell r="S284">
            <v>14.168047373583462</v>
          </cell>
          <cell r="X284" t="e">
            <v>#REF!</v>
          </cell>
          <cell r="Y284" t="e">
            <v>#REF!</v>
          </cell>
          <cell r="Z284" t="e">
            <v>#REF!</v>
          </cell>
          <cell r="AA284" t="e">
            <v>#REF!</v>
          </cell>
          <cell r="AB284" t="e">
            <v>#REF!</v>
          </cell>
          <cell r="AC284" t="e">
            <v>#REF!</v>
          </cell>
        </row>
        <row r="285">
          <cell r="A285">
            <v>282</v>
          </cell>
          <cell r="R285">
            <v>11.491512460993638</v>
          </cell>
          <cell r="S285">
            <v>14.158547660776145</v>
          </cell>
          <cell r="X285" t="e">
            <v>#REF!</v>
          </cell>
          <cell r="Y285" t="e">
            <v>#REF!</v>
          </cell>
          <cell r="Z285" t="e">
            <v>#REF!</v>
          </cell>
          <cell r="AA285" t="e">
            <v>#REF!</v>
          </cell>
          <cell r="AB285" t="e">
            <v>#REF!</v>
          </cell>
          <cell r="AC285" t="e">
            <v>#REF!</v>
          </cell>
        </row>
        <row r="286">
          <cell r="A286">
            <v>283</v>
          </cell>
          <cell r="R286">
            <v>11.496280659142661</v>
          </cell>
          <cell r="S286">
            <v>14.149131932505091</v>
          </cell>
          <cell r="X286" t="e">
            <v>#REF!</v>
          </cell>
          <cell r="Y286" t="e">
            <v>#REF!</v>
          </cell>
          <cell r="Z286" t="e">
            <v>#REF!</v>
          </cell>
          <cell r="AA286" t="e">
            <v>#REF!</v>
          </cell>
          <cell r="AB286" t="e">
            <v>#REF!</v>
          </cell>
          <cell r="AC286" t="e">
            <v>#REF!</v>
          </cell>
        </row>
        <row r="287">
          <cell r="A287">
            <v>284</v>
          </cell>
          <cell r="R287">
            <v>11.501048857291677</v>
          </cell>
          <cell r="S287">
            <v>14.139799301609713</v>
          </cell>
          <cell r="X287" t="e">
            <v>#REF!</v>
          </cell>
          <cell r="Y287" t="e">
            <v>#REF!</v>
          </cell>
          <cell r="Z287" t="e">
            <v>#REF!</v>
          </cell>
          <cell r="AA287" t="e">
            <v>#REF!</v>
          </cell>
          <cell r="AB287" t="e">
            <v>#REF!</v>
          </cell>
          <cell r="AC287" t="e">
            <v>#REF!</v>
          </cell>
        </row>
        <row r="288">
          <cell r="A288">
            <v>285</v>
          </cell>
          <cell r="R288">
            <v>11.505817055440698</v>
          </cell>
          <cell r="S288">
            <v>14.130548893380787</v>
          </cell>
          <cell r="X288" t="e">
            <v>#REF!</v>
          </cell>
          <cell r="Y288" t="e">
            <v>#REF!</v>
          </cell>
          <cell r="Z288" t="e">
            <v>#REF!</v>
          </cell>
          <cell r="AA288" t="e">
            <v>#REF!</v>
          </cell>
          <cell r="AB288" t="e">
            <v>#REF!</v>
          </cell>
          <cell r="AC288" t="e">
            <v>#REF!</v>
          </cell>
        </row>
        <row r="289">
          <cell r="A289">
            <v>286</v>
          </cell>
          <cell r="R289">
            <v>11.510585253589717</v>
          </cell>
          <cell r="S289">
            <v>14.121379845342798</v>
          </cell>
          <cell r="X289" t="e">
            <v>#REF!</v>
          </cell>
          <cell r="Y289" t="e">
            <v>#REF!</v>
          </cell>
          <cell r="Z289" t="e">
            <v>#REF!</v>
          </cell>
          <cell r="AA289" t="e">
            <v>#REF!</v>
          </cell>
          <cell r="AB289" t="e">
            <v>#REF!</v>
          </cell>
          <cell r="AC289" t="e">
            <v>#REF!</v>
          </cell>
        </row>
        <row r="290">
          <cell r="A290">
            <v>287</v>
          </cell>
          <cell r="R290">
            <v>11.51535345173874</v>
          </cell>
          <cell r="S290">
            <v>14.112291307040778</v>
          </cell>
          <cell r="X290" t="e">
            <v>#REF!</v>
          </cell>
          <cell r="Y290" t="e">
            <v>#REF!</v>
          </cell>
          <cell r="Z290" t="e">
            <v>#REF!</v>
          </cell>
          <cell r="AA290" t="e">
            <v>#REF!</v>
          </cell>
          <cell r="AB290" t="e">
            <v>#REF!</v>
          </cell>
          <cell r="AC290" t="e">
            <v>#REF!</v>
          </cell>
        </row>
        <row r="291">
          <cell r="A291">
            <v>288</v>
          </cell>
          <cell r="R291">
            <v>11.520121649887759</v>
          </cell>
          <cell r="S291">
            <v>14.103282439831657</v>
          </cell>
          <cell r="X291" t="e">
            <v>#REF!</v>
          </cell>
          <cell r="Y291" t="e">
            <v>#REF!</v>
          </cell>
          <cell r="Z291" t="e">
            <v>#REF!</v>
          </cell>
          <cell r="AA291" t="e">
            <v>#REF!</v>
          </cell>
          <cell r="AB291" t="e">
            <v>#REF!</v>
          </cell>
          <cell r="AC291" t="e">
            <v>#REF!</v>
          </cell>
        </row>
        <row r="292">
          <cell r="A292">
            <v>289</v>
          </cell>
          <cell r="R292">
            <v>11.52488984803678</v>
          </cell>
          <cell r="S292">
            <v>14.094352416679859</v>
          </cell>
          <cell r="X292" t="e">
            <v>#REF!</v>
          </cell>
          <cell r="Y292" t="e">
            <v>#REF!</v>
          </cell>
          <cell r="Z292" t="e">
            <v>#REF!</v>
          </cell>
          <cell r="AA292" t="e">
            <v>#REF!</v>
          </cell>
          <cell r="AB292" t="e">
            <v>#REF!</v>
          </cell>
          <cell r="AC292" t="e">
            <v>#REF!</v>
          </cell>
        </row>
        <row r="293">
          <cell r="A293">
            <v>290</v>
          </cell>
          <cell r="R293">
            <v>11.529658046185798</v>
          </cell>
          <cell r="S293">
            <v>14.085500421957208</v>
          </cell>
          <cell r="X293" t="e">
            <v>#REF!</v>
          </cell>
          <cell r="Y293" t="e">
            <v>#REF!</v>
          </cell>
          <cell r="Z293" t="e">
            <v>#REF!</v>
          </cell>
          <cell r="AA293" t="e">
            <v>#REF!</v>
          </cell>
          <cell r="AB293" t="e">
            <v>#REF!</v>
          </cell>
          <cell r="AC293" t="e">
            <v>#REF!</v>
          </cell>
        </row>
        <row r="294">
          <cell r="A294">
            <v>291</v>
          </cell>
          <cell r="R294">
            <v>11.534426244334819</v>
          </cell>
          <cell r="S294">
            <v>14.07672565124691</v>
          </cell>
          <cell r="X294" t="e">
            <v>#REF!</v>
          </cell>
          <cell r="Y294" t="e">
            <v>#REF!</v>
          </cell>
          <cell r="Z294" t="e">
            <v>#REF!</v>
          </cell>
          <cell r="AA294" t="e">
            <v>#REF!</v>
          </cell>
          <cell r="AB294" t="e">
            <v>#REF!</v>
          </cell>
          <cell r="AC294" t="e">
            <v>#REF!</v>
          </cell>
        </row>
        <row r="295">
          <cell r="A295">
            <v>292</v>
          </cell>
          <cell r="R295">
            <v>11.539194442483838</v>
          </cell>
          <cell r="S295">
            <v>14.068027311151575</v>
          </cell>
          <cell r="X295" t="e">
            <v>#REF!</v>
          </cell>
          <cell r="Y295" t="e">
            <v>#REF!</v>
          </cell>
          <cell r="Z295" t="e">
            <v>#REF!</v>
          </cell>
          <cell r="AA295" t="e">
            <v>#REF!</v>
          </cell>
          <cell r="AB295" t="e">
            <v>#REF!</v>
          </cell>
          <cell r="AC295" t="e">
            <v>#REF!</v>
          </cell>
        </row>
        <row r="296">
          <cell r="A296">
            <v>293</v>
          </cell>
          <cell r="R296">
            <v>11.543962640632859</v>
          </cell>
          <cell r="S296">
            <v>14.059404619105184</v>
          </cell>
          <cell r="X296" t="e">
            <v>#REF!</v>
          </cell>
          <cell r="Y296" t="e">
            <v>#REF!</v>
          </cell>
          <cell r="Z296" t="e">
            <v>#REF!</v>
          </cell>
          <cell r="AA296" t="e">
            <v>#REF!</v>
          </cell>
          <cell r="AB296" t="e">
            <v>#REF!</v>
          </cell>
          <cell r="AC296" t="e">
            <v>#REF!</v>
          </cell>
        </row>
        <row r="297">
          <cell r="A297">
            <v>294</v>
          </cell>
          <cell r="R297">
            <v>11.548730838781879</v>
          </cell>
          <cell r="S297">
            <v>14.050856803188863</v>
          </cell>
          <cell r="X297" t="e">
            <v>#REF!</v>
          </cell>
          <cell r="Y297" t="e">
            <v>#REF!</v>
          </cell>
          <cell r="Z297" t="e">
            <v>#REF!</v>
          </cell>
          <cell r="AA297" t="e">
            <v>#REF!</v>
          </cell>
          <cell r="AB297" t="e">
            <v>#REF!</v>
          </cell>
          <cell r="AC297" t="e">
            <v>#REF!</v>
          </cell>
        </row>
        <row r="298">
          <cell r="A298">
            <v>295</v>
          </cell>
          <cell r="R298">
            <v>11.553499036930898</v>
          </cell>
          <cell r="S298">
            <v>14.042383101950451</v>
          </cell>
          <cell r="X298" t="e">
            <v>#REF!</v>
          </cell>
          <cell r="Y298" t="e">
            <v>#REF!</v>
          </cell>
          <cell r="Z298" t="e">
            <v>#REF!</v>
          </cell>
          <cell r="AA298" t="e">
            <v>#REF!</v>
          </cell>
          <cell r="AB298" t="e">
            <v>#REF!</v>
          </cell>
          <cell r="AC298" t="e">
            <v>#REF!</v>
          </cell>
        </row>
        <row r="299">
          <cell r="A299">
            <v>296</v>
          </cell>
          <cell r="R299">
            <v>11.558267235079917</v>
          </cell>
          <cell r="S299">
            <v>14.033982764227661</v>
          </cell>
          <cell r="X299" t="e">
            <v>#REF!</v>
          </cell>
          <cell r="Y299" t="e">
            <v>#REF!</v>
          </cell>
          <cell r="Z299" t="e">
            <v>#REF!</v>
          </cell>
          <cell r="AA299" t="e">
            <v>#REF!</v>
          </cell>
          <cell r="AB299" t="e">
            <v>#REF!</v>
          </cell>
          <cell r="AC299" t="e">
            <v>#REF!</v>
          </cell>
        </row>
        <row r="300">
          <cell r="A300">
            <v>297</v>
          </cell>
          <cell r="R300">
            <v>11.56303543322894</v>
          </cell>
          <cell r="S300">
            <v>14.02565504897489</v>
          </cell>
          <cell r="X300" t="e">
            <v>#REF!</v>
          </cell>
          <cell r="Y300" t="e">
            <v>#REF!</v>
          </cell>
          <cell r="Z300" t="e">
            <v>#REF!</v>
          </cell>
          <cell r="AA300" t="e">
            <v>#REF!</v>
          </cell>
          <cell r="AB300" t="e">
            <v>#REF!</v>
          </cell>
          <cell r="AC300" t="e">
            <v>#REF!</v>
          </cell>
        </row>
        <row r="301">
          <cell r="A301">
            <v>298</v>
          </cell>
          <cell r="R301">
            <v>11.567803631377959</v>
          </cell>
          <cell r="S301">
            <v>14.01739922509344</v>
          </cell>
          <cell r="X301" t="e">
            <v>#REF!</v>
          </cell>
          <cell r="Y301" t="e">
            <v>#REF!</v>
          </cell>
          <cell r="Z301" t="e">
            <v>#REF!</v>
          </cell>
          <cell r="AA301" t="e">
            <v>#REF!</v>
          </cell>
          <cell r="AB301" t="e">
            <v>#REF!</v>
          </cell>
          <cell r="AC301" t="e">
            <v>#REF!</v>
          </cell>
        </row>
        <row r="302">
          <cell r="A302">
            <v>299</v>
          </cell>
          <cell r="R302">
            <v>11.57257182952698</v>
          </cell>
          <cell r="S302">
            <v>14.009214571265215</v>
          </cell>
          <cell r="X302" t="e">
            <v>#REF!</v>
          </cell>
          <cell r="Y302" t="e">
            <v>#REF!</v>
          </cell>
          <cell r="Z302" t="e">
            <v>#REF!</v>
          </cell>
          <cell r="AA302" t="e">
            <v>#REF!</v>
          </cell>
          <cell r="AB302" t="e">
            <v>#REF!</v>
          </cell>
          <cell r="AC302" t="e">
            <v>#REF!</v>
          </cell>
        </row>
        <row r="303">
          <cell r="A303">
            <v>300</v>
          </cell>
          <cell r="R303">
            <v>11.577340027676</v>
          </cell>
          <cell r="S303">
            <v>14.001100375789665</v>
          </cell>
          <cell r="X303" t="e">
            <v>#REF!</v>
          </cell>
          <cell r="Y303" t="e">
            <v>#REF!</v>
          </cell>
          <cell r="Z303" t="e">
            <v>#REF!</v>
          </cell>
          <cell r="AA303" t="e">
            <v>#REF!</v>
          </cell>
          <cell r="AB303" t="e">
            <v>#REF!</v>
          </cell>
          <cell r="AC303" t="e">
            <v>#REF!</v>
          </cell>
        </row>
        <row r="304">
          <cell r="A304">
            <v>301</v>
          </cell>
          <cell r="R304">
            <v>11.582108225825019</v>
          </cell>
          <cell r="S304">
            <v>13.993055936424085</v>
          </cell>
          <cell r="X304" t="e">
            <v>#REF!</v>
          </cell>
          <cell r="Y304" t="e">
            <v>#REF!</v>
          </cell>
          <cell r="Z304" t="e">
            <v>#REF!</v>
          </cell>
          <cell r="AA304" t="e">
            <v>#REF!</v>
          </cell>
          <cell r="AB304" t="e">
            <v>#REF!</v>
          </cell>
          <cell r="AC304" t="e">
            <v>#REF!</v>
          </cell>
        </row>
        <row r="305">
          <cell r="A305">
            <v>302</v>
          </cell>
          <cell r="R305">
            <v>11.586876423974038</v>
          </cell>
          <cell r="S305">
            <v>13.985080560226987</v>
          </cell>
          <cell r="X305" t="e">
            <v>#REF!</v>
          </cell>
          <cell r="Y305" t="e">
            <v>#REF!</v>
          </cell>
          <cell r="Z305" t="e">
            <v>#REF!</v>
          </cell>
          <cell r="AA305" t="e">
            <v>#REF!</v>
          </cell>
          <cell r="AB305" t="e">
            <v>#REF!</v>
          </cell>
          <cell r="AC305" t="e">
            <v>#REF!</v>
          </cell>
        </row>
        <row r="306">
          <cell r="A306">
            <v>303</v>
          </cell>
          <cell r="R306">
            <v>11.591644622123058</v>
          </cell>
          <cell r="S306">
            <v>13.977173563404616</v>
          </cell>
          <cell r="X306" t="e">
            <v>#REF!</v>
          </cell>
          <cell r="Y306" t="e">
            <v>#REF!</v>
          </cell>
          <cell r="Z306" t="e">
            <v>#REF!</v>
          </cell>
          <cell r="AA306" t="e">
            <v>#REF!</v>
          </cell>
          <cell r="AB306" t="e">
            <v>#REF!</v>
          </cell>
          <cell r="AC306" t="e">
            <v>#REF!</v>
          </cell>
        </row>
        <row r="307">
          <cell r="A307">
            <v>304</v>
          </cell>
          <cell r="R307">
            <v>11.596412820272079</v>
          </cell>
          <cell r="S307">
            <v>13.969334271160511</v>
          </cell>
          <cell r="X307" t="e">
            <v>#REF!</v>
          </cell>
          <cell r="Y307" t="e">
            <v>#REF!</v>
          </cell>
          <cell r="Z307" t="e">
            <v>#REF!</v>
          </cell>
          <cell r="AA307" t="e">
            <v>#REF!</v>
          </cell>
          <cell r="AB307" t="e">
            <v>#REF!</v>
          </cell>
          <cell r="AC307" t="e">
            <v>#REF!</v>
          </cell>
        </row>
        <row r="308">
          <cell r="A308">
            <v>305</v>
          </cell>
          <cell r="R308">
            <v>11.601181018421098</v>
          </cell>
          <cell r="S308">
            <v>13.96156201754801</v>
          </cell>
          <cell r="X308" t="e">
            <v>#REF!</v>
          </cell>
          <cell r="Y308" t="e">
            <v>#REF!</v>
          </cell>
          <cell r="Z308" t="e">
            <v>#REF!</v>
          </cell>
          <cell r="AA308" t="e">
            <v>#REF!</v>
          </cell>
          <cell r="AB308" t="e">
            <v>#REF!</v>
          </cell>
          <cell r="AC308" t="e">
            <v>#REF!</v>
          </cell>
        </row>
        <row r="309">
          <cell r="A309">
            <v>306</v>
          </cell>
          <cell r="R309">
            <v>11.605949216570121</v>
          </cell>
          <cell r="S309">
            <v>13.953856145325615</v>
          </cell>
          <cell r="X309" t="e">
            <v>#REF!</v>
          </cell>
          <cell r="Y309" t="e">
            <v>#REF!</v>
          </cell>
          <cell r="Z309" t="e">
            <v>#REF!</v>
          </cell>
          <cell r="AA309" t="e">
            <v>#REF!</v>
          </cell>
          <cell r="AB309" t="e">
            <v>#REF!</v>
          </cell>
          <cell r="AC309" t="e">
            <v>#REF!</v>
          </cell>
        </row>
        <row r="310">
          <cell r="A310">
            <v>307</v>
          </cell>
          <cell r="R310">
            <v>11.610717414719137</v>
          </cell>
          <cell r="S310">
            <v>13.946216005815252</v>
          </cell>
          <cell r="X310" t="e">
            <v>#REF!</v>
          </cell>
          <cell r="Y310" t="e">
            <v>#REF!</v>
          </cell>
          <cell r="Z310" t="e">
            <v>#REF!</v>
          </cell>
          <cell r="AA310" t="e">
            <v>#REF!</v>
          </cell>
          <cell r="AB310" t="e">
            <v>#REF!</v>
          </cell>
          <cell r="AC310" t="e">
            <v>#REF!</v>
          </cell>
        </row>
        <row r="311">
          <cell r="A311">
            <v>308</v>
          </cell>
          <cell r="R311">
            <v>11.615485612868158</v>
          </cell>
          <cell r="S311">
            <v>13.938640958763235</v>
          </cell>
          <cell r="X311" t="e">
            <v>#REF!</v>
          </cell>
          <cell r="Y311" t="e">
            <v>#REF!</v>
          </cell>
          <cell r="Z311" t="e">
            <v>#REF!</v>
          </cell>
          <cell r="AA311" t="e">
            <v>#REF!</v>
          </cell>
          <cell r="AB311" t="e">
            <v>#REF!</v>
          </cell>
          <cell r="AC311" t="e">
            <v>#REF!</v>
          </cell>
        </row>
        <row r="312">
          <cell r="A312">
            <v>309</v>
          </cell>
          <cell r="R312">
            <v>11.620253811017177</v>
          </cell>
          <cell r="S312">
            <v>13.931130372203947</v>
          </cell>
          <cell r="X312" t="e">
            <v>#REF!</v>
          </cell>
          <cell r="Y312" t="e">
            <v>#REF!</v>
          </cell>
          <cell r="Z312" t="e">
            <v>#REF!</v>
          </cell>
          <cell r="AA312" t="e">
            <v>#REF!</v>
          </cell>
          <cell r="AB312" t="e">
            <v>#REF!</v>
          </cell>
          <cell r="AC312" t="e">
            <v>#REF!</v>
          </cell>
        </row>
        <row r="313">
          <cell r="A313">
            <v>310</v>
          </cell>
          <cell r="R313">
            <v>11.6250220091662</v>
          </cell>
          <cell r="S313">
            <v>13.923683622326163</v>
          </cell>
          <cell r="X313" t="e">
            <v>#REF!</v>
          </cell>
          <cell r="Y313" t="e">
            <v>#REF!</v>
          </cell>
          <cell r="Z313" t="e">
            <v>#REF!</v>
          </cell>
          <cell r="AA313" t="e">
            <v>#REF!</v>
          </cell>
          <cell r="AB313" t="e">
            <v>#REF!</v>
          </cell>
          <cell r="AC313" t="e">
            <v>#REF!</v>
          </cell>
        </row>
        <row r="314">
          <cell r="A314">
            <v>311</v>
          </cell>
          <cell r="R314">
            <v>11.629790207315219</v>
          </cell>
          <cell r="S314">
            <v>13.916300093341963</v>
          </cell>
          <cell r="Z314" t="e">
            <v>#REF!</v>
          </cell>
          <cell r="AA314" t="e">
            <v>#REF!</v>
          </cell>
          <cell r="AB314" t="e">
            <v>#REF!</v>
          </cell>
          <cell r="AC314" t="e">
            <v>#REF!</v>
          </cell>
        </row>
        <row r="315">
          <cell r="A315">
            <v>312</v>
          </cell>
          <cell r="R315">
            <v>11.63455840546424</v>
          </cell>
          <cell r="S315">
            <v>13.908979177358143</v>
          </cell>
          <cell r="Z315" t="e">
            <v>#REF!</v>
          </cell>
          <cell r="AA315" t="e">
            <v>#REF!</v>
          </cell>
          <cell r="AB315" t="e">
            <v>#REF!</v>
          </cell>
          <cell r="AC315" t="e">
            <v>#REF!</v>
          </cell>
        </row>
        <row r="316">
          <cell r="A316">
            <v>313</v>
          </cell>
          <cell r="R316">
            <v>11.639326603613258</v>
          </cell>
          <cell r="S316">
            <v>13.901720274250094</v>
          </cell>
          <cell r="AB316" t="e">
            <v>#REF!</v>
          </cell>
          <cell r="AC316" t="e">
            <v>#REF!</v>
          </cell>
        </row>
        <row r="317">
          <cell r="A317">
            <v>314</v>
          </cell>
          <cell r="R317">
            <v>11.644094801762279</v>
          </cell>
          <cell r="S317">
            <v>13.894522791538114</v>
          </cell>
          <cell r="AB317" t="e">
            <v>#REF!</v>
          </cell>
          <cell r="AC317" t="e">
            <v>#REF!</v>
          </cell>
        </row>
        <row r="318">
          <cell r="A318">
            <v>315</v>
          </cell>
          <cell r="R318">
            <v>11.648862999911298</v>
          </cell>
          <cell r="S318">
            <v>13.887386144266046</v>
          </cell>
          <cell r="AB318" t="e">
            <v>#REF!</v>
          </cell>
          <cell r="AC318" t="e">
            <v>#REF!</v>
          </cell>
        </row>
        <row r="319">
          <cell r="A319">
            <v>316</v>
          </cell>
          <cell r="R319">
            <v>11.653631198060319</v>
          </cell>
          <cell r="S319">
            <v>13.880309754882246</v>
          </cell>
          <cell r="AB319" t="e">
            <v>#REF!</v>
          </cell>
          <cell r="AC319" t="e">
            <v>#REF!</v>
          </cell>
        </row>
        <row r="320">
          <cell r="A320">
            <v>317</v>
          </cell>
          <cell r="R320">
            <v>11.658399396209338</v>
          </cell>
          <cell r="S320">
            <v>13.873293053122792</v>
          </cell>
          <cell r="AB320" t="e">
            <v>#REF!</v>
          </cell>
          <cell r="AC320" t="e">
            <v>#REF!</v>
          </cell>
        </row>
        <row r="321">
          <cell r="A321">
            <v>318</v>
          </cell>
          <cell r="R321">
            <v>11.663167594358361</v>
          </cell>
          <cell r="S321">
            <v>13.866335475896884</v>
          </cell>
          <cell r="AB321" t="e">
            <v>#REF!</v>
          </cell>
          <cell r="AC321" t="e">
            <v>#REF!</v>
          </cell>
        </row>
        <row r="322">
          <cell r="A322">
            <v>319</v>
          </cell>
          <cell r="R322">
            <v>11.667935792507377</v>
          </cell>
          <cell r="S322">
            <v>13.859436467174424</v>
          </cell>
          <cell r="AB322" t="e">
            <v>#REF!</v>
          </cell>
          <cell r="AC322" t="e">
            <v>#REF!</v>
          </cell>
        </row>
        <row r="323">
          <cell r="A323">
            <v>320</v>
          </cell>
          <cell r="R323">
            <v>11.6727039906564</v>
          </cell>
          <cell r="S323">
            <v>13.852595477875699</v>
          </cell>
          <cell r="AB323" t="e">
            <v>#REF!</v>
          </cell>
          <cell r="AC323" t="e">
            <v>#REF!</v>
          </cell>
        </row>
        <row r="324">
          <cell r="A324">
            <v>321</v>
          </cell>
          <cell r="R324">
            <v>11.677472188805419</v>
          </cell>
          <cell r="S324">
            <v>13.845811965763099</v>
          </cell>
          <cell r="AB324" t="e">
            <v>#REF!</v>
          </cell>
          <cell r="AC324" t="e">
            <v>#REF!</v>
          </cell>
        </row>
        <row r="325">
          <cell r="A325">
            <v>322</v>
          </cell>
          <cell r="R325">
            <v>11.68224038695444</v>
          </cell>
          <cell r="S325">
            <v>13.839085395334889</v>
          </cell>
          <cell r="AB325" t="e">
            <v>#REF!</v>
          </cell>
          <cell r="AC325" t="e">
            <v>#REF!</v>
          </cell>
        </row>
        <row r="326">
          <cell r="A326">
            <v>323</v>
          </cell>
          <cell r="R326">
            <v>11.68700858510346</v>
          </cell>
          <cell r="S326">
            <v>13.832415237720939</v>
          </cell>
        </row>
        <row r="327">
          <cell r="A327">
            <v>324</v>
          </cell>
          <cell r="R327">
            <v>11.691776783252479</v>
          </cell>
          <cell r="S327">
            <v>13.825800970580374</v>
          </cell>
        </row>
        <row r="328">
          <cell r="A328">
            <v>325</v>
          </cell>
          <cell r="R328">
            <v>11.696544981401498</v>
          </cell>
          <cell r="S328">
            <v>13.819242078001135</v>
          </cell>
        </row>
        <row r="329">
          <cell r="A329">
            <v>326</v>
          </cell>
          <cell r="R329">
            <v>11.701313179550517</v>
          </cell>
          <cell r="S329">
            <v>13.812738050401363</v>
          </cell>
        </row>
        <row r="330">
          <cell r="A330">
            <v>327</v>
          </cell>
          <cell r="R330">
            <v>11.706081377699538</v>
          </cell>
          <cell r="S330">
            <v>13.806288384432628</v>
          </cell>
        </row>
        <row r="331">
          <cell r="A331">
            <v>328</v>
          </cell>
          <cell r="R331">
            <v>11.710849575848558</v>
          </cell>
          <cell r="S331">
            <v>13.799892582884889</v>
          </cell>
        </row>
        <row r="332">
          <cell r="A332">
            <v>329</v>
          </cell>
          <cell r="R332">
            <v>11.715617773997581</v>
          </cell>
          <cell r="S332">
            <v>13.793550154593211</v>
          </cell>
        </row>
        <row r="333">
          <cell r="A333">
            <v>330</v>
          </cell>
          <cell r="R333">
            <v>11.720385972146598</v>
          </cell>
          <cell r="S333">
            <v>13.787260614346177</v>
          </cell>
        </row>
        <row r="334">
          <cell r="A334">
            <v>331</v>
          </cell>
          <cell r="R334">
            <v>11.725154170295617</v>
          </cell>
          <cell r="S334">
            <v>13.78102348279595</v>
          </cell>
        </row>
        <row r="335">
          <cell r="A335">
            <v>332</v>
          </cell>
          <cell r="R335">
            <v>11.729922368444637</v>
          </cell>
          <cell r="S335">
            <v>13.77483828636997</v>
          </cell>
        </row>
        <row r="336">
          <cell r="A336">
            <v>333</v>
          </cell>
          <cell r="R336">
            <v>11.73469056659366</v>
          </cell>
          <cell r="S336">
            <v>13.768704557184231</v>
          </cell>
        </row>
        <row r="337">
          <cell r="A337">
            <v>334</v>
          </cell>
          <cell r="R337">
            <v>11.739458764742679</v>
          </cell>
          <cell r="S337">
            <v>13.762621832958136</v>
          </cell>
        </row>
        <row r="338">
          <cell r="A338">
            <v>335</v>
          </cell>
          <cell r="R338">
            <v>11.7442269628917</v>
          </cell>
          <cell r="S338">
            <v>13.756589656930847</v>
          </cell>
        </row>
        <row r="339">
          <cell r="A339">
            <v>336</v>
          </cell>
          <cell r="R339">
            <v>11.748995161040718</v>
          </cell>
          <cell r="S339">
            <v>13.750607577779167</v>
          </cell>
        </row>
        <row r="340">
          <cell r="A340">
            <v>337</v>
          </cell>
          <cell r="R340">
            <v>11.753763359189739</v>
          </cell>
          <cell r="S340">
            <v>13.744675149536842</v>
          </cell>
        </row>
        <row r="341">
          <cell r="A341">
            <v>338</v>
          </cell>
          <cell r="R341">
            <v>11.758531557338758</v>
          </cell>
          <cell r="S341">
            <v>13.738791931515324</v>
          </cell>
        </row>
        <row r="342">
          <cell r="A342">
            <v>339</v>
          </cell>
          <cell r="R342">
            <v>11.763299755487779</v>
          </cell>
          <cell r="S342">
            <v>13.73295748822594</v>
          </cell>
        </row>
        <row r="343">
          <cell r="A343">
            <v>340</v>
          </cell>
          <cell r="R343">
            <v>11.768067953636798</v>
          </cell>
          <cell r="S343">
            <v>13.727171389303399</v>
          </cell>
        </row>
        <row r="344">
          <cell r="A344">
            <v>341</v>
          </cell>
          <cell r="R344">
            <v>11.772836151785818</v>
          </cell>
          <cell r="S344">
            <v>13.721433209430694</v>
          </cell>
        </row>
        <row r="345">
          <cell r="A345">
            <v>342</v>
          </cell>
          <cell r="R345">
            <v>11.777604349934837</v>
          </cell>
          <cell r="S345">
            <v>13.715742528265286</v>
          </cell>
        </row>
        <row r="346">
          <cell r="A346">
            <v>343</v>
          </cell>
          <cell r="R346">
            <v>11.78237254808386</v>
          </cell>
          <cell r="S346">
            <v>13.710098930366581</v>
          </cell>
        </row>
        <row r="347">
          <cell r="A347">
            <v>344</v>
          </cell>
          <cell r="R347">
            <v>11.787140746232879</v>
          </cell>
          <cell r="S347">
            <v>13.704502005124693</v>
          </cell>
        </row>
        <row r="348">
          <cell r="A348">
            <v>345</v>
          </cell>
          <cell r="R348">
            <v>11.7919089443819</v>
          </cell>
          <cell r="S348">
            <v>13.698951346690441</v>
          </cell>
        </row>
        <row r="349">
          <cell r="A349">
            <v>346</v>
          </cell>
          <cell r="R349">
            <v>11.796677142530919</v>
          </cell>
          <cell r="S349">
            <v>13.693446553906529</v>
          </cell>
        </row>
        <row r="350">
          <cell r="A350">
            <v>347</v>
          </cell>
          <cell r="R350">
            <v>11.80144534067994</v>
          </cell>
          <cell r="S350">
            <v>13.687987230239955</v>
          </cell>
        </row>
        <row r="351">
          <cell r="A351">
            <v>348</v>
          </cell>
          <cell r="R351">
            <v>11.806213538828958</v>
          </cell>
          <cell r="S351">
            <v>13.682572983715572</v>
          </cell>
        </row>
        <row r="352">
          <cell r="A352">
            <v>349</v>
          </cell>
          <cell r="R352">
            <v>11.810981736977979</v>
          </cell>
          <cell r="S352">
            <v>13.677203426850779</v>
          </cell>
        </row>
        <row r="353">
          <cell r="A353">
            <v>350</v>
          </cell>
          <cell r="R353">
            <v>11.815749935126998</v>
          </cell>
          <cell r="S353">
            <v>13.671878176591358</v>
          </cell>
        </row>
        <row r="354">
          <cell r="A354">
            <v>351</v>
          </cell>
          <cell r="R354">
            <v>11.820518133276018</v>
          </cell>
          <cell r="S354">
            <v>13.666596854248365</v>
          </cell>
        </row>
        <row r="355">
          <cell r="A355">
            <v>352</v>
          </cell>
          <cell r="R355">
            <v>11.82528633142504</v>
          </cell>
          <cell r="S355">
            <v>13.661359085436157</v>
          </cell>
        </row>
        <row r="356">
          <cell r="A356">
            <v>353</v>
          </cell>
          <cell r="R356">
            <v>11.830054529574056</v>
          </cell>
          <cell r="S356">
            <v>13.656164500011405</v>
          </cell>
        </row>
        <row r="357">
          <cell r="A357">
            <v>354</v>
          </cell>
          <cell r="R357">
            <v>11.834822727723077</v>
          </cell>
          <cell r="S357">
            <v>13.651012732013205</v>
          </cell>
        </row>
        <row r="358">
          <cell r="A358">
            <v>355</v>
          </cell>
          <cell r="R358">
            <v>11.839590925872097</v>
          </cell>
          <cell r="S358">
            <v>13.645903419604146</v>
          </cell>
        </row>
        <row r="359">
          <cell r="A359">
            <v>356</v>
          </cell>
          <cell r="R359">
            <v>11.844359124021119</v>
          </cell>
          <cell r="S359">
            <v>13.640836205012414</v>
          </cell>
        </row>
        <row r="360">
          <cell r="A360">
            <v>357</v>
          </cell>
          <cell r="R360">
            <v>11.849127322170139</v>
          </cell>
          <cell r="S360">
            <v>13.635810734474829</v>
          </cell>
        </row>
        <row r="361">
          <cell r="A361">
            <v>358</v>
          </cell>
          <cell r="R361">
            <v>11.85389552031916</v>
          </cell>
          <cell r="S361">
            <v>13.630826658180892</v>
          </cell>
        </row>
        <row r="362">
          <cell r="A362">
            <v>359</v>
          </cell>
          <cell r="R362">
            <v>11.858663718468179</v>
          </cell>
          <cell r="S362">
            <v>13.625883630217697</v>
          </cell>
        </row>
        <row r="363">
          <cell r="A363">
            <v>360</v>
          </cell>
          <cell r="R363">
            <v>11.863431916617198</v>
          </cell>
          <cell r="S363">
            <v>13.62098130851582</v>
          </cell>
        </row>
        <row r="364">
          <cell r="A364">
            <v>361</v>
          </cell>
          <cell r="R364">
            <v>11.868200114766218</v>
          </cell>
          <cell r="S364">
            <v>13.616119354796087</v>
          </cell>
        </row>
        <row r="365">
          <cell r="A365">
            <v>362</v>
          </cell>
          <cell r="R365">
            <v>11.872968312915239</v>
          </cell>
          <cell r="S365">
            <v>13.611297434517207</v>
          </cell>
        </row>
        <row r="366">
          <cell r="A366">
            <v>363</v>
          </cell>
          <cell r="R366">
            <v>11.877736511064258</v>
          </cell>
          <cell r="S366">
            <v>13.606515216824292</v>
          </cell>
        </row>
        <row r="367">
          <cell r="A367">
            <v>364</v>
          </cell>
          <cell r="R367">
            <v>11.882504709213281</v>
          </cell>
          <cell r="S367">
            <v>13.60177237449823</v>
          </cell>
        </row>
        <row r="368">
          <cell r="A368">
            <v>365</v>
          </cell>
          <cell r="R368">
            <v>11.887272907362297</v>
          </cell>
          <cell r="S368">
            <v>13.597068583905875</v>
          </cell>
        </row>
        <row r="369">
          <cell r="A369">
            <v>366</v>
          </cell>
          <cell r="R369">
            <v>11.89204110551132</v>
          </cell>
          <cell r="S369">
            <v>13.59240352495104</v>
          </cell>
        </row>
        <row r="370">
          <cell r="A370">
            <v>367</v>
          </cell>
          <cell r="R370">
            <v>11.896809303660339</v>
          </cell>
          <cell r="S370">
            <v>13.587776881026342</v>
          </cell>
        </row>
        <row r="371">
          <cell r="A371">
            <v>368</v>
          </cell>
          <cell r="R371">
            <v>11.90157750180936</v>
          </cell>
          <cell r="S371">
            <v>13.583188338965765</v>
          </cell>
        </row>
        <row r="372">
          <cell r="A372">
            <v>369</v>
          </cell>
          <cell r="R372">
            <v>11.906345699958379</v>
          </cell>
          <cell r="S372">
            <v>13.578637588998065</v>
          </cell>
        </row>
        <row r="373">
          <cell r="A373">
            <v>370</v>
          </cell>
          <cell r="R373">
            <v>11.911113898107399</v>
          </cell>
          <cell r="S373">
            <v>13.574124324700861</v>
          </cell>
        </row>
        <row r="374">
          <cell r="A374">
            <v>371</v>
          </cell>
          <cell r="R374">
            <v>11.915882096256418</v>
          </cell>
          <cell r="S374">
            <v>13.569648242955529</v>
          </cell>
        </row>
        <row r="375">
          <cell r="A375">
            <v>372</v>
          </cell>
          <cell r="R375">
            <v>11.920650294405439</v>
          </cell>
          <cell r="S375">
            <v>13.565209043902774</v>
          </cell>
        </row>
        <row r="376">
          <cell r="A376">
            <v>373</v>
          </cell>
          <cell r="R376">
            <v>11.925418492554458</v>
          </cell>
          <cell r="S376">
            <v>13.560806430898959</v>
          </cell>
        </row>
        <row r="377">
          <cell r="A377">
            <v>374</v>
          </cell>
          <cell r="R377">
            <v>11.930186690703481</v>
          </cell>
          <cell r="S377">
            <v>13.556440110473103</v>
          </cell>
        </row>
        <row r="378">
          <cell r="A378">
            <v>375</v>
          </cell>
          <cell r="R378">
            <v>11.934954888852499</v>
          </cell>
          <cell r="S378">
            <v>13.552109792284583</v>
          </cell>
        </row>
        <row r="379">
          <cell r="A379">
            <v>376</v>
          </cell>
          <cell r="R379">
            <v>11.939723087001518</v>
          </cell>
          <cell r="S379">
            <v>13.547815189081506</v>
          </cell>
        </row>
        <row r="380">
          <cell r="A380">
            <v>377</v>
          </cell>
          <cell r="R380">
            <v>11.944491285150537</v>
          </cell>
          <cell r="S380">
            <v>13.543556016659737</v>
          </cell>
        </row>
        <row r="381">
          <cell r="A381">
            <v>378</v>
          </cell>
          <cell r="R381">
            <v>11.949259483299556</v>
          </cell>
          <cell r="S381">
            <v>13.539331993822611</v>
          </cell>
        </row>
        <row r="382">
          <cell r="A382">
            <v>379</v>
          </cell>
          <cell r="R382">
            <v>11.954027681448579</v>
          </cell>
          <cell r="S382">
            <v>13.535142842341214</v>
          </cell>
        </row>
        <row r="383">
          <cell r="A383">
            <v>380</v>
          </cell>
          <cell r="R383">
            <v>11.958795879597599</v>
          </cell>
          <cell r="S383">
            <v>13.530988286915377</v>
          </cell>
        </row>
        <row r="384">
          <cell r="A384">
            <v>381</v>
          </cell>
          <cell r="R384">
            <v>11.96356407774662</v>
          </cell>
          <cell r="S384">
            <v>13.526868055135212</v>
          </cell>
        </row>
        <row r="385">
          <cell r="A385">
            <v>382</v>
          </cell>
          <cell r="R385">
            <v>11.968332275895637</v>
          </cell>
          <cell r="S385">
            <v>13.522781877443292</v>
          </cell>
        </row>
        <row r="386">
          <cell r="A386">
            <v>383</v>
          </cell>
          <cell r="R386">
            <v>11.973100474044658</v>
          </cell>
          <cell r="S386">
            <v>13.518729487097408</v>
          </cell>
        </row>
        <row r="387">
          <cell r="A387">
            <v>384</v>
          </cell>
          <cell r="R387">
            <v>11.977868672193678</v>
          </cell>
          <cell r="S387">
            <v>13.51471062013392</v>
          </cell>
        </row>
        <row r="388">
          <cell r="A388">
            <v>385</v>
          </cell>
          <cell r="R388">
            <v>11.982636870342699</v>
          </cell>
          <cell r="S388">
            <v>13.510725015331673</v>
          </cell>
        </row>
        <row r="389">
          <cell r="A389">
            <v>386</v>
          </cell>
          <cell r="R389">
            <v>11.987405068491718</v>
          </cell>
          <cell r="S389">
            <v>13.506772414176455</v>
          </cell>
        </row>
        <row r="390">
          <cell r="A390">
            <v>387</v>
          </cell>
          <cell r="R390">
            <v>11.992173266640741</v>
          </cell>
          <cell r="S390">
            <v>13.502852560826041</v>
          </cell>
        </row>
        <row r="391">
          <cell r="A391">
            <v>388</v>
          </cell>
          <cell r="R391">
            <v>11.996941464789757</v>
          </cell>
          <cell r="S391">
            <v>13.498965202075754</v>
          </cell>
        </row>
        <row r="392">
          <cell r="A392">
            <v>389</v>
          </cell>
          <cell r="R392">
            <v>12.001709662938779</v>
          </cell>
          <cell r="S392">
            <v>13.495110087324568</v>
          </cell>
        </row>
        <row r="393">
          <cell r="A393">
            <v>390</v>
          </cell>
          <cell r="R393">
            <v>12.006477861087799</v>
          </cell>
          <cell r="S393">
            <v>13.49128696854172</v>
          </cell>
        </row>
        <row r="394">
          <cell r="A394">
            <v>391</v>
          </cell>
          <cell r="R394">
            <v>12.01124605923682</v>
          </cell>
          <cell r="S394">
            <v>13.487495600233844</v>
          </cell>
        </row>
        <row r="395">
          <cell r="A395">
            <v>392</v>
          </cell>
          <cell r="R395">
            <v>12.016014257385839</v>
          </cell>
          <cell r="S395">
            <v>13.483735739412614</v>
          </cell>
        </row>
        <row r="396">
          <cell r="A396">
            <v>393</v>
          </cell>
          <cell r="R396">
            <v>12.02078245553486</v>
          </cell>
          <cell r="S396">
            <v>13.480007145562862</v>
          </cell>
        </row>
        <row r="397">
          <cell r="A397">
            <v>394</v>
          </cell>
          <cell r="R397">
            <v>12.025550653683878</v>
          </cell>
          <cell r="S397">
            <v>13.476309580611202</v>
          </cell>
        </row>
        <row r="398">
          <cell r="A398">
            <v>395</v>
          </cell>
          <cell r="R398">
            <v>12.030318851832899</v>
          </cell>
          <cell r="S398">
            <v>13.47264280889512</v>
          </cell>
        </row>
        <row r="399">
          <cell r="A399">
            <v>396</v>
          </cell>
          <cell r="R399">
            <v>12.035087049981918</v>
          </cell>
          <cell r="S399">
            <v>13.469006597132523</v>
          </cell>
        </row>
        <row r="400">
          <cell r="A400">
            <v>397</v>
          </cell>
          <cell r="R400">
            <v>12.039855248130941</v>
          </cell>
          <cell r="S400">
            <v>13.465400714391778</v>
          </cell>
        </row>
        <row r="401">
          <cell r="A401">
            <v>398</v>
          </cell>
          <cell r="R401">
            <v>12.044623446279958</v>
          </cell>
          <cell r="S401">
            <v>13.461824932062164</v>
          </cell>
        </row>
        <row r="402">
          <cell r="A402">
            <v>399</v>
          </cell>
          <cell r="R402">
            <v>12.049391644428978</v>
          </cell>
          <cell r="S402">
            <v>13.458279023824801</v>
          </cell>
        </row>
        <row r="403">
          <cell r="A403">
            <v>400</v>
          </cell>
          <cell r="R403">
            <v>12.054159842577997</v>
          </cell>
          <cell r="S403">
            <v>13.454762765624</v>
          </cell>
        </row>
        <row r="404">
          <cell r="A404">
            <v>401</v>
          </cell>
          <cell r="R404">
            <v>12.058928040727016</v>
          </cell>
          <cell r="S404">
            <v>13.451275935639032</v>
          </cell>
        </row>
        <row r="405">
          <cell r="A405">
            <v>402</v>
          </cell>
          <cell r="R405">
            <v>12.063696238876039</v>
          </cell>
          <cell r="S405">
            <v>13.447818314256352</v>
          </cell>
        </row>
        <row r="406">
          <cell r="A406">
            <v>403</v>
          </cell>
          <cell r="R406">
            <v>12.068464437025058</v>
          </cell>
          <cell r="S406">
            <v>13.444389684042196</v>
          </cell>
        </row>
        <row r="407">
          <cell r="A407">
            <v>404</v>
          </cell>
          <cell r="R407">
            <v>12.07323263517408</v>
          </cell>
          <cell r="S407">
            <v>13.440989829715601</v>
          </cell>
        </row>
        <row r="408">
          <cell r="A408">
            <v>405</v>
          </cell>
          <cell r="R408">
            <v>12.078000833323099</v>
          </cell>
          <cell r="S408">
            <v>13.437618538121859</v>
          </cell>
        </row>
        <row r="409">
          <cell r="A409">
            <v>406</v>
          </cell>
          <cell r="R409">
            <v>12.082769031472118</v>
          </cell>
          <cell r="S409">
            <v>13.434275598206279</v>
          </cell>
        </row>
        <row r="410">
          <cell r="A410">
            <v>407</v>
          </cell>
          <cell r="R410">
            <v>12.087537229621137</v>
          </cell>
          <cell r="S410">
            <v>13.430960800988442</v>
          </cell>
        </row>
        <row r="411">
          <cell r="A411">
            <v>408</v>
          </cell>
          <cell r="R411">
            <v>12.092305427770158</v>
          </cell>
          <cell r="S411">
            <v>13.427673939536746</v>
          </cell>
        </row>
        <row r="412">
          <cell r="A412">
            <v>409</v>
          </cell>
          <cell r="R412">
            <v>12.097073625919178</v>
          </cell>
          <cell r="S412">
            <v>13.424414808943368</v>
          </cell>
        </row>
        <row r="413">
          <cell r="A413">
            <v>410</v>
          </cell>
          <cell r="R413">
            <v>12.101841824068201</v>
          </cell>
          <cell r="S413">
            <v>13.421183206299585</v>
          </cell>
        </row>
        <row r="414">
          <cell r="A414">
            <v>411</v>
          </cell>
          <cell r="R414">
            <v>12.106610022217216</v>
          </cell>
          <cell r="S414">
            <v>13.417978930671467</v>
          </cell>
        </row>
        <row r="415">
          <cell r="A415">
            <v>412</v>
          </cell>
          <cell r="R415">
            <v>12.111378220366239</v>
          </cell>
          <cell r="S415">
            <v>13.414801783075887</v>
          </cell>
        </row>
        <row r="416">
          <cell r="A416">
            <v>413</v>
          </cell>
          <cell r="R416">
            <v>12.116146418515259</v>
          </cell>
          <cell r="S416">
            <v>13.411651566456916</v>
          </cell>
        </row>
        <row r="417">
          <cell r="A417">
            <v>414</v>
          </cell>
          <cell r="R417">
            <v>12.12091461666428</v>
          </cell>
          <cell r="S417">
            <v>13.408528085662548</v>
          </cell>
        </row>
        <row r="418">
          <cell r="A418">
            <v>415</v>
          </cell>
          <cell r="R418">
            <v>12.125682814813299</v>
          </cell>
          <cell r="S418">
            <v>13.405431147421771</v>
          </cell>
        </row>
        <row r="419">
          <cell r="A419">
            <v>416</v>
          </cell>
          <cell r="R419">
            <v>12.13045101296232</v>
          </cell>
          <cell r="S419">
            <v>13.402360560321929</v>
          </cell>
        </row>
        <row r="420">
          <cell r="A420">
            <v>417</v>
          </cell>
          <cell r="R420">
            <v>12.135219211111338</v>
          </cell>
          <cell r="S420">
            <v>13.399316134786472</v>
          </cell>
        </row>
        <row r="421">
          <cell r="A421">
            <v>418</v>
          </cell>
          <cell r="R421">
            <v>12.139987409260359</v>
          </cell>
          <cell r="S421">
            <v>13.396297683052978</v>
          </cell>
        </row>
        <row r="422">
          <cell r="A422">
            <v>419</v>
          </cell>
          <cell r="R422">
            <v>12.144755607409378</v>
          </cell>
          <cell r="S422">
            <v>13.393305019151503</v>
          </cell>
        </row>
        <row r="423">
          <cell r="A423">
            <v>420</v>
          </cell>
          <cell r="R423">
            <v>12.149523805558399</v>
          </cell>
          <cell r="S423">
            <v>13.390337958883245</v>
          </cell>
        </row>
        <row r="424">
          <cell r="A424">
            <v>421</v>
          </cell>
          <cell r="R424">
            <v>12.154292003707418</v>
          </cell>
          <cell r="S424">
            <v>13.387396319799517</v>
          </cell>
        </row>
        <row r="425">
          <cell r="A425">
            <v>422</v>
          </cell>
          <cell r="R425">
            <v>12.159060201856441</v>
          </cell>
          <cell r="S425">
            <v>13.384479921180992</v>
          </cell>
        </row>
        <row r="426">
          <cell r="A426">
            <v>423</v>
          </cell>
          <cell r="R426">
            <v>12.163828400005457</v>
          </cell>
          <cell r="S426">
            <v>13.381588584017278</v>
          </cell>
        </row>
        <row r="427">
          <cell r="A427">
            <v>424</v>
          </cell>
          <cell r="R427">
            <v>12.16859659815448</v>
          </cell>
          <cell r="S427">
            <v>13.378722130986768</v>
          </cell>
        </row>
        <row r="428">
          <cell r="A428">
            <v>425</v>
          </cell>
          <cell r="R428">
            <v>12.173364796303499</v>
          </cell>
          <cell r="S428">
            <v>13.375880386436748</v>
          </cell>
        </row>
        <row r="429">
          <cell r="A429">
            <v>426</v>
          </cell>
          <cell r="R429">
            <v>12.17813299445252</v>
          </cell>
          <cell r="S429">
            <v>13.373063176363841</v>
          </cell>
        </row>
        <row r="430">
          <cell r="A430">
            <v>427</v>
          </cell>
          <cell r="R430">
            <v>12.182901192601539</v>
          </cell>
          <cell r="S430">
            <v>13.370270328394669</v>
          </cell>
        </row>
        <row r="431">
          <cell r="A431">
            <v>428</v>
          </cell>
          <cell r="R431">
            <v>12.187669390750557</v>
          </cell>
          <cell r="S431">
            <v>13.367501671766822</v>
          </cell>
        </row>
        <row r="432">
          <cell r="A432">
            <v>429</v>
          </cell>
          <cell r="R432">
            <v>12.192437588899578</v>
          </cell>
          <cell r="S432">
            <v>13.364757037310079</v>
          </cell>
        </row>
        <row r="433">
          <cell r="A433">
            <v>430</v>
          </cell>
          <cell r="R433">
            <v>12.197205787048597</v>
          </cell>
          <cell r="S433">
            <v>13.362036257427903</v>
          </cell>
        </row>
        <row r="434">
          <cell r="A434">
            <v>431</v>
          </cell>
          <cell r="R434">
            <v>12.201973985197618</v>
          </cell>
          <cell r="S434">
            <v>13.359339166079167</v>
          </cell>
        </row>
        <row r="435">
          <cell r="A435">
            <v>432</v>
          </cell>
          <cell r="R435">
            <v>12.206742183346638</v>
          </cell>
          <cell r="S435">
            <v>13.35666559876017</v>
          </cell>
        </row>
        <row r="436">
          <cell r="A436">
            <v>433</v>
          </cell>
          <cell r="R436">
            <v>12.21151038149566</v>
          </cell>
          <cell r="S436">
            <v>13.35401539248687</v>
          </cell>
        </row>
        <row r="437">
          <cell r="A437">
            <v>434</v>
          </cell>
          <cell r="R437">
            <v>12.21627857964468</v>
          </cell>
          <cell r="S437">
            <v>13.351388385777387</v>
          </cell>
        </row>
        <row r="438">
          <cell r="A438">
            <v>435</v>
          </cell>
          <cell r="R438">
            <v>12.221046777793699</v>
          </cell>
          <cell r="S438">
            <v>13.348784418634724</v>
          </cell>
        </row>
        <row r="439">
          <cell r="A439">
            <v>436</v>
          </cell>
          <cell r="R439">
            <v>12.225814975942717</v>
          </cell>
          <cell r="S439">
            <v>13.346203332529754</v>
          </cell>
        </row>
        <row r="440">
          <cell r="A440">
            <v>437</v>
          </cell>
          <cell r="R440">
            <v>12.230583174091739</v>
          </cell>
          <cell r="S440">
            <v>13.343644970384416</v>
          </cell>
        </row>
        <row r="441">
          <cell r="A441">
            <v>438</v>
          </cell>
          <cell r="R441">
            <v>12.235351372240759</v>
          </cell>
          <cell r="S441">
            <v>13.34110917655515</v>
          </cell>
        </row>
        <row r="442">
          <cell r="A442">
            <v>439</v>
          </cell>
          <cell r="R442">
            <v>12.24011957038978</v>
          </cell>
          <cell r="S442">
            <v>13.338595796816563</v>
          </cell>
        </row>
        <row r="443">
          <cell r="A443">
            <v>440</v>
          </cell>
          <cell r="R443">
            <v>12.244887768538797</v>
          </cell>
          <cell r="S443">
            <v>13.336104678345308</v>
          </cell>
        </row>
        <row r="444">
          <cell r="A444">
            <v>441</v>
          </cell>
          <cell r="R444">
            <v>12.249655966687818</v>
          </cell>
          <cell r="S444">
            <v>13.333635669704192</v>
          </cell>
        </row>
        <row r="445">
          <cell r="A445">
            <v>442</v>
          </cell>
          <cell r="R445">
            <v>12.254424164836838</v>
          </cell>
          <cell r="S445">
            <v>13.331188620826497</v>
          </cell>
        </row>
        <row r="446">
          <cell r="A446">
            <v>443</v>
          </cell>
          <cell r="R446">
            <v>12.259192362985859</v>
          </cell>
          <cell r="S446">
            <v>13.328763383000503</v>
          </cell>
        </row>
        <row r="447">
          <cell r="A447">
            <v>444</v>
          </cell>
          <cell r="R447">
            <v>12.263960561134878</v>
          </cell>
          <cell r="S447">
            <v>13.326359808854244</v>
          </cell>
        </row>
        <row r="448">
          <cell r="A448">
            <v>445</v>
          </cell>
          <cell r="R448">
            <v>12.268728759283901</v>
          </cell>
          <cell r="S448">
            <v>13.323977752340435</v>
          </cell>
        </row>
        <row r="449">
          <cell r="A449">
            <v>446</v>
          </cell>
          <cell r="R449">
            <v>12.273496957432917</v>
          </cell>
          <cell r="S449">
            <v>13.321617068721634</v>
          </cell>
        </row>
        <row r="450">
          <cell r="A450">
            <v>447</v>
          </cell>
          <cell r="R450">
            <v>12.27826515558194</v>
          </cell>
          <cell r="S450">
            <v>13.319277614555611</v>
          </cell>
        </row>
        <row r="451">
          <cell r="A451">
            <v>448</v>
          </cell>
          <cell r="R451">
            <v>12.283033353730959</v>
          </cell>
          <cell r="S451">
            <v>13.316959247680833</v>
          </cell>
        </row>
        <row r="452">
          <cell r="A452">
            <v>449</v>
          </cell>
          <cell r="R452">
            <v>12.28780155187998</v>
          </cell>
          <cell r="S452">
            <v>13.31466182720227</v>
          </cell>
        </row>
        <row r="453">
          <cell r="A453">
            <v>450</v>
          </cell>
          <cell r="R453">
            <v>12.292569750028999</v>
          </cell>
          <cell r="S453">
            <v>13.312385213477276</v>
          </cell>
        </row>
        <row r="454">
          <cell r="A454">
            <v>451</v>
          </cell>
          <cell r="R454">
            <v>12.29733794817802</v>
          </cell>
          <cell r="S454">
            <v>13.310129268101726</v>
          </cell>
        </row>
        <row r="455">
          <cell r="A455">
            <v>452</v>
          </cell>
          <cell r="R455">
            <v>12.302106146327038</v>
          </cell>
          <cell r="S455">
            <v>13.307893853896308</v>
          </cell>
        </row>
        <row r="456">
          <cell r="A456">
            <v>453</v>
          </cell>
          <cell r="R456">
            <v>12.306874344476057</v>
          </cell>
          <cell r="S456">
            <v>13.305678834893008</v>
          </cell>
        </row>
        <row r="457">
          <cell r="A457">
            <v>454</v>
          </cell>
          <cell r="R457">
            <v>12.311642542625078</v>
          </cell>
          <cell r="S457">
            <v>13.303484076321768</v>
          </cell>
        </row>
        <row r="458">
          <cell r="A458">
            <v>455</v>
          </cell>
          <cell r="R458">
            <v>12.316410740774097</v>
          </cell>
          <cell r="S458">
            <v>13.301309444597326</v>
          </cell>
        </row>
        <row r="459">
          <cell r="A459">
            <v>456</v>
          </cell>
          <cell r="R459">
            <v>12.32117893892312</v>
          </cell>
          <cell r="S459">
            <v>13.299154807306209</v>
          </cell>
        </row>
        <row r="460">
          <cell r="A460">
            <v>457</v>
          </cell>
          <cell r="R460">
            <v>12.325947137072136</v>
          </cell>
          <cell r="S460">
            <v>13.297020033193936</v>
          </cell>
        </row>
        <row r="461">
          <cell r="A461">
            <v>458</v>
          </cell>
          <cell r="R461">
            <v>12.330715335221159</v>
          </cell>
          <cell r="S461">
            <v>13.294904992152345</v>
          </cell>
        </row>
        <row r="462">
          <cell r="A462">
            <v>459</v>
          </cell>
          <cell r="R462">
            <v>12.335483533370176</v>
          </cell>
          <cell r="S462">
            <v>13.292809555207125</v>
          </cell>
        </row>
        <row r="463">
          <cell r="A463">
            <v>460</v>
          </cell>
          <cell r="R463">
            <v>12.340251731519199</v>
          </cell>
          <cell r="S463">
            <v>13.290733594505467</v>
          </cell>
        </row>
        <row r="464">
          <cell r="A464">
            <v>461</v>
          </cell>
          <cell r="R464">
            <v>12.345019929668219</v>
          </cell>
          <cell r="S464">
            <v>13.288676983303921</v>
          </cell>
        </row>
        <row r="465">
          <cell r="A465">
            <v>462</v>
          </cell>
          <cell r="R465">
            <v>12.34978812781724</v>
          </cell>
          <cell r="S465">
            <v>13.286639595956389</v>
          </cell>
        </row>
        <row r="466">
          <cell r="A466">
            <v>463</v>
          </cell>
          <cell r="R466">
            <v>12.354556325966259</v>
          </cell>
          <cell r="S466">
            <v>13.284621307902256</v>
          </cell>
        </row>
        <row r="467">
          <cell r="A467">
            <v>464</v>
          </cell>
          <cell r="R467">
            <v>12.359324524115278</v>
          </cell>
          <cell r="S467">
            <v>13.282621995654708</v>
          </cell>
        </row>
        <row r="468">
          <cell r="A468">
            <v>465</v>
          </cell>
          <cell r="R468">
            <v>12.364092722264298</v>
          </cell>
          <cell r="S468">
            <v>13.280641536789192</v>
          </cell>
        </row>
        <row r="469">
          <cell r="A469">
            <v>466</v>
          </cell>
          <cell r="R469">
            <v>12.368860920413319</v>
          </cell>
          <cell r="S469">
            <v>13.278679809932004</v>
          </cell>
        </row>
        <row r="470">
          <cell r="A470">
            <v>467</v>
          </cell>
          <cell r="R470">
            <v>12.373629118562338</v>
          </cell>
          <cell r="S470">
            <v>13.276736694749038</v>
          </cell>
        </row>
        <row r="471">
          <cell r="A471">
            <v>468</v>
          </cell>
          <cell r="R471">
            <v>12.378397316711361</v>
          </cell>
          <cell r="S471">
            <v>13.274812071934697</v>
          </cell>
        </row>
        <row r="472">
          <cell r="A472">
            <v>469</v>
          </cell>
          <cell r="R472">
            <v>12.383165514860377</v>
          </cell>
          <cell r="S472">
            <v>13.272905823200901</v>
          </cell>
        </row>
        <row r="473">
          <cell r="A473">
            <v>470</v>
          </cell>
          <cell r="R473">
            <v>12.387933713009399</v>
          </cell>
          <cell r="S473">
            <v>13.271017831266297</v>
          </cell>
        </row>
        <row r="474">
          <cell r="A474">
            <v>471</v>
          </cell>
          <cell r="R474">
            <v>12.392701911158419</v>
          </cell>
          <cell r="S474">
            <v>13.269147979845526</v>
          </cell>
        </row>
        <row r="475">
          <cell r="A475">
            <v>472</v>
          </cell>
          <cell r="R475">
            <v>12.39747010930744</v>
          </cell>
          <cell r="S475">
            <v>13.26729615363872</v>
          </cell>
        </row>
        <row r="476">
          <cell r="A476">
            <v>473</v>
          </cell>
          <cell r="R476">
            <v>12.402238307456459</v>
          </cell>
          <cell r="S476">
            <v>13.265462238321051</v>
          </cell>
        </row>
        <row r="477">
          <cell r="A477">
            <v>474</v>
          </cell>
          <cell r="R477">
            <v>12.40700650560548</v>
          </cell>
          <cell r="S477">
            <v>13.263646120532467</v>
          </cell>
        </row>
        <row r="478">
          <cell r="A478">
            <v>475</v>
          </cell>
          <cell r="R478">
            <v>12.411774703754498</v>
          </cell>
          <cell r="S478">
            <v>13.261847687867514</v>
          </cell>
        </row>
        <row r="479">
          <cell r="A479">
            <v>476</v>
          </cell>
          <cell r="R479">
            <v>12.416542901903519</v>
          </cell>
          <cell r="S479">
            <v>13.260066828865329</v>
          </cell>
        </row>
        <row r="480">
          <cell r="A480">
            <v>477</v>
          </cell>
          <cell r="R480">
            <v>12.421311100052538</v>
          </cell>
          <cell r="S480">
            <v>13.258303432999737</v>
          </cell>
        </row>
        <row r="481">
          <cell r="A481">
            <v>478</v>
          </cell>
          <cell r="R481">
            <v>12.426079298201557</v>
          </cell>
          <cell r="S481">
            <v>13.256557390669462</v>
          </cell>
        </row>
        <row r="482">
          <cell r="A482">
            <v>479</v>
          </cell>
          <cell r="R482">
            <v>12.43084749635058</v>
          </cell>
          <cell r="S482">
            <v>13.254828593188472</v>
          </cell>
        </row>
        <row r="483">
          <cell r="A483">
            <v>480</v>
          </cell>
          <cell r="R483">
            <v>12.435615694499599</v>
          </cell>
          <cell r="S483">
            <v>13.253116932776466</v>
          </cell>
        </row>
        <row r="484">
          <cell r="A484">
            <v>481</v>
          </cell>
          <cell r="R484">
            <v>12.440383892648617</v>
          </cell>
          <cell r="S484">
            <v>13.251422302549434</v>
          </cell>
        </row>
        <row r="485">
          <cell r="A485">
            <v>482</v>
          </cell>
          <cell r="R485">
            <v>12.445152090797636</v>
          </cell>
          <cell r="S485">
            <v>13.249744596510377</v>
          </cell>
        </row>
        <row r="486">
          <cell r="A486">
            <v>483</v>
          </cell>
          <cell r="R486">
            <v>12.449920288946659</v>
          </cell>
          <cell r="S486">
            <v>13.248083709540111</v>
          </cell>
        </row>
        <row r="487">
          <cell r="A487">
            <v>484</v>
          </cell>
          <cell r="R487">
            <v>12.454688487095678</v>
          </cell>
          <cell r="S487">
            <v>13.246439537388213</v>
          </cell>
        </row>
        <row r="488">
          <cell r="A488">
            <v>485</v>
          </cell>
          <cell r="R488">
            <v>12.4594566852447</v>
          </cell>
          <cell r="S488">
            <v>13.244811976664051</v>
          </cell>
        </row>
        <row r="489">
          <cell r="A489">
            <v>486</v>
          </cell>
          <cell r="R489">
            <v>12.464224883393717</v>
          </cell>
          <cell r="S489">
            <v>13.243200924827947</v>
          </cell>
        </row>
        <row r="490">
          <cell r="A490">
            <v>487</v>
          </cell>
          <cell r="R490">
            <v>12.468993081542738</v>
          </cell>
          <cell r="S490">
            <v>13.241606280182449</v>
          </cell>
        </row>
        <row r="491">
          <cell r="A491">
            <v>488</v>
          </cell>
          <cell r="R491">
            <v>12.473761279691757</v>
          </cell>
          <cell r="S491">
            <v>13.240027941863667</v>
          </cell>
        </row>
        <row r="492">
          <cell r="A492">
            <v>489</v>
          </cell>
          <cell r="R492">
            <v>12.478529477840778</v>
          </cell>
          <cell r="S492">
            <v>13.238465809832793</v>
          </cell>
        </row>
        <row r="493">
          <cell r="A493">
            <v>490</v>
          </cell>
          <cell r="R493">
            <v>12.483297675989798</v>
          </cell>
          <cell r="S493">
            <v>13.236919784867657</v>
          </cell>
        </row>
        <row r="494">
          <cell r="A494">
            <v>491</v>
          </cell>
          <cell r="R494">
            <v>12.488065874138821</v>
          </cell>
          <cell r="S494">
            <v>13.235389768554411</v>
          </cell>
        </row>
        <row r="495">
          <cell r="A495">
            <v>492</v>
          </cell>
          <cell r="R495">
            <v>12.49283407228784</v>
          </cell>
          <cell r="S495">
            <v>13.233875663279328</v>
          </cell>
        </row>
        <row r="496">
          <cell r="A496">
            <v>493</v>
          </cell>
          <cell r="R496">
            <v>12.497602270436859</v>
          </cell>
          <cell r="S496">
            <v>13.232377372220668</v>
          </cell>
        </row>
        <row r="497">
          <cell r="A497">
            <v>494</v>
          </cell>
          <cell r="R497">
            <v>12.502370468585879</v>
          </cell>
          <cell r="S497">
            <v>13.230894799340692</v>
          </cell>
        </row>
        <row r="498">
          <cell r="A498">
            <v>495</v>
          </cell>
          <cell r="R498">
            <v>12.5071386667349</v>
          </cell>
          <cell r="S498">
            <v>13.229427849377702</v>
          </cell>
        </row>
        <row r="499">
          <cell r="A499">
            <v>496</v>
          </cell>
          <cell r="R499">
            <v>12.511906864883919</v>
          </cell>
          <cell r="S499">
            <v>13.22797642783825</v>
          </cell>
        </row>
        <row r="500">
          <cell r="A500">
            <v>497</v>
          </cell>
          <cell r="R500">
            <v>12.51667506303294</v>
          </cell>
          <cell r="S500">
            <v>13.226540440989396</v>
          </cell>
        </row>
        <row r="501">
          <cell r="A501">
            <v>498</v>
          </cell>
          <cell r="R501">
            <v>12.521443261181957</v>
          </cell>
          <cell r="S501">
            <v>13.225119795851077</v>
          </cell>
        </row>
        <row r="502">
          <cell r="A502">
            <v>499</v>
          </cell>
          <cell r="R502">
            <v>12.526211459330979</v>
          </cell>
          <cell r="S502">
            <v>13.223714400188562</v>
          </cell>
        </row>
        <row r="503">
          <cell r="A503">
            <v>500</v>
          </cell>
          <cell r="R503">
            <v>12.530979657479998</v>
          </cell>
          <cell r="S503">
            <v>13.222324162505</v>
          </cell>
        </row>
        <row r="504">
          <cell r="A504">
            <v>501</v>
          </cell>
          <cell r="R504">
            <v>12.535747855629021</v>
          </cell>
          <cell r="S504">
            <v>13.220948992034041</v>
          </cell>
        </row>
        <row r="505">
          <cell r="A505">
            <v>502</v>
          </cell>
          <cell r="R505">
            <v>12.54051605377804</v>
          </cell>
          <cell r="S505">
            <v>13.219588798732584</v>
          </cell>
        </row>
        <row r="506">
          <cell r="A506">
            <v>503</v>
          </cell>
          <cell r="R506">
            <v>12.545284251927056</v>
          </cell>
          <cell r="S506">
            <v>13.21824349327358</v>
          </cell>
        </row>
        <row r="507">
          <cell r="A507">
            <v>504</v>
          </cell>
          <cell r="R507">
            <v>12.550052450076077</v>
          </cell>
          <cell r="S507">
            <v>13.216912987038913</v>
          </cell>
        </row>
        <row r="508">
          <cell r="A508">
            <v>505</v>
          </cell>
          <cell r="R508">
            <v>12.554820648225096</v>
          </cell>
          <cell r="S508">
            <v>13.2155971921124</v>
          </cell>
        </row>
        <row r="509">
          <cell r="A509">
            <v>506</v>
          </cell>
          <cell r="R509">
            <v>12.559588846374119</v>
          </cell>
          <cell r="S509">
            <v>13.214296021272849</v>
          </cell>
        </row>
        <row r="510">
          <cell r="A510">
            <v>507</v>
          </cell>
          <cell r="R510">
            <v>12.564357044523138</v>
          </cell>
          <cell r="S510">
            <v>13.213009387987203</v>
          </cell>
        </row>
        <row r="511">
          <cell r="A511">
            <v>508</v>
          </cell>
          <cell r="R511">
            <v>12.569125242672159</v>
          </cell>
          <cell r="S511">
            <v>13.211737206403756</v>
          </cell>
        </row>
        <row r="512">
          <cell r="A512">
            <v>509</v>
          </cell>
          <cell r="R512">
            <v>12.573893440821179</v>
          </cell>
          <cell r="S512">
            <v>13.210479391345492</v>
          </cell>
        </row>
        <row r="513">
          <cell r="A513">
            <v>510</v>
          </cell>
          <cell r="R513">
            <v>12.578661638970198</v>
          </cell>
          <cell r="S513">
            <v>13.209235858303433</v>
          </cell>
        </row>
        <row r="514">
          <cell r="A514">
            <v>511</v>
          </cell>
          <cell r="R514">
            <v>12.583429837119217</v>
          </cell>
          <cell r="S514">
            <v>13.208006523430129</v>
          </cell>
        </row>
        <row r="515">
          <cell r="A515">
            <v>512</v>
          </cell>
          <cell r="R515">
            <v>12.588198035268238</v>
          </cell>
          <cell r="S515">
            <v>13.206791303533183</v>
          </cell>
        </row>
        <row r="516">
          <cell r="A516">
            <v>513</v>
          </cell>
          <cell r="R516">
            <v>12.592966233417258</v>
          </cell>
          <cell r="S516">
            <v>13.205590116068869</v>
          </cell>
        </row>
        <row r="517">
          <cell r="A517">
            <v>514</v>
          </cell>
          <cell r="R517">
            <v>12.59773443156628</v>
          </cell>
          <cell r="S517">
            <v>13.204402879135841</v>
          </cell>
        </row>
        <row r="518">
          <cell r="A518">
            <v>515</v>
          </cell>
          <cell r="R518">
            <v>12.602502629715296</v>
          </cell>
          <cell r="S518">
            <v>13.203229511468859</v>
          </cell>
        </row>
        <row r="519">
          <cell r="A519">
            <v>516</v>
          </cell>
          <cell r="R519">
            <v>12.607270827864319</v>
          </cell>
          <cell r="S519">
            <v>13.202069932432661</v>
          </cell>
        </row>
        <row r="520">
          <cell r="A520">
            <v>517</v>
          </cell>
          <cell r="R520">
            <v>12.612039026013338</v>
          </cell>
          <cell r="S520">
            <v>13.200924062015845</v>
          </cell>
        </row>
        <row r="521">
          <cell r="A521">
            <v>518</v>
          </cell>
          <cell r="R521">
            <v>12.616807224162359</v>
          </cell>
          <cell r="S521">
            <v>13.199791820824863</v>
          </cell>
        </row>
        <row r="522">
          <cell r="A522">
            <v>519</v>
          </cell>
          <cell r="R522">
            <v>12.621575422311379</v>
          </cell>
          <cell r="S522">
            <v>13.19867313007807</v>
          </cell>
        </row>
        <row r="523">
          <cell r="A523">
            <v>520</v>
          </cell>
          <cell r="R523">
            <v>12.6263436204604</v>
          </cell>
          <cell r="S523">
            <v>13.197567911599817</v>
          </cell>
        </row>
        <row r="524">
          <cell r="A524">
            <v>521</v>
          </cell>
          <cell r="R524">
            <v>12.631111818609419</v>
          </cell>
          <cell r="S524">
            <v>13.196476087814661</v>
          </cell>
        </row>
        <row r="525">
          <cell r="A525">
            <v>522</v>
          </cell>
          <cell r="R525">
            <v>12.635880016758438</v>
          </cell>
          <cell r="S525">
            <v>13.195397581741615</v>
          </cell>
        </row>
        <row r="526">
          <cell r="A526">
            <v>523</v>
          </cell>
          <cell r="R526">
            <v>12.640648214907458</v>
          </cell>
          <cell r="S526">
            <v>13.19433231698844</v>
          </cell>
        </row>
        <row r="527">
          <cell r="A527">
            <v>524</v>
          </cell>
          <cell r="R527">
            <v>12.645416413056481</v>
          </cell>
          <cell r="S527">
            <v>13.193280217746064</v>
          </cell>
        </row>
        <row r="528">
          <cell r="A528">
            <v>525</v>
          </cell>
          <cell r="R528">
            <v>12.6501846112055</v>
          </cell>
          <cell r="S528">
            <v>13.19224120878299</v>
          </cell>
        </row>
        <row r="529">
          <cell r="A529">
            <v>526</v>
          </cell>
          <cell r="R529">
            <v>12.654952809354521</v>
          </cell>
          <cell r="S529">
            <v>13.191215215439824</v>
          </cell>
        </row>
        <row r="530">
          <cell r="A530">
            <v>527</v>
          </cell>
          <cell r="R530">
            <v>12.659721007503537</v>
          </cell>
          <cell r="S530">
            <v>13.190202163623868</v>
          </cell>
        </row>
        <row r="531">
          <cell r="A531">
            <v>528</v>
          </cell>
          <cell r="R531">
            <v>12.664489205652556</v>
          </cell>
          <cell r="S531">
            <v>13.189201979803705</v>
          </cell>
        </row>
        <row r="532">
          <cell r="A532">
            <v>529</v>
          </cell>
          <cell r="R532">
            <v>12.669257403801579</v>
          </cell>
          <cell r="S532">
            <v>13.188214591003936</v>
          </cell>
        </row>
        <row r="533">
          <cell r="A533">
            <v>530</v>
          </cell>
          <cell r="R533">
            <v>12.674025601950598</v>
          </cell>
          <cell r="S533">
            <v>13.187239924799922</v>
          </cell>
        </row>
        <row r="534">
          <cell r="A534">
            <v>531</v>
          </cell>
          <cell r="R534">
            <v>12.678793800099619</v>
          </cell>
          <cell r="S534">
            <v>13.186277909312585</v>
          </cell>
        </row>
        <row r="535">
          <cell r="A535">
            <v>532</v>
          </cell>
          <cell r="R535">
            <v>12.683561998248637</v>
          </cell>
          <cell r="S535">
            <v>13.185328473203304</v>
          </cell>
        </row>
        <row r="536">
          <cell r="A536">
            <v>533</v>
          </cell>
          <cell r="R536">
            <v>12.688330196397658</v>
          </cell>
          <cell r="S536">
            <v>13.184391545668817</v>
          </cell>
        </row>
        <row r="537">
          <cell r="A537">
            <v>534</v>
          </cell>
          <cell r="R537">
            <v>12.693098394546677</v>
          </cell>
          <cell r="S537">
            <v>13.183467056436239</v>
          </cell>
        </row>
        <row r="538">
          <cell r="A538">
            <v>535</v>
          </cell>
          <cell r="R538">
            <v>12.697866592695698</v>
          </cell>
          <cell r="S538">
            <v>13.182554935758082</v>
          </cell>
        </row>
        <row r="539">
          <cell r="A539">
            <v>536</v>
          </cell>
          <cell r="R539">
            <v>12.702634790844717</v>
          </cell>
          <cell r="S539">
            <v>13.181655114407359</v>
          </cell>
        </row>
        <row r="540">
          <cell r="A540">
            <v>537</v>
          </cell>
          <cell r="R540">
            <v>12.70740298899374</v>
          </cell>
          <cell r="S540">
            <v>13.180767523672744</v>
          </cell>
        </row>
        <row r="541">
          <cell r="A541">
            <v>538</v>
          </cell>
          <cell r="R541">
            <v>12.71217118714276</v>
          </cell>
          <cell r="S541">
            <v>13.179892095353777</v>
          </cell>
        </row>
        <row r="542">
          <cell r="A542">
            <v>539</v>
          </cell>
          <cell r="R542">
            <v>12.716939385291779</v>
          </cell>
          <cell r="S542">
            <v>13.17902876175612</v>
          </cell>
        </row>
        <row r="543">
          <cell r="A543">
            <v>540</v>
          </cell>
          <cell r="R543">
            <v>12.721707583440798</v>
          </cell>
          <cell r="S543">
            <v>13.17817745568688</v>
          </cell>
        </row>
        <row r="544">
          <cell r="A544">
            <v>541</v>
          </cell>
          <cell r="R544">
            <v>12.726475781589819</v>
          </cell>
          <cell r="S544">
            <v>13.177338110449966</v>
          </cell>
        </row>
        <row r="545">
          <cell r="A545">
            <v>542</v>
          </cell>
          <cell r="R545">
            <v>12.731243979738839</v>
          </cell>
          <cell r="S545">
            <v>13.176510659841506</v>
          </cell>
        </row>
        <row r="546">
          <cell r="A546">
            <v>543</v>
          </cell>
          <cell r="R546">
            <v>12.73601217788786</v>
          </cell>
          <cell r="S546">
            <v>13.175695038145319</v>
          </cell>
        </row>
        <row r="547">
          <cell r="A547">
            <v>544</v>
          </cell>
          <cell r="R547">
            <v>12.740780376036877</v>
          </cell>
          <cell r="S547">
            <v>13.174891180128439</v>
          </cell>
        </row>
        <row r="548">
          <cell r="A548">
            <v>545</v>
          </cell>
          <cell r="R548">
            <v>12.745548574185898</v>
          </cell>
          <cell r="S548">
            <v>13.174099021036662</v>
          </cell>
        </row>
        <row r="549">
          <cell r="A549">
            <v>546</v>
          </cell>
          <cell r="R549">
            <v>12.750316772334918</v>
          </cell>
          <cell r="S549">
            <v>13.173318496590188</v>
          </cell>
        </row>
        <row r="550">
          <cell r="A550">
            <v>547</v>
          </cell>
          <cell r="R550">
            <v>12.75508497048394</v>
          </cell>
          <cell r="S550">
            <v>13.172549542979255</v>
          </cell>
        </row>
        <row r="551">
          <cell r="A551">
            <v>548</v>
          </cell>
          <cell r="R551">
            <v>12.75985316863296</v>
          </cell>
          <cell r="S551">
            <v>13.171792096859875</v>
          </cell>
        </row>
        <row r="552">
          <cell r="A552">
            <v>549</v>
          </cell>
          <cell r="R552">
            <v>12.764621366781981</v>
          </cell>
          <cell r="S552">
            <v>13.171046095349578</v>
          </cell>
        </row>
        <row r="553">
          <cell r="A553">
            <v>550</v>
          </cell>
          <cell r="R553">
            <v>12.769389564930997</v>
          </cell>
          <cell r="S553">
            <v>13.170311476023224</v>
          </cell>
        </row>
        <row r="554">
          <cell r="A554">
            <v>551</v>
          </cell>
          <cell r="R554">
            <v>12.774157763080019</v>
          </cell>
          <cell r="S554">
            <v>13.169588176908858</v>
          </cell>
        </row>
        <row r="555">
          <cell r="A555">
            <v>552</v>
          </cell>
          <cell r="R555">
            <v>12.778925961229039</v>
          </cell>
          <cell r="S555">
            <v>13.168876136483574</v>
          </cell>
        </row>
        <row r="556">
          <cell r="A556">
            <v>553</v>
          </cell>
          <cell r="R556">
            <v>12.78369415937806</v>
          </cell>
          <cell r="S556">
            <v>13.168175293669508</v>
          </cell>
        </row>
        <row r="557">
          <cell r="A557">
            <v>554</v>
          </cell>
          <cell r="R557">
            <v>12.788462357527079</v>
          </cell>
          <cell r="S557">
            <v>13.167485587829766</v>
          </cell>
        </row>
        <row r="558">
          <cell r="A558">
            <v>555</v>
          </cell>
          <cell r="R558">
            <v>12.793230555676098</v>
          </cell>
          <cell r="S558">
            <v>13.166806958764489</v>
          </cell>
        </row>
        <row r="559">
          <cell r="A559">
            <v>556</v>
          </cell>
          <cell r="R559">
            <v>12.797998753825118</v>
          </cell>
          <cell r="S559">
            <v>13.16613934670691</v>
          </cell>
        </row>
        <row r="560">
          <cell r="A560">
            <v>557</v>
          </cell>
          <cell r="R560">
            <v>12.802766951974137</v>
          </cell>
          <cell r="S560">
            <v>13.165482692319468</v>
          </cell>
        </row>
        <row r="561">
          <cell r="A561">
            <v>558</v>
          </cell>
          <cell r="R561">
            <v>12.807535150123158</v>
          </cell>
          <cell r="S561">
            <v>13.16483693668995</v>
          </cell>
        </row>
        <row r="562">
          <cell r="A562">
            <v>559</v>
          </cell>
          <cell r="R562">
            <v>12.812303348272177</v>
          </cell>
          <cell r="S562">
            <v>13.164202021327709</v>
          </cell>
        </row>
        <row r="563">
          <cell r="A563">
            <v>560</v>
          </cell>
          <cell r="R563">
            <v>12.8170715464212</v>
          </cell>
          <cell r="S563">
            <v>13.163577888159883</v>
          </cell>
        </row>
        <row r="564">
          <cell r="A564">
            <v>561</v>
          </cell>
          <cell r="R564">
            <v>12.821839744570216</v>
          </cell>
          <cell r="S564">
            <v>13.162964479527682</v>
          </cell>
        </row>
        <row r="565">
          <cell r="A565">
            <v>562</v>
          </cell>
          <cell r="R565">
            <v>12.826607942719239</v>
          </cell>
          <cell r="S565">
            <v>13.1623617381827</v>
          </cell>
        </row>
        <row r="566">
          <cell r="A566">
            <v>563</v>
          </cell>
          <cell r="R566">
            <v>12.831376140868258</v>
          </cell>
          <cell r="S566">
            <v>13.161769607283251</v>
          </cell>
        </row>
        <row r="567">
          <cell r="A567">
            <v>564</v>
          </cell>
          <cell r="R567">
            <v>12.836144339017279</v>
          </cell>
          <cell r="S567">
            <v>13.161188030390802</v>
          </cell>
        </row>
        <row r="568">
          <cell r="A568">
            <v>565</v>
          </cell>
          <cell r="R568">
            <v>12.840912537166298</v>
          </cell>
          <cell r="S568">
            <v>13.160616951466379</v>
          </cell>
        </row>
        <row r="569">
          <cell r="A569">
            <v>566</v>
          </cell>
          <cell r="R569">
            <v>12.84568073531532</v>
          </cell>
          <cell r="S569">
            <v>13.160056314867044</v>
          </cell>
        </row>
        <row r="570">
          <cell r="A570">
            <v>567</v>
          </cell>
          <cell r="R570">
            <v>12.850448933464339</v>
          </cell>
          <cell r="S570">
            <v>13.159506065342388</v>
          </cell>
        </row>
        <row r="571">
          <cell r="A571">
            <v>568</v>
          </cell>
          <cell r="R571">
            <v>12.855217131613358</v>
          </cell>
          <cell r="S571">
            <v>13.158966148031116</v>
          </cell>
        </row>
        <row r="572">
          <cell r="A572">
            <v>569</v>
          </cell>
          <cell r="R572">
            <v>12.859985329762377</v>
          </cell>
          <cell r="S572">
            <v>13.158436508457577</v>
          </cell>
        </row>
        <row r="573">
          <cell r="A573">
            <v>570</v>
          </cell>
          <cell r="R573">
            <v>12.8647535279114</v>
          </cell>
          <cell r="S573">
            <v>13.157917092528422</v>
          </cell>
        </row>
        <row r="574">
          <cell r="A574">
            <v>571</v>
          </cell>
          <cell r="R574">
            <v>12.869521726060418</v>
          </cell>
          <cell r="S574">
            <v>13.157407846529221</v>
          </cell>
        </row>
        <row r="575">
          <cell r="A575">
            <v>572</v>
          </cell>
          <cell r="R575">
            <v>12.874289924209441</v>
          </cell>
          <cell r="S575">
            <v>13.156908717121187</v>
          </cell>
        </row>
        <row r="576">
          <cell r="A576">
            <v>573</v>
          </cell>
          <cell r="R576">
            <v>12.879058122358456</v>
          </cell>
          <cell r="S576">
            <v>13.156419651337877</v>
          </cell>
        </row>
        <row r="577">
          <cell r="A577">
            <v>574</v>
          </cell>
          <cell r="R577">
            <v>12.883826320507479</v>
          </cell>
          <cell r="S577">
            <v>13.155940596581942</v>
          </cell>
        </row>
        <row r="578">
          <cell r="A578">
            <v>575</v>
          </cell>
          <cell r="R578">
            <v>12.888594518656499</v>
          </cell>
          <cell r="S578">
            <v>13.155471500621944</v>
          </cell>
        </row>
        <row r="579">
          <cell r="A579">
            <v>576</v>
          </cell>
          <cell r="R579">
            <v>12.89336271680552</v>
          </cell>
          <cell r="S579">
            <v>13.155012311589148</v>
          </cell>
        </row>
        <row r="580">
          <cell r="A580">
            <v>577</v>
          </cell>
          <cell r="R580">
            <v>12.898130914954539</v>
          </cell>
          <cell r="S580">
            <v>13.154562977974399</v>
          </cell>
        </row>
        <row r="581">
          <cell r="A581">
            <v>578</v>
          </cell>
          <cell r="R581">
            <v>12.90289911310356</v>
          </cell>
          <cell r="S581">
            <v>13.154123448625013</v>
          </cell>
        </row>
        <row r="582">
          <cell r="A582">
            <v>579</v>
          </cell>
          <cell r="R582">
            <v>12.907667311252577</v>
          </cell>
          <cell r="S582">
            <v>13.153693672741685</v>
          </cell>
        </row>
        <row r="583">
          <cell r="A583">
            <v>580</v>
          </cell>
          <cell r="R583">
            <v>12.912435509401597</v>
          </cell>
          <cell r="S583">
            <v>13.153273599875453</v>
          </cell>
        </row>
        <row r="584">
          <cell r="A584">
            <v>581</v>
          </cell>
          <cell r="R584">
            <v>12.917203707550618</v>
          </cell>
          <cell r="S584">
            <v>13.152863179924685</v>
          </cell>
        </row>
        <row r="585">
          <cell r="A585">
            <v>582</v>
          </cell>
          <cell r="R585">
            <v>12.921971905699637</v>
          </cell>
          <cell r="S585">
            <v>13.152462363132067</v>
          </cell>
        </row>
        <row r="586">
          <cell r="A586">
            <v>583</v>
          </cell>
          <cell r="R586">
            <v>12.92674010384866</v>
          </cell>
          <cell r="S586">
            <v>13.152071100081711</v>
          </cell>
        </row>
        <row r="587">
          <cell r="A587">
            <v>584</v>
          </cell>
          <cell r="R587">
            <v>12.931508301997679</v>
          </cell>
          <cell r="S587">
            <v>13.151689341696166</v>
          </cell>
        </row>
        <row r="588">
          <cell r="A588">
            <v>585</v>
          </cell>
          <cell r="R588">
            <v>12.936276500146699</v>
          </cell>
          <cell r="S588">
            <v>13.151317039233561</v>
          </cell>
        </row>
        <row r="589">
          <cell r="A589">
            <v>586</v>
          </cell>
          <cell r="R589">
            <v>12.941044698295718</v>
          </cell>
          <cell r="S589">
            <v>13.150954144284739</v>
          </cell>
        </row>
        <row r="590">
          <cell r="A590">
            <v>587</v>
          </cell>
          <cell r="R590">
            <v>12.945812896444739</v>
          </cell>
          <cell r="S590">
            <v>13.150600608770398</v>
          </cell>
        </row>
        <row r="591">
          <cell r="A591">
            <v>588</v>
          </cell>
          <cell r="R591">
            <v>12.950581094593758</v>
          </cell>
          <cell r="S591">
            <v>13.15025638493834</v>
          </cell>
        </row>
        <row r="592">
          <cell r="A592">
            <v>589</v>
          </cell>
          <cell r="R592">
            <v>12.955349292742779</v>
          </cell>
          <cell r="S592">
            <v>13.149921425360635</v>
          </cell>
        </row>
        <row r="593">
          <cell r="A593">
            <v>590</v>
          </cell>
          <cell r="R593">
            <v>12.960117490891797</v>
          </cell>
          <cell r="S593">
            <v>13.149595682930899</v>
          </cell>
        </row>
        <row r="594">
          <cell r="A594">
            <v>591</v>
          </cell>
          <cell r="R594">
            <v>12.964885689040818</v>
          </cell>
          <cell r="S594">
            <v>13.149279110861583</v>
          </cell>
        </row>
        <row r="595">
          <cell r="A595">
            <v>592</v>
          </cell>
          <cell r="R595">
            <v>12.969653887189837</v>
          </cell>
          <cell r="S595">
            <v>13.148971662681273</v>
          </cell>
        </row>
        <row r="596">
          <cell r="A596">
            <v>593</v>
          </cell>
          <cell r="R596">
            <v>12.97442208533886</v>
          </cell>
          <cell r="S596">
            <v>13.148673292231999</v>
          </cell>
        </row>
        <row r="597">
          <cell r="A597">
            <v>594</v>
          </cell>
          <cell r="R597">
            <v>12.979190283487878</v>
          </cell>
          <cell r="S597">
            <v>13.148383953666649</v>
          </cell>
        </row>
        <row r="598">
          <cell r="A598">
            <v>595</v>
          </cell>
          <cell r="R598">
            <v>12.9839584816369</v>
          </cell>
          <cell r="S598">
            <v>13.148103601446307</v>
          </cell>
        </row>
        <row r="599">
          <cell r="A599">
            <v>596</v>
          </cell>
          <cell r="R599">
            <v>12.98872667978592</v>
          </cell>
          <cell r="S599">
            <v>13.147832190337692</v>
          </cell>
        </row>
        <row r="600">
          <cell r="A600">
            <v>597</v>
          </cell>
          <cell r="R600">
            <v>12.993494877934939</v>
          </cell>
          <cell r="S600">
            <v>13.147569675410592</v>
          </cell>
        </row>
        <row r="601">
          <cell r="A601">
            <v>598</v>
          </cell>
          <cell r="R601">
            <v>12.998263076083958</v>
          </cell>
          <cell r="S601">
            <v>13.14731601203534</v>
          </cell>
        </row>
        <row r="602">
          <cell r="A602">
            <v>599</v>
          </cell>
          <cell r="R602">
            <v>13.003031274232979</v>
          </cell>
          <cell r="S602">
            <v>13.147071155880289</v>
          </cell>
        </row>
        <row r="603">
          <cell r="A603">
            <v>600</v>
          </cell>
          <cell r="R603">
            <v>13.007799472381999</v>
          </cell>
          <cell r="S603">
            <v>13.146835062909332</v>
          </cell>
        </row>
        <row r="604">
          <cell r="A604">
            <v>601</v>
          </cell>
          <cell r="R604">
            <v>13.01256767053102</v>
          </cell>
          <cell r="S604">
            <v>13.146607689379463</v>
          </cell>
        </row>
        <row r="605">
          <cell r="A605">
            <v>602</v>
          </cell>
          <cell r="R605">
            <v>13.017335868680037</v>
          </cell>
          <cell r="S605">
            <v>13.146388991838309</v>
          </cell>
        </row>
        <row r="606">
          <cell r="A606">
            <v>603</v>
          </cell>
          <cell r="R606">
            <v>13.022104066829058</v>
          </cell>
          <cell r="S606">
            <v>13.146178927121751</v>
          </cell>
        </row>
        <row r="607">
          <cell r="A607">
            <v>604</v>
          </cell>
          <cell r="R607">
            <v>13.026872264978078</v>
          </cell>
          <cell r="S607">
            <v>13.14597745235152</v>
          </cell>
        </row>
        <row r="608">
          <cell r="A608">
            <v>605</v>
          </cell>
          <cell r="R608">
            <v>13.031640463127097</v>
          </cell>
          <cell r="S608">
            <v>13.145784524932846</v>
          </cell>
        </row>
        <row r="609">
          <cell r="A609">
            <v>606</v>
          </cell>
          <cell r="R609">
            <v>13.03640866127612</v>
          </cell>
          <cell r="S609">
            <v>13.145600102552102</v>
          </cell>
        </row>
        <row r="610">
          <cell r="A610">
            <v>607</v>
          </cell>
          <cell r="R610">
            <v>13.041176859425136</v>
          </cell>
          <cell r="S610">
            <v>13.145424143174507</v>
          </cell>
        </row>
        <row r="611">
          <cell r="A611">
            <v>608</v>
          </cell>
          <cell r="R611">
            <v>13.04594505757416</v>
          </cell>
          <cell r="S611">
            <v>13.145256605041817</v>
          </cell>
        </row>
        <row r="612">
          <cell r="A612">
            <v>609</v>
          </cell>
          <cell r="R612">
            <v>13.050713255723178</v>
          </cell>
          <cell r="S612">
            <v>13.145097446670073</v>
          </cell>
        </row>
        <row r="613">
          <cell r="A613">
            <v>610</v>
          </cell>
          <cell r="R613">
            <v>13.055481453872199</v>
          </cell>
          <cell r="S613">
            <v>13.144946626847327</v>
          </cell>
        </row>
        <row r="614">
          <cell r="A614">
            <v>611</v>
          </cell>
          <cell r="R614">
            <v>13.060249652021218</v>
          </cell>
          <cell r="S614">
            <v>13.144804104631453</v>
          </cell>
        </row>
        <row r="615">
          <cell r="A615">
            <v>612</v>
          </cell>
          <cell r="R615">
            <v>13.065017850170239</v>
          </cell>
          <cell r="S615">
            <v>13.144669839347896</v>
          </cell>
        </row>
        <row r="616">
          <cell r="A616">
            <v>613</v>
          </cell>
          <cell r="R616">
            <v>13.069786048319258</v>
          </cell>
          <cell r="S616">
            <v>13.144543790587532</v>
          </cell>
        </row>
        <row r="617">
          <cell r="A617">
            <v>614</v>
          </cell>
          <cell r="R617">
            <v>13.074554246468278</v>
          </cell>
          <cell r="S617">
            <v>13.144425918204481</v>
          </cell>
        </row>
        <row r="618">
          <cell r="A618">
            <v>615</v>
          </cell>
          <cell r="R618">
            <v>13.079322444617297</v>
          </cell>
          <cell r="S618">
            <v>13.144316182313977</v>
          </cell>
        </row>
        <row r="619">
          <cell r="A619">
            <v>616</v>
          </cell>
          <cell r="R619">
            <v>13.084090642766318</v>
          </cell>
          <cell r="S619">
            <v>13.144214543290239</v>
          </cell>
        </row>
        <row r="620">
          <cell r="A620">
            <v>617</v>
          </cell>
          <cell r="R620">
            <v>13.088858840915337</v>
          </cell>
          <cell r="S620">
            <v>13.144120961764386</v>
          </cell>
        </row>
        <row r="621">
          <cell r="A621">
            <v>618</v>
          </cell>
          <cell r="R621">
            <v>13.09362703906436</v>
          </cell>
          <cell r="S621">
            <v>13.144035398622359</v>
          </cell>
        </row>
        <row r="622">
          <cell r="A622">
            <v>619</v>
          </cell>
          <cell r="R622">
            <v>13.098395237213376</v>
          </cell>
          <cell r="S622">
            <v>13.143957815002837</v>
          </cell>
        </row>
        <row r="623">
          <cell r="A623">
            <v>620</v>
          </cell>
          <cell r="R623">
            <v>13.103163435362399</v>
          </cell>
          <cell r="S623">
            <v>13.143888172295229</v>
          </cell>
        </row>
        <row r="624">
          <cell r="A624">
            <v>621</v>
          </cell>
          <cell r="R624">
            <v>13.107931633511418</v>
          </cell>
          <cell r="S624">
            <v>13.143826432137651</v>
          </cell>
        </row>
        <row r="625">
          <cell r="A625">
            <v>622</v>
          </cell>
          <cell r="R625">
            <v>13.112699831660439</v>
          </cell>
          <cell r="S625">
            <v>13.143772556414898</v>
          </cell>
        </row>
        <row r="626">
          <cell r="A626">
            <v>623</v>
          </cell>
          <cell r="R626">
            <v>13.117468029809459</v>
          </cell>
          <cell r="S626">
            <v>13.143726507256499</v>
          </cell>
        </row>
        <row r="627">
          <cell r="A627">
            <v>624</v>
          </cell>
          <cell r="R627">
            <v>13.12223622795848</v>
          </cell>
          <cell r="S627">
            <v>13.143688247034753</v>
          </cell>
        </row>
        <row r="628">
          <cell r="A628">
            <v>625</v>
          </cell>
          <cell r="R628">
            <v>13.127004426107499</v>
          </cell>
          <cell r="S628">
            <v>13.143657738362748</v>
          </cell>
        </row>
        <row r="629">
          <cell r="A629">
            <v>626</v>
          </cell>
          <cell r="R629">
            <v>13.131772624256518</v>
          </cell>
          <cell r="S629">
            <v>13.14363494409249</v>
          </cell>
        </row>
        <row r="630">
          <cell r="A630">
            <v>627</v>
          </cell>
          <cell r="R630">
            <v>13.136540822405538</v>
          </cell>
          <cell r="S630">
            <v>13.143619827312968</v>
          </cell>
        </row>
        <row r="631">
          <cell r="A631">
            <v>628</v>
          </cell>
          <cell r="R631">
            <v>13.14130902055456</v>
          </cell>
          <cell r="S631">
            <v>13.143612351348263</v>
          </cell>
        </row>
        <row r="632">
          <cell r="A632">
            <v>629</v>
          </cell>
          <cell r="R632">
            <v>13.14607721870358</v>
          </cell>
          <cell r="S632">
            <v>13.14361247975571</v>
          </cell>
        </row>
        <row r="633">
          <cell r="A633">
            <v>630</v>
          </cell>
          <cell r="R633">
            <v>13.150845416852599</v>
          </cell>
          <cell r="S633">
            <v>13.143620176323996</v>
          </cell>
        </row>
        <row r="634">
          <cell r="A634">
            <v>631</v>
          </cell>
          <cell r="R634">
            <v>13.155613615001618</v>
          </cell>
          <cell r="S634">
            <v>13.143635405071388</v>
          </cell>
        </row>
        <row r="635">
          <cell r="A635">
            <v>632</v>
          </cell>
          <cell r="R635">
            <v>13.160381813150638</v>
          </cell>
          <cell r="S635">
            <v>13.143658130243864</v>
          </cell>
        </row>
        <row r="636">
          <cell r="A636">
            <v>633</v>
          </cell>
          <cell r="R636">
            <v>13.165150011299659</v>
          </cell>
          <cell r="S636">
            <v>13.143688316313344</v>
          </cell>
        </row>
        <row r="637">
          <cell r="A637">
            <v>634</v>
          </cell>
          <cell r="R637">
            <v>13.169918209448678</v>
          </cell>
          <cell r="S637">
            <v>13.143725927975902</v>
          </cell>
        </row>
        <row r="638">
          <cell r="A638">
            <v>635</v>
          </cell>
          <cell r="R638">
            <v>13.174686407597699</v>
          </cell>
          <cell r="S638">
            <v>13.143770930149991</v>
          </cell>
        </row>
        <row r="639">
          <cell r="A639">
            <v>636</v>
          </cell>
          <cell r="R639">
            <v>13.179454605746717</v>
          </cell>
          <cell r="S639">
            <v>13.143823287974714</v>
          </cell>
        </row>
        <row r="640">
          <cell r="A640">
            <v>637</v>
          </cell>
          <cell r="R640">
            <v>13.184222803895741</v>
          </cell>
          <cell r="S640">
            <v>13.143882966808063</v>
          </cell>
        </row>
        <row r="641">
          <cell r="A641">
            <v>638</v>
          </cell>
          <cell r="R641">
            <v>13.188991002044757</v>
          </cell>
          <cell r="S641">
            <v>13.143949932225244</v>
          </cell>
        </row>
        <row r="642">
          <cell r="A642">
            <v>639</v>
          </cell>
          <cell r="R642">
            <v>13.193759200193778</v>
          </cell>
          <cell r="S642">
            <v>13.144024150016945</v>
          </cell>
        </row>
        <row r="643">
          <cell r="A643">
            <v>640</v>
          </cell>
          <cell r="R643">
            <v>13.198527398342797</v>
          </cell>
          <cell r="S643">
            <v>13.144105586187646</v>
          </cell>
        </row>
        <row r="644">
          <cell r="A644">
            <v>641</v>
          </cell>
          <cell r="R644">
            <v>13.20329559649182</v>
          </cell>
          <cell r="S644">
            <v>13.144194206953998</v>
          </cell>
        </row>
        <row r="645">
          <cell r="A645">
            <v>642</v>
          </cell>
          <cell r="R645">
            <v>13.208063794640839</v>
          </cell>
          <cell r="S645">
            <v>13.144289978743112</v>
          </cell>
        </row>
        <row r="646">
          <cell r="A646">
            <v>643</v>
          </cell>
          <cell r="R646">
            <v>13.212831992789859</v>
          </cell>
          <cell r="S646">
            <v>13.144392868190971</v>
          </cell>
        </row>
        <row r="647">
          <cell r="A647">
            <v>644</v>
          </cell>
          <cell r="R647">
            <v>13.217600190938878</v>
          </cell>
          <cell r="S647">
            <v>13.144502842140776</v>
          </cell>
        </row>
        <row r="648">
          <cell r="A648">
            <v>645</v>
          </cell>
          <cell r="R648">
            <v>13.222368389087899</v>
          </cell>
          <cell r="S648">
            <v>13.144619867641351</v>
          </cell>
        </row>
        <row r="649">
          <cell r="A649">
            <v>646</v>
          </cell>
          <cell r="R649">
            <v>13.227136587236918</v>
          </cell>
          <cell r="S649">
            <v>13.144743911945566</v>
          </cell>
        </row>
        <row r="650">
          <cell r="A650">
            <v>647</v>
          </cell>
          <cell r="R650">
            <v>13.23190478538594</v>
          </cell>
          <cell r="S650">
            <v>13.144874942508727</v>
          </cell>
        </row>
        <row r="651">
          <cell r="A651">
            <v>648</v>
          </cell>
          <cell r="R651">
            <v>13.236672983534957</v>
          </cell>
          <cell r="S651">
            <v>13.145012926987047</v>
          </cell>
        </row>
        <row r="652">
          <cell r="A652">
            <v>649</v>
          </cell>
          <cell r="R652">
            <v>13.241441181683978</v>
          </cell>
          <cell r="S652">
            <v>13.145157833236077</v>
          </cell>
        </row>
        <row r="653">
          <cell r="A653">
            <v>650</v>
          </cell>
          <cell r="R653">
            <v>13.246209379832997</v>
          </cell>
          <cell r="S653">
            <v>13.145309629309192</v>
          </cell>
        </row>
        <row r="654">
          <cell r="A654">
            <v>651</v>
          </cell>
          <cell r="R654">
            <v>13.25097757798202</v>
          </cell>
          <cell r="S654">
            <v>13.14546828345604</v>
          </cell>
        </row>
        <row r="655">
          <cell r="A655">
            <v>652</v>
          </cell>
          <cell r="R655">
            <v>13.25574577613104</v>
          </cell>
          <cell r="S655">
            <v>13.145633764121071</v>
          </cell>
        </row>
        <row r="656">
          <cell r="A656">
            <v>653</v>
          </cell>
          <cell r="R656">
            <v>13.260513974280061</v>
          </cell>
          <cell r="S656">
            <v>13.145806039942032</v>
          </cell>
        </row>
        <row r="657">
          <cell r="A657">
            <v>654</v>
          </cell>
          <cell r="R657">
            <v>13.26528217242908</v>
          </cell>
          <cell r="S657">
            <v>13.145985079748471</v>
          </cell>
        </row>
        <row r="658">
          <cell r="A658">
            <v>655</v>
          </cell>
          <cell r="R658">
            <v>13.270050370578096</v>
          </cell>
          <cell r="S658">
            <v>13.146170852560306</v>
          </cell>
        </row>
        <row r="659">
          <cell r="A659">
            <v>656</v>
          </cell>
          <cell r="R659">
            <v>13.274818568727119</v>
          </cell>
          <cell r="S659">
            <v>13.146363327586366</v>
          </cell>
        </row>
        <row r="660">
          <cell r="A660">
            <v>657</v>
          </cell>
          <cell r="R660">
            <v>13.279586766876138</v>
          </cell>
          <cell r="S660">
            <v>13.146562474222913</v>
          </cell>
        </row>
        <row r="661">
          <cell r="A661">
            <v>658</v>
          </cell>
          <cell r="R661">
            <v>13.284354965025159</v>
          </cell>
          <cell r="S661">
            <v>13.146768262052289</v>
          </cell>
        </row>
        <row r="662">
          <cell r="A662">
            <v>659</v>
          </cell>
          <cell r="R662">
            <v>13.289123163174178</v>
          </cell>
          <cell r="S662">
            <v>13.146980660841439</v>
          </cell>
        </row>
        <row r="663">
          <cell r="A663">
            <v>660</v>
          </cell>
          <cell r="R663">
            <v>13.293891361323197</v>
          </cell>
          <cell r="S663">
            <v>13.147199640540538</v>
          </cell>
        </row>
        <row r="664">
          <cell r="A664">
            <v>661</v>
          </cell>
          <cell r="R664">
            <v>13.298659559472217</v>
          </cell>
          <cell r="S664">
            <v>13.14742517128162</v>
          </cell>
        </row>
        <row r="665">
          <cell r="A665">
            <v>662</v>
          </cell>
          <cell r="R665">
            <v>13.303427757621238</v>
          </cell>
          <cell r="S665">
            <v>13.147657223377193</v>
          </cell>
        </row>
        <row r="666">
          <cell r="A666">
            <v>663</v>
          </cell>
          <cell r="R666">
            <v>13.308195955770257</v>
          </cell>
          <cell r="S666">
            <v>13.147895767318845</v>
          </cell>
        </row>
        <row r="667">
          <cell r="A667">
            <v>664</v>
          </cell>
          <cell r="R667">
            <v>13.31296415391928</v>
          </cell>
          <cell r="S667">
            <v>13.148140773775962</v>
          </cell>
        </row>
        <row r="668">
          <cell r="A668">
            <v>665</v>
          </cell>
          <cell r="R668">
            <v>13.317732352068296</v>
          </cell>
          <cell r="S668">
            <v>13.148392213594335</v>
          </cell>
        </row>
        <row r="669">
          <cell r="A669">
            <v>666</v>
          </cell>
          <cell r="R669">
            <v>13.32250055021732</v>
          </cell>
          <cell r="S669">
            <v>13.14865005779486</v>
          </cell>
        </row>
        <row r="670">
          <cell r="A670">
            <v>667</v>
          </cell>
          <cell r="R670">
            <v>13.327268748366338</v>
          </cell>
          <cell r="S670">
            <v>13.148914277572217</v>
          </cell>
        </row>
        <row r="671">
          <cell r="A671">
            <v>668</v>
          </cell>
          <cell r="R671">
            <v>13.332036946515359</v>
          </cell>
          <cell r="S671">
            <v>13.149184844293579</v>
          </cell>
        </row>
        <row r="672">
          <cell r="A672">
            <v>669</v>
          </cell>
          <cell r="R672">
            <v>13.336805144664378</v>
          </cell>
          <cell r="S672">
            <v>13.149461729497306</v>
          </cell>
        </row>
        <row r="673">
          <cell r="A673">
            <v>670</v>
          </cell>
          <cell r="R673">
            <v>13.341573342813399</v>
          </cell>
          <cell r="S673">
            <v>13.149744904891694</v>
          </cell>
        </row>
        <row r="674">
          <cell r="A674">
            <v>671</v>
          </cell>
          <cell r="R674">
            <v>13.346341540962419</v>
          </cell>
          <cell r="S674">
            <v>13.150034342353692</v>
          </cell>
        </row>
        <row r="675">
          <cell r="A675">
            <v>672</v>
          </cell>
          <cell r="R675">
            <v>13.351109739111438</v>
          </cell>
          <cell r="S675">
            <v>13.150330013927626</v>
          </cell>
        </row>
        <row r="676">
          <cell r="A676">
            <v>673</v>
          </cell>
          <cell r="R676">
            <v>13.355877937260457</v>
          </cell>
          <cell r="S676">
            <v>13.150631891823993</v>
          </cell>
        </row>
        <row r="677">
          <cell r="A677">
            <v>674</v>
          </cell>
          <cell r="R677">
            <v>13.36064613540948</v>
          </cell>
          <cell r="S677">
            <v>13.150939948418227</v>
          </cell>
        </row>
        <row r="678">
          <cell r="A678">
            <v>675</v>
          </cell>
          <cell r="R678">
            <v>13.365414333558499</v>
          </cell>
          <cell r="S678">
            <v>13.151254156249431</v>
          </cell>
        </row>
        <row r="679">
          <cell r="A679">
            <v>676</v>
          </cell>
          <cell r="R679">
            <v>13.37018253170752</v>
          </cell>
          <cell r="S679">
            <v>13.151574488019232</v>
          </cell>
        </row>
        <row r="680">
          <cell r="A680">
            <v>677</v>
          </cell>
          <cell r="R680">
            <v>13.374950729856538</v>
          </cell>
          <cell r="S680">
            <v>13.151900916590522</v>
          </cell>
        </row>
        <row r="681">
          <cell r="A681">
            <v>678</v>
          </cell>
          <cell r="R681">
            <v>13.379718928005559</v>
          </cell>
          <cell r="S681">
            <v>13.152233414986304</v>
          </cell>
        </row>
        <row r="682">
          <cell r="A682">
            <v>679</v>
          </cell>
          <cell r="R682">
            <v>13.384487126154578</v>
          </cell>
          <cell r="S682">
            <v>13.152571956388503</v>
          </cell>
        </row>
        <row r="683">
          <cell r="A683">
            <v>680</v>
          </cell>
          <cell r="R683">
            <v>13.389255324303598</v>
          </cell>
          <cell r="S683">
            <v>13.152916514136798</v>
          </cell>
        </row>
        <row r="684">
          <cell r="A684">
            <v>681</v>
          </cell>
          <cell r="R684">
            <v>13.394023522452619</v>
          </cell>
          <cell r="S684">
            <v>13.153267061727462</v>
          </cell>
        </row>
        <row r="685">
          <cell r="A685">
            <v>682</v>
          </cell>
          <cell r="R685">
            <v>13.398791720601636</v>
          </cell>
          <cell r="S685">
            <v>13.153623572812212</v>
          </cell>
        </row>
        <row r="686">
          <cell r="A686">
            <v>683</v>
          </cell>
          <cell r="R686">
            <v>13.403559918750661</v>
          </cell>
          <cell r="S686">
            <v>13.153986021197079</v>
          </cell>
        </row>
        <row r="687">
          <cell r="A687">
            <v>684</v>
          </cell>
          <cell r="R687">
            <v>13.408328116899677</v>
          </cell>
          <cell r="S687">
            <v>13.154354380841269</v>
          </cell>
        </row>
        <row r="688">
          <cell r="A688">
            <v>685</v>
          </cell>
          <cell r="R688">
            <v>13.413096315048698</v>
          </cell>
          <cell r="S688">
            <v>13.154728625856063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OPEC"/>
      <sheetName val="IND TOTAL"/>
      <sheetName val="IG"/>
      <sheetName val="CC"/>
      <sheetName val="siup "/>
      <sheetName val="comercio"/>
      <sheetName val="transporte"/>
      <sheetName val="comunicac"/>
      <sheetName val="IF"/>
      <sheetName val="APU"/>
      <sheetName val="OS"/>
      <sheetName val="TOTAL SERV"/>
      <sheetName val="DUMMY"/>
      <sheetName val="PIB(total uf)"/>
      <sheetName val=" PIB Brasil ( R$ de 1996 )"/>
      <sheetName val="Real_2004"/>
      <sheetName val="_PIB Brasil _ R_ de 1996 _"/>
      <sheetName val="pibr96"/>
      <sheetName val="#REF"/>
      <sheetName val="Grafico Cntr"/>
      <sheetName val="Dados de entrada"/>
      <sheetName val="PPA Tariff"/>
      <sheetName val="CVA_Projetada12meses"/>
      <sheetName val="INDIECO1"/>
      <sheetName val=""/>
      <sheetName val="IND_TOTAL"/>
      <sheetName val="siup_"/>
      <sheetName val="TOTAL_SERV"/>
      <sheetName val="PIB(total_uf)"/>
      <sheetName val="_PIB_Brasil_(_R$_de_1996_)"/>
      <sheetName val="Form09"/>
      <sheetName val="Auxiliar"/>
      <sheetName val="PROTOCOLO"/>
      <sheetName val="IND_TOTAL1"/>
      <sheetName val="siup_1"/>
      <sheetName val="TOTAL_SERV1"/>
      <sheetName val="PIB(total_uf)1"/>
      <sheetName val="_PIB_Brasil_(_R$_de_1996_)1"/>
      <sheetName val="_PIB_Brasil___R__de_1996__"/>
      <sheetName val="Grafico_Cntr"/>
      <sheetName val="Dados_de_entrada"/>
      <sheetName val="PPA_Tariff"/>
      <sheetName val="IND_TOTAL2"/>
      <sheetName val="siup_2"/>
      <sheetName val="TOTAL_SERV2"/>
      <sheetName val="PIB(total_uf)2"/>
      <sheetName val="_PIB_Brasil_(_R$_de_1996_)2"/>
      <sheetName val="_PIB_Brasil___R__de_1996__1"/>
      <sheetName val="Grafico_Cntr1"/>
      <sheetName val="Dados_de_entrada1"/>
      <sheetName val="PPA_Tariff1"/>
      <sheetName val="Variables"/>
      <sheetName val="Adtos Diversos"/>
      <sheetName val="ce"/>
      <sheetName val="Mercado"/>
      <sheetName val="Tarifas_de_Fornecimento"/>
      <sheetName val="Tarifas_de_Suprimento"/>
      <sheetName val="DadosImportar"/>
      <sheetName val="DadosImportadosSamp"/>
      <sheetName val="Críticas"/>
      <sheetName val="DePara"/>
      <sheetName val="RTOS_APOIO"/>
      <sheetName val="apoio"/>
      <sheetName val="apoio_data"/>
      <sheetName val="APOIO_LISTA"/>
      <sheetName val="RECEITAS_DE_TARIFAS"/>
      <sheetName val="SUBSIDIOS_CDE_TARIFAS"/>
      <sheetName val="GDP"/>
      <sheetName val="Tax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Nomes"/>
      <sheetName val="BD"/>
      <sheetName val="Entrada"/>
      <sheetName val="Resultado"/>
      <sheetName val="Mercado"/>
      <sheetName val="Mercado_Receita"/>
      <sheetName val="VPB e Fator X"/>
      <sheetName val="Encargos"/>
      <sheetName val="CUSD"/>
      <sheetName val="Rede B."/>
      <sheetName val="Energia"/>
      <sheetName val="CVA"/>
      <sheetName val="Financeiros"/>
      <sheetName val="Indexador"/>
      <sheetName val="Índices"/>
      <sheetName val="BD-NET"/>
      <sheetName val="Votos e NTs"/>
      <sheetName val="Tarifa_GD-desv"/>
      <sheetName val="Aj.Subsidio"/>
      <sheetName val="NT 3CRTP"/>
      <sheetName val="Plan1"/>
      <sheetName val="Financ. Eletronucle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5">
          <cell r="R5" t="str">
            <v>COMPONENTES FINANCEIROS</v>
          </cell>
        </row>
        <row r="8">
          <cell r="R8">
            <v>0</v>
          </cell>
        </row>
        <row r="9">
          <cell r="R9" t="str">
            <v>Ajuste financeiro P &amp; D, Eficiência Energética e Ressarc. ICMS Sistemas Isolados</v>
          </cell>
        </row>
        <row r="10">
          <cell r="R10" t="str">
            <v>Ajuste Financeiro ref. concatenação dos CUSDs</v>
          </cell>
        </row>
        <row r="11">
          <cell r="R11" t="str">
            <v>Ajuste Financeiro ref. concatenação Suprimento (componente TE)</v>
          </cell>
        </row>
        <row r="12">
          <cell r="R12" t="str">
            <v>Ajuste Financeiro ref. concatenação Suprimento (componente TUSD)</v>
          </cell>
        </row>
        <row r="13">
          <cell r="R13" t="str">
            <v>Ajuste Financeiro ref. recálculo Reajuste/Revisão ano anterior</v>
          </cell>
        </row>
        <row r="14">
          <cell r="R14" t="str">
            <v>Ajuste Financeiro referente à TUSD-G Geradoras/DIT's - Res 497/2007</v>
          </cell>
        </row>
        <row r="15">
          <cell r="R15" t="str">
            <v>Ajuste Financeiro RGR Janeiro 2013</v>
          </cell>
        </row>
        <row r="16">
          <cell r="R16" t="str">
            <v>Ajuste Financeiro Suprida x Supridora - Res 243/2006</v>
          </cell>
        </row>
        <row r="17">
          <cell r="R17" t="str">
            <v>Ajuste Financeiro Suprida x Supridora - Res 243/2006 (Componente TE)</v>
          </cell>
        </row>
        <row r="18">
          <cell r="R18" t="str">
            <v>Ajuste ref. equilíbrio econômico-financeiro TUSDg (A2)</v>
          </cell>
        </row>
        <row r="19">
          <cell r="R19" t="str">
            <v>Consumidor A1 - Ativos de Conexão já considerados na Parcela B</v>
          </cell>
        </row>
        <row r="20">
          <cell r="R20" t="str">
            <v>Consumidor A1 - Ativos de Conexão/DIT já considerados na Parcela A</v>
          </cell>
        </row>
        <row r="21">
          <cell r="R21" t="str">
            <v>CVA em Processamento - Encargos Setoriais</v>
          </cell>
        </row>
        <row r="22">
          <cell r="R22" t="str">
            <v>CVA em Processamento - Energia comprada</v>
          </cell>
        </row>
        <row r="23">
          <cell r="R23" t="str">
            <v>CVA em Processamento - Transmissão</v>
          </cell>
        </row>
        <row r="24">
          <cell r="R24" t="str">
            <v>Déficit - Programa Luz Para Todos</v>
          </cell>
        </row>
        <row r="25">
          <cell r="R25" t="str">
            <v>Diferencial Eletronuclear - Lei nº 12.111/2009</v>
          </cell>
        </row>
        <row r="26">
          <cell r="R26" t="str">
            <v>Estorno do ICMS para compra de óleo diesel</v>
          </cell>
        </row>
        <row r="27">
          <cell r="R27" t="str">
            <v>Exposição Diferença Preços entre Submercados</v>
          </cell>
        </row>
        <row r="28">
          <cell r="R28" t="str">
            <v>Garantias financeiras na contratação regulada de energia (CCEAR)</v>
          </cell>
        </row>
        <row r="29">
          <cell r="R29" t="str">
            <v>Implantação do Manual de Controle Patrimonial - MCPSE</v>
          </cell>
        </row>
        <row r="30">
          <cell r="R30" t="str">
            <v>Neutralidade - Encargos Setoriais</v>
          </cell>
        </row>
        <row r="31">
          <cell r="R31" t="str">
            <v>Parcela de Ajuste de Conexão/DIT</v>
          </cell>
        </row>
        <row r="32">
          <cell r="R32" t="str">
            <v>Parcela de Ajuste RB Fronteira</v>
          </cell>
        </row>
        <row r="33">
          <cell r="R33" t="str">
            <v>Parcela Restante do Delta PB</v>
          </cell>
        </row>
        <row r="34">
          <cell r="R34" t="str">
            <v>Passivo Financeiro Complementar de Conexão/DIT</v>
          </cell>
        </row>
        <row r="35">
          <cell r="R35" t="str">
            <v>Penalidade por descumprimento de meta de universalização</v>
          </cell>
        </row>
        <row r="36">
          <cell r="R36" t="str">
            <v>Previsão da sobrecontratação/exposição de energia</v>
          </cell>
        </row>
        <row r="37">
          <cell r="R37" t="str">
            <v>Reclassificação Baixa Renda - Despacho NEGATIVO - Res 514/02 e 89/05</v>
          </cell>
        </row>
        <row r="38">
          <cell r="R38" t="str">
            <v>Repasse da sobrecontratação/exposição de energia REN n° 255/2007</v>
          </cell>
        </row>
        <row r="39">
          <cell r="R39" t="str">
            <v>Repasse de compensação DIC/FIC</v>
          </cell>
        </row>
        <row r="40">
          <cell r="R40" t="str">
            <v>REVERSÃO ano anterior da Previsão da sobrecontratação/exposição de energia</v>
          </cell>
        </row>
        <row r="41">
          <cell r="R41" t="str">
            <v>REVERSÃO Consultoria Campanha de Medidas - Res. 166/2005</v>
          </cell>
        </row>
        <row r="42">
          <cell r="R42" t="str">
            <v>REVERSÃO Consultoria para Reavaliação de Ativos - Res. 493/2002</v>
          </cell>
        </row>
        <row r="43">
          <cell r="R43" t="str">
            <v>Saldo a Compensar CVA-Ano Anterior + Ajustes</v>
          </cell>
        </row>
        <row r="44">
          <cell r="R44" t="str">
            <v>Saldo a compensar da  RTE</v>
          </cell>
        </row>
        <row r="45">
          <cell r="R45" t="str">
            <v xml:space="preserve">Saldo a Compensar Financeiros ano anterior </v>
          </cell>
        </row>
        <row r="46">
          <cell r="R46" t="str">
            <v>Subsídio, Reversão e Previsão APE/PIE-Res.166/2005</v>
          </cell>
        </row>
        <row r="47">
          <cell r="R47" t="str">
            <v>Subsídio, Reversão e Previsão Cons. Livre Fonte Inc. Res077/2004</v>
          </cell>
        </row>
        <row r="48">
          <cell r="R48" t="str">
            <v>Subsídio, Reversão e Previsão Cooperativas</v>
          </cell>
        </row>
        <row r="49">
          <cell r="R49" t="str">
            <v>Subsídio, Reversão e Previsão Ger. Font.Inc. -Res.077/2004</v>
          </cell>
        </row>
        <row r="50">
          <cell r="R50" t="str">
            <v>Subsídio, Reversão e Previsão Irrig./Aquicultura.-Res.207/2006</v>
          </cell>
        </row>
        <row r="51">
          <cell r="R51" t="str">
            <v>Subsídio, reversão e Previsão Tusd-Fio B-Suprida-Res.243/2006</v>
          </cell>
        </row>
        <row r="52">
          <cell r="R52" t="str">
            <v>Subvenção CDE - art 13, inciso VIII,  Lei nº 10.438/2002</v>
          </cell>
        </row>
        <row r="53">
          <cell r="R53" t="str">
            <v>Total Geral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SPARTA ADMIN"/>
      <sheetName val="Entrada"/>
      <sheetName val="BD"/>
      <sheetName val="Resultado"/>
      <sheetName val="NT Revisao"/>
      <sheetName val="Votos e NTs"/>
      <sheetName val="Voto Rev"/>
      <sheetName val="Fator Q"/>
      <sheetName val="VPB1"/>
      <sheetName val="VPB e Fator X"/>
      <sheetName val="UDEROR"/>
      <sheetName val="Avaliação Parcela B Nova"/>
      <sheetName val="RB e Conexão"/>
      <sheetName val="Encargos"/>
      <sheetName val="CUSD"/>
      <sheetName val="Energia"/>
      <sheetName val="REN711"/>
      <sheetName val="Neutralidade"/>
      <sheetName val="Financeiros"/>
      <sheetName val="CVA"/>
      <sheetName val="Mercado"/>
      <sheetName val="Financeiro RTE"/>
      <sheetName val="Mercado_Receita"/>
      <sheetName val="BD-NET"/>
      <sheetName val="Suprimento"/>
      <sheetName val="Indexador"/>
      <sheetName val="Índices"/>
      <sheetName val="Voto"/>
      <sheetName val="Aj.Subsid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9">
          <cell r="F39">
            <v>3.5025730499510743E-2</v>
          </cell>
        </row>
      </sheetData>
      <sheetData sheetId="10"/>
      <sheetData sheetId="11"/>
      <sheetData sheetId="12"/>
      <sheetData sheetId="13"/>
      <sheetData sheetId="14"/>
      <sheetData sheetId="15"/>
      <sheetData sheetId="16">
        <row r="5">
          <cell r="H5">
            <v>2986709.3389999978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INC"/>
      <sheetName val="Plan1"/>
      <sheetName val="Plan2"/>
      <sheetName val="Plan3"/>
      <sheetName val="selic diária"/>
      <sheetName val="CONTRATOS ENERGIA"/>
      <sheetName val="CVA_Projetada12meses"/>
      <sheetName val="I-BAL05"/>
      <sheetName val="1120104"/>
      <sheetName val="Inputs"/>
      <sheetName val="IPCA"/>
      <sheetName val="#REF"/>
      <sheetName val="INDIECO1"/>
      <sheetName val="Dados de Entrada - Planejamento"/>
      <sheetName val="Compras2003-4"/>
      <sheetName val="BD_REFATURAMENTO_GRUPO-B"/>
      <sheetName val="REFAT_GRUPO-B_ELPA"/>
      <sheetName val="selic_diária"/>
      <sheetName val="CONTRATOS_ENERGIA"/>
      <sheetName val="Dados_de_Entrada_-_Planejamento"/>
      <sheetName val="RESULTADO MÊS A MÊS"/>
      <sheetName val="MACRO"/>
      <sheetName val="BancoSegment"/>
      <sheetName val="Critérios"/>
      <sheetName val="ENT_BASES"/>
      <sheetName val="A4.4-MARFLEX"/>
      <sheetName val="pl atual"/>
      <sheetName val="CEEMES"/>
    </sheetNames>
    <sheetDataSet>
      <sheetData sheetId="0" refreshError="1">
        <row r="360">
          <cell r="T360" t="str">
            <v xml:space="preserve">      ENERGIA  INCENTIVADA</v>
          </cell>
        </row>
        <row r="362">
          <cell r="U362" t="str">
            <v xml:space="preserve">  ETST - MWh</v>
          </cell>
        </row>
        <row r="364">
          <cell r="T364">
            <v>1992</v>
          </cell>
          <cell r="U364">
            <v>1993</v>
          </cell>
          <cell r="V364">
            <v>1994</v>
          </cell>
          <cell r="W364">
            <v>1995</v>
          </cell>
          <cell r="X364">
            <v>1996</v>
          </cell>
        </row>
        <row r="365">
          <cell r="S365" t="str">
            <v>JAN</v>
          </cell>
          <cell r="T365">
            <v>4540</v>
          </cell>
          <cell r="U365">
            <v>7834</v>
          </cell>
          <cell r="V365">
            <v>7204</v>
          </cell>
          <cell r="W365">
            <v>317</v>
          </cell>
          <cell r="X365">
            <v>0</v>
          </cell>
        </row>
        <row r="366">
          <cell r="S366" t="str">
            <v>FEV</v>
          </cell>
          <cell r="T366">
            <v>5574</v>
          </cell>
          <cell r="U366">
            <v>7886</v>
          </cell>
          <cell r="V366">
            <v>8151</v>
          </cell>
          <cell r="W366">
            <v>3529</v>
          </cell>
          <cell r="X366">
            <v>9.0589999999999993</v>
          </cell>
        </row>
        <row r="367">
          <cell r="S367" t="str">
            <v>MAR</v>
          </cell>
          <cell r="T367">
            <v>3691</v>
          </cell>
          <cell r="U367">
            <v>6802</v>
          </cell>
          <cell r="V367">
            <v>5783</v>
          </cell>
          <cell r="W367">
            <v>5606</v>
          </cell>
          <cell r="X367">
            <v>2105.902</v>
          </cell>
        </row>
        <row r="368">
          <cell r="S368" t="str">
            <v>ABR</v>
          </cell>
          <cell r="T368">
            <v>5868</v>
          </cell>
          <cell r="U368">
            <v>3455</v>
          </cell>
          <cell r="V368">
            <v>8191</v>
          </cell>
          <cell r="W368">
            <v>5029</v>
          </cell>
          <cell r="X368">
            <v>908.64700000000005</v>
          </cell>
        </row>
        <row r="369">
          <cell r="S369" t="str">
            <v>MAI</v>
          </cell>
          <cell r="T369">
            <v>7095</v>
          </cell>
          <cell r="U369">
            <v>4199</v>
          </cell>
          <cell r="V369">
            <v>7473</v>
          </cell>
          <cell r="W369">
            <v>5681</v>
          </cell>
          <cell r="X369">
            <v>2479.6979999999999</v>
          </cell>
        </row>
        <row r="370">
          <cell r="S370" t="str">
            <v>JUN</v>
          </cell>
          <cell r="T370">
            <v>8087</v>
          </cell>
          <cell r="U370">
            <v>7357</v>
          </cell>
          <cell r="V370">
            <v>6241</v>
          </cell>
          <cell r="W370">
            <v>7383</v>
          </cell>
          <cell r="X370">
            <v>0</v>
          </cell>
        </row>
        <row r="371">
          <cell r="S371" t="str">
            <v>JUL</v>
          </cell>
          <cell r="T371">
            <v>7846</v>
          </cell>
          <cell r="U371">
            <v>8192</v>
          </cell>
          <cell r="V371">
            <v>7661</v>
          </cell>
          <cell r="W371">
            <v>4324</v>
          </cell>
          <cell r="X371">
            <v>0</v>
          </cell>
        </row>
        <row r="372">
          <cell r="S372" t="str">
            <v>AGO</v>
          </cell>
          <cell r="T372">
            <v>10487</v>
          </cell>
          <cell r="U372">
            <v>8910</v>
          </cell>
          <cell r="V372">
            <v>8071</v>
          </cell>
          <cell r="W372">
            <v>0</v>
          </cell>
          <cell r="X372">
            <v>0</v>
          </cell>
        </row>
        <row r="373">
          <cell r="S373" t="str">
            <v>SET</v>
          </cell>
          <cell r="T373">
            <v>10287</v>
          </cell>
          <cell r="U373">
            <v>7554</v>
          </cell>
          <cell r="V373">
            <v>9886</v>
          </cell>
          <cell r="W373">
            <v>0</v>
          </cell>
          <cell r="X373">
            <v>0</v>
          </cell>
        </row>
        <row r="374">
          <cell r="S374" t="str">
            <v>OUT</v>
          </cell>
          <cell r="T374">
            <v>9541</v>
          </cell>
          <cell r="U374">
            <v>8997</v>
          </cell>
          <cell r="V374">
            <v>9202</v>
          </cell>
          <cell r="W374">
            <v>0</v>
          </cell>
          <cell r="X374">
            <v>0</v>
          </cell>
        </row>
        <row r="375">
          <cell r="S375" t="str">
            <v>NOV</v>
          </cell>
          <cell r="T375">
            <v>9137</v>
          </cell>
          <cell r="U375">
            <v>7455</v>
          </cell>
          <cell r="V375">
            <v>6085</v>
          </cell>
          <cell r="W375">
            <v>0</v>
          </cell>
          <cell r="X375">
            <v>0</v>
          </cell>
        </row>
        <row r="376">
          <cell r="S376" t="str">
            <v>DEZ</v>
          </cell>
          <cell r="T376">
            <v>9466</v>
          </cell>
          <cell r="U376">
            <v>6110</v>
          </cell>
          <cell r="V376">
            <v>3</v>
          </cell>
          <cell r="W376">
            <v>0</v>
          </cell>
          <cell r="X376">
            <v>0</v>
          </cell>
        </row>
        <row r="377">
          <cell r="S377" t="str">
            <v>TOTAL</v>
          </cell>
          <cell r="T377">
            <v>91619</v>
          </cell>
          <cell r="U377">
            <v>84751</v>
          </cell>
          <cell r="V377">
            <v>83951</v>
          </cell>
          <cell r="W377">
            <v>31869</v>
          </cell>
          <cell r="X377">
            <v>5504.3060000000005</v>
          </cell>
        </row>
        <row r="382">
          <cell r="S382" t="str">
            <v>ETST  -    Energia Temporária de Sobra Térmica.</v>
          </cell>
        </row>
        <row r="385">
          <cell r="T385" t="str">
            <v xml:space="preserve">      1 9 9 6 - MWh</v>
          </cell>
        </row>
        <row r="386">
          <cell r="V386" t="str">
            <v xml:space="preserve"> </v>
          </cell>
          <cell r="W386">
            <v>0</v>
          </cell>
          <cell r="X386">
            <v>0</v>
          </cell>
          <cell r="Y386">
            <v>0</v>
          </cell>
          <cell r="Z386" t="str">
            <v xml:space="preserve"> </v>
          </cell>
        </row>
        <row r="387">
          <cell r="T387" t="str">
            <v>ETEL</v>
          </cell>
          <cell r="U387" t="str">
            <v>ETEL</v>
          </cell>
          <cell r="V387" t="str">
            <v>ETAI</v>
          </cell>
          <cell r="W387">
            <v>0</v>
          </cell>
          <cell r="X387">
            <v>0</v>
          </cell>
          <cell r="Y387">
            <v>0</v>
          </cell>
          <cell r="Z387" t="str">
            <v>OUTRAS</v>
          </cell>
        </row>
        <row r="388">
          <cell r="T388" t="str">
            <v>PANAM.</v>
          </cell>
          <cell r="U388" t="str">
            <v>VALE</v>
          </cell>
          <cell r="V388" t="str">
            <v>VALE</v>
          </cell>
          <cell r="W388" t="str">
            <v>TOTAL</v>
          </cell>
          <cell r="X388">
            <v>0</v>
          </cell>
          <cell r="Y388">
            <v>0</v>
          </cell>
          <cell r="Z388" t="str">
            <v>EST</v>
          </cell>
          <cell r="AA388" t="str">
            <v>ETAI</v>
          </cell>
        </row>
        <row r="389">
          <cell r="S389" t="str">
            <v>JAN</v>
          </cell>
          <cell r="T389">
            <v>1309.5029999999999</v>
          </cell>
          <cell r="U389">
            <v>12327.308000000001</v>
          </cell>
          <cell r="V389">
            <v>7894.0360000000001</v>
          </cell>
          <cell r="W389">
            <v>21530.847000000002</v>
          </cell>
          <cell r="X389">
            <v>0</v>
          </cell>
          <cell r="Y389" t="str">
            <v>JAN</v>
          </cell>
          <cell r="Z389">
            <v>329.12099999999998</v>
          </cell>
          <cell r="AA389">
            <v>177.25399999999999</v>
          </cell>
        </row>
        <row r="390">
          <cell r="S390" t="str">
            <v>FEV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 t="str">
            <v>FEV</v>
          </cell>
          <cell r="Z390">
            <v>54.686999999999998</v>
          </cell>
          <cell r="AA390">
            <v>379.74599999999998</v>
          </cell>
        </row>
        <row r="391">
          <cell r="S391" t="str">
            <v>MAR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 t="str">
            <v>MAR</v>
          </cell>
          <cell r="Z391">
            <v>754.79100000000005</v>
          </cell>
          <cell r="AA391">
            <v>154.93899999999999</v>
          </cell>
        </row>
        <row r="392">
          <cell r="S392" t="str">
            <v>ABR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 t="str">
            <v>ABR</v>
          </cell>
          <cell r="Z392">
            <v>211.536</v>
          </cell>
          <cell r="AA392">
            <v>300.2</v>
          </cell>
        </row>
        <row r="393">
          <cell r="S393" t="str">
            <v>MAI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 t="str">
            <v>MAI</v>
          </cell>
          <cell r="Z393">
            <v>2529.5619999999999</v>
          </cell>
          <cell r="AA393">
            <v>3254.3380000000002</v>
          </cell>
        </row>
        <row r="394">
          <cell r="S394" t="str">
            <v>JUN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 t="str">
            <v>JUN</v>
          </cell>
          <cell r="Z394">
            <v>72.265000000000001</v>
          </cell>
          <cell r="AA394">
            <v>1930.627</v>
          </cell>
        </row>
        <row r="395">
          <cell r="S395" t="str">
            <v>JUL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 t="str">
            <v>JUL</v>
          </cell>
          <cell r="Z395">
            <v>0</v>
          </cell>
          <cell r="AA395">
            <v>493.27300000000002</v>
          </cell>
        </row>
        <row r="396">
          <cell r="S396" t="str">
            <v>AGO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 t="str">
            <v>AGO</v>
          </cell>
          <cell r="Z396">
            <v>0</v>
          </cell>
          <cell r="AA396">
            <v>11.805</v>
          </cell>
        </row>
        <row r="397">
          <cell r="S397" t="str">
            <v>SET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 t="str">
            <v>SET</v>
          </cell>
          <cell r="Z397">
            <v>0</v>
          </cell>
          <cell r="AA397">
            <v>757.58</v>
          </cell>
        </row>
        <row r="398">
          <cell r="S398" t="str">
            <v>OUT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 t="str">
            <v>OUT</v>
          </cell>
          <cell r="Z398">
            <v>0</v>
          </cell>
          <cell r="AA398">
            <v>744.03</v>
          </cell>
        </row>
        <row r="399">
          <cell r="S399" t="str">
            <v>NOV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 t="str">
            <v>NOV</v>
          </cell>
          <cell r="Z399">
            <v>0</v>
          </cell>
          <cell r="AA399">
            <v>663.69</v>
          </cell>
        </row>
        <row r="400">
          <cell r="S400" t="str">
            <v>DEZ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 t="str">
            <v>DEZ</v>
          </cell>
          <cell r="Z400">
            <v>0</v>
          </cell>
          <cell r="AA400">
            <v>0</v>
          </cell>
        </row>
        <row r="401">
          <cell r="S401" t="str">
            <v>TOTAL</v>
          </cell>
          <cell r="T401">
            <v>1309.5029999999999</v>
          </cell>
          <cell r="U401">
            <v>12327.308000000001</v>
          </cell>
          <cell r="V401">
            <v>7894.0360000000001</v>
          </cell>
          <cell r="W401">
            <v>21530.847000000002</v>
          </cell>
          <cell r="X401">
            <v>0</v>
          </cell>
          <cell r="Y401" t="str">
            <v>TOTAL</v>
          </cell>
          <cell r="Z401">
            <v>3952.962</v>
          </cell>
          <cell r="AA401">
            <v>8868.482</v>
          </cell>
        </row>
        <row r="406">
          <cell r="S406" t="str">
            <v xml:space="preserve"> EST -  Energia Eletrica  de Sobra Temporária. </v>
          </cell>
        </row>
        <row r="407">
          <cell r="S407" t="str">
            <v>ETAI  -    Energia Térmica Altamente Interruptivel.</v>
          </cell>
        </row>
        <row r="409">
          <cell r="S409">
            <v>35454.449067361114</v>
          </cell>
        </row>
        <row r="410">
          <cell r="S410" t="str">
            <v>DIME.F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ustes dessa versão"/>
      <sheetName val="Resumo RB"/>
      <sheetName val="Encargo Uso RB"/>
      <sheetName val="Encargo Conexão"/>
      <sheetName val="Consumidores A1"/>
      <sheetName val="Análise de RAP"/>
      <sheetName val="Análise de PA"/>
      <sheetName val="TUST previsão"/>
      <sheetName val="Conexão previsão"/>
      <sheetName val="tela CUSTs ONS disponíveis"/>
      <sheetName val="PIT Jaboatão II"/>
      <sheetName val="PIT LAGOA DO CARRO"/>
      <sheetName val="SACT"/>
      <sheetName val="bd101_MDL"/>
      <sheetName val="Banco_Dist"/>
      <sheetName val="Banco_A1"/>
      <sheetName val="BD101_ConsA1"/>
      <sheetName val="bd101_RB"/>
      <sheetName val="bd101_FR"/>
      <sheetName val="BD101_CNX"/>
      <sheetName val="BD101_Controle"/>
    </sheetNames>
    <sheetDataSet>
      <sheetData sheetId="0"/>
      <sheetData sheetId="1"/>
      <sheetData sheetId="2">
        <row r="2">
          <cell r="N2" t="str">
            <v>Não consta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Índice"/>
      <sheetName val="Votos e NTs"/>
      <sheetName val="Resumo"/>
      <sheetName val="Calc_Mercado"/>
      <sheetName val="Calc_Energia"/>
      <sheetName val="Calc_Tranporte"/>
      <sheetName val="ContratosE"/>
      <sheetName val="Conexao"/>
      <sheetName val="Transporte"/>
      <sheetName val="MercadoBase"/>
      <sheetName val="Calc_Encargo"/>
      <sheetName val="ParcelaB"/>
      <sheetName val="Calc_Financeiro"/>
      <sheetName val="PARAM"/>
      <sheetName val="BADNETMini"/>
      <sheetName val="Analise_Energia"/>
      <sheetName val="Indicadores_Mensais"/>
      <sheetName val="Ajustes"/>
      <sheetName val="Empresas_Codigo"/>
      <sheetName val="Indicadores_Diarios"/>
      <sheetName val="BADNETMiniCod"/>
      <sheetName val="CoberturaCVA"/>
      <sheetName val="MUSTCVA"/>
      <sheetName val="Plan2"/>
    </sheetNames>
    <sheetDataSet>
      <sheetData sheetId="0">
        <row r="7">
          <cell r="F7">
            <v>42005</v>
          </cell>
        </row>
        <row r="12">
          <cell r="C12">
            <v>42038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RESUMO BRR blindada"/>
      <sheetName val="RESUMO BRR desblindada"/>
      <sheetName val="Release"/>
      <sheetName val="Mercado - Receita Anual"/>
      <sheetName val="Plan1"/>
      <sheetName val="Mercado Receita"/>
      <sheetName val="COMPRA DE ENERGIA"/>
      <sheetName val="BALANÇO"/>
      <sheetName val="ENCARGOS E TRANSPORTE"/>
      <sheetName val="REDE BASICA"/>
      <sheetName val="FATOR X_VPB blindada "/>
      <sheetName val="FATOR X_VPB desblindada"/>
      <sheetName val="FINANCEIROS"/>
      <sheetName val="CVA"/>
      <sheetName val="Neutralidade"/>
      <sheetName val="Subsídio"/>
      <sheetName val="Garantias Fin."/>
      <sheetName val="Outros"/>
      <sheetName val="INDICADORES"/>
    </sheetNames>
    <sheetDataSet>
      <sheetData sheetId="0"/>
      <sheetData sheetId="1">
        <row r="2">
          <cell r="C2" t="str">
            <v>CERON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BD"/>
      <sheetName val="Entrada"/>
      <sheetName val="Resultado"/>
      <sheetName val="Votos e NTs"/>
      <sheetName val="NT Revisao"/>
      <sheetName val="Apresentação"/>
      <sheetName val="AP x Final"/>
      <sheetName val="Mercado"/>
      <sheetName val="Mercado_Receita"/>
      <sheetName val="VPB1"/>
      <sheetName val="VPB e Fator X"/>
      <sheetName val="Avaliação Parcela B"/>
      <sheetName val="Fator Q"/>
      <sheetName val="Energia"/>
      <sheetName val="RB e Conexão"/>
      <sheetName val="CUSD"/>
      <sheetName val="Encargos"/>
      <sheetName val="Financeiros"/>
      <sheetName val="Neutralidade-COVID"/>
      <sheetName val="CVA"/>
      <sheetName val="COVID"/>
      <sheetName val="Postergação"/>
      <sheetName val="Finan_PCH Rasgão"/>
      <sheetName val="Suprimento"/>
      <sheetName val="Financeiro RTE"/>
      <sheetName val="Aj.Subsidio"/>
      <sheetName val="Indexador"/>
      <sheetName val="Índices"/>
      <sheetName val="BD_Upload_antigo"/>
      <sheetName val="BD-NET"/>
      <sheetName val="SPARTA ADMIN"/>
      <sheetName val="SPARTA Reajuste Tarifário 2021 "/>
    </sheetNames>
    <sheetDataSet>
      <sheetData sheetId="0">
        <row r="6">
          <cell r="B6" t="str">
            <v>ELETROPAULO</v>
          </cell>
        </row>
        <row r="8">
          <cell r="G8">
            <v>44369.61310185185</v>
          </cell>
        </row>
        <row r="10">
          <cell r="C10">
            <v>44381</v>
          </cell>
        </row>
        <row r="16">
          <cell r="G16">
            <v>44369.613402777781</v>
          </cell>
        </row>
        <row r="21">
          <cell r="G21">
            <v>44369.61341435185</v>
          </cell>
        </row>
        <row r="22">
          <cell r="G22">
            <v>44368.466898148145</v>
          </cell>
        </row>
        <row r="23">
          <cell r="G23">
            <v>44364.571400462963</v>
          </cell>
        </row>
        <row r="24">
          <cell r="G24">
            <v>44369.613518518519</v>
          </cell>
        </row>
        <row r="25">
          <cell r="G25">
            <v>44369.613738425927</v>
          </cell>
        </row>
      </sheetData>
      <sheetData sheetId="1">
        <row r="8">
          <cell r="B8" t="str">
            <v>CDE Energia: Conta ACR</v>
          </cell>
          <cell r="C8">
            <v>0</v>
          </cell>
          <cell r="G8" t="str">
            <v>CCC</v>
          </cell>
          <cell r="L8" t="str">
            <v>Angra</v>
          </cell>
          <cell r="M8">
            <v>0.10673053629832994</v>
          </cell>
          <cell r="N8">
            <v>2021</v>
          </cell>
          <cell r="O8">
            <v>249.64</v>
          </cell>
        </row>
        <row r="9">
          <cell r="B9" t="str">
            <v>CDE Energia: Decreto</v>
          </cell>
          <cell r="C9">
            <v>0</v>
          </cell>
          <cell r="G9" t="str">
            <v>CDE</v>
          </cell>
          <cell r="H9">
            <v>2178788436.4932837</v>
          </cell>
          <cell r="I9" t="str">
            <v>REH 2.864/2021</v>
          </cell>
        </row>
        <row r="10">
          <cell r="B10" t="str">
            <v>TFSEE</v>
          </cell>
          <cell r="C10">
            <v>19907271.208975781</v>
          </cell>
          <cell r="G10" t="str">
            <v>CFURH</v>
          </cell>
        </row>
        <row r="11">
          <cell r="B11" t="str">
            <v>CDE</v>
          </cell>
          <cell r="C11">
            <v>2239589591.9739189</v>
          </cell>
          <cell r="G11" t="str">
            <v>ESS/EER</v>
          </cell>
          <cell r="H11">
            <v>352612044.79255998</v>
          </cell>
          <cell r="I11" t="str">
            <v>DSP 1.200/2021</v>
          </cell>
        </row>
        <row r="12">
          <cell r="G12" t="str">
            <v>PROINFA</v>
          </cell>
          <cell r="H12">
            <v>367740776.9686569</v>
          </cell>
          <cell r="I12" t="str">
            <v>ReH  2.815/2020</v>
          </cell>
          <cell r="L12">
            <v>2014</v>
          </cell>
          <cell r="M12">
            <v>0.15665043000000001</v>
          </cell>
        </row>
        <row r="13">
          <cell r="B13" t="str">
            <v>ESS/ERR</v>
          </cell>
          <cell r="C13">
            <v>355739976.6129337</v>
          </cell>
          <cell r="G13" t="str">
            <v>ONS</v>
          </cell>
          <cell r="H13">
            <v>700480</v>
          </cell>
          <cell r="I13" t="str">
            <v>Contribuição 2020</v>
          </cell>
          <cell r="L13">
            <v>2015</v>
          </cell>
          <cell r="M13">
            <v>0.15325746000000001</v>
          </cell>
        </row>
        <row r="14">
          <cell r="B14" t="str">
            <v>PROINFA</v>
          </cell>
          <cell r="C14">
            <v>313424756.12251598</v>
          </cell>
          <cell r="G14" t="str">
            <v>TFSEE</v>
          </cell>
          <cell r="L14">
            <v>2016</v>
          </cell>
          <cell r="M14">
            <v>0.15229683999999999</v>
          </cell>
        </row>
        <row r="15">
          <cell r="B15" t="str">
            <v>P&amp;D</v>
          </cell>
          <cell r="C15">
            <v>146351790.95531213</v>
          </cell>
          <cell r="G15" t="str">
            <v>EER</v>
          </cell>
          <cell r="H15">
            <v>324364492.11079443</v>
          </cell>
          <cell r="I15" t="str">
            <v>DSP 1.200/2021</v>
          </cell>
          <cell r="L15">
            <v>2017</v>
          </cell>
          <cell r="M15">
            <v>0.15581329999999999</v>
          </cell>
        </row>
        <row r="16">
          <cell r="B16" t="str">
            <v>ONS</v>
          </cell>
          <cell r="C16">
            <v>627678.2857142858</v>
          </cell>
          <cell r="G16" t="str">
            <v>TFSEE Fator de Carga</v>
          </cell>
          <cell r="H16">
            <v>0.70911942448514709</v>
          </cell>
          <cell r="L16">
            <v>2018</v>
          </cell>
          <cell r="M16">
            <v>0.15361525000000001</v>
          </cell>
        </row>
        <row r="17">
          <cell r="G17" t="str">
            <v>CDE Covid</v>
          </cell>
          <cell r="H17">
            <v>556620568.42054963</v>
          </cell>
          <cell r="I17" t="str">
            <v>DSP  939/2021</v>
          </cell>
          <cell r="L17">
            <v>2019</v>
          </cell>
          <cell r="M17">
            <v>0.15189800000000001</v>
          </cell>
        </row>
        <row r="18">
          <cell r="B18" t="str">
            <v>Pmix</v>
          </cell>
          <cell r="C18">
            <v>216.55762405992377</v>
          </cell>
          <cell r="L18">
            <v>2020</v>
          </cell>
          <cell r="M18">
            <v>0.14697099999999999</v>
          </cell>
        </row>
        <row r="19">
          <cell r="B19" t="str">
            <v>PN2020</v>
          </cell>
          <cell r="C19">
            <v>8.4264008793729334E-2</v>
          </cell>
          <cell r="L19">
            <v>2021</v>
          </cell>
          <cell r="M19">
            <v>0.14203185796814202</v>
          </cell>
        </row>
        <row r="20">
          <cell r="B20" t="str">
            <v>PN2021</v>
          </cell>
          <cell r="C20">
            <v>8.4246013190594021E-2</v>
          </cell>
          <cell r="L20">
            <v>2022</v>
          </cell>
          <cell r="M20">
            <v>0.14040900000000001</v>
          </cell>
        </row>
        <row r="21">
          <cell r="B21" t="str">
            <v>PT2019</v>
          </cell>
          <cell r="C21">
            <v>5.044949517859125E-2</v>
          </cell>
        </row>
        <row r="22">
          <cell r="B22" t="str">
            <v>Perda RB total</v>
          </cell>
          <cell r="C22">
            <v>2.7288880381491767E-2</v>
          </cell>
        </row>
        <row r="23">
          <cell r="L23">
            <v>44378</v>
          </cell>
          <cell r="M23">
            <v>1538.9151810848189</v>
          </cell>
          <cell r="N23">
            <v>28.07</v>
          </cell>
          <cell r="O23">
            <v>5.7946997434392418E-2</v>
          </cell>
          <cell r="P23">
            <v>699379.76602595451</v>
          </cell>
        </row>
        <row r="24">
          <cell r="B24" t="str">
            <v>CVA RB</v>
          </cell>
          <cell r="C24">
            <v>75339265.850500003</v>
          </cell>
          <cell r="G24" t="str">
            <v>Data Postergada</v>
          </cell>
          <cell r="H24">
            <v>44381</v>
          </cell>
          <cell r="L24">
            <v>44409</v>
          </cell>
          <cell r="M24">
            <v>1510.5088094911905</v>
          </cell>
          <cell r="N24">
            <v>28.07</v>
          </cell>
          <cell r="O24">
            <v>5.7946997434392418E-2</v>
          </cell>
          <cell r="P24">
            <v>699379.76602595451</v>
          </cell>
        </row>
        <row r="25">
          <cell r="B25" t="str">
            <v>CVA CCC</v>
          </cell>
          <cell r="C25">
            <v>0</v>
          </cell>
          <cell r="G25" t="str">
            <v>Data Anterior</v>
          </cell>
          <cell r="H25">
            <v>44381</v>
          </cell>
          <cell r="L25">
            <v>44440</v>
          </cell>
          <cell r="M25">
            <v>1501.9868980131018</v>
          </cell>
          <cell r="N25">
            <v>28.07</v>
          </cell>
          <cell r="O25">
            <v>5.7946997434392418E-2</v>
          </cell>
          <cell r="P25">
            <v>676819.12841221411</v>
          </cell>
        </row>
        <row r="26">
          <cell r="B26" t="str">
            <v>CVA CDE</v>
          </cell>
          <cell r="C26">
            <v>249310740.84639999</v>
          </cell>
          <cell r="G26" t="str">
            <v>Diferença de Dias</v>
          </cell>
          <cell r="H26">
            <v>0</v>
          </cell>
          <cell r="L26">
            <v>44470</v>
          </cell>
          <cell r="M26">
            <v>1479.2618007381991</v>
          </cell>
          <cell r="N26">
            <v>28.07</v>
          </cell>
          <cell r="O26">
            <v>5.7946997434392418E-2</v>
          </cell>
          <cell r="P26">
            <v>699379.76602595451</v>
          </cell>
        </row>
        <row r="27">
          <cell r="B27" t="str">
            <v>CVA CFURH</v>
          </cell>
          <cell r="G27" t="str">
            <v>MesesAdin</v>
          </cell>
          <cell r="H27">
            <v>0</v>
          </cell>
          <cell r="L27">
            <v>44501</v>
          </cell>
          <cell r="M27">
            <v>1473.5805264194735</v>
          </cell>
          <cell r="N27">
            <v>28.07</v>
          </cell>
          <cell r="O27">
            <v>5.7946997434392418E-2</v>
          </cell>
          <cell r="P27">
            <v>676819.12841221411</v>
          </cell>
        </row>
        <row r="28">
          <cell r="B28" t="str">
            <v>CVA ESS\ERR</v>
          </cell>
          <cell r="C28">
            <v>-339473860.64950001</v>
          </cell>
          <cell r="G28" t="str">
            <v>Reversão Subvenção CDE</v>
          </cell>
          <cell r="L28">
            <v>44531</v>
          </cell>
          <cell r="M28">
            <v>1439.4928805071195</v>
          </cell>
          <cell r="N28">
            <v>28.07</v>
          </cell>
          <cell r="O28">
            <v>5.7946997434392418E-2</v>
          </cell>
          <cell r="P28">
            <v>699379.76602595451</v>
          </cell>
        </row>
        <row r="29">
          <cell r="B29" t="str">
            <v>CVA PROINFA</v>
          </cell>
          <cell r="C29">
            <v>-37319228.428099997</v>
          </cell>
          <cell r="G29" t="str">
            <v>Data 4CRT</v>
          </cell>
          <cell r="H29">
            <v>42189</v>
          </cell>
          <cell r="L29">
            <v>44562</v>
          </cell>
          <cell r="M29">
            <v>1423.0452150000003</v>
          </cell>
          <cell r="N29">
            <v>28.07</v>
          </cell>
          <cell r="O29">
            <v>5.7946997434392418E-2</v>
          </cell>
          <cell r="P29">
            <v>691388.64317303023</v>
          </cell>
        </row>
        <row r="30">
          <cell r="B30" t="str">
            <v>CVA TRANS. ITAIPU</v>
          </cell>
          <cell r="C30">
            <v>20928591.887699999</v>
          </cell>
          <cell r="L30">
            <v>44593</v>
          </cell>
          <cell r="M30">
            <v>1423.0452150000003</v>
          </cell>
          <cell r="N30">
            <v>28.07</v>
          </cell>
          <cell r="O30">
            <v>5.7946997434392418E-2</v>
          </cell>
          <cell r="P30">
            <v>624480.06480144663</v>
          </cell>
        </row>
        <row r="31">
          <cell r="B31" t="str">
            <v>CVA ENERGIA</v>
          </cell>
          <cell r="C31">
            <v>997303427.88489997</v>
          </cell>
          <cell r="L31">
            <v>44621</v>
          </cell>
          <cell r="M31">
            <v>1458.147465</v>
          </cell>
          <cell r="N31">
            <v>28.07</v>
          </cell>
          <cell r="O31">
            <v>5.7946997434392418E-2</v>
          </cell>
          <cell r="P31">
            <v>691388.64317303023</v>
          </cell>
        </row>
        <row r="32">
          <cell r="B32" t="str">
            <v>CVA CDE E</v>
          </cell>
          <cell r="C32">
            <v>-48984321.568000004</v>
          </cell>
          <cell r="L32">
            <v>44652</v>
          </cell>
          <cell r="M32">
            <v>1482.0169950000002</v>
          </cell>
          <cell r="N32">
            <v>28.07</v>
          </cell>
          <cell r="O32">
            <v>5.7946997434392418E-2</v>
          </cell>
          <cell r="P32">
            <v>669085.78371583577</v>
          </cell>
        </row>
        <row r="33">
          <cell r="L33">
            <v>44682</v>
          </cell>
          <cell r="M33">
            <v>1528.3519650000001</v>
          </cell>
          <cell r="N33">
            <v>28.07</v>
          </cell>
          <cell r="O33">
            <v>5.7946997434392418E-2</v>
          </cell>
          <cell r="P33">
            <v>691388.64317303023</v>
          </cell>
        </row>
        <row r="34">
          <cell r="L34">
            <v>44713</v>
          </cell>
          <cell r="M34">
            <v>1535.372415</v>
          </cell>
          <cell r="N34">
            <v>28.07</v>
          </cell>
          <cell r="O34">
            <v>5.7946997434392418E-2</v>
          </cell>
          <cell r="P34">
            <v>669085.78371583577</v>
          </cell>
        </row>
        <row r="36">
          <cell r="G36" t="str">
            <v>TUSDg Export DRP</v>
          </cell>
          <cell r="H36">
            <v>0</v>
          </cell>
        </row>
        <row r="37">
          <cell r="G37" t="str">
            <v>TUSDg ONS DRP</v>
          </cell>
          <cell r="H37">
            <v>797113.36</v>
          </cell>
          <cell r="L37">
            <v>44013</v>
          </cell>
          <cell r="M37">
            <v>1645.3403449999998</v>
          </cell>
          <cell r="N37">
            <v>12757.3</v>
          </cell>
          <cell r="O37">
            <v>9341.6299999999992</v>
          </cell>
        </row>
        <row r="38">
          <cell r="G38" t="str">
            <v>TUSDg ONS DRA</v>
          </cell>
          <cell r="H38">
            <v>849618</v>
          </cell>
          <cell r="L38">
            <v>44044</v>
          </cell>
          <cell r="M38">
            <v>1630.643245</v>
          </cell>
          <cell r="N38">
            <v>12757.3</v>
          </cell>
          <cell r="O38">
            <v>9341.6299999999992</v>
          </cell>
        </row>
        <row r="39">
          <cell r="G39" t="str">
            <v>TUSDg Export DRA</v>
          </cell>
          <cell r="H39">
            <v>0</v>
          </cell>
          <cell r="L39">
            <v>44075</v>
          </cell>
          <cell r="M39">
            <v>1621.824985</v>
          </cell>
          <cell r="N39">
            <v>12757.3</v>
          </cell>
          <cell r="O39">
            <v>9341.6299999999992</v>
          </cell>
        </row>
        <row r="40">
          <cell r="C40">
            <v>104080201.92225057</v>
          </cell>
          <cell r="L40">
            <v>44105</v>
          </cell>
          <cell r="M40">
            <v>1571.8548449999998</v>
          </cell>
          <cell r="N40">
            <v>12757.3</v>
          </cell>
          <cell r="O40">
            <v>9341.6299999999992</v>
          </cell>
        </row>
        <row r="41">
          <cell r="L41">
            <v>44136</v>
          </cell>
          <cell r="M41">
            <v>1563.0365849999998</v>
          </cell>
          <cell r="N41">
            <v>12757.3</v>
          </cell>
          <cell r="O41">
            <v>9341.6299999999992</v>
          </cell>
        </row>
        <row r="42">
          <cell r="L42">
            <v>44166</v>
          </cell>
          <cell r="M42">
            <v>1527.7635449999998</v>
          </cell>
          <cell r="N42">
            <v>12757.3</v>
          </cell>
          <cell r="O42">
            <v>9341.6299999999992</v>
          </cell>
        </row>
        <row r="43">
          <cell r="G43" t="str">
            <v>fatorx_t</v>
          </cell>
          <cell r="H43">
            <v>-2.0748781896388159E-2</v>
          </cell>
          <cell r="L43">
            <v>44197</v>
          </cell>
          <cell r="M43">
            <v>1439.4928805071195</v>
          </cell>
          <cell r="N43">
            <v>12757.3</v>
          </cell>
          <cell r="O43">
            <v>9341.6299999999992</v>
          </cell>
        </row>
        <row r="44">
          <cell r="G44" t="str">
            <v>fatorx_pd</v>
          </cell>
          <cell r="H44">
            <v>7.7311478769016111E-3</v>
          </cell>
          <cell r="L44">
            <v>44228</v>
          </cell>
          <cell r="M44">
            <v>1439.4928805071195</v>
          </cell>
          <cell r="N44">
            <v>12757.3</v>
          </cell>
          <cell r="O44">
            <v>9341.6299999999992</v>
          </cell>
        </row>
        <row r="45">
          <cell r="C45">
            <v>41190975.802000016</v>
          </cell>
          <cell r="L45">
            <v>44256</v>
          </cell>
          <cell r="M45">
            <v>1475.0008449991549</v>
          </cell>
          <cell r="N45">
            <v>12757.3</v>
          </cell>
          <cell r="O45">
            <v>9341.6299999999992</v>
          </cell>
        </row>
        <row r="46">
          <cell r="C46">
            <v>17125422256.142069</v>
          </cell>
          <cell r="L46">
            <v>44287</v>
          </cell>
          <cell r="M46">
            <v>1499.146260853739</v>
          </cell>
          <cell r="N46">
            <v>12757.3</v>
          </cell>
          <cell r="O46">
            <v>9341.6299999999992</v>
          </cell>
        </row>
        <row r="47">
          <cell r="G47" t="str">
            <v>DEC A-2</v>
          </cell>
          <cell r="H47">
            <v>0</v>
          </cell>
          <cell r="L47">
            <v>44317</v>
          </cell>
          <cell r="M47">
            <v>1546.0167739832259</v>
          </cell>
          <cell r="N47">
            <v>12757.3</v>
          </cell>
          <cell r="O47">
            <v>9341.6299999999992</v>
          </cell>
        </row>
        <row r="48">
          <cell r="B48">
            <v>2021</v>
          </cell>
          <cell r="C48">
            <v>748533.80273963977</v>
          </cell>
          <cell r="G48" t="str">
            <v>DEC A-1</v>
          </cell>
          <cell r="H48">
            <v>0</v>
          </cell>
          <cell r="L48">
            <v>44348</v>
          </cell>
          <cell r="M48">
            <v>1553.1183668816329</v>
          </cell>
          <cell r="N48">
            <v>12757.3</v>
          </cell>
          <cell r="O48">
            <v>9341.6299999999992</v>
          </cell>
        </row>
        <row r="49">
          <cell r="G49" t="str">
            <v>FEC A-2</v>
          </cell>
          <cell r="H49">
            <v>0</v>
          </cell>
        </row>
        <row r="50">
          <cell r="G50" t="str">
            <v>FEC A-1</v>
          </cell>
          <cell r="H50">
            <v>0</v>
          </cell>
        </row>
        <row r="51">
          <cell r="L51" t="str">
            <v>MUST</v>
          </cell>
          <cell r="M51">
            <v>9214</v>
          </cell>
          <cell r="N51">
            <v>44013</v>
          </cell>
          <cell r="O51">
            <v>44377</v>
          </cell>
        </row>
        <row r="52">
          <cell r="L52" t="str">
            <v>MUST</v>
          </cell>
          <cell r="M52">
            <v>7752</v>
          </cell>
          <cell r="N52">
            <v>44378</v>
          </cell>
          <cell r="O52">
            <v>44742</v>
          </cell>
        </row>
        <row r="53">
          <cell r="G53" t="str">
            <v>Dólar médio</v>
          </cell>
          <cell r="H53">
            <v>5.153023809523809</v>
          </cell>
          <cell r="L53" t="str">
            <v>Potência Max</v>
          </cell>
          <cell r="M53">
            <v>11215</v>
          </cell>
          <cell r="N53">
            <v>43831</v>
          </cell>
          <cell r="O53">
            <v>44196</v>
          </cell>
        </row>
        <row r="54">
          <cell r="G54" t="str">
            <v>Data Inicial</v>
          </cell>
          <cell r="H54">
            <v>44336</v>
          </cell>
          <cell r="L54" t="str">
            <v>Potência Max</v>
          </cell>
          <cell r="M54">
            <v>11215</v>
          </cell>
          <cell r="N54">
            <v>44197</v>
          </cell>
          <cell r="O54">
            <v>44561</v>
          </cell>
        </row>
        <row r="55">
          <cell r="G55" t="str">
            <v>Data Final</v>
          </cell>
          <cell r="H55">
            <v>44365</v>
          </cell>
        </row>
        <row r="56">
          <cell r="G56" t="str">
            <v>Último Dado Diponível</v>
          </cell>
          <cell r="H56">
            <v>44365</v>
          </cell>
        </row>
        <row r="57">
          <cell r="L57" t="str">
            <v>Perdas RB</v>
          </cell>
          <cell r="M57">
            <v>871255.56669999997</v>
          </cell>
        </row>
        <row r="58">
          <cell r="L58" t="str">
            <v>Perdas DITs</v>
          </cell>
          <cell r="M58">
            <v>7202.3528999999999</v>
          </cell>
        </row>
        <row r="59">
          <cell r="B59">
            <v>44013</v>
          </cell>
          <cell r="C59">
            <v>20707717.841666698</v>
          </cell>
          <cell r="D59">
            <v>76209.297500000001</v>
          </cell>
          <cell r="E59">
            <v>236637.36249999999</v>
          </cell>
          <cell r="F59">
            <v>1599453.0558333299</v>
          </cell>
          <cell r="G59">
            <v>94329.801666666695</v>
          </cell>
          <cell r="H59">
            <v>288.22583333333301</v>
          </cell>
        </row>
        <row r="60">
          <cell r="B60">
            <v>44378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7">
          <cell r="B67">
            <v>44013</v>
          </cell>
          <cell r="C67" t="str">
            <v>Reajuste</v>
          </cell>
          <cell r="D67">
            <v>534.19000000000005</v>
          </cell>
        </row>
        <row r="68">
          <cell r="B68">
            <v>43647</v>
          </cell>
          <cell r="C68" t="str">
            <v>Revisão</v>
          </cell>
          <cell r="D68">
            <v>515.58999999999992</v>
          </cell>
        </row>
        <row r="69">
          <cell r="B69">
            <v>43282</v>
          </cell>
          <cell r="C69" t="str">
            <v>Reajuste</v>
          </cell>
          <cell r="D69">
            <v>483.63</v>
          </cell>
        </row>
        <row r="70">
          <cell r="B70">
            <v>42917</v>
          </cell>
          <cell r="C70" t="str">
            <v>Reajuste</v>
          </cell>
          <cell r="D70">
            <v>419.61</v>
          </cell>
        </row>
        <row r="71">
          <cell r="B71">
            <v>42826</v>
          </cell>
          <cell r="C71" t="str">
            <v>RTE</v>
          </cell>
          <cell r="D71">
            <v>399.06</v>
          </cell>
        </row>
        <row r="72">
          <cell r="B72">
            <v>42552</v>
          </cell>
          <cell r="C72" t="str">
            <v>Reajuste</v>
          </cell>
          <cell r="D72">
            <v>404.43</v>
          </cell>
        </row>
        <row r="73">
          <cell r="B73">
            <v>42186</v>
          </cell>
          <cell r="C73" t="str">
            <v>Revisão</v>
          </cell>
          <cell r="D73">
            <v>436.11</v>
          </cell>
        </row>
        <row r="74">
          <cell r="B74">
            <v>42064</v>
          </cell>
          <cell r="C74" t="str">
            <v>RTE</v>
          </cell>
          <cell r="D74">
            <v>371.82000000000005</v>
          </cell>
        </row>
        <row r="75">
          <cell r="B75">
            <v>41821</v>
          </cell>
          <cell r="C75" t="str">
            <v>Reajuste</v>
          </cell>
          <cell r="D75">
            <v>281.17</v>
          </cell>
        </row>
        <row r="76">
          <cell r="B76">
            <v>41456</v>
          </cell>
          <cell r="C76" t="str">
            <v>Reajuste</v>
          </cell>
          <cell r="D76">
            <v>238.44</v>
          </cell>
        </row>
        <row r="77">
          <cell r="B77">
            <v>41275</v>
          </cell>
          <cell r="C77" t="str">
            <v>RTE</v>
          </cell>
          <cell r="D77">
            <v>238.01</v>
          </cell>
        </row>
        <row r="78">
          <cell r="B78">
            <v>41091</v>
          </cell>
          <cell r="C78" t="str">
            <v>Reajuste</v>
          </cell>
          <cell r="D78">
            <v>291.14</v>
          </cell>
        </row>
        <row r="79">
          <cell r="B79">
            <v>40725</v>
          </cell>
          <cell r="C79" t="str">
            <v>Revisão</v>
          </cell>
          <cell r="D79">
            <v>268.68</v>
          </cell>
        </row>
        <row r="87">
          <cell r="I87" t="str">
            <v>CCEAR-DISP</v>
          </cell>
          <cell r="J87" t="str">
            <v>Alternativa</v>
          </cell>
          <cell r="K87" t="str">
            <v>valor</v>
          </cell>
          <cell r="L87">
            <v>1576035.5456419741</v>
          </cell>
          <cell r="M87">
            <v>375073535.89967942</v>
          </cell>
          <cell r="S87">
            <v>44013</v>
          </cell>
          <cell r="T87">
            <v>135624.25999999998</v>
          </cell>
        </row>
        <row r="88">
          <cell r="I88" t="str">
            <v>CCEAR-DISP</v>
          </cell>
          <cell r="J88" t="str">
            <v>Nova</v>
          </cell>
          <cell r="K88" t="str">
            <v>valor</v>
          </cell>
          <cell r="L88">
            <v>7483479.355127125</v>
          </cell>
          <cell r="M88">
            <v>2073414871.8819323</v>
          </cell>
          <cell r="S88">
            <v>44044</v>
          </cell>
          <cell r="T88">
            <v>136600.76999999999</v>
          </cell>
        </row>
        <row r="89">
          <cell r="I89" t="str">
            <v>CCEAR-QTD</v>
          </cell>
          <cell r="J89" t="str">
            <v>Alternativa</v>
          </cell>
          <cell r="K89" t="str">
            <v>valor</v>
          </cell>
          <cell r="L89">
            <v>115319.44665290814</v>
          </cell>
          <cell r="M89">
            <v>29382315.266108617</v>
          </cell>
          <cell r="S89">
            <v>44075</v>
          </cell>
          <cell r="T89">
            <v>136600.76999999999</v>
          </cell>
        </row>
        <row r="90">
          <cell r="I90" t="str">
            <v>CCEAR-QTD</v>
          </cell>
          <cell r="J90" t="str">
            <v>Belo Monte</v>
          </cell>
          <cell r="K90" t="str">
            <v>valor</v>
          </cell>
          <cell r="L90">
            <v>2887002.1984642111</v>
          </cell>
          <cell r="M90">
            <v>387532418.86296856</v>
          </cell>
          <cell r="S90">
            <v>44105</v>
          </cell>
          <cell r="T90">
            <v>136600.77000000002</v>
          </cell>
        </row>
        <row r="91">
          <cell r="I91" t="str">
            <v>CCEAR-QTD</v>
          </cell>
          <cell r="J91" t="str">
            <v>Madeira</v>
          </cell>
          <cell r="K91" t="str">
            <v>valor</v>
          </cell>
          <cell r="L91">
            <v>1739494.9427135116</v>
          </cell>
          <cell r="M91">
            <v>257277200.11635798</v>
          </cell>
          <cell r="S91">
            <v>44136</v>
          </cell>
          <cell r="T91">
            <v>140810.44</v>
          </cell>
        </row>
        <row r="92">
          <cell r="I92" t="str">
            <v>CCEAR-QTD</v>
          </cell>
          <cell r="J92" t="str">
            <v>Nova</v>
          </cell>
          <cell r="K92" t="str">
            <v>valor</v>
          </cell>
          <cell r="L92">
            <v>3901166.2605667934</v>
          </cell>
          <cell r="M92">
            <v>810014879.837255</v>
          </cell>
          <cell r="S92">
            <v>44166</v>
          </cell>
          <cell r="T92">
            <v>140810.44</v>
          </cell>
        </row>
        <row r="93">
          <cell r="I93" t="str">
            <v>CCEN</v>
          </cell>
          <cell r="K93" t="str">
            <v>valor</v>
          </cell>
          <cell r="L93">
            <v>1552744.7733709579</v>
          </cell>
          <cell r="M93">
            <v>418852902.61681587</v>
          </cell>
          <cell r="S93">
            <v>44197</v>
          </cell>
          <cell r="T93">
            <v>140810.44</v>
          </cell>
        </row>
        <row r="94">
          <cell r="I94" t="str">
            <v>CCGF</v>
          </cell>
          <cell r="K94" t="str">
            <v>valor</v>
          </cell>
          <cell r="L94">
            <v>9800026.807546841</v>
          </cell>
          <cell r="M94">
            <v>1097799002.9813969</v>
          </cell>
          <cell r="S94">
            <v>44228</v>
          </cell>
          <cell r="T94">
            <v>137522.14000000001</v>
          </cell>
        </row>
        <row r="95">
          <cell r="I95" t="str">
            <v>ITAIPU</v>
          </cell>
          <cell r="K95" t="str">
            <v>valor</v>
          </cell>
          <cell r="L95">
            <v>8169190.0730218757</v>
          </cell>
          <cell r="M95">
            <v>2793328591.397862</v>
          </cell>
          <cell r="S95">
            <v>44256</v>
          </cell>
          <cell r="T95">
            <v>144006.87</v>
          </cell>
        </row>
        <row r="96">
          <cell r="I96" t="str">
            <v>PROINFA</v>
          </cell>
          <cell r="K96" t="str">
            <v>valor</v>
          </cell>
          <cell r="L96">
            <v>788026.2537089882</v>
          </cell>
          <cell r="S96">
            <v>44287</v>
          </cell>
          <cell r="T96">
            <v>144006.87</v>
          </cell>
        </row>
        <row r="97">
          <cell r="I97" t="str">
            <v>SOBRA/EXPOSIÇÃO</v>
          </cell>
          <cell r="K97" t="str">
            <v>valor</v>
          </cell>
          <cell r="L97">
            <v>-2212135.6471609101</v>
          </cell>
          <cell r="M97">
            <v>-489836980.25597763</v>
          </cell>
          <cell r="S97">
            <v>44317</v>
          </cell>
          <cell r="T97">
            <v>146191.50000000003</v>
          </cell>
        </row>
        <row r="98">
          <cell r="S98">
            <v>44317</v>
          </cell>
          <cell r="T98">
            <v>146191.49999999997</v>
          </cell>
        </row>
        <row r="121">
          <cell r="S121">
            <v>56</v>
          </cell>
          <cell r="T121">
            <v>44357</v>
          </cell>
        </row>
        <row r="122">
          <cell r="S122">
            <v>57</v>
          </cell>
          <cell r="T122">
            <v>44333</v>
          </cell>
        </row>
        <row r="123">
          <cell r="S123">
            <v>58</v>
          </cell>
          <cell r="T123">
            <v>44287</v>
          </cell>
        </row>
        <row r="131">
          <cell r="S131" t="str">
            <v>AT</v>
          </cell>
          <cell r="T131">
            <v>5758708.0820000004</v>
          </cell>
        </row>
        <row r="132">
          <cell r="S132" t="str">
            <v>MT</v>
          </cell>
          <cell r="T132">
            <v>13609882.982000001</v>
          </cell>
        </row>
        <row r="133">
          <cell r="S133" t="str">
            <v>BT</v>
          </cell>
          <cell r="T133">
            <v>24203556.131999999</v>
          </cell>
        </row>
        <row r="141">
          <cell r="A141">
            <v>583</v>
          </cell>
          <cell r="B141" t="str">
            <v>EMBU-GUACU - 138 kV (C)</v>
          </cell>
          <cell r="C141" t="str">
            <v>138</v>
          </cell>
          <cell r="D141" t="str">
            <v>Ponta</v>
          </cell>
          <cell r="E141">
            <v>6090</v>
          </cell>
          <cell r="F141">
            <v>5303.2960000000003</v>
          </cell>
          <cell r="G141">
            <v>207.967260061297</v>
          </cell>
          <cell r="H141">
            <v>132.096</v>
          </cell>
          <cell r="I141">
            <v>260.32499999999999</v>
          </cell>
          <cell r="J141">
            <v>260.32499999999999</v>
          </cell>
          <cell r="K141">
            <v>260.32499999999999</v>
          </cell>
          <cell r="L141">
            <v>260.32499999999999</v>
          </cell>
          <cell r="M141">
            <v>260.32499999999999</v>
          </cell>
          <cell r="N141">
            <v>260.32499999999999</v>
          </cell>
          <cell r="O141">
            <v>291.55099999999999</v>
          </cell>
          <cell r="P141">
            <v>291.55099999999999</v>
          </cell>
          <cell r="Q141">
            <v>291.55099999999999</v>
          </cell>
          <cell r="R141">
            <v>291.55099999999999</v>
          </cell>
          <cell r="S141">
            <v>291.55099999999999</v>
          </cell>
          <cell r="T141">
            <v>291.55099999999999</v>
          </cell>
        </row>
        <row r="142">
          <cell r="A142">
            <v>3739</v>
          </cell>
          <cell r="B142" t="str">
            <v>PARELHEIROS - 138 kV (A)</v>
          </cell>
          <cell r="C142" t="str">
            <v>138</v>
          </cell>
          <cell r="D142" t="str">
            <v>Ponta</v>
          </cell>
          <cell r="E142">
            <v>6102</v>
          </cell>
          <cell r="F142">
            <v>5310.4639999999999</v>
          </cell>
          <cell r="G142">
            <v>7007.8258019364785</v>
          </cell>
          <cell r="H142">
            <v>4663.2960000000003</v>
          </cell>
          <cell r="I142">
            <v>47.030999999999999</v>
          </cell>
          <cell r="J142">
            <v>47.030999999999999</v>
          </cell>
          <cell r="K142">
            <v>47.030999999999999</v>
          </cell>
          <cell r="L142">
            <v>47.030999999999999</v>
          </cell>
          <cell r="M142">
            <v>47.030999999999999</v>
          </cell>
          <cell r="N142">
            <v>47.030999999999999</v>
          </cell>
          <cell r="O142">
            <v>52.884999999999998</v>
          </cell>
          <cell r="P142">
            <v>52.884999999999998</v>
          </cell>
          <cell r="Q142">
            <v>52.884999999999998</v>
          </cell>
          <cell r="R142">
            <v>52.884999999999998</v>
          </cell>
          <cell r="S142">
            <v>52.884999999999998</v>
          </cell>
          <cell r="T142">
            <v>52.884999999999998</v>
          </cell>
        </row>
        <row r="143">
          <cell r="A143">
            <v>3429</v>
          </cell>
          <cell r="B143" t="str">
            <v>CENTRO-CTR - 20 kV (A)</v>
          </cell>
          <cell r="C143" t="str">
            <v>20</v>
          </cell>
          <cell r="D143" t="str">
            <v>Ponta</v>
          </cell>
          <cell r="E143">
            <v>6929</v>
          </cell>
          <cell r="F143">
            <v>5901.3119999999999</v>
          </cell>
          <cell r="G143">
            <v>1564.4504853643373</v>
          </cell>
          <cell r="H143">
            <v>1065.9839999999999</v>
          </cell>
          <cell r="I143">
            <v>134.40199999999999</v>
          </cell>
          <cell r="J143">
            <v>134.40199999999999</v>
          </cell>
          <cell r="K143">
            <v>134.40199999999999</v>
          </cell>
          <cell r="L143">
            <v>134.40199999999999</v>
          </cell>
          <cell r="M143">
            <v>134.40199999999999</v>
          </cell>
          <cell r="N143">
            <v>134.40199999999999</v>
          </cell>
          <cell r="O143">
            <v>143.04599999999999</v>
          </cell>
          <cell r="P143">
            <v>143.04599999999999</v>
          </cell>
          <cell r="Q143">
            <v>143.04599999999999</v>
          </cell>
          <cell r="R143">
            <v>143.04599999999999</v>
          </cell>
          <cell r="S143">
            <v>143.04599999999999</v>
          </cell>
          <cell r="T143">
            <v>143.04599999999999</v>
          </cell>
        </row>
        <row r="144">
          <cell r="A144">
            <v>3440</v>
          </cell>
          <cell r="B144" t="str">
            <v>MIGUEL REALE - 20 kV (A)</v>
          </cell>
          <cell r="C144" t="str">
            <v>20</v>
          </cell>
          <cell r="D144" t="str">
            <v>Ponta</v>
          </cell>
          <cell r="E144">
            <v>6339</v>
          </cell>
          <cell r="F144">
            <v>5513.2160000000003</v>
          </cell>
          <cell r="G144">
            <v>9413.5373973552232</v>
          </cell>
          <cell r="H144">
            <v>5785.6</v>
          </cell>
          <cell r="I144">
            <v>81.421999999999997</v>
          </cell>
          <cell r="J144">
            <v>81.421999999999997</v>
          </cell>
          <cell r="K144">
            <v>81.421999999999997</v>
          </cell>
          <cell r="L144">
            <v>81.421999999999997</v>
          </cell>
          <cell r="M144">
            <v>81.421999999999997</v>
          </cell>
          <cell r="N144">
            <v>81.421999999999997</v>
          </cell>
          <cell r="O144">
            <v>80.677000000000007</v>
          </cell>
          <cell r="P144">
            <v>80.677000000000007</v>
          </cell>
          <cell r="Q144">
            <v>80.677000000000007</v>
          </cell>
          <cell r="R144">
            <v>80.677000000000007</v>
          </cell>
          <cell r="S144">
            <v>80.677000000000007</v>
          </cell>
          <cell r="T144">
            <v>80.677000000000007</v>
          </cell>
        </row>
        <row r="145">
          <cell r="A145">
            <v>3494</v>
          </cell>
          <cell r="B145" t="str">
            <v>BANDEIRANTES - 34,5 kV (A)</v>
          </cell>
          <cell r="C145" t="str">
            <v>34,5</v>
          </cell>
          <cell r="D145" t="str">
            <v>Ponta</v>
          </cell>
          <cell r="E145">
            <v>6180</v>
          </cell>
          <cell r="F145">
            <v>5370.88</v>
          </cell>
          <cell r="G145">
            <v>1699.9646354687954</v>
          </cell>
          <cell r="H145">
            <v>967.68000000000006</v>
          </cell>
          <cell r="I145">
            <v>208.79300000000001</v>
          </cell>
          <cell r="J145">
            <v>208.79300000000001</v>
          </cell>
          <cell r="K145">
            <v>208.79300000000001</v>
          </cell>
          <cell r="L145">
            <v>208.79300000000001</v>
          </cell>
          <cell r="M145">
            <v>208.79300000000001</v>
          </cell>
          <cell r="N145">
            <v>208.79300000000001</v>
          </cell>
          <cell r="O145">
            <v>207.62700000000001</v>
          </cell>
          <cell r="P145">
            <v>207.62700000000001</v>
          </cell>
          <cell r="Q145">
            <v>207.62700000000001</v>
          </cell>
          <cell r="R145">
            <v>207.62700000000001</v>
          </cell>
          <cell r="S145">
            <v>207.62700000000001</v>
          </cell>
          <cell r="T145">
            <v>207.62700000000001</v>
          </cell>
        </row>
        <row r="146">
          <cell r="A146">
            <v>444</v>
          </cell>
          <cell r="B146" t="str">
            <v>ANHANGUERA - 88 kV (C)</v>
          </cell>
          <cell r="C146" t="str">
            <v>88</v>
          </cell>
          <cell r="D146" t="str">
            <v>Ponta</v>
          </cell>
          <cell r="E146">
            <v>6153</v>
          </cell>
          <cell r="F146">
            <v>5344.2560000000003</v>
          </cell>
          <cell r="G146">
            <v>378.36624088571455</v>
          </cell>
          <cell r="H146">
            <v>259.072</v>
          </cell>
          <cell r="I146">
            <v>577.70899999999995</v>
          </cell>
          <cell r="J146">
            <v>577.70899999999995</v>
          </cell>
          <cell r="K146">
            <v>577.70899999999995</v>
          </cell>
          <cell r="L146">
            <v>577.70899999999995</v>
          </cell>
          <cell r="M146">
            <v>577.70899999999995</v>
          </cell>
          <cell r="N146">
            <v>577.70899999999995</v>
          </cell>
          <cell r="O146">
            <v>562.31700000000001</v>
          </cell>
          <cell r="P146">
            <v>562.31700000000001</v>
          </cell>
          <cell r="Q146">
            <v>562.31700000000001</v>
          </cell>
          <cell r="R146">
            <v>562.31700000000001</v>
          </cell>
          <cell r="S146">
            <v>562.31700000000001</v>
          </cell>
          <cell r="T146">
            <v>562.31700000000001</v>
          </cell>
        </row>
        <row r="147">
          <cell r="A147">
            <v>428</v>
          </cell>
          <cell r="B147" t="str">
            <v>CENTRO-CTR - 88 kV (A)</v>
          </cell>
          <cell r="C147" t="str">
            <v>88</v>
          </cell>
          <cell r="D147" t="str">
            <v>Ponta</v>
          </cell>
          <cell r="E147">
            <v>6929</v>
          </cell>
          <cell r="F147">
            <v>5901.3119999999999</v>
          </cell>
          <cell r="G147">
            <v>446.79417806717356</v>
          </cell>
          <cell r="H147">
            <v>405.50400000000002</v>
          </cell>
          <cell r="I147">
            <v>256.048</v>
          </cell>
          <cell r="J147">
            <v>256.048</v>
          </cell>
          <cell r="K147">
            <v>256.048</v>
          </cell>
          <cell r="L147">
            <v>256.048</v>
          </cell>
          <cell r="M147">
            <v>256.048</v>
          </cell>
          <cell r="N147">
            <v>256.048</v>
          </cell>
          <cell r="O147">
            <v>157.56800000000001</v>
          </cell>
          <cell r="P147">
            <v>157.56800000000001</v>
          </cell>
          <cell r="Q147">
            <v>157.56800000000001</v>
          </cell>
          <cell r="R147">
            <v>157.56800000000001</v>
          </cell>
          <cell r="S147">
            <v>157.56800000000001</v>
          </cell>
          <cell r="T147">
            <v>157.56800000000001</v>
          </cell>
        </row>
        <row r="148">
          <cell r="A148">
            <v>493</v>
          </cell>
          <cell r="B148" t="str">
            <v>ECH BANDEIRAN - 88 kV (A)</v>
          </cell>
          <cell r="C148" t="str">
            <v>88</v>
          </cell>
          <cell r="D148" t="str">
            <v>Ponta</v>
          </cell>
          <cell r="E148">
            <v>6180</v>
          </cell>
          <cell r="F148">
            <v>5370.88</v>
          </cell>
          <cell r="G148">
            <v>1322.9401188415409</v>
          </cell>
          <cell r="H148">
            <v>794.62400000000002</v>
          </cell>
          <cell r="I148">
            <v>808.56399999999996</v>
          </cell>
          <cell r="J148">
            <v>808.56399999999996</v>
          </cell>
          <cell r="K148">
            <v>808.56399999999996</v>
          </cell>
          <cell r="L148">
            <v>808.56399999999996</v>
          </cell>
          <cell r="M148">
            <v>808.56399999999996</v>
          </cell>
          <cell r="N148">
            <v>808.56399999999996</v>
          </cell>
          <cell r="O148">
            <v>869.49</v>
          </cell>
          <cell r="P148">
            <v>869.49</v>
          </cell>
          <cell r="Q148">
            <v>869.49</v>
          </cell>
          <cell r="R148">
            <v>869.49</v>
          </cell>
          <cell r="S148">
            <v>869.49</v>
          </cell>
          <cell r="T148">
            <v>869.49</v>
          </cell>
        </row>
        <row r="149">
          <cell r="A149">
            <v>411</v>
          </cell>
          <cell r="B149" t="str">
            <v>EDGARD SOUZA - 88 kV (A)</v>
          </cell>
          <cell r="C149" t="str">
            <v>88</v>
          </cell>
          <cell r="D149" t="str">
            <v>Ponta</v>
          </cell>
          <cell r="E149">
            <v>6576</v>
          </cell>
          <cell r="F149">
            <v>5625.8559999999998</v>
          </cell>
          <cell r="G149">
            <v>1408.8104713829796</v>
          </cell>
          <cell r="H149">
            <v>1156.096</v>
          </cell>
          <cell r="I149">
            <v>324.62799999999999</v>
          </cell>
          <cell r="J149">
            <v>324.62799999999999</v>
          </cell>
          <cell r="K149">
            <v>324.62799999999999</v>
          </cell>
          <cell r="L149">
            <v>324.62799999999999</v>
          </cell>
          <cell r="M149">
            <v>324.62799999999999</v>
          </cell>
          <cell r="N149">
            <v>324.62799999999999</v>
          </cell>
          <cell r="O149">
            <v>270.74099999999999</v>
          </cell>
          <cell r="P149">
            <v>270.74099999999999</v>
          </cell>
          <cell r="Q149">
            <v>270.74099999999999</v>
          </cell>
          <cell r="R149">
            <v>270.74099999999999</v>
          </cell>
          <cell r="S149">
            <v>270.74099999999999</v>
          </cell>
          <cell r="T149">
            <v>270.74099999999999</v>
          </cell>
        </row>
        <row r="150">
          <cell r="A150">
            <v>588</v>
          </cell>
          <cell r="B150" t="str">
            <v>JANDIRA - 88 kV (A)</v>
          </cell>
          <cell r="C150" t="str">
            <v>88</v>
          </cell>
          <cell r="D150" t="str">
            <v>Ponta</v>
          </cell>
          <cell r="E150">
            <v>6154</v>
          </cell>
          <cell r="F150">
            <v>5331.9679999999998</v>
          </cell>
          <cell r="G150">
            <v>1593.968419050457</v>
          </cell>
          <cell r="H150">
            <v>1297.4080000000001</v>
          </cell>
          <cell r="I150">
            <v>538.71400000000006</v>
          </cell>
          <cell r="J150">
            <v>538.71400000000006</v>
          </cell>
          <cell r="K150">
            <v>538.71400000000006</v>
          </cell>
          <cell r="L150">
            <v>538.71400000000006</v>
          </cell>
          <cell r="M150">
            <v>538.71400000000006</v>
          </cell>
          <cell r="N150">
            <v>538.71400000000006</v>
          </cell>
          <cell r="O150">
            <v>570.51300000000003</v>
          </cell>
          <cell r="P150">
            <v>570.51300000000003</v>
          </cell>
          <cell r="Q150">
            <v>570.51300000000003</v>
          </cell>
          <cell r="R150">
            <v>570.51300000000003</v>
          </cell>
          <cell r="S150">
            <v>570.51300000000003</v>
          </cell>
          <cell r="T150">
            <v>570.51300000000003</v>
          </cell>
        </row>
        <row r="151">
          <cell r="A151">
            <v>465</v>
          </cell>
          <cell r="B151" t="str">
            <v>LESTE - 88 kV (A)</v>
          </cell>
          <cell r="C151" t="str">
            <v>88</v>
          </cell>
          <cell r="D151" t="str">
            <v>Ponta</v>
          </cell>
          <cell r="E151">
            <v>5849</v>
          </cell>
          <cell r="F151">
            <v>5160.96</v>
          </cell>
          <cell r="G151">
            <v>460.21142065177338</v>
          </cell>
          <cell r="H151">
            <v>302.08</v>
          </cell>
          <cell r="I151">
            <v>693.19600000000003</v>
          </cell>
          <cell r="J151">
            <v>693.19600000000003</v>
          </cell>
          <cell r="K151">
            <v>693.19600000000003</v>
          </cell>
          <cell r="L151">
            <v>693.19600000000003</v>
          </cell>
          <cell r="M151">
            <v>693.19600000000003</v>
          </cell>
          <cell r="N151">
            <v>693.19600000000003</v>
          </cell>
          <cell r="O151">
            <v>719.15700000000004</v>
          </cell>
          <cell r="P151">
            <v>719.15700000000004</v>
          </cell>
          <cell r="Q151">
            <v>719.15700000000004</v>
          </cell>
          <cell r="R151">
            <v>719.15700000000004</v>
          </cell>
          <cell r="S151">
            <v>719.15700000000004</v>
          </cell>
          <cell r="T151">
            <v>719.15700000000004</v>
          </cell>
        </row>
        <row r="152">
          <cell r="A152">
            <v>496</v>
          </cell>
          <cell r="B152" t="str">
            <v>M. FORNASARO - 88 kV (A)</v>
          </cell>
          <cell r="C152" t="str">
            <v>88</v>
          </cell>
          <cell r="D152" t="str">
            <v>Ponta</v>
          </cell>
          <cell r="E152">
            <v>6152</v>
          </cell>
          <cell r="F152">
            <v>5346.3040000000001</v>
          </cell>
          <cell r="G152">
            <v>2695.524035246101</v>
          </cell>
          <cell r="H152">
            <v>1465.3440000000001</v>
          </cell>
          <cell r="I152">
            <v>659.12599999999998</v>
          </cell>
          <cell r="J152">
            <v>659.12599999999998</v>
          </cell>
          <cell r="K152">
            <v>659.12599999999998</v>
          </cell>
          <cell r="L152">
            <v>659.12599999999998</v>
          </cell>
          <cell r="M152">
            <v>659.12599999999998</v>
          </cell>
          <cell r="N152">
            <v>659.12599999999998</v>
          </cell>
          <cell r="O152">
            <v>760.64400000000001</v>
          </cell>
          <cell r="P152">
            <v>760.64400000000001</v>
          </cell>
          <cell r="Q152">
            <v>760.64400000000001</v>
          </cell>
          <cell r="R152">
            <v>760.64400000000001</v>
          </cell>
          <cell r="S152">
            <v>760.64400000000001</v>
          </cell>
          <cell r="T152">
            <v>760.64400000000001</v>
          </cell>
        </row>
        <row r="153">
          <cell r="A153">
            <v>441</v>
          </cell>
          <cell r="B153" t="str">
            <v>MIGUEL REALE - 88 kV (A)</v>
          </cell>
          <cell r="C153" t="str">
            <v>88</v>
          </cell>
          <cell r="D153" t="str">
            <v>Ponta</v>
          </cell>
          <cell r="E153">
            <v>6339</v>
          </cell>
          <cell r="F153">
            <v>5513.2160000000003</v>
          </cell>
          <cell r="G153">
            <v>669.5204049715303</v>
          </cell>
          <cell r="H153">
            <v>452.608</v>
          </cell>
          <cell r="I153">
            <v>266.904</v>
          </cell>
          <cell r="J153">
            <v>266.904</v>
          </cell>
          <cell r="K153">
            <v>266.904</v>
          </cell>
          <cell r="L153">
            <v>266.904</v>
          </cell>
          <cell r="M153">
            <v>266.904</v>
          </cell>
          <cell r="N153">
            <v>266.904</v>
          </cell>
          <cell r="O153">
            <v>206.422</v>
          </cell>
          <cell r="P153">
            <v>206.422</v>
          </cell>
          <cell r="Q153">
            <v>206.422</v>
          </cell>
          <cell r="R153">
            <v>206.422</v>
          </cell>
          <cell r="S153">
            <v>206.422</v>
          </cell>
          <cell r="T153">
            <v>206.422</v>
          </cell>
        </row>
        <row r="154">
          <cell r="A154">
            <v>443</v>
          </cell>
          <cell r="B154" t="str">
            <v>NORDESTE - 88 kV (A)</v>
          </cell>
          <cell r="C154" t="str">
            <v>88</v>
          </cell>
          <cell r="D154" t="str">
            <v>Ponta</v>
          </cell>
          <cell r="E154">
            <v>6043</v>
          </cell>
          <cell r="F154">
            <v>5277.6959999999999</v>
          </cell>
          <cell r="G154">
            <v>2361.4346948895659</v>
          </cell>
          <cell r="H154">
            <v>1188.864</v>
          </cell>
          <cell r="I154">
            <v>233.977</v>
          </cell>
          <cell r="J154">
            <v>233.977</v>
          </cell>
          <cell r="K154">
            <v>233.977</v>
          </cell>
          <cell r="L154">
            <v>233.977</v>
          </cell>
          <cell r="M154">
            <v>233.977</v>
          </cell>
          <cell r="N154">
            <v>233.977</v>
          </cell>
          <cell r="O154">
            <v>207.88800000000001</v>
          </cell>
          <cell r="P154">
            <v>207.88800000000001</v>
          </cell>
          <cell r="Q154">
            <v>207.88800000000001</v>
          </cell>
          <cell r="R154">
            <v>207.88800000000001</v>
          </cell>
          <cell r="S154">
            <v>207.88800000000001</v>
          </cell>
          <cell r="T154">
            <v>207.88800000000001</v>
          </cell>
        </row>
        <row r="155">
          <cell r="A155">
            <v>436</v>
          </cell>
          <cell r="B155" t="str">
            <v>NORTE - 88 kV (A)</v>
          </cell>
          <cell r="C155" t="str">
            <v>88</v>
          </cell>
          <cell r="D155" t="str">
            <v>Ponta</v>
          </cell>
          <cell r="E155">
            <v>6163</v>
          </cell>
          <cell r="F155">
            <v>5348.3519999999999</v>
          </cell>
          <cell r="G155">
            <v>2965.2106111965572</v>
          </cell>
          <cell r="H155">
            <v>2086.9119999999998</v>
          </cell>
          <cell r="I155">
            <v>672.87599999999998</v>
          </cell>
          <cell r="J155">
            <v>672.87599999999998</v>
          </cell>
          <cell r="K155">
            <v>672.87599999999998</v>
          </cell>
          <cell r="L155">
            <v>672.87599999999998</v>
          </cell>
          <cell r="M155">
            <v>672.87599999999998</v>
          </cell>
          <cell r="N155">
            <v>672.87599999999998</v>
          </cell>
          <cell r="O155">
            <v>604.31100000000004</v>
          </cell>
          <cell r="P155">
            <v>604.31100000000004</v>
          </cell>
          <cell r="Q155">
            <v>604.31100000000004</v>
          </cell>
          <cell r="R155">
            <v>604.31100000000004</v>
          </cell>
          <cell r="S155">
            <v>604.31100000000004</v>
          </cell>
          <cell r="T155">
            <v>604.31100000000004</v>
          </cell>
        </row>
        <row r="156">
          <cell r="A156">
            <v>485</v>
          </cell>
          <cell r="B156" t="str">
            <v>PIRATININGA - 88 kV (A)</v>
          </cell>
          <cell r="C156" t="str">
            <v>88</v>
          </cell>
          <cell r="D156" t="str">
            <v>Ponta</v>
          </cell>
          <cell r="E156">
            <v>5914</v>
          </cell>
          <cell r="F156">
            <v>5129.2160000000003</v>
          </cell>
          <cell r="G156">
            <v>450.81935084255355</v>
          </cell>
          <cell r="H156">
            <v>362.49599999999998</v>
          </cell>
          <cell r="I156">
            <v>313.13</v>
          </cell>
          <cell r="J156">
            <v>313.13</v>
          </cell>
          <cell r="K156">
            <v>313.13</v>
          </cell>
          <cell r="L156">
            <v>313.13</v>
          </cell>
          <cell r="M156">
            <v>313.13</v>
          </cell>
          <cell r="N156">
            <v>313.13</v>
          </cell>
          <cell r="O156">
            <v>262.56599999999997</v>
          </cell>
          <cell r="P156">
            <v>262.56599999999997</v>
          </cell>
          <cell r="Q156">
            <v>262.56599999999997</v>
          </cell>
          <cell r="R156">
            <v>262.56599999999997</v>
          </cell>
          <cell r="S156">
            <v>262.56599999999997</v>
          </cell>
          <cell r="T156">
            <v>262.56599999999997</v>
          </cell>
        </row>
        <row r="157">
          <cell r="A157">
            <v>486</v>
          </cell>
          <cell r="B157" t="str">
            <v>PIRATININGA 2 - 88 kV (A)</v>
          </cell>
          <cell r="C157" t="str">
            <v>88</v>
          </cell>
          <cell r="D157" t="str">
            <v>Ponta</v>
          </cell>
          <cell r="E157">
            <v>6071</v>
          </cell>
          <cell r="F157">
            <v>5275.6480000000001</v>
          </cell>
          <cell r="G157">
            <v>457.52797213485348</v>
          </cell>
          <cell r="H157">
            <v>363.52</v>
          </cell>
          <cell r="I157">
            <v>589.53300000000002</v>
          </cell>
          <cell r="J157">
            <v>589.53300000000002</v>
          </cell>
          <cell r="K157">
            <v>589.53300000000002</v>
          </cell>
          <cell r="L157">
            <v>589.53300000000002</v>
          </cell>
          <cell r="M157">
            <v>589.53300000000002</v>
          </cell>
          <cell r="N157">
            <v>589.53300000000002</v>
          </cell>
          <cell r="O157">
            <v>541.15700000000004</v>
          </cell>
          <cell r="P157">
            <v>541.15700000000004</v>
          </cell>
          <cell r="Q157">
            <v>541.15700000000004</v>
          </cell>
          <cell r="R157">
            <v>541.15700000000004</v>
          </cell>
          <cell r="S157">
            <v>541.15700000000004</v>
          </cell>
          <cell r="T157">
            <v>541.15700000000004</v>
          </cell>
        </row>
        <row r="158">
          <cell r="A158">
            <v>422</v>
          </cell>
          <cell r="B158" t="str">
            <v>PIRITUBA - 88 kV (A)</v>
          </cell>
          <cell r="C158" t="str">
            <v>88</v>
          </cell>
          <cell r="D158" t="str">
            <v>Ponta</v>
          </cell>
          <cell r="E158">
            <v>6824</v>
          </cell>
          <cell r="F158">
            <v>5811.2</v>
          </cell>
          <cell r="G158">
            <v>429.35176270719381</v>
          </cell>
          <cell r="H158">
            <v>340.99200000000002</v>
          </cell>
          <cell r="I158">
            <v>367.49</v>
          </cell>
          <cell r="J158">
            <v>367.49</v>
          </cell>
          <cell r="K158">
            <v>367.49</v>
          </cell>
          <cell r="L158">
            <v>367.49</v>
          </cell>
          <cell r="M158">
            <v>367.49</v>
          </cell>
          <cell r="N158">
            <v>367.49</v>
          </cell>
          <cell r="O158">
            <v>283.51299999999998</v>
          </cell>
          <cell r="P158">
            <v>283.51299999999998</v>
          </cell>
          <cell r="Q158">
            <v>283.51299999999998</v>
          </cell>
          <cell r="R158">
            <v>283.51299999999998</v>
          </cell>
          <cell r="S158">
            <v>283.51299999999998</v>
          </cell>
          <cell r="T158">
            <v>283.51299999999998</v>
          </cell>
        </row>
        <row r="159">
          <cell r="A159">
            <v>467</v>
          </cell>
          <cell r="B159" t="str">
            <v>RAM REBERT F - 88 kV (A)</v>
          </cell>
          <cell r="C159" t="str">
            <v>88</v>
          </cell>
          <cell r="D159" t="str">
            <v>Ponta</v>
          </cell>
          <cell r="E159">
            <v>5891</v>
          </cell>
          <cell r="F159">
            <v>5199.8720000000003</v>
          </cell>
          <cell r="G159">
            <v>3010.8292359841967</v>
          </cell>
          <cell r="H159">
            <v>1909.76</v>
          </cell>
          <cell r="I159">
            <v>652.27800000000002</v>
          </cell>
          <cell r="J159">
            <v>652.27800000000002</v>
          </cell>
          <cell r="K159">
            <v>652.27800000000002</v>
          </cell>
          <cell r="L159">
            <v>652.27800000000002</v>
          </cell>
          <cell r="M159">
            <v>652.27800000000002</v>
          </cell>
          <cell r="N159">
            <v>652.27800000000002</v>
          </cell>
          <cell r="O159">
            <v>636.35900000000004</v>
          </cell>
          <cell r="P159">
            <v>636.35900000000004</v>
          </cell>
          <cell r="Q159">
            <v>636.35900000000004</v>
          </cell>
          <cell r="R159">
            <v>636.35900000000004</v>
          </cell>
          <cell r="S159">
            <v>636.35900000000004</v>
          </cell>
          <cell r="T159">
            <v>636.35900000000004</v>
          </cell>
        </row>
        <row r="160">
          <cell r="A160">
            <v>3475</v>
          </cell>
          <cell r="B160" t="str">
            <v>SUL - 88 kV (A)</v>
          </cell>
          <cell r="C160" t="str">
            <v>88</v>
          </cell>
          <cell r="D160" t="str">
            <v>Ponta</v>
          </cell>
          <cell r="E160">
            <v>6088</v>
          </cell>
          <cell r="F160">
            <v>5342.2080000000005</v>
          </cell>
          <cell r="G160">
            <v>1879.7556861024329</v>
          </cell>
          <cell r="H160">
            <v>1145.856</v>
          </cell>
          <cell r="I160">
            <v>893.53300000000002</v>
          </cell>
          <cell r="J160">
            <v>893.53300000000002</v>
          </cell>
          <cell r="K160">
            <v>893.53300000000002</v>
          </cell>
          <cell r="L160">
            <v>893.53300000000002</v>
          </cell>
          <cell r="M160">
            <v>893.53300000000002</v>
          </cell>
          <cell r="N160">
            <v>893.53300000000002</v>
          </cell>
          <cell r="O160">
            <v>884.452</v>
          </cell>
          <cell r="P160">
            <v>884.452</v>
          </cell>
          <cell r="Q160">
            <v>884.452</v>
          </cell>
          <cell r="R160">
            <v>884.452</v>
          </cell>
          <cell r="S160">
            <v>884.452</v>
          </cell>
          <cell r="T160">
            <v>884.452</v>
          </cell>
        </row>
        <row r="161">
          <cell r="A161">
            <v>583</v>
          </cell>
          <cell r="B161" t="str">
            <v>EMBU-GUACU - 138 kV (C)</v>
          </cell>
          <cell r="C161" t="str">
            <v>138</v>
          </cell>
          <cell r="D161" t="str">
            <v>Fora Ponta</v>
          </cell>
          <cell r="E161">
            <v>6115</v>
          </cell>
          <cell r="F161">
            <v>5430.2719999999999</v>
          </cell>
          <cell r="G161">
            <v>207.967260061297</v>
          </cell>
          <cell r="H161">
            <v>132.096</v>
          </cell>
          <cell r="I161">
            <v>267.50900000000001</v>
          </cell>
          <cell r="J161">
            <v>267.50900000000001</v>
          </cell>
          <cell r="K161">
            <v>267.50900000000001</v>
          </cell>
          <cell r="L161">
            <v>267.50900000000001</v>
          </cell>
          <cell r="M161">
            <v>267.50900000000001</v>
          </cell>
          <cell r="N161">
            <v>267.50900000000001</v>
          </cell>
          <cell r="O161">
            <v>286.53199999999998</v>
          </cell>
          <cell r="P161">
            <v>286.53199999999998</v>
          </cell>
          <cell r="Q161">
            <v>286.53199999999998</v>
          </cell>
          <cell r="R161">
            <v>286.53199999999998</v>
          </cell>
          <cell r="S161">
            <v>286.53199999999998</v>
          </cell>
          <cell r="T161">
            <v>286.53199999999998</v>
          </cell>
        </row>
        <row r="162">
          <cell r="A162">
            <v>3739</v>
          </cell>
          <cell r="B162" t="str">
            <v>PARELHEIROS - 138 kV (A)</v>
          </cell>
          <cell r="C162" t="str">
            <v>138</v>
          </cell>
          <cell r="D162" t="str">
            <v>Fora Ponta</v>
          </cell>
          <cell r="E162">
            <v>6131</v>
          </cell>
          <cell r="F162">
            <v>5440.5119999999997</v>
          </cell>
          <cell r="G162">
            <v>7007.8258019364785</v>
          </cell>
          <cell r="H162">
            <v>4663.2960000000003</v>
          </cell>
          <cell r="I162">
            <v>49.225999999999999</v>
          </cell>
          <cell r="J162">
            <v>49.225999999999999</v>
          </cell>
          <cell r="K162">
            <v>49.225999999999999</v>
          </cell>
          <cell r="L162">
            <v>49.225999999999999</v>
          </cell>
          <cell r="M162">
            <v>49.225999999999999</v>
          </cell>
          <cell r="N162">
            <v>49.225999999999999</v>
          </cell>
          <cell r="O162">
            <v>49.95</v>
          </cell>
          <cell r="P162">
            <v>49.95</v>
          </cell>
          <cell r="Q162">
            <v>49.95</v>
          </cell>
          <cell r="R162">
            <v>49.95</v>
          </cell>
          <cell r="S162">
            <v>49.95</v>
          </cell>
          <cell r="T162">
            <v>49.95</v>
          </cell>
        </row>
        <row r="163">
          <cell r="A163">
            <v>3429</v>
          </cell>
          <cell r="B163" t="str">
            <v>CENTRO-CTR - 20 kV (A)</v>
          </cell>
          <cell r="C163" t="str">
            <v>20</v>
          </cell>
          <cell r="D163" t="str">
            <v>Fora Ponta</v>
          </cell>
          <cell r="E163">
            <v>7129</v>
          </cell>
          <cell r="F163">
            <v>6152.192</v>
          </cell>
          <cell r="G163">
            <v>1564.4504853643373</v>
          </cell>
          <cell r="H163">
            <v>1065.9839999999999</v>
          </cell>
          <cell r="I163">
            <v>155.19300000000001</v>
          </cell>
          <cell r="J163">
            <v>155.19300000000001</v>
          </cell>
          <cell r="K163">
            <v>155.19300000000001</v>
          </cell>
          <cell r="L163">
            <v>155.19300000000001</v>
          </cell>
          <cell r="M163">
            <v>155.19300000000001</v>
          </cell>
          <cell r="N163">
            <v>155.19300000000001</v>
          </cell>
          <cell r="O163">
            <v>165.29599999999999</v>
          </cell>
          <cell r="P163">
            <v>165.29599999999999</v>
          </cell>
          <cell r="Q163">
            <v>165.29599999999999</v>
          </cell>
          <cell r="R163">
            <v>165.29599999999999</v>
          </cell>
          <cell r="S163">
            <v>165.29599999999999</v>
          </cell>
          <cell r="T163">
            <v>165.29599999999999</v>
          </cell>
        </row>
        <row r="164">
          <cell r="A164">
            <v>3440</v>
          </cell>
          <cell r="B164" t="str">
            <v>MIGUEL REALE - 20 kV (A)</v>
          </cell>
          <cell r="C164" t="str">
            <v>20</v>
          </cell>
          <cell r="D164" t="str">
            <v>Fora Ponta</v>
          </cell>
          <cell r="E164">
            <v>6398</v>
          </cell>
          <cell r="F164">
            <v>5676.0320000000002</v>
          </cell>
          <cell r="G164">
            <v>9413.5373973552232</v>
          </cell>
          <cell r="H164">
            <v>5785.6</v>
          </cell>
          <cell r="I164">
            <v>93.566000000000003</v>
          </cell>
          <cell r="J164">
            <v>93.566000000000003</v>
          </cell>
          <cell r="K164">
            <v>93.566000000000003</v>
          </cell>
          <cell r="L164">
            <v>93.566000000000003</v>
          </cell>
          <cell r="M164">
            <v>93.566000000000003</v>
          </cell>
          <cell r="N164">
            <v>93.566000000000003</v>
          </cell>
          <cell r="O164">
            <v>92.37</v>
          </cell>
          <cell r="P164">
            <v>92.37</v>
          </cell>
          <cell r="Q164">
            <v>92.37</v>
          </cell>
          <cell r="R164">
            <v>92.37</v>
          </cell>
          <cell r="S164">
            <v>92.37</v>
          </cell>
          <cell r="T164">
            <v>92.37</v>
          </cell>
        </row>
        <row r="165">
          <cell r="A165">
            <v>3494</v>
          </cell>
          <cell r="B165" t="str">
            <v>BANDEIRANTES - 34,5 kV (A)</v>
          </cell>
          <cell r="C165" t="str">
            <v>34,5</v>
          </cell>
          <cell r="D165" t="str">
            <v>Fora Ponta</v>
          </cell>
          <cell r="E165">
            <v>6223</v>
          </cell>
          <cell r="F165">
            <v>5538.8159999999998</v>
          </cell>
          <cell r="G165">
            <v>1699.9646354687954</v>
          </cell>
          <cell r="H165">
            <v>967.68000000000006</v>
          </cell>
          <cell r="I165">
            <v>252.089</v>
          </cell>
          <cell r="J165">
            <v>252.089</v>
          </cell>
          <cell r="K165">
            <v>252.089</v>
          </cell>
          <cell r="L165">
            <v>252.089</v>
          </cell>
          <cell r="M165">
            <v>252.089</v>
          </cell>
          <cell r="N165">
            <v>252.089</v>
          </cell>
          <cell r="O165">
            <v>257.25700000000001</v>
          </cell>
          <cell r="P165">
            <v>257.25700000000001</v>
          </cell>
          <cell r="Q165">
            <v>257.25700000000001</v>
          </cell>
          <cell r="R165">
            <v>257.25700000000001</v>
          </cell>
          <cell r="S165">
            <v>257.25700000000001</v>
          </cell>
          <cell r="T165">
            <v>257.25700000000001</v>
          </cell>
        </row>
        <row r="166">
          <cell r="A166">
            <v>444</v>
          </cell>
          <cell r="B166" t="str">
            <v>ANHANGUERA - 88 kV (C)</v>
          </cell>
          <cell r="C166" t="str">
            <v>88</v>
          </cell>
          <cell r="D166" t="str">
            <v>Fora Ponta</v>
          </cell>
          <cell r="E166">
            <v>6182</v>
          </cell>
          <cell r="F166">
            <v>5487.616</v>
          </cell>
          <cell r="G166">
            <v>378.36624088571455</v>
          </cell>
          <cell r="H166">
            <v>259.072</v>
          </cell>
          <cell r="I166">
            <v>587.67700000000002</v>
          </cell>
          <cell r="J166">
            <v>587.67700000000002</v>
          </cell>
          <cell r="K166">
            <v>587.67700000000002</v>
          </cell>
          <cell r="L166">
            <v>587.67700000000002</v>
          </cell>
          <cell r="M166">
            <v>587.67700000000002</v>
          </cell>
          <cell r="N166">
            <v>587.67700000000002</v>
          </cell>
          <cell r="O166">
            <v>581.71199999999999</v>
          </cell>
          <cell r="P166">
            <v>581.71199999999999</v>
          </cell>
          <cell r="Q166">
            <v>581.71199999999999</v>
          </cell>
          <cell r="R166">
            <v>581.71199999999999</v>
          </cell>
          <cell r="S166">
            <v>581.71199999999999</v>
          </cell>
          <cell r="T166">
            <v>581.71199999999999</v>
          </cell>
        </row>
        <row r="167">
          <cell r="A167">
            <v>428</v>
          </cell>
          <cell r="B167" t="str">
            <v>CENTRO-CTR - 88 kV (A)</v>
          </cell>
          <cell r="C167" t="str">
            <v>88</v>
          </cell>
          <cell r="D167" t="str">
            <v>Fora Ponta</v>
          </cell>
          <cell r="E167">
            <v>7129</v>
          </cell>
          <cell r="F167">
            <v>6152.192</v>
          </cell>
          <cell r="G167">
            <v>446.79417806717356</v>
          </cell>
          <cell r="H167">
            <v>405.50400000000002</v>
          </cell>
          <cell r="I167">
            <v>293.64400000000001</v>
          </cell>
          <cell r="J167">
            <v>293.64400000000001</v>
          </cell>
          <cell r="K167">
            <v>293.64400000000001</v>
          </cell>
          <cell r="L167">
            <v>293.64400000000001</v>
          </cell>
          <cell r="M167">
            <v>293.64400000000001</v>
          </cell>
          <cell r="N167">
            <v>293.64400000000001</v>
          </cell>
          <cell r="O167">
            <v>200.048</v>
          </cell>
          <cell r="P167">
            <v>200.048</v>
          </cell>
          <cell r="Q167">
            <v>200.048</v>
          </cell>
          <cell r="R167">
            <v>200.048</v>
          </cell>
          <cell r="S167">
            <v>200.048</v>
          </cell>
          <cell r="T167">
            <v>200.048</v>
          </cell>
        </row>
        <row r="168">
          <cell r="A168">
            <v>493</v>
          </cell>
          <cell r="B168" t="str">
            <v>ECH BANDEIRAN - 88 kV (A)</v>
          </cell>
          <cell r="C168" t="str">
            <v>88</v>
          </cell>
          <cell r="D168" t="str">
            <v>Fora Ponta</v>
          </cell>
          <cell r="E168">
            <v>6223</v>
          </cell>
          <cell r="F168">
            <v>5538.8159999999998</v>
          </cell>
          <cell r="G168">
            <v>1322.9401188415409</v>
          </cell>
          <cell r="H168">
            <v>794.62400000000002</v>
          </cell>
          <cell r="I168">
            <v>913.68</v>
          </cell>
          <cell r="J168">
            <v>913.68</v>
          </cell>
          <cell r="K168">
            <v>913.68</v>
          </cell>
          <cell r="L168">
            <v>913.68</v>
          </cell>
          <cell r="M168">
            <v>913.68</v>
          </cell>
          <cell r="N168">
            <v>913.68</v>
          </cell>
          <cell r="O168">
            <v>960.23199999999997</v>
          </cell>
          <cell r="P168">
            <v>960.23199999999997</v>
          </cell>
          <cell r="Q168">
            <v>960.23199999999997</v>
          </cell>
          <cell r="R168">
            <v>960.23199999999997</v>
          </cell>
          <cell r="S168">
            <v>960.23199999999997</v>
          </cell>
          <cell r="T168">
            <v>960.23199999999997</v>
          </cell>
        </row>
        <row r="169">
          <cell r="A169">
            <v>411</v>
          </cell>
          <cell r="B169" t="str">
            <v>EDGARD SOUZA - 88 kV (A)</v>
          </cell>
          <cell r="C169" t="str">
            <v>88</v>
          </cell>
          <cell r="D169" t="str">
            <v>Fora Ponta</v>
          </cell>
          <cell r="E169">
            <v>6669</v>
          </cell>
          <cell r="F169">
            <v>5788.6720000000005</v>
          </cell>
          <cell r="G169">
            <v>1408.8104713829796</v>
          </cell>
          <cell r="H169">
            <v>1156.096</v>
          </cell>
          <cell r="I169">
            <v>337.11200000000002</v>
          </cell>
          <cell r="J169">
            <v>337.11200000000002</v>
          </cell>
          <cell r="K169">
            <v>337.11200000000002</v>
          </cell>
          <cell r="L169">
            <v>337.11200000000002</v>
          </cell>
          <cell r="M169">
            <v>337.11200000000002</v>
          </cell>
          <cell r="N169">
            <v>337.11200000000002</v>
          </cell>
          <cell r="O169">
            <v>284.53699999999998</v>
          </cell>
          <cell r="P169">
            <v>284.53699999999998</v>
          </cell>
          <cell r="Q169">
            <v>284.53699999999998</v>
          </cell>
          <cell r="R169">
            <v>284.53699999999998</v>
          </cell>
          <cell r="S169">
            <v>284.53699999999998</v>
          </cell>
          <cell r="T169">
            <v>284.53699999999998</v>
          </cell>
        </row>
        <row r="170">
          <cell r="A170">
            <v>588</v>
          </cell>
          <cell r="B170" t="str">
            <v>JANDIRA - 88 kV (A)</v>
          </cell>
          <cell r="C170" t="str">
            <v>88</v>
          </cell>
          <cell r="D170" t="str">
            <v>Fora Ponta</v>
          </cell>
          <cell r="E170">
            <v>6170</v>
          </cell>
          <cell r="F170">
            <v>5429.2480000000005</v>
          </cell>
          <cell r="G170">
            <v>1593.968419050457</v>
          </cell>
          <cell r="H170">
            <v>1297.4080000000001</v>
          </cell>
          <cell r="I170">
            <v>525.54399999999998</v>
          </cell>
          <cell r="J170">
            <v>525.54399999999998</v>
          </cell>
          <cell r="K170">
            <v>525.54399999999998</v>
          </cell>
          <cell r="L170">
            <v>525.54399999999998</v>
          </cell>
          <cell r="M170">
            <v>525.54399999999998</v>
          </cell>
          <cell r="N170">
            <v>525.54399999999998</v>
          </cell>
          <cell r="O170">
            <v>556.64599999999996</v>
          </cell>
          <cell r="P170">
            <v>556.64599999999996</v>
          </cell>
          <cell r="Q170">
            <v>556.64599999999996</v>
          </cell>
          <cell r="R170">
            <v>556.64599999999996</v>
          </cell>
          <cell r="S170">
            <v>556.64599999999996</v>
          </cell>
          <cell r="T170">
            <v>556.64599999999996</v>
          </cell>
        </row>
        <row r="171">
          <cell r="A171">
            <v>465</v>
          </cell>
          <cell r="B171" t="str">
            <v>LESTE - 88 kV (A)</v>
          </cell>
          <cell r="C171" t="str">
            <v>88</v>
          </cell>
          <cell r="D171" t="str">
            <v>Fora Ponta</v>
          </cell>
          <cell r="E171">
            <v>5855</v>
          </cell>
          <cell r="F171">
            <v>5371.9040000000005</v>
          </cell>
          <cell r="G171">
            <v>460.21142065177338</v>
          </cell>
          <cell r="H171">
            <v>302.08</v>
          </cell>
          <cell r="I171">
            <v>712.97799999999995</v>
          </cell>
          <cell r="J171">
            <v>712.97799999999995</v>
          </cell>
          <cell r="K171">
            <v>712.97799999999995</v>
          </cell>
          <cell r="L171">
            <v>712.97799999999995</v>
          </cell>
          <cell r="M171">
            <v>712.97799999999995</v>
          </cell>
          <cell r="N171">
            <v>712.97799999999995</v>
          </cell>
          <cell r="O171">
            <v>689.08900000000006</v>
          </cell>
          <cell r="P171">
            <v>689.08900000000006</v>
          </cell>
          <cell r="Q171">
            <v>689.08900000000006</v>
          </cell>
          <cell r="R171">
            <v>689.08900000000006</v>
          </cell>
          <cell r="S171">
            <v>689.08900000000006</v>
          </cell>
          <cell r="T171">
            <v>689.08900000000006</v>
          </cell>
        </row>
        <row r="172">
          <cell r="A172">
            <v>496</v>
          </cell>
          <cell r="B172" t="str">
            <v>M. FORNASARO - 88 kV (A)</v>
          </cell>
          <cell r="C172" t="str">
            <v>88</v>
          </cell>
          <cell r="D172" t="str">
            <v>Fora Ponta</v>
          </cell>
          <cell r="E172">
            <v>6182</v>
          </cell>
          <cell r="F172">
            <v>5492.7359999999999</v>
          </cell>
          <cell r="G172">
            <v>2695.524035246101</v>
          </cell>
          <cell r="H172">
            <v>1465.3440000000001</v>
          </cell>
          <cell r="I172">
            <v>710.86900000000003</v>
          </cell>
          <cell r="J172">
            <v>710.86900000000003</v>
          </cell>
          <cell r="K172">
            <v>710.86900000000003</v>
          </cell>
          <cell r="L172">
            <v>710.86900000000003</v>
          </cell>
          <cell r="M172">
            <v>710.86900000000003</v>
          </cell>
          <cell r="N172">
            <v>710.86900000000003</v>
          </cell>
          <cell r="O172">
            <v>780.79600000000005</v>
          </cell>
          <cell r="P172">
            <v>780.79600000000005</v>
          </cell>
          <cell r="Q172">
            <v>780.79600000000005</v>
          </cell>
          <cell r="R172">
            <v>780.79600000000005</v>
          </cell>
          <cell r="S172">
            <v>780.79600000000005</v>
          </cell>
          <cell r="T172">
            <v>780.79600000000005</v>
          </cell>
        </row>
        <row r="173">
          <cell r="A173">
            <v>441</v>
          </cell>
          <cell r="B173" t="str">
            <v>MIGUEL REALE - 88 kV (A)</v>
          </cell>
          <cell r="C173" t="str">
            <v>88</v>
          </cell>
          <cell r="D173" t="str">
            <v>Fora Ponta</v>
          </cell>
          <cell r="E173">
            <v>6398</v>
          </cell>
          <cell r="F173">
            <v>5676.0320000000002</v>
          </cell>
          <cell r="G173">
            <v>669.5204049715303</v>
          </cell>
          <cell r="H173">
            <v>452.608</v>
          </cell>
          <cell r="I173">
            <v>282.56799999999998</v>
          </cell>
          <cell r="J173">
            <v>282.56799999999998</v>
          </cell>
          <cell r="K173">
            <v>282.56799999999998</v>
          </cell>
          <cell r="L173">
            <v>282.56799999999998</v>
          </cell>
          <cell r="M173">
            <v>282.56799999999998</v>
          </cell>
          <cell r="N173">
            <v>282.56799999999998</v>
          </cell>
          <cell r="O173">
            <v>220.46700000000001</v>
          </cell>
          <cell r="P173">
            <v>220.46700000000001</v>
          </cell>
          <cell r="Q173">
            <v>220.46700000000001</v>
          </cell>
          <cell r="R173">
            <v>220.46700000000001</v>
          </cell>
          <cell r="S173">
            <v>220.46700000000001</v>
          </cell>
          <cell r="T173">
            <v>220.46700000000001</v>
          </cell>
        </row>
        <row r="174">
          <cell r="A174">
            <v>443</v>
          </cell>
          <cell r="B174" t="str">
            <v>NORDESTE - 88 kV (A)</v>
          </cell>
          <cell r="C174" t="str">
            <v>88</v>
          </cell>
          <cell r="D174" t="str">
            <v>Fora Ponta</v>
          </cell>
          <cell r="E174">
            <v>6060</v>
          </cell>
          <cell r="F174">
            <v>5453.8240000000005</v>
          </cell>
          <cell r="G174">
            <v>2361.4346948895659</v>
          </cell>
          <cell r="H174">
            <v>1188.864</v>
          </cell>
          <cell r="I174">
            <v>226.458</v>
          </cell>
          <cell r="J174">
            <v>226.458</v>
          </cell>
          <cell r="K174">
            <v>226.458</v>
          </cell>
          <cell r="L174">
            <v>226.458</v>
          </cell>
          <cell r="M174">
            <v>226.458</v>
          </cell>
          <cell r="N174">
            <v>226.458</v>
          </cell>
          <cell r="O174">
            <v>244.023</v>
          </cell>
          <cell r="P174">
            <v>244.023</v>
          </cell>
          <cell r="Q174">
            <v>244.023</v>
          </cell>
          <cell r="R174">
            <v>244.023</v>
          </cell>
          <cell r="S174">
            <v>244.023</v>
          </cell>
          <cell r="T174">
            <v>244.023</v>
          </cell>
        </row>
        <row r="175">
          <cell r="A175">
            <v>436</v>
          </cell>
          <cell r="B175" t="str">
            <v>NORTE - 88 kV (A)</v>
          </cell>
          <cell r="C175" t="str">
            <v>88</v>
          </cell>
          <cell r="D175" t="str">
            <v>Fora Ponta</v>
          </cell>
          <cell r="E175">
            <v>6188</v>
          </cell>
          <cell r="F175">
            <v>5487.616</v>
          </cell>
          <cell r="G175">
            <v>2965.2106111965572</v>
          </cell>
          <cell r="H175">
            <v>2086.9119999999998</v>
          </cell>
          <cell r="I175">
            <v>673.12800000000004</v>
          </cell>
          <cell r="J175">
            <v>673.12800000000004</v>
          </cell>
          <cell r="K175">
            <v>673.12800000000004</v>
          </cell>
          <cell r="L175">
            <v>673.12800000000004</v>
          </cell>
          <cell r="M175">
            <v>673.12800000000004</v>
          </cell>
          <cell r="N175">
            <v>673.12800000000004</v>
          </cell>
          <cell r="O175">
            <v>619.52800000000002</v>
          </cell>
          <cell r="P175">
            <v>619.52800000000002</v>
          </cell>
          <cell r="Q175">
            <v>619.52800000000002</v>
          </cell>
          <cell r="R175">
            <v>619.52800000000002</v>
          </cell>
          <cell r="S175">
            <v>619.52800000000002</v>
          </cell>
          <cell r="T175">
            <v>619.52800000000002</v>
          </cell>
        </row>
        <row r="176">
          <cell r="A176">
            <v>485</v>
          </cell>
          <cell r="B176" t="str">
            <v>PIRATININGA - 88 kV (A)</v>
          </cell>
          <cell r="C176" t="str">
            <v>88</v>
          </cell>
          <cell r="D176" t="str">
            <v>Fora Ponta</v>
          </cell>
          <cell r="E176">
            <v>5892</v>
          </cell>
          <cell r="F176">
            <v>5240.8320000000003</v>
          </cell>
          <cell r="G176">
            <v>450.81935084255355</v>
          </cell>
          <cell r="H176">
            <v>362.49599999999998</v>
          </cell>
          <cell r="I176">
            <v>319.11</v>
          </cell>
          <cell r="J176">
            <v>319.11</v>
          </cell>
          <cell r="K176">
            <v>319.11</v>
          </cell>
          <cell r="L176">
            <v>319.11</v>
          </cell>
          <cell r="M176">
            <v>319.11</v>
          </cell>
          <cell r="N176">
            <v>319.11</v>
          </cell>
          <cell r="O176">
            <v>270.53500000000003</v>
          </cell>
          <cell r="P176">
            <v>270.53500000000003</v>
          </cell>
          <cell r="Q176">
            <v>270.53500000000003</v>
          </cell>
          <cell r="R176">
            <v>270.53500000000003</v>
          </cell>
          <cell r="S176">
            <v>270.53500000000003</v>
          </cell>
          <cell r="T176">
            <v>270.53500000000003</v>
          </cell>
        </row>
        <row r="177">
          <cell r="A177">
            <v>486</v>
          </cell>
          <cell r="B177" t="str">
            <v>PIRATININGA 2 - 88 kV (A)</v>
          </cell>
          <cell r="C177" t="str">
            <v>88</v>
          </cell>
          <cell r="D177" t="str">
            <v>Fora Ponta</v>
          </cell>
          <cell r="E177">
            <v>6090</v>
          </cell>
          <cell r="F177">
            <v>5426.1760000000004</v>
          </cell>
          <cell r="G177">
            <v>457.52797213485348</v>
          </cell>
          <cell r="H177">
            <v>363.52</v>
          </cell>
          <cell r="I177">
            <v>583.35199999999998</v>
          </cell>
          <cell r="J177">
            <v>583.35199999999998</v>
          </cell>
          <cell r="K177">
            <v>583.35199999999998</v>
          </cell>
          <cell r="L177">
            <v>583.35199999999998</v>
          </cell>
          <cell r="M177">
            <v>583.35199999999998</v>
          </cell>
          <cell r="N177">
            <v>583.35199999999998</v>
          </cell>
          <cell r="O177">
            <v>581.63900000000001</v>
          </cell>
          <cell r="P177">
            <v>581.63900000000001</v>
          </cell>
          <cell r="Q177">
            <v>581.63900000000001</v>
          </cell>
          <cell r="R177">
            <v>581.63900000000001</v>
          </cell>
          <cell r="S177">
            <v>581.63900000000001</v>
          </cell>
          <cell r="T177">
            <v>581.63900000000001</v>
          </cell>
        </row>
        <row r="178">
          <cell r="A178">
            <v>422</v>
          </cell>
          <cell r="B178" t="str">
            <v>PIRITUBA - 88 kV (A)</v>
          </cell>
          <cell r="C178" t="str">
            <v>88</v>
          </cell>
          <cell r="D178" t="str">
            <v>Fora Ponta</v>
          </cell>
          <cell r="E178">
            <v>6957</v>
          </cell>
          <cell r="F178">
            <v>6020.0960000000005</v>
          </cell>
          <cell r="G178">
            <v>429.35176270719381</v>
          </cell>
          <cell r="H178">
            <v>340.99200000000002</v>
          </cell>
          <cell r="I178">
            <v>402.84800000000001</v>
          </cell>
          <cell r="J178">
            <v>402.84800000000001</v>
          </cell>
          <cell r="K178">
            <v>402.84800000000001</v>
          </cell>
          <cell r="L178">
            <v>402.84800000000001</v>
          </cell>
          <cell r="M178">
            <v>402.84800000000001</v>
          </cell>
          <cell r="N178">
            <v>402.84800000000001</v>
          </cell>
          <cell r="O178">
            <v>310.33999999999997</v>
          </cell>
          <cell r="P178">
            <v>310.33999999999997</v>
          </cell>
          <cell r="Q178">
            <v>310.33999999999997</v>
          </cell>
          <cell r="R178">
            <v>310.33999999999997</v>
          </cell>
          <cell r="S178">
            <v>310.33999999999997</v>
          </cell>
          <cell r="T178">
            <v>310.33999999999997</v>
          </cell>
        </row>
        <row r="179">
          <cell r="A179">
            <v>467</v>
          </cell>
          <cell r="B179" t="str">
            <v>RAM REBERT F - 88 kV (A)</v>
          </cell>
          <cell r="C179" t="str">
            <v>88</v>
          </cell>
          <cell r="D179" t="str">
            <v>Fora Ponta</v>
          </cell>
          <cell r="E179">
            <v>5903</v>
          </cell>
          <cell r="F179">
            <v>5412.8640000000005</v>
          </cell>
          <cell r="G179">
            <v>3010.8292359841967</v>
          </cell>
          <cell r="H179">
            <v>1909.76</v>
          </cell>
          <cell r="I179">
            <v>694.01300000000003</v>
          </cell>
          <cell r="J179">
            <v>694.01300000000003</v>
          </cell>
          <cell r="K179">
            <v>694.01300000000003</v>
          </cell>
          <cell r="L179">
            <v>694.01300000000003</v>
          </cell>
          <cell r="M179">
            <v>694.01300000000003</v>
          </cell>
          <cell r="N179">
            <v>694.01300000000003</v>
          </cell>
          <cell r="O179">
            <v>674.60599999999999</v>
          </cell>
          <cell r="P179">
            <v>674.60599999999999</v>
          </cell>
          <cell r="Q179">
            <v>674.60599999999999</v>
          </cell>
          <cell r="R179">
            <v>674.60599999999999</v>
          </cell>
          <cell r="S179">
            <v>674.60599999999999</v>
          </cell>
          <cell r="T179">
            <v>674.60599999999999</v>
          </cell>
        </row>
        <row r="180">
          <cell r="A180">
            <v>3475</v>
          </cell>
          <cell r="B180" t="str">
            <v>SUL - 88 kV (A)</v>
          </cell>
          <cell r="C180" t="str">
            <v>88</v>
          </cell>
          <cell r="D180" t="str">
            <v>Fora Ponta</v>
          </cell>
          <cell r="E180">
            <v>6114</v>
          </cell>
          <cell r="F180">
            <v>5531.6480000000001</v>
          </cell>
          <cell r="G180">
            <v>1879.7556861024329</v>
          </cell>
          <cell r="H180">
            <v>1145.856</v>
          </cell>
          <cell r="I180">
            <v>933.20899999999995</v>
          </cell>
          <cell r="J180">
            <v>933.20899999999995</v>
          </cell>
          <cell r="K180">
            <v>933.20899999999995</v>
          </cell>
          <cell r="L180">
            <v>933.20899999999995</v>
          </cell>
          <cell r="M180">
            <v>933.20899999999995</v>
          </cell>
          <cell r="N180">
            <v>933.20899999999995</v>
          </cell>
          <cell r="O180">
            <v>911.68200000000002</v>
          </cell>
          <cell r="P180">
            <v>911.68200000000002</v>
          </cell>
          <cell r="Q180">
            <v>911.68200000000002</v>
          </cell>
          <cell r="R180">
            <v>911.68200000000002</v>
          </cell>
          <cell r="S180">
            <v>911.68200000000002</v>
          </cell>
          <cell r="T180">
            <v>911.68200000000002</v>
          </cell>
        </row>
        <row r="442">
          <cell r="B442" t="str">
            <v>CTEEP</v>
          </cell>
          <cell r="C442" t="str">
            <v>IPCA</v>
          </cell>
          <cell r="D442">
            <v>71540519.844005898</v>
          </cell>
          <cell r="E442">
            <v>0</v>
          </cell>
          <cell r="F442">
            <v>5248513.7136000013</v>
          </cell>
          <cell r="G442">
            <v>0</v>
          </cell>
          <cell r="H442">
            <v>0</v>
          </cell>
          <cell r="I442">
            <v>0</v>
          </cell>
          <cell r="J442" t="str">
            <v>059/2001</v>
          </cell>
        </row>
        <row r="443">
          <cell r="B443" t="str">
            <v>IE Pinheiros</v>
          </cell>
          <cell r="C443" t="str">
            <v>IPCA</v>
          </cell>
          <cell r="D443">
            <v>2588273.8371359236</v>
          </cell>
          <cell r="E443">
            <v>0</v>
          </cell>
          <cell r="F443">
            <v>37373.302800000005</v>
          </cell>
          <cell r="G443">
            <v>0</v>
          </cell>
          <cell r="H443">
            <v>0</v>
          </cell>
          <cell r="I443">
            <v>0</v>
          </cell>
          <cell r="J443" t="str">
            <v>012/2008</v>
          </cell>
        </row>
        <row r="444">
          <cell r="B444" t="str">
            <v>IEJAPI</v>
          </cell>
          <cell r="C444" t="str">
            <v>IPCA</v>
          </cell>
          <cell r="D444">
            <v>4591609.6427932158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 t="str">
            <v>026/2009</v>
          </cell>
        </row>
      </sheetData>
      <sheetData sheetId="2"/>
      <sheetData sheetId="3">
        <row r="5">
          <cell r="D5">
            <v>16820005904.22579</v>
          </cell>
        </row>
        <row r="8">
          <cell r="L8">
            <v>3.6691979129891195E-2</v>
          </cell>
        </row>
        <row r="9">
          <cell r="L9">
            <v>0.11376008917820912</v>
          </cell>
        </row>
        <row r="10">
          <cell r="L10">
            <v>9.4371492229629483E-2</v>
          </cell>
        </row>
      </sheetData>
      <sheetData sheetId="4">
        <row r="29">
          <cell r="Q29">
            <v>0.21513618907010248</v>
          </cell>
        </row>
        <row r="30">
          <cell r="Q30">
            <v>3.1726852143971057E-2</v>
          </cell>
        </row>
        <row r="273">
          <cell r="BO273">
            <v>9.0702057694182048E-2</v>
          </cell>
        </row>
      </sheetData>
      <sheetData sheetId="5">
        <row r="226">
          <cell r="AW226">
            <v>0</v>
          </cell>
        </row>
      </sheetData>
      <sheetData sheetId="6"/>
      <sheetData sheetId="7"/>
      <sheetData sheetId="8">
        <row r="29">
          <cell r="B29" t="str">
            <v>DESCRIÇÃO - Tipo</v>
          </cell>
          <cell r="C29" t="str">
            <v>RECEITA (R$)</v>
          </cell>
        </row>
        <row r="30">
          <cell r="B30" t="str">
            <v>Residencial</v>
          </cell>
          <cell r="C30">
            <v>8958484955.8529282</v>
          </cell>
        </row>
        <row r="31">
          <cell r="B31" t="str">
            <v>Industrial</v>
          </cell>
          <cell r="C31">
            <v>2518658385.7402587</v>
          </cell>
        </row>
        <row r="32">
          <cell r="B32" t="str">
            <v>Comercial</v>
          </cell>
          <cell r="C32">
            <v>4278582935.0098534</v>
          </cell>
        </row>
        <row r="33">
          <cell r="B33" t="str">
            <v>Rural</v>
          </cell>
          <cell r="C33">
            <v>6039204.59858</v>
          </cell>
        </row>
        <row r="34">
          <cell r="B34" t="str">
            <v>Iluminação Pública</v>
          </cell>
          <cell r="C34">
            <v>215386784.48067996</v>
          </cell>
        </row>
        <row r="35">
          <cell r="B35" t="str">
            <v>Poder Público</v>
          </cell>
          <cell r="C35">
            <v>447593840.54298991</v>
          </cell>
        </row>
        <row r="36">
          <cell r="B36" t="str">
            <v>Serviço Público</v>
          </cell>
          <cell r="C36">
            <v>355564174.42327982</v>
          </cell>
        </row>
        <row r="37">
          <cell r="B37" t="str">
            <v>Demais</v>
          </cell>
          <cell r="C37">
            <v>39695623.577219009</v>
          </cell>
        </row>
        <row r="38">
          <cell r="B38" t="str">
            <v xml:space="preserve">TOTAL </v>
          </cell>
          <cell r="C38">
            <v>16820005904.22579</v>
          </cell>
        </row>
        <row r="67">
          <cell r="E67">
            <v>631915.05334627687</v>
          </cell>
          <cell r="F67">
            <v>347347201.92446536</v>
          </cell>
          <cell r="G67">
            <v>312074830.77413416</v>
          </cell>
          <cell r="H67">
            <v>2229844227.3792696</v>
          </cell>
          <cell r="I67">
            <v>20138915.28598104</v>
          </cell>
          <cell r="J67">
            <v>0</v>
          </cell>
          <cell r="K67">
            <v>-403790979.21687037</v>
          </cell>
        </row>
      </sheetData>
      <sheetData sheetId="9"/>
      <sheetData sheetId="10">
        <row r="38">
          <cell r="F38">
            <v>0.36651860330704711</v>
          </cell>
        </row>
        <row r="39">
          <cell r="F39">
            <v>8.3901764730182959E-2</v>
          </cell>
        </row>
        <row r="41">
          <cell r="F41">
            <v>-2.0748781896388159E-2</v>
          </cell>
        </row>
        <row r="42">
          <cell r="F42">
            <v>1.0469648129018275E-2</v>
          </cell>
        </row>
        <row r="43">
          <cell r="F43">
            <v>-2.5479858904682729E-3</v>
          </cell>
        </row>
      </sheetData>
      <sheetData sheetId="11">
        <row r="33">
          <cell r="C33">
            <v>-1.3047542983717804E-3</v>
          </cell>
        </row>
      </sheetData>
      <sheetData sheetId="12"/>
      <sheetData sheetId="13"/>
      <sheetData sheetId="14">
        <row r="15">
          <cell r="C15">
            <v>7518222461.0704584</v>
          </cell>
        </row>
        <row r="35">
          <cell r="C35">
            <v>0.81040000000000001</v>
          </cell>
          <cell r="D35">
            <v>149</v>
          </cell>
        </row>
        <row r="38">
          <cell r="E38">
            <v>832641814.69161379</v>
          </cell>
        </row>
        <row r="40">
          <cell r="C40">
            <v>9.2801519685125802E-2</v>
          </cell>
          <cell r="E40">
            <v>14739.74</v>
          </cell>
        </row>
        <row r="49">
          <cell r="B49" t="str">
            <v>12º Leilão de Energia Nova</v>
          </cell>
          <cell r="C49" t="str">
            <v>2014-20</v>
          </cell>
          <cell r="D49" t="str">
            <v>DISPONIBILIDADE</v>
          </cell>
          <cell r="E49" t="str">
            <v xml:space="preserve"> Eólica</v>
          </cell>
          <cell r="F49">
            <v>140494.83694520546</v>
          </cell>
          <cell r="G49">
            <v>40756</v>
          </cell>
          <cell r="H49">
            <v>99.861287124674448</v>
          </cell>
        </row>
        <row r="50">
          <cell r="B50" t="str">
            <v>12º Leilão de Energia Nova</v>
          </cell>
          <cell r="C50" t="str">
            <v>2014-20</v>
          </cell>
          <cell r="D50" t="str">
            <v>DISPONIBILIDADE</v>
          </cell>
          <cell r="E50" t="str">
            <v xml:space="preserve"> Térmica</v>
          </cell>
          <cell r="F50">
            <v>585590.51514520543</v>
          </cell>
          <cell r="G50">
            <v>44348</v>
          </cell>
          <cell r="H50">
            <v>183.42516020735818</v>
          </cell>
        </row>
        <row r="51">
          <cell r="B51" t="str">
            <v>12º Leilão de Energia Nova</v>
          </cell>
          <cell r="C51" t="str">
            <v>2014-20</v>
          </cell>
          <cell r="D51" t="str">
            <v>DISPONIBILIDADE</v>
          </cell>
          <cell r="E51" t="str">
            <v>Biomassa com CVU</v>
          </cell>
          <cell r="F51">
            <v>17833.974687671234</v>
          </cell>
          <cell r="G51">
            <v>44348</v>
          </cell>
          <cell r="H51">
            <v>177.99285022358558</v>
          </cell>
        </row>
        <row r="52">
          <cell r="B52" t="str">
            <v>13º Leilão de Energia Nova</v>
          </cell>
          <cell r="C52" t="str">
            <v>2016-20</v>
          </cell>
          <cell r="D52" t="str">
            <v>DISPONIBILIDADE</v>
          </cell>
          <cell r="E52" t="str">
            <v xml:space="preserve"> Eólica</v>
          </cell>
          <cell r="F52">
            <v>372744.19357808208</v>
          </cell>
          <cell r="G52">
            <v>40878</v>
          </cell>
          <cell r="H52">
            <v>105.15305130008645</v>
          </cell>
        </row>
        <row r="53">
          <cell r="B53" t="str">
            <v>13º Leilão de Energia Nova</v>
          </cell>
          <cell r="C53" t="str">
            <v>2016-20</v>
          </cell>
          <cell r="D53" t="str">
            <v>DISPONIBILIDADE</v>
          </cell>
          <cell r="E53" t="str">
            <v>Biomassa sem CVU</v>
          </cell>
          <cell r="F53">
            <v>16596.784038356167</v>
          </cell>
          <cell r="G53">
            <v>40878</v>
          </cell>
          <cell r="H53">
            <v>103.45999999999998</v>
          </cell>
        </row>
        <row r="54">
          <cell r="B54" t="str">
            <v>16º Leilão de Energia Nova</v>
          </cell>
          <cell r="C54" t="str">
            <v>2018-25</v>
          </cell>
          <cell r="D54" t="str">
            <v>DISPONIBILIDADE</v>
          </cell>
          <cell r="E54" t="str">
            <v>Biomassa sem CVU</v>
          </cell>
          <cell r="F54">
            <v>50387.226303999967</v>
          </cell>
          <cell r="G54">
            <v>44348</v>
          </cell>
          <cell r="H54">
            <v>209.91733612187227</v>
          </cell>
        </row>
        <row r="55">
          <cell r="B55" t="str">
            <v>17º Leilão de Energia Nova</v>
          </cell>
          <cell r="C55" t="str">
            <v>2016-20</v>
          </cell>
          <cell r="D55" t="str">
            <v>DISPONIBILIDADE</v>
          </cell>
          <cell r="E55" t="str">
            <v xml:space="preserve"> Eólica</v>
          </cell>
          <cell r="F55">
            <v>157676.2280136988</v>
          </cell>
          <cell r="G55">
            <v>41579</v>
          </cell>
          <cell r="H55">
            <v>124.43394373667394</v>
          </cell>
        </row>
        <row r="56">
          <cell r="B56" t="str">
            <v>18º Leilão de Energia Nova</v>
          </cell>
          <cell r="C56" t="str">
            <v>2018-20</v>
          </cell>
          <cell r="D56" t="str">
            <v>DISPONIBILIDADE</v>
          </cell>
          <cell r="E56" t="str">
            <v xml:space="preserve"> Eólica</v>
          </cell>
          <cell r="F56">
            <v>116877.08295857531</v>
          </cell>
          <cell r="G56">
            <v>41609</v>
          </cell>
          <cell r="H56">
            <v>118.47461547549629</v>
          </cell>
        </row>
        <row r="57">
          <cell r="B57" t="str">
            <v>18º Leilão de Energia Nova</v>
          </cell>
          <cell r="C57" t="str">
            <v>2018-25</v>
          </cell>
          <cell r="D57" t="str">
            <v>DISPONIBILIDADE</v>
          </cell>
          <cell r="E57" t="str">
            <v>Biomassa com CVU</v>
          </cell>
          <cell r="F57">
            <v>10505.041153315067</v>
          </cell>
          <cell r="G57">
            <v>44348</v>
          </cell>
          <cell r="H57">
            <v>205.1265182033228</v>
          </cell>
        </row>
        <row r="58">
          <cell r="B58" t="str">
            <v>1º Leilão de Energia Nova</v>
          </cell>
          <cell r="C58" t="str">
            <v>2008-15</v>
          </cell>
          <cell r="D58" t="str">
            <v>DISPONIBILIDADE</v>
          </cell>
          <cell r="E58" t="str">
            <v xml:space="preserve"> Térmica</v>
          </cell>
          <cell r="F58">
            <v>282890.63547185663</v>
          </cell>
          <cell r="G58">
            <v>44348</v>
          </cell>
          <cell r="H58">
            <v>303.11606959031928</v>
          </cell>
        </row>
        <row r="59">
          <cell r="B59" t="str">
            <v>1º Leilão de Energia Nova</v>
          </cell>
          <cell r="C59" t="str">
            <v>2008-15</v>
          </cell>
          <cell r="D59" t="str">
            <v>DISPONIBILIDADE</v>
          </cell>
          <cell r="E59" t="str">
            <v>Biomassa com CVU</v>
          </cell>
          <cell r="F59">
            <v>6559.8904516497114</v>
          </cell>
          <cell r="G59">
            <v>44348</v>
          </cell>
          <cell r="H59">
            <v>283.70947021694423</v>
          </cell>
        </row>
        <row r="60">
          <cell r="B60" t="str">
            <v>1º Leilão de Energia Nova</v>
          </cell>
          <cell r="C60" t="str">
            <v>2008-15</v>
          </cell>
          <cell r="D60" t="str">
            <v>DISPONIBILIDADE</v>
          </cell>
          <cell r="E60" t="str">
            <v>Biomassa sem CVU</v>
          </cell>
          <cell r="F60">
            <v>4329.9627813677216</v>
          </cell>
          <cell r="G60">
            <v>44348</v>
          </cell>
          <cell r="H60">
            <v>276.43525968113221</v>
          </cell>
        </row>
        <row r="61">
          <cell r="B61" t="str">
            <v>1º Leilão de Energia Nova</v>
          </cell>
          <cell r="C61" t="str">
            <v>2009-15</v>
          </cell>
          <cell r="D61" t="str">
            <v>DISPONIBILIDADE</v>
          </cell>
          <cell r="E61" t="str">
            <v xml:space="preserve"> Térmica</v>
          </cell>
          <cell r="F61">
            <v>372610.38543287665</v>
          </cell>
          <cell r="G61">
            <v>44348</v>
          </cell>
          <cell r="H61">
            <v>294.36693709943313</v>
          </cell>
        </row>
        <row r="62">
          <cell r="B62" t="str">
            <v>1º Leilão de Energia Nova</v>
          </cell>
          <cell r="C62" t="str">
            <v>2009-15</v>
          </cell>
          <cell r="D62" t="str">
            <v>DISPONIBILIDADE</v>
          </cell>
          <cell r="E62" t="str">
            <v>Biomassa com CVU</v>
          </cell>
          <cell r="F62">
            <v>3322.1513205479455</v>
          </cell>
          <cell r="G62">
            <v>44348</v>
          </cell>
          <cell r="H62">
            <v>312.92050222815737</v>
          </cell>
        </row>
        <row r="63">
          <cell r="B63" t="str">
            <v>1º Leilão de Energia Nova</v>
          </cell>
          <cell r="C63" t="str">
            <v>2009-15</v>
          </cell>
          <cell r="D63" t="str">
            <v>DISPONIBILIDADE</v>
          </cell>
          <cell r="E63" t="str">
            <v>Biomassa sem CVU</v>
          </cell>
          <cell r="F63">
            <v>21590.508884931507</v>
          </cell>
          <cell r="G63">
            <v>44348</v>
          </cell>
          <cell r="H63">
            <v>337.96077457613944</v>
          </cell>
        </row>
        <row r="64">
          <cell r="B64" t="str">
            <v>1º Leilão de Energia Nova</v>
          </cell>
          <cell r="C64" t="str">
            <v>2010-15</v>
          </cell>
          <cell r="D64" t="str">
            <v>DISPONIBILIDADE</v>
          </cell>
          <cell r="E64" t="str">
            <v xml:space="preserve"> Térmica</v>
          </cell>
          <cell r="F64">
            <v>708227.99547671224</v>
          </cell>
          <cell r="G64">
            <v>44348</v>
          </cell>
          <cell r="H64">
            <v>291.67049922220389</v>
          </cell>
        </row>
        <row r="65">
          <cell r="B65" t="str">
            <v>1º Leilão de Fontes Alternativas</v>
          </cell>
          <cell r="C65" t="str">
            <v>2010-15</v>
          </cell>
          <cell r="D65" t="str">
            <v>DISPONIBILIDADE</v>
          </cell>
          <cell r="E65" t="str">
            <v>Biomassa com CVU</v>
          </cell>
          <cell r="F65">
            <v>41173.962424657526</v>
          </cell>
          <cell r="G65">
            <v>44348</v>
          </cell>
          <cell r="H65">
            <v>306.25367386280487</v>
          </cell>
        </row>
        <row r="66">
          <cell r="B66" t="str">
            <v>1º Leilão de Fontes Alternativas</v>
          </cell>
          <cell r="C66" t="str">
            <v>2010-15</v>
          </cell>
          <cell r="D66" t="str">
            <v>DISPONIBILIDADE</v>
          </cell>
          <cell r="E66" t="str">
            <v>Biomassa sem CVU</v>
          </cell>
          <cell r="F66">
            <v>11905.727367123287</v>
          </cell>
          <cell r="G66">
            <v>44348</v>
          </cell>
          <cell r="H66">
            <v>306.52722545311218</v>
          </cell>
        </row>
        <row r="67">
          <cell r="B67" t="str">
            <v>20º Leilão de Energia Nova</v>
          </cell>
          <cell r="C67" t="str">
            <v>2019-20</v>
          </cell>
          <cell r="D67" t="str">
            <v>DISPONIBILIDADE</v>
          </cell>
          <cell r="E67" t="str">
            <v xml:space="preserve"> Eólica</v>
          </cell>
          <cell r="F67">
            <v>232078.00502235643</v>
          </cell>
          <cell r="G67">
            <v>41944</v>
          </cell>
          <cell r="H67">
            <v>135.98549720034819</v>
          </cell>
        </row>
        <row r="68">
          <cell r="B68" t="str">
            <v>20º Leilão de Energia Nova</v>
          </cell>
          <cell r="C68" t="str">
            <v>2019-25</v>
          </cell>
          <cell r="D68" t="str">
            <v>DISPONIBILIDADE</v>
          </cell>
          <cell r="E68" t="str">
            <v xml:space="preserve"> Térmica</v>
          </cell>
          <cell r="F68">
            <v>645327.36230531509</v>
          </cell>
          <cell r="G68">
            <v>44348</v>
          </cell>
          <cell r="H68">
            <v>314.18508646287393</v>
          </cell>
        </row>
        <row r="69">
          <cell r="B69" t="str">
            <v>20º Leilão de Energia Nova</v>
          </cell>
          <cell r="C69" t="str">
            <v>2019-25</v>
          </cell>
          <cell r="D69" t="str">
            <v>DISPONIBILIDADE</v>
          </cell>
          <cell r="E69" t="str">
            <v>Biomassa com CVU</v>
          </cell>
          <cell r="F69">
            <v>4772.0714080000007</v>
          </cell>
          <cell r="G69">
            <v>44348</v>
          </cell>
          <cell r="H69">
            <v>360.28946692038704</v>
          </cell>
        </row>
        <row r="70">
          <cell r="B70" t="str">
            <v>20º Leilão de Energia Nova</v>
          </cell>
          <cell r="C70" t="str">
            <v>2019-25</v>
          </cell>
          <cell r="D70" t="str">
            <v>DISPONIBILIDADE</v>
          </cell>
          <cell r="E70" t="str">
            <v>Biomassa sem CVU</v>
          </cell>
          <cell r="F70">
            <v>23084.910816000011</v>
          </cell>
          <cell r="G70">
            <v>44348</v>
          </cell>
          <cell r="H70">
            <v>329.25645703762819</v>
          </cell>
        </row>
        <row r="71">
          <cell r="B71" t="str">
            <v>21º Leilão de Energia Nova</v>
          </cell>
          <cell r="C71" t="str">
            <v>2020-25</v>
          </cell>
          <cell r="D71" t="str">
            <v>DISPONIBILIDADE</v>
          </cell>
          <cell r="E71" t="str">
            <v xml:space="preserve"> Térmica</v>
          </cell>
          <cell r="F71">
            <v>776238.53361917811</v>
          </cell>
          <cell r="G71">
            <v>44348</v>
          </cell>
          <cell r="H71">
            <v>402.53226507868533</v>
          </cell>
        </row>
        <row r="72">
          <cell r="B72" t="str">
            <v>21º Leilão de Energia Nova</v>
          </cell>
          <cell r="C72" t="str">
            <v>2020-25</v>
          </cell>
          <cell r="D72" t="str">
            <v>DISPONIBILIDADE</v>
          </cell>
          <cell r="E72" t="str">
            <v>Biomassa com CVU</v>
          </cell>
          <cell r="F72">
            <v>46045.950917808208</v>
          </cell>
          <cell r="G72">
            <v>44348</v>
          </cell>
          <cell r="H72">
            <v>316.13018139643088</v>
          </cell>
        </row>
        <row r="73">
          <cell r="B73" t="str">
            <v>21º Leilão de Energia Nova</v>
          </cell>
          <cell r="C73" t="str">
            <v>2020-25</v>
          </cell>
          <cell r="D73" t="str">
            <v>DISPONIBILIDADE</v>
          </cell>
          <cell r="E73" t="str">
            <v>Biomassa sem CVU</v>
          </cell>
          <cell r="F73">
            <v>5550.9588438356168</v>
          </cell>
          <cell r="G73">
            <v>44348</v>
          </cell>
          <cell r="H73">
            <v>363.50565123792569</v>
          </cell>
        </row>
        <row r="74">
          <cell r="B74" t="str">
            <v>22º Leilão de Energia Nova</v>
          </cell>
          <cell r="C74" t="str">
            <v>2018-20</v>
          </cell>
          <cell r="D74" t="str">
            <v>DISPONIBILIDADE</v>
          </cell>
          <cell r="E74" t="str">
            <v xml:space="preserve"> Eólica</v>
          </cell>
          <cell r="F74">
            <v>33081.910399999986</v>
          </cell>
          <cell r="G74">
            <v>42217</v>
          </cell>
          <cell r="H74">
            <v>181.13893239072453</v>
          </cell>
        </row>
        <row r="75">
          <cell r="B75" t="str">
            <v>22º Leilão de Energia Nova</v>
          </cell>
          <cell r="C75" t="str">
            <v>2018-20</v>
          </cell>
          <cell r="D75" t="str">
            <v>DISPONIBILIDADE</v>
          </cell>
          <cell r="E75" t="str">
            <v xml:space="preserve"> Térmica</v>
          </cell>
          <cell r="F75">
            <v>3157.945623999999</v>
          </cell>
          <cell r="G75">
            <v>44348</v>
          </cell>
          <cell r="H75">
            <v>335.72721660176734</v>
          </cell>
        </row>
        <row r="76">
          <cell r="B76" t="str">
            <v>22º Leilão de Energia Nova</v>
          </cell>
          <cell r="C76" t="str">
            <v>2018-20</v>
          </cell>
          <cell r="D76" t="str">
            <v>DISPONIBILIDADE</v>
          </cell>
          <cell r="E76" t="str">
            <v>Biomassa com CVU</v>
          </cell>
          <cell r="F76">
            <v>862.52592800000002</v>
          </cell>
          <cell r="G76">
            <v>44348</v>
          </cell>
          <cell r="H76">
            <v>290.73049978557134</v>
          </cell>
        </row>
        <row r="77">
          <cell r="B77" t="str">
            <v>2º Leilão de Energia Nova</v>
          </cell>
          <cell r="C77" t="str">
            <v>2009-15</v>
          </cell>
          <cell r="D77" t="str">
            <v>DISPONIBILIDADE</v>
          </cell>
          <cell r="E77" t="str">
            <v xml:space="preserve"> Térmica</v>
          </cell>
          <cell r="F77">
            <v>128507.92120821921</v>
          </cell>
          <cell r="G77">
            <v>44348</v>
          </cell>
          <cell r="H77">
            <v>316.35728967518014</v>
          </cell>
        </row>
        <row r="78">
          <cell r="B78" t="str">
            <v>2º Leilão de Energia Nova</v>
          </cell>
          <cell r="C78" t="str">
            <v>2009-15</v>
          </cell>
          <cell r="D78" t="str">
            <v>DISPONIBILIDADE</v>
          </cell>
          <cell r="E78" t="str">
            <v>Biomassa com CVU</v>
          </cell>
          <cell r="F78">
            <v>12713.103838356164</v>
          </cell>
          <cell r="G78">
            <v>44348</v>
          </cell>
          <cell r="H78">
            <v>302.05586912901782</v>
          </cell>
        </row>
        <row r="79">
          <cell r="B79" t="str">
            <v>2º Leilão de Energia Nova</v>
          </cell>
          <cell r="C79" t="str">
            <v>2009-15</v>
          </cell>
          <cell r="D79" t="str">
            <v>DISPONIBILIDADE</v>
          </cell>
          <cell r="E79" t="str">
            <v>Biomassa sem CVU</v>
          </cell>
          <cell r="F79">
            <v>4736.2564301369848</v>
          </cell>
          <cell r="G79">
            <v>44348</v>
          </cell>
          <cell r="H79">
            <v>303.30444750545138</v>
          </cell>
        </row>
        <row r="80">
          <cell r="B80" t="str">
            <v>2º Leilão de Fontes Alternativas</v>
          </cell>
          <cell r="C80" t="str">
            <v>2013-20</v>
          </cell>
          <cell r="D80" t="str">
            <v>DISPONIBILIDADE</v>
          </cell>
          <cell r="E80" t="str">
            <v xml:space="preserve"> Eólica</v>
          </cell>
          <cell r="F80">
            <v>1098655.5378497543</v>
          </cell>
          <cell r="G80">
            <v>40391</v>
          </cell>
          <cell r="H80">
            <v>134.31153155903542</v>
          </cell>
        </row>
        <row r="81">
          <cell r="B81" t="str">
            <v>2º Leilão de Fontes Alternativas</v>
          </cell>
          <cell r="C81" t="str">
            <v>2013-20</v>
          </cell>
          <cell r="D81" t="str">
            <v>DISPONIBILIDADE</v>
          </cell>
          <cell r="E81" t="str">
            <v>Biomassa com CVU</v>
          </cell>
          <cell r="F81">
            <v>42884.682580821915</v>
          </cell>
          <cell r="G81">
            <v>44348</v>
          </cell>
          <cell r="H81">
            <v>305.06677680868631</v>
          </cell>
        </row>
        <row r="82">
          <cell r="B82" t="str">
            <v>3º Leilão de Energia Nova</v>
          </cell>
          <cell r="C82" t="str">
            <v>2011-15</v>
          </cell>
          <cell r="D82" t="str">
            <v>DISPONIBILIDADE</v>
          </cell>
          <cell r="E82" t="str">
            <v xml:space="preserve"> Térmica</v>
          </cell>
          <cell r="F82">
            <v>594457.65832328761</v>
          </cell>
          <cell r="G82">
            <v>44348</v>
          </cell>
          <cell r="H82">
            <v>308.42325574861962</v>
          </cell>
        </row>
        <row r="83">
          <cell r="B83" t="str">
            <v>3º Leilão de Energia Nova</v>
          </cell>
          <cell r="C83" t="str">
            <v>2011-15</v>
          </cell>
          <cell r="D83" t="str">
            <v>DISPONIBILIDADE</v>
          </cell>
          <cell r="E83" t="str">
            <v>Biomassa com CVU</v>
          </cell>
          <cell r="F83">
            <v>26336.730854794525</v>
          </cell>
          <cell r="G83">
            <v>44348</v>
          </cell>
          <cell r="H83">
            <v>317.65994348220875</v>
          </cell>
        </row>
        <row r="84">
          <cell r="B84" t="str">
            <v>3º Leilão de Energia Nova</v>
          </cell>
          <cell r="C84" t="str">
            <v>2011-15</v>
          </cell>
          <cell r="D84" t="str">
            <v>DISPONIBILIDADE</v>
          </cell>
          <cell r="E84" t="str">
            <v>Biomassa sem CVU</v>
          </cell>
          <cell r="F84">
            <v>50165.201627397262</v>
          </cell>
          <cell r="G84">
            <v>44348</v>
          </cell>
          <cell r="H84">
            <v>309.72174339672193</v>
          </cell>
        </row>
        <row r="85">
          <cell r="B85" t="str">
            <v>3º Leilão de Fontes Alternativas</v>
          </cell>
          <cell r="C85" t="str">
            <v>2016-20</v>
          </cell>
          <cell r="D85" t="str">
            <v>DISPONIBILIDADE</v>
          </cell>
          <cell r="E85" t="str">
            <v>Biomassa com CVU</v>
          </cell>
          <cell r="F85">
            <v>215481.37141095885</v>
          </cell>
          <cell r="G85">
            <v>42095</v>
          </cell>
          <cell r="H85">
            <v>209.42224426712997</v>
          </cell>
        </row>
        <row r="86">
          <cell r="B86" t="str">
            <v>3º Leilão de Fontes Alternativas</v>
          </cell>
          <cell r="C86" t="str">
            <v>2016-20</v>
          </cell>
          <cell r="D86" t="str">
            <v>DISPONIBILIDADE</v>
          </cell>
          <cell r="E86" t="str">
            <v>Biomassa com CVU</v>
          </cell>
          <cell r="F86">
            <v>25291.317597260277</v>
          </cell>
          <cell r="G86">
            <v>44348</v>
          </cell>
          <cell r="H86">
            <v>279.61815108231946</v>
          </cell>
        </row>
        <row r="87">
          <cell r="B87" t="str">
            <v>3º Leilão de Fontes Alternativas</v>
          </cell>
          <cell r="C87" t="str">
            <v>2016-20</v>
          </cell>
          <cell r="D87" t="str">
            <v>DISPONIBILIDADE</v>
          </cell>
          <cell r="E87" t="str">
            <v>Biomassa sem CVU</v>
          </cell>
          <cell r="F87">
            <v>46066.368852054802</v>
          </cell>
          <cell r="G87">
            <v>42095</v>
          </cell>
          <cell r="H87">
            <v>212.60147068632321</v>
          </cell>
        </row>
        <row r="88">
          <cell r="B88" t="str">
            <v>3º Leilão de Fontes Alternativas</v>
          </cell>
          <cell r="C88" t="str">
            <v>2017-20</v>
          </cell>
          <cell r="D88" t="str">
            <v>DISPONIBILIDADE</v>
          </cell>
          <cell r="E88" t="str">
            <v xml:space="preserve"> Eólica</v>
          </cell>
          <cell r="F88">
            <v>77919.805797698617</v>
          </cell>
          <cell r="G88">
            <v>42095</v>
          </cell>
          <cell r="H88">
            <v>177.46993266051089</v>
          </cell>
        </row>
        <row r="89">
          <cell r="B89" t="str">
            <v>4º Leilão de Energia Nova</v>
          </cell>
          <cell r="C89" t="str">
            <v>2010-15</v>
          </cell>
          <cell r="D89" t="str">
            <v>DISPONIBILIDADE</v>
          </cell>
          <cell r="E89" t="str">
            <v xml:space="preserve"> Térmica</v>
          </cell>
          <cell r="F89">
            <v>492518.62388493121</v>
          </cell>
          <cell r="G89">
            <v>44348</v>
          </cell>
          <cell r="H89">
            <v>319.67652781665555</v>
          </cell>
        </row>
        <row r="90">
          <cell r="B90" t="str">
            <v>5º Leilão de Energia Nova</v>
          </cell>
          <cell r="C90" t="str">
            <v>2012-15</v>
          </cell>
          <cell r="D90" t="str">
            <v>DISPONIBILIDADE</v>
          </cell>
          <cell r="E90" t="str">
            <v xml:space="preserve"> Térmica</v>
          </cell>
          <cell r="F90">
            <v>1004430.0427863012</v>
          </cell>
          <cell r="G90">
            <v>44348</v>
          </cell>
          <cell r="H90">
            <v>335.47741597132972</v>
          </cell>
        </row>
        <row r="91">
          <cell r="B91" t="str">
            <v>6º Leilão de Energia Nova</v>
          </cell>
          <cell r="C91" t="str">
            <v>2011-15</v>
          </cell>
          <cell r="D91" t="str">
            <v>DISPONIBILIDADE</v>
          </cell>
          <cell r="E91" t="str">
            <v xml:space="preserve"> Térmica</v>
          </cell>
          <cell r="F91">
            <v>111939.8711287671</v>
          </cell>
          <cell r="G91">
            <v>44348</v>
          </cell>
          <cell r="H91">
            <v>296.30621168500664</v>
          </cell>
        </row>
        <row r="92">
          <cell r="B92" t="str">
            <v>7º Leilao de Energia Nova</v>
          </cell>
          <cell r="C92" t="str">
            <v>2013-15</v>
          </cell>
          <cell r="D92" t="str">
            <v>DISPONIBILIDADE</v>
          </cell>
          <cell r="E92" t="str">
            <v xml:space="preserve"> Térmica</v>
          </cell>
          <cell r="F92">
            <v>380771.32884383557</v>
          </cell>
          <cell r="G92">
            <v>44348</v>
          </cell>
          <cell r="H92">
            <v>354.78586274069812</v>
          </cell>
        </row>
        <row r="93">
          <cell r="B93" t="str">
            <v>10º Leilão de Energia Nova/Nova regra</v>
          </cell>
          <cell r="C93" t="str">
            <v>2015-30</v>
          </cell>
          <cell r="D93" t="str">
            <v>QUANTIDADE</v>
          </cell>
          <cell r="E93" t="str">
            <v xml:space="preserve"> Hidroelétrica</v>
          </cell>
          <cell r="F93">
            <v>269883.90499999997</v>
          </cell>
          <cell r="G93">
            <v>40360</v>
          </cell>
          <cell r="H93">
            <v>92.065069178764134</v>
          </cell>
        </row>
        <row r="94">
          <cell r="B94" t="str">
            <v>10º Leilão de Energia Nova/Nova regra</v>
          </cell>
          <cell r="C94" t="str">
            <v>2015-30</v>
          </cell>
          <cell r="D94" t="str">
            <v>QUANTIDADE</v>
          </cell>
          <cell r="E94" t="str">
            <v>Pq Centrais Hidrelétricas</v>
          </cell>
          <cell r="F94">
            <v>36546.782000000014</v>
          </cell>
          <cell r="G94">
            <v>40360</v>
          </cell>
          <cell r="H94">
            <v>154.20205119755821</v>
          </cell>
        </row>
        <row r="95">
          <cell r="B95" t="str">
            <v>11º Leilão de Energia Nova/Nova regra</v>
          </cell>
          <cell r="C95" t="str">
            <v>2015-30</v>
          </cell>
          <cell r="D95" t="str">
            <v>QUANTIDADE</v>
          </cell>
          <cell r="E95" t="str">
            <v xml:space="preserve"> Hidroelétrica</v>
          </cell>
          <cell r="F95">
            <v>717708.45600000001</v>
          </cell>
          <cell r="G95">
            <v>40513</v>
          </cell>
          <cell r="H95">
            <v>69.854806155620921</v>
          </cell>
        </row>
        <row r="96">
          <cell r="B96" t="str">
            <v>12º Leilão de Energia Nova/Nova regra</v>
          </cell>
          <cell r="C96" t="str">
            <v>2014-30</v>
          </cell>
          <cell r="D96" t="str">
            <v>QUANTIDADE</v>
          </cell>
          <cell r="E96" t="str">
            <v xml:space="preserve"> Hidroelétrica</v>
          </cell>
          <cell r="F96">
            <v>175241.76800000004</v>
          </cell>
          <cell r="G96">
            <v>40756</v>
          </cell>
          <cell r="H96">
            <v>102.19</v>
          </cell>
        </row>
        <row r="97">
          <cell r="B97" t="str">
            <v>16º Leilão de Energia Nova/Nova regra</v>
          </cell>
          <cell r="C97" t="str">
            <v>2018-30</v>
          </cell>
          <cell r="D97" t="str">
            <v>QUANTIDADE</v>
          </cell>
          <cell r="E97" t="str">
            <v xml:space="preserve"> Hidroelétrica</v>
          </cell>
          <cell r="F97">
            <v>101370.24700000002</v>
          </cell>
          <cell r="G97">
            <v>41487</v>
          </cell>
          <cell r="H97">
            <v>110.41279613533941</v>
          </cell>
        </row>
        <row r="98">
          <cell r="B98" t="str">
            <v>16º Leilão de Energia Nova/Nova regra</v>
          </cell>
          <cell r="C98" t="str">
            <v>2018-30</v>
          </cell>
          <cell r="D98" t="str">
            <v>QUANTIDADE</v>
          </cell>
          <cell r="E98" t="str">
            <v>Pq Centrais Hidrelétricas</v>
          </cell>
          <cell r="F98">
            <v>27321.451000000005</v>
          </cell>
          <cell r="G98">
            <v>41487</v>
          </cell>
          <cell r="H98">
            <v>126.38404976111993</v>
          </cell>
        </row>
        <row r="99">
          <cell r="B99" t="str">
            <v>18º Leilão de Energia Nova/Nova regra</v>
          </cell>
          <cell r="C99" t="str">
            <v>2018-30</v>
          </cell>
          <cell r="D99" t="str">
            <v>QUANTIDADE</v>
          </cell>
          <cell r="E99" t="str">
            <v xml:space="preserve"> Hidroelétrica</v>
          </cell>
          <cell r="F99">
            <v>74722.668999999994</v>
          </cell>
          <cell r="G99">
            <v>41609</v>
          </cell>
          <cell r="H99">
            <v>83.7</v>
          </cell>
        </row>
        <row r="100">
          <cell r="B100" t="str">
            <v>18º Leilão de Energia Nova/Nova regra</v>
          </cell>
          <cell r="C100" t="str">
            <v>2018-30</v>
          </cell>
          <cell r="D100" t="str">
            <v>QUANTIDADE</v>
          </cell>
          <cell r="E100" t="str">
            <v>Pq Centrais Hidrelétricas</v>
          </cell>
          <cell r="F100">
            <v>11589.102999999999</v>
          </cell>
          <cell r="G100">
            <v>41609</v>
          </cell>
          <cell r="H100">
            <v>135.63601382177725</v>
          </cell>
        </row>
        <row r="101">
          <cell r="B101" t="str">
            <v>1º Leilão de Energia Nova</v>
          </cell>
          <cell r="C101" t="str">
            <v>2008-30</v>
          </cell>
          <cell r="D101" t="str">
            <v>QUANTIDADE</v>
          </cell>
          <cell r="E101" t="str">
            <v xml:space="preserve"> Hidroelétrica</v>
          </cell>
          <cell r="F101">
            <v>50513.326000000023</v>
          </cell>
          <cell r="G101">
            <v>38687</v>
          </cell>
          <cell r="H101">
            <v>106.95175509922224</v>
          </cell>
        </row>
        <row r="102">
          <cell r="B102" t="str">
            <v>1º Leilão de Energia Nova</v>
          </cell>
          <cell r="C102" t="str">
            <v>2009-30</v>
          </cell>
          <cell r="D102" t="str">
            <v>QUANTIDADE</v>
          </cell>
          <cell r="E102" t="str">
            <v xml:space="preserve"> Hidroelétrica</v>
          </cell>
          <cell r="F102">
            <v>31341.061000000009</v>
          </cell>
          <cell r="G102">
            <v>38687</v>
          </cell>
          <cell r="H102">
            <v>114.27066670142403</v>
          </cell>
        </row>
        <row r="103">
          <cell r="B103" t="str">
            <v>1º Leilão de Energia Nova</v>
          </cell>
          <cell r="C103" t="str">
            <v>2010-30</v>
          </cell>
          <cell r="D103" t="str">
            <v>QUANTIDADE</v>
          </cell>
          <cell r="E103" t="str">
            <v xml:space="preserve"> Hidroelétrica</v>
          </cell>
          <cell r="F103">
            <v>757990.57400000014</v>
          </cell>
          <cell r="G103">
            <v>38687</v>
          </cell>
          <cell r="H103">
            <v>115.12608441001545</v>
          </cell>
        </row>
        <row r="104">
          <cell r="B104" t="str">
            <v>1º Leilão de Energia Nova</v>
          </cell>
          <cell r="C104" t="str">
            <v>2010-30</v>
          </cell>
          <cell r="D104" t="str">
            <v>QUANTIDADE</v>
          </cell>
          <cell r="E104" t="str">
            <v>Pq Centrais Hidrelétricas</v>
          </cell>
          <cell r="F104">
            <v>24881.284999999996</v>
          </cell>
          <cell r="G104">
            <v>38687</v>
          </cell>
          <cell r="H104">
            <v>99.95</v>
          </cell>
        </row>
        <row r="105">
          <cell r="B105" t="str">
            <v>1º Leilão de Fontes Alternativas</v>
          </cell>
          <cell r="C105" t="str">
            <v>2010-30</v>
          </cell>
          <cell r="D105" t="str">
            <v>QUANTIDADE</v>
          </cell>
          <cell r="E105" t="str">
            <v>Pq Centrais Hidrelétricas</v>
          </cell>
          <cell r="F105">
            <v>22819.305000000011</v>
          </cell>
          <cell r="G105">
            <v>39234</v>
          </cell>
          <cell r="H105">
            <v>134.99239130376657</v>
          </cell>
        </row>
        <row r="106">
          <cell r="B106" t="str">
            <v>1º Leilão de Projetos Estruturantes(UHE S Antonio)</v>
          </cell>
          <cell r="C106" t="str">
            <v>2012-30</v>
          </cell>
          <cell r="D106" t="str">
            <v>QUANTIDADE</v>
          </cell>
          <cell r="E106" t="str">
            <v xml:space="preserve"> Hidroelétrica</v>
          </cell>
          <cell r="F106">
            <v>1170719.3030000001</v>
          </cell>
          <cell r="G106">
            <v>39417</v>
          </cell>
          <cell r="H106">
            <v>79.03</v>
          </cell>
        </row>
        <row r="107">
          <cell r="B107" t="str">
            <v>20º Leilão de Energia Nova/Nova regra</v>
          </cell>
          <cell r="C107" t="str">
            <v>2019-30</v>
          </cell>
          <cell r="D107" t="str">
            <v>QUANTIDADE</v>
          </cell>
          <cell r="E107" t="str">
            <v>Pq Centrais Hidrelétricas</v>
          </cell>
          <cell r="F107">
            <v>5368.5839999999998</v>
          </cell>
          <cell r="G107">
            <v>41944</v>
          </cell>
          <cell r="H107">
            <v>160.9</v>
          </cell>
        </row>
        <row r="108">
          <cell r="B108" t="str">
            <v>21º Leilão de Energia Nova/Nova regra</v>
          </cell>
          <cell r="C108" t="str">
            <v>2020-30</v>
          </cell>
          <cell r="D108" t="str">
            <v>QUANTIDADE</v>
          </cell>
          <cell r="E108" t="str">
            <v xml:space="preserve"> Hidroelétrica</v>
          </cell>
          <cell r="F108">
            <v>17010.991000000002</v>
          </cell>
          <cell r="G108">
            <v>42095</v>
          </cell>
          <cell r="H108">
            <v>209.5</v>
          </cell>
        </row>
        <row r="109">
          <cell r="B109" t="str">
            <v>21º Leilão de Energia Nova/Nova regra</v>
          </cell>
          <cell r="C109" t="str">
            <v>2020-30</v>
          </cell>
          <cell r="D109" t="str">
            <v>QUANTIDADE</v>
          </cell>
          <cell r="E109" t="str">
            <v>Pq Centrais Hidrelétricas</v>
          </cell>
          <cell r="F109">
            <v>71960.791906542043</v>
          </cell>
          <cell r="G109">
            <v>42095</v>
          </cell>
          <cell r="H109">
            <v>206.04169495490495</v>
          </cell>
        </row>
        <row r="110">
          <cell r="B110" t="str">
            <v>22º Leilão de Energia Nova/Nova regra</v>
          </cell>
          <cell r="C110" t="str">
            <v>2018-30</v>
          </cell>
          <cell r="D110" t="str">
            <v>QUANTIDADE</v>
          </cell>
          <cell r="E110" t="str">
            <v>Pq Centrais Hidrelétricas</v>
          </cell>
          <cell r="F110">
            <v>4604.7569999999996</v>
          </cell>
          <cell r="G110">
            <v>42217</v>
          </cell>
          <cell r="H110">
            <v>205.00860868445403</v>
          </cell>
        </row>
        <row r="111">
          <cell r="B111" t="str">
            <v>2º Leilão de Energia Nova</v>
          </cell>
          <cell r="C111" t="str">
            <v>2009-30</v>
          </cell>
          <cell r="D111" t="str">
            <v>QUANTIDADE</v>
          </cell>
          <cell r="E111" t="str">
            <v xml:space="preserve"> Hidroelétrica</v>
          </cell>
          <cell r="F111">
            <v>231827.31700000004</v>
          </cell>
          <cell r="G111">
            <v>38869</v>
          </cell>
          <cell r="H111">
            <v>127.03887095458209</v>
          </cell>
        </row>
        <row r="112">
          <cell r="B112" t="str">
            <v>2º Leilão de Energia Nova</v>
          </cell>
          <cell r="C112" t="str">
            <v>2009-30</v>
          </cell>
          <cell r="D112" t="str">
            <v>QUANTIDADE</v>
          </cell>
          <cell r="E112" t="str">
            <v>Pq Centrais Hidrelétricas</v>
          </cell>
          <cell r="F112">
            <v>24429.115000000002</v>
          </cell>
          <cell r="G112">
            <v>38869</v>
          </cell>
          <cell r="H112">
            <v>125.01132660925285</v>
          </cell>
        </row>
        <row r="113">
          <cell r="B113" t="str">
            <v>2º Leilão de Fontes Alternativas/Nova regra</v>
          </cell>
          <cell r="C113" t="str">
            <v>2013-30</v>
          </cell>
          <cell r="D113" t="str">
            <v>QUANTIDADE</v>
          </cell>
          <cell r="E113" t="str">
            <v>Pq Centrais Hidrelétricas</v>
          </cell>
          <cell r="F113">
            <v>92500.141999999993</v>
          </cell>
          <cell r="G113">
            <v>40391</v>
          </cell>
          <cell r="H113">
            <v>146.98517672805306</v>
          </cell>
        </row>
        <row r="114">
          <cell r="B114" t="str">
            <v>2º Leilão de Projetos Estruturantes(UHE Jirau)</v>
          </cell>
          <cell r="C114" t="str">
            <v>2013-30</v>
          </cell>
          <cell r="D114" t="str">
            <v>QUANTIDADE</v>
          </cell>
          <cell r="E114" t="str">
            <v xml:space="preserve"> Hidroelétrica</v>
          </cell>
          <cell r="F114">
            <v>568775.64</v>
          </cell>
          <cell r="G114">
            <v>39569</v>
          </cell>
          <cell r="H114">
            <v>71.539999999999992</v>
          </cell>
        </row>
        <row r="115">
          <cell r="B115" t="str">
            <v>3º Leilão de Energia Nova</v>
          </cell>
          <cell r="C115" t="str">
            <v>2011-30</v>
          </cell>
          <cell r="D115" t="str">
            <v>QUANTIDADE</v>
          </cell>
          <cell r="E115" t="str">
            <v xml:space="preserve"> Hidroelétrica</v>
          </cell>
          <cell r="F115">
            <v>713600.02300000016</v>
          </cell>
          <cell r="G115">
            <v>38991</v>
          </cell>
          <cell r="H115">
            <v>120.95420385099951</v>
          </cell>
        </row>
        <row r="116">
          <cell r="B116" t="str">
            <v>3º Leilão de Projetos Estruturantes(UHE Belo Monte)/Nova regra</v>
          </cell>
          <cell r="C116" t="str">
            <v>2015-30</v>
          </cell>
          <cell r="D116" t="str">
            <v>QUANTIDADE</v>
          </cell>
          <cell r="E116" t="str">
            <v xml:space="preserve"> Hidroelétrica</v>
          </cell>
          <cell r="F116">
            <v>2887002.1989999996</v>
          </cell>
          <cell r="G116">
            <v>40269</v>
          </cell>
          <cell r="H116">
            <v>78.15000000000002</v>
          </cell>
        </row>
        <row r="117">
          <cell r="B117" t="str">
            <v>5º Leilão de Energia Nova</v>
          </cell>
          <cell r="C117" t="str">
            <v>2012-30</v>
          </cell>
          <cell r="D117" t="str">
            <v>QUANTIDADE</v>
          </cell>
          <cell r="E117" t="str">
            <v xml:space="preserve"> Hidroelétrica</v>
          </cell>
          <cell r="F117">
            <v>498485.1</v>
          </cell>
          <cell r="G117">
            <v>39356</v>
          </cell>
          <cell r="H117">
            <v>129.27525874103364</v>
          </cell>
        </row>
        <row r="118">
          <cell r="B118" t="str">
            <v>7º Leilao de Energia Nova</v>
          </cell>
          <cell r="C118" t="str">
            <v>2013-30</v>
          </cell>
          <cell r="D118" t="str">
            <v>QUANTIDADE</v>
          </cell>
          <cell r="E118" t="str">
            <v xml:space="preserve"> Hidroelétrica</v>
          </cell>
          <cell r="F118">
            <v>49647.983000000007</v>
          </cell>
          <cell r="G118">
            <v>39692</v>
          </cell>
          <cell r="H118">
            <v>99.139999999999972</v>
          </cell>
        </row>
        <row r="119">
          <cell r="B119" t="str">
            <v>CCGF</v>
          </cell>
          <cell r="F119">
            <v>4820313.9096684335</v>
          </cell>
          <cell r="G119">
            <v>44348</v>
          </cell>
          <cell r="H119">
            <v>118.51</v>
          </cell>
        </row>
        <row r="120">
          <cell r="B120" t="str">
            <v>CCGF</v>
          </cell>
          <cell r="F120">
            <v>4957265.3985540969</v>
          </cell>
          <cell r="G120">
            <v>44348</v>
          </cell>
          <cell r="H120">
            <v>118.51</v>
          </cell>
        </row>
      </sheetData>
      <sheetData sheetId="15"/>
      <sheetData sheetId="16">
        <row r="38">
          <cell r="C38" t="str">
            <v>A2</v>
          </cell>
        </row>
        <row r="39">
          <cell r="C39" t="str">
            <v>BANDEIRANTE</v>
          </cell>
          <cell r="H39">
            <v>43070</v>
          </cell>
          <cell r="I39">
            <v>43070</v>
          </cell>
          <cell r="J39">
            <v>20390.009999999998</v>
          </cell>
          <cell r="K39">
            <v>11.8</v>
          </cell>
          <cell r="L39">
            <v>6.13</v>
          </cell>
          <cell r="M39">
            <v>0.64</v>
          </cell>
          <cell r="N39">
            <v>11.8</v>
          </cell>
          <cell r="O39">
            <v>6.13</v>
          </cell>
          <cell r="P39">
            <v>0.64</v>
          </cell>
        </row>
        <row r="40">
          <cell r="H40">
            <v>43070</v>
          </cell>
          <cell r="I40">
            <v>43070</v>
          </cell>
          <cell r="J40">
            <v>20388.75</v>
          </cell>
          <cell r="K40">
            <v>11.8</v>
          </cell>
          <cell r="L40">
            <v>6.13</v>
          </cell>
          <cell r="M40">
            <v>0.64</v>
          </cell>
          <cell r="N40">
            <v>11.8</v>
          </cell>
          <cell r="O40">
            <v>6.13</v>
          </cell>
          <cell r="P40">
            <v>0.64</v>
          </cell>
        </row>
        <row r="41">
          <cell r="H41">
            <v>43070</v>
          </cell>
          <cell r="I41">
            <v>43070</v>
          </cell>
          <cell r="J41">
            <v>20349.66</v>
          </cell>
          <cell r="K41">
            <v>11.8</v>
          </cell>
          <cell r="L41">
            <v>6.13</v>
          </cell>
          <cell r="M41">
            <v>0.64</v>
          </cell>
          <cell r="N41">
            <v>11.8</v>
          </cell>
          <cell r="O41">
            <v>6.13</v>
          </cell>
          <cell r="P41">
            <v>0.64</v>
          </cell>
        </row>
        <row r="42">
          <cell r="C42">
            <v>11.8</v>
          </cell>
          <cell r="D42">
            <v>6.13</v>
          </cell>
          <cell r="E42">
            <v>0.64</v>
          </cell>
          <cell r="H42">
            <v>43070</v>
          </cell>
          <cell r="I42">
            <v>43070</v>
          </cell>
          <cell r="J42">
            <v>20984.84</v>
          </cell>
          <cell r="K42">
            <v>11.8</v>
          </cell>
          <cell r="L42">
            <v>6.13</v>
          </cell>
          <cell r="M42">
            <v>0.64</v>
          </cell>
          <cell r="N42">
            <v>12.53</v>
          </cell>
          <cell r="O42">
            <v>6.5</v>
          </cell>
          <cell r="P42">
            <v>0.61</v>
          </cell>
        </row>
        <row r="43">
          <cell r="C43">
            <v>14.3</v>
          </cell>
          <cell r="D43">
            <v>7.4</v>
          </cell>
          <cell r="E43">
            <v>0.54</v>
          </cell>
          <cell r="H43">
            <v>43070</v>
          </cell>
          <cell r="I43">
            <v>43070</v>
          </cell>
          <cell r="J43">
            <v>20023.741999999998</v>
          </cell>
          <cell r="K43">
            <v>11.8</v>
          </cell>
          <cell r="L43">
            <v>6.13</v>
          </cell>
          <cell r="M43">
            <v>0.64</v>
          </cell>
          <cell r="N43">
            <v>14.3</v>
          </cell>
          <cell r="O43">
            <v>7.4</v>
          </cell>
          <cell r="P43">
            <v>0.54</v>
          </cell>
        </row>
        <row r="44">
          <cell r="H44">
            <v>43070</v>
          </cell>
          <cell r="I44">
            <v>43070</v>
          </cell>
          <cell r="J44">
            <v>20930.388999999999</v>
          </cell>
          <cell r="K44">
            <v>11.8</v>
          </cell>
          <cell r="L44">
            <v>6.13</v>
          </cell>
          <cell r="M44">
            <v>0.64</v>
          </cell>
          <cell r="N44">
            <v>14.3</v>
          </cell>
          <cell r="O44">
            <v>7.4</v>
          </cell>
          <cell r="P44">
            <v>0.54</v>
          </cell>
        </row>
        <row r="45">
          <cell r="H45">
            <v>43070</v>
          </cell>
          <cell r="I45">
            <v>43070</v>
          </cell>
          <cell r="J45">
            <v>20964.023000000001</v>
          </cell>
          <cell r="K45">
            <v>11.8</v>
          </cell>
          <cell r="L45">
            <v>6.13</v>
          </cell>
          <cell r="M45">
            <v>0.64</v>
          </cell>
          <cell r="N45">
            <v>14.3</v>
          </cell>
          <cell r="O45">
            <v>7.4</v>
          </cell>
          <cell r="P45">
            <v>0.54</v>
          </cell>
        </row>
        <row r="46">
          <cell r="H46">
            <v>43070</v>
          </cell>
          <cell r="I46">
            <v>43070</v>
          </cell>
          <cell r="J46">
            <v>19270.297999999999</v>
          </cell>
          <cell r="K46">
            <v>11.8</v>
          </cell>
          <cell r="L46">
            <v>6.13</v>
          </cell>
          <cell r="M46">
            <v>0.64</v>
          </cell>
          <cell r="N46">
            <v>14.3</v>
          </cell>
          <cell r="O46">
            <v>7.4</v>
          </cell>
          <cell r="P46">
            <v>0.54</v>
          </cell>
        </row>
        <row r="47">
          <cell r="H47">
            <v>43070</v>
          </cell>
          <cell r="I47">
            <v>43070</v>
          </cell>
          <cell r="J47">
            <v>21533.113000000001</v>
          </cell>
          <cell r="K47">
            <v>11.8</v>
          </cell>
          <cell r="L47">
            <v>6.13</v>
          </cell>
          <cell r="M47">
            <v>0.64</v>
          </cell>
          <cell r="N47">
            <v>14.3</v>
          </cell>
          <cell r="O47">
            <v>7.4</v>
          </cell>
          <cell r="P47">
            <v>0.54</v>
          </cell>
        </row>
        <row r="48">
          <cell r="H48">
            <v>43070</v>
          </cell>
          <cell r="I48">
            <v>43070</v>
          </cell>
          <cell r="J48">
            <v>19810.742999999999</v>
          </cell>
          <cell r="K48">
            <v>11.8</v>
          </cell>
          <cell r="L48">
            <v>6.13</v>
          </cell>
          <cell r="M48">
            <v>0.64</v>
          </cell>
          <cell r="N48">
            <v>14.3</v>
          </cell>
          <cell r="O48">
            <v>7.4</v>
          </cell>
          <cell r="P48">
            <v>0.54</v>
          </cell>
        </row>
        <row r="49">
          <cell r="H49">
            <v>43070</v>
          </cell>
          <cell r="I49">
            <v>43070</v>
          </cell>
          <cell r="J49">
            <v>20352.075000000001</v>
          </cell>
          <cell r="K49">
            <v>11.8</v>
          </cell>
          <cell r="L49">
            <v>6.13</v>
          </cell>
          <cell r="M49">
            <v>0.64</v>
          </cell>
          <cell r="N49">
            <v>14.3</v>
          </cell>
          <cell r="O49">
            <v>7.4</v>
          </cell>
          <cell r="P49">
            <v>0.54</v>
          </cell>
        </row>
        <row r="50">
          <cell r="H50">
            <v>43070</v>
          </cell>
          <cell r="I50">
            <v>43070</v>
          </cell>
          <cell r="J50">
            <v>20352.075000000001</v>
          </cell>
          <cell r="K50">
            <v>11.8</v>
          </cell>
          <cell r="L50">
            <v>6.13</v>
          </cell>
          <cell r="M50">
            <v>0.64</v>
          </cell>
          <cell r="N50">
            <v>14.3</v>
          </cell>
          <cell r="O50">
            <v>7.4</v>
          </cell>
          <cell r="P50">
            <v>0.54</v>
          </cell>
        </row>
      </sheetData>
      <sheetData sheetId="17"/>
      <sheetData sheetId="18">
        <row r="82">
          <cell r="D82">
            <v>39805.793005891515</v>
          </cell>
        </row>
      </sheetData>
      <sheetData sheetId="19"/>
      <sheetData sheetId="20">
        <row r="9">
          <cell r="I9">
            <v>114108950.1152</v>
          </cell>
        </row>
        <row r="10">
          <cell r="C10">
            <v>115562094.69874305</v>
          </cell>
          <cell r="D10">
            <v>117313240.72570811</v>
          </cell>
          <cell r="E10">
            <v>119451672.76298589</v>
          </cell>
        </row>
        <row r="11">
          <cell r="C11">
            <v>-27477239.634139784</v>
          </cell>
          <cell r="D11">
            <v>-28096023.901868168</v>
          </cell>
          <cell r="E11">
            <v>-28608169.310691666</v>
          </cell>
        </row>
        <row r="12">
          <cell r="C12">
            <v>-19160692.238588367</v>
          </cell>
          <cell r="D12">
            <v>-19537607.403687123</v>
          </cell>
          <cell r="E12">
            <v>-19893746.619903013</v>
          </cell>
        </row>
        <row r="13">
          <cell r="C13">
            <v>1108398110.7091029</v>
          </cell>
          <cell r="D13">
            <v>1122215787.6355588</v>
          </cell>
          <cell r="E13">
            <v>1142671979.776988</v>
          </cell>
          <cell r="I13">
            <v>788876548.60841382</v>
          </cell>
        </row>
        <row r="15">
          <cell r="C15">
            <v>23795481.324072048</v>
          </cell>
          <cell r="D15">
            <v>24129445.767141473</v>
          </cell>
          <cell r="E15">
            <v>24569286.824732378</v>
          </cell>
          <cell r="I15">
            <v>1012832481.5865999</v>
          </cell>
        </row>
        <row r="16">
          <cell r="C16">
            <v>26555973.691645473</v>
          </cell>
          <cell r="D16">
            <v>26794632.241153624</v>
          </cell>
          <cell r="E16">
            <v>27283055.369328298</v>
          </cell>
        </row>
        <row r="17">
          <cell r="C17">
            <v>100482880.84278771</v>
          </cell>
          <cell r="D17">
            <v>101496705.23858452</v>
          </cell>
          <cell r="E17">
            <v>103346827.22667113</v>
          </cell>
        </row>
        <row r="25">
          <cell r="D25">
            <v>249310740.84639999</v>
          </cell>
        </row>
        <row r="26">
          <cell r="D26">
            <v>-48984321.568000004</v>
          </cell>
        </row>
        <row r="27">
          <cell r="D27">
            <v>75339265.850500003</v>
          </cell>
        </row>
        <row r="28">
          <cell r="D28">
            <v>997303427.88489997</v>
          </cell>
        </row>
        <row r="29">
          <cell r="D29">
            <v>0</v>
          </cell>
        </row>
        <row r="30">
          <cell r="D30">
            <v>20928591.887699999</v>
          </cell>
        </row>
        <row r="31">
          <cell r="D31">
            <v>-37319228.428099997</v>
          </cell>
        </row>
        <row r="32">
          <cell r="D32">
            <v>-339473860.64950001</v>
          </cell>
        </row>
      </sheetData>
      <sheetData sheetId="21"/>
      <sheetData sheetId="22"/>
      <sheetData sheetId="23"/>
      <sheetData sheetId="24">
        <row r="7">
          <cell r="F7">
            <v>0</v>
          </cell>
        </row>
      </sheetData>
      <sheetData sheetId="25"/>
      <sheetData sheetId="26"/>
      <sheetData sheetId="27">
        <row r="95">
          <cell r="E95" t="str">
            <v>Ajuste TUSD_G A2</v>
          </cell>
        </row>
        <row r="96">
          <cell r="F96" t="str">
            <v>SELIC MÊS</v>
          </cell>
        </row>
        <row r="105">
          <cell r="E105">
            <v>2980.6451612903247</v>
          </cell>
        </row>
        <row r="106">
          <cell r="E106">
            <v>3300.0000000000027</v>
          </cell>
        </row>
        <row r="107">
          <cell r="E107">
            <v>3300.0000000000027</v>
          </cell>
        </row>
        <row r="108">
          <cell r="E108">
            <v>3300.0000000000027</v>
          </cell>
        </row>
        <row r="109">
          <cell r="E109">
            <v>3300.0000000000027</v>
          </cell>
        </row>
        <row r="110">
          <cell r="E110">
            <v>3300.0000000000027</v>
          </cell>
        </row>
        <row r="111">
          <cell r="E111">
            <v>3300.0000000000027</v>
          </cell>
        </row>
        <row r="112">
          <cell r="E112">
            <v>3300.0000000000027</v>
          </cell>
        </row>
        <row r="113">
          <cell r="E113">
            <v>3300.0000000000027</v>
          </cell>
        </row>
        <row r="114">
          <cell r="E114">
            <v>3300.0000000000027</v>
          </cell>
        </row>
        <row r="115">
          <cell r="E115">
            <v>3300.0000000000027</v>
          </cell>
        </row>
        <row r="116">
          <cell r="E116">
            <v>3300.0000000000027</v>
          </cell>
        </row>
      </sheetData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Entrada"/>
      <sheetName val="BD"/>
      <sheetName val="Resultado"/>
      <sheetName val="Mercado"/>
      <sheetName val="Financeiro RTE"/>
      <sheetName val="Mercado_Receita"/>
      <sheetName val="Energia"/>
      <sheetName val="BD-NET"/>
      <sheetName val="Encargos"/>
      <sheetName val="CUSD"/>
      <sheetName val="Ajuste TUSDg "/>
      <sheetName val="RB e Conexão"/>
      <sheetName val="VPB1"/>
      <sheetName val="VPB e Fator X"/>
      <sheetName val="Fator Q"/>
      <sheetName val="Avaliação Parcela B"/>
      <sheetName val="CVA"/>
      <sheetName val="Financeiros"/>
      <sheetName val="Suprimento"/>
      <sheetName val="Ajuste Suprimento 2015"/>
      <sheetName val="Débito DEMEI "/>
      <sheetName val="LiminarABRACE"/>
      <sheetName val="Indexador"/>
      <sheetName val="Índices"/>
      <sheetName val="Votos e NTs"/>
      <sheetName val="Voto"/>
      <sheetName val="NT Revisao"/>
      <sheetName val="Voto Rev"/>
      <sheetName val="Aj. Subsídios EER Angra"/>
      <sheetName val="Aj.Subsidio"/>
      <sheetName val="Cópia de D62_SPARTA_RGE_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1">
          <cell r="F31">
            <v>4811.4357414342612</v>
          </cell>
          <cell r="H31">
            <v>39.92</v>
          </cell>
        </row>
        <row r="32">
          <cell r="F32">
            <v>4443.9382306899397</v>
          </cell>
          <cell r="H32">
            <v>39.92</v>
          </cell>
        </row>
        <row r="33">
          <cell r="F33">
            <v>3928.5688697143328</v>
          </cell>
          <cell r="H33">
            <v>39.92</v>
          </cell>
        </row>
        <row r="34">
          <cell r="F34">
            <v>3634.6555266593477</v>
          </cell>
          <cell r="H34">
            <v>39.92</v>
          </cell>
        </row>
        <row r="35">
          <cell r="F35">
            <v>2919.8967901021597</v>
          </cell>
          <cell r="H35">
            <v>39.92</v>
          </cell>
        </row>
        <row r="36">
          <cell r="F36">
            <v>3084.2471455267946</v>
          </cell>
          <cell r="H36">
            <v>39.92</v>
          </cell>
        </row>
        <row r="37">
          <cell r="F37">
            <v>3149.2617003858618</v>
          </cell>
          <cell r="H37">
            <v>39.747096774193551</v>
          </cell>
        </row>
        <row r="38">
          <cell r="F38">
            <v>3092.5384888144099</v>
          </cell>
          <cell r="H38">
            <v>37.24</v>
          </cell>
        </row>
        <row r="39">
          <cell r="F39">
            <v>3474.2031721312856</v>
          </cell>
          <cell r="H39">
            <v>37.24</v>
          </cell>
        </row>
        <row r="40">
          <cell r="F40">
            <v>4003.0844578567503</v>
          </cell>
          <cell r="H40">
            <v>37.24</v>
          </cell>
        </row>
        <row r="41">
          <cell r="F41">
            <v>5124.3421811595945</v>
          </cell>
          <cell r="H41">
            <v>37.24</v>
          </cell>
        </row>
        <row r="42">
          <cell r="F42">
            <v>4955.0008360727206</v>
          </cell>
          <cell r="H42">
            <v>37.24</v>
          </cell>
        </row>
        <row r="45">
          <cell r="F45">
            <v>8588.6884445523538</v>
          </cell>
          <cell r="H45">
            <v>61.09</v>
          </cell>
        </row>
        <row r="46">
          <cell r="F46">
            <v>7956.2718371891515</v>
          </cell>
          <cell r="H46">
            <v>61.09</v>
          </cell>
        </row>
        <row r="47">
          <cell r="F47">
            <v>8371.6716273678521</v>
          </cell>
          <cell r="H47">
            <v>61.09</v>
          </cell>
        </row>
        <row r="48">
          <cell r="F48">
            <v>8465.2355994777936</v>
          </cell>
          <cell r="H48">
            <v>61.09</v>
          </cell>
        </row>
        <row r="49">
          <cell r="F49">
            <v>8480.4637527671457</v>
          </cell>
          <cell r="H49">
            <v>61.09</v>
          </cell>
        </row>
        <row r="50">
          <cell r="F50">
            <v>7616.3659547399775</v>
          </cell>
          <cell r="H50">
            <v>61.09</v>
          </cell>
        </row>
        <row r="51">
          <cell r="F51">
            <v>7551.2609048698741</v>
          </cell>
          <cell r="H51">
            <v>60.824838709677422</v>
          </cell>
        </row>
        <row r="52">
          <cell r="F52">
            <v>7608.0137864781709</v>
          </cell>
          <cell r="H52">
            <v>56.98</v>
          </cell>
        </row>
        <row r="53">
          <cell r="F53">
            <v>7226.3768446862969</v>
          </cell>
          <cell r="H53">
            <v>56.98</v>
          </cell>
        </row>
        <row r="54">
          <cell r="F54">
            <v>7596.8260460591546</v>
          </cell>
          <cell r="H54">
            <v>56.98</v>
          </cell>
        </row>
        <row r="55">
          <cell r="F55">
            <v>7476.1644245130392</v>
          </cell>
          <cell r="H55">
            <v>56.98</v>
          </cell>
        </row>
        <row r="56">
          <cell r="F56">
            <v>7945.691358490385</v>
          </cell>
          <cell r="H56">
            <v>56.98</v>
          </cell>
        </row>
        <row r="59">
          <cell r="F59">
            <v>2.4758140133852828</v>
          </cell>
          <cell r="H59">
            <v>62.34</v>
          </cell>
        </row>
        <row r="60">
          <cell r="F60">
            <v>2.3899321209086111</v>
          </cell>
          <cell r="H60">
            <v>62.34</v>
          </cell>
        </row>
        <row r="61">
          <cell r="F61">
            <v>1.959502917815378</v>
          </cell>
          <cell r="H61">
            <v>62.34</v>
          </cell>
        </row>
        <row r="62">
          <cell r="F62">
            <v>2.1088738628608001</v>
          </cell>
          <cell r="H62">
            <v>62.34</v>
          </cell>
        </row>
        <row r="63">
          <cell r="F63">
            <v>1.6394571306954659</v>
          </cell>
          <cell r="H63">
            <v>62.34</v>
          </cell>
        </row>
        <row r="64">
          <cell r="F64">
            <v>1.3868997332281765</v>
          </cell>
          <cell r="H64">
            <v>62.34</v>
          </cell>
        </row>
        <row r="65">
          <cell r="F65">
            <v>1.4773947442633908</v>
          </cell>
          <cell r="H65">
            <v>62.069677419354839</v>
          </cell>
        </row>
        <row r="66">
          <cell r="F66">
            <v>1.4477247074193402</v>
          </cell>
          <cell r="H66">
            <v>58.15</v>
          </cell>
        </row>
        <row r="67">
          <cell r="F67">
            <v>1.4199831824173694</v>
          </cell>
          <cell r="H67">
            <v>58.15</v>
          </cell>
        </row>
        <row r="68">
          <cell r="F68">
            <v>2.0894960840948751</v>
          </cell>
          <cell r="H68">
            <v>58.15</v>
          </cell>
        </row>
        <row r="69">
          <cell r="F69">
            <v>2.0933943273675992</v>
          </cell>
          <cell r="H69">
            <v>58.15</v>
          </cell>
        </row>
        <row r="70">
          <cell r="F70">
            <v>1.9078054368950739</v>
          </cell>
          <cell r="H70">
            <v>58.15</v>
          </cell>
        </row>
        <row r="73">
          <cell r="F73">
            <v>2166.9046802443941</v>
          </cell>
          <cell r="H73">
            <v>94.23</v>
          </cell>
        </row>
        <row r="74">
          <cell r="F74">
            <v>2374.3695187833941</v>
          </cell>
          <cell r="H74">
            <v>94.23</v>
          </cell>
        </row>
        <row r="75">
          <cell r="F75">
            <v>2022.3750997053698</v>
          </cell>
          <cell r="H75">
            <v>94.23</v>
          </cell>
        </row>
        <row r="76">
          <cell r="F76">
            <v>1184.9373176878105</v>
          </cell>
          <cell r="H76">
            <v>94.23</v>
          </cell>
        </row>
        <row r="77">
          <cell r="F77">
            <v>1601.4349994936467</v>
          </cell>
          <cell r="H77">
            <v>94.23</v>
          </cell>
        </row>
        <row r="78">
          <cell r="F78">
            <v>1355.540570602592</v>
          </cell>
          <cell r="H78">
            <v>94.23</v>
          </cell>
        </row>
        <row r="79">
          <cell r="F79">
            <v>1132.5168497667439</v>
          </cell>
          <cell r="H79">
            <v>93.821612903225812</v>
          </cell>
        </row>
        <row r="80">
          <cell r="F80">
            <v>1657.0005775207317</v>
          </cell>
          <cell r="H80">
            <v>87.9</v>
          </cell>
        </row>
        <row r="81">
          <cell r="F81">
            <v>3486.3317232069307</v>
          </cell>
          <cell r="H81">
            <v>87.9</v>
          </cell>
        </row>
        <row r="82">
          <cell r="F82">
            <v>3407.738547953028</v>
          </cell>
          <cell r="H82">
            <v>87.9</v>
          </cell>
        </row>
        <row r="83">
          <cell r="F83">
            <v>4321.0137704871968</v>
          </cell>
          <cell r="H83">
            <v>87.9</v>
          </cell>
        </row>
        <row r="84">
          <cell r="F84">
            <v>4733.889053118738</v>
          </cell>
          <cell r="H84">
            <v>87.9</v>
          </cell>
        </row>
        <row r="87">
          <cell r="F87">
            <v>7939.8696476899331</v>
          </cell>
          <cell r="H87">
            <v>94.23</v>
          </cell>
        </row>
        <row r="88">
          <cell r="F88">
            <v>7725.8191431039477</v>
          </cell>
          <cell r="H88">
            <v>94.23</v>
          </cell>
        </row>
        <row r="89">
          <cell r="F89">
            <v>7063.3407934957831</v>
          </cell>
          <cell r="H89">
            <v>94.23</v>
          </cell>
        </row>
        <row r="90">
          <cell r="F90">
            <v>6787.9076617776864</v>
          </cell>
          <cell r="H90">
            <v>94.23</v>
          </cell>
        </row>
        <row r="91">
          <cell r="F91">
            <v>5344.2621280621224</v>
          </cell>
          <cell r="H91">
            <v>94.23</v>
          </cell>
        </row>
        <row r="92">
          <cell r="F92">
            <v>5543.3219778036</v>
          </cell>
          <cell r="H92">
            <v>94.23</v>
          </cell>
        </row>
        <row r="93">
          <cell r="F93">
            <v>5952.8908663084785</v>
          </cell>
          <cell r="H93">
            <v>93.821612903225812</v>
          </cell>
        </row>
        <row r="94">
          <cell r="F94">
            <v>7107.0113623375701</v>
          </cell>
          <cell r="H94">
            <v>87.9</v>
          </cell>
        </row>
        <row r="95">
          <cell r="F95">
            <v>8963.8460745403336</v>
          </cell>
          <cell r="H95">
            <v>87.9</v>
          </cell>
        </row>
        <row r="96">
          <cell r="F96">
            <v>10628.182602462646</v>
          </cell>
          <cell r="H96">
            <v>87.9</v>
          </cell>
        </row>
        <row r="97">
          <cell r="F97">
            <v>11582.919051669609</v>
          </cell>
          <cell r="H97">
            <v>87.9</v>
          </cell>
        </row>
        <row r="98">
          <cell r="F98">
            <v>12296.759777752024</v>
          </cell>
          <cell r="H98">
            <v>87.9</v>
          </cell>
        </row>
        <row r="101">
          <cell r="F101">
            <v>20.011672065673217</v>
          </cell>
          <cell r="H101">
            <v>211.23</v>
          </cell>
        </row>
        <row r="102">
          <cell r="F102">
            <v>19.646338112656828</v>
          </cell>
          <cell r="H102">
            <v>211.23</v>
          </cell>
        </row>
        <row r="103">
          <cell r="F103">
            <v>16.245106798846805</v>
          </cell>
          <cell r="H103">
            <v>211.23</v>
          </cell>
        </row>
        <row r="104">
          <cell r="F104">
            <v>14.08102053450396</v>
          </cell>
          <cell r="H104">
            <v>211.23</v>
          </cell>
        </row>
        <row r="105">
          <cell r="F105">
            <v>13.968872444230549</v>
          </cell>
          <cell r="H105">
            <v>211.23</v>
          </cell>
        </row>
        <row r="106">
          <cell r="F106">
            <v>11.852451593808752</v>
          </cell>
          <cell r="H106">
            <v>211.23</v>
          </cell>
        </row>
        <row r="107">
          <cell r="F107">
            <v>11.803283924778242</v>
          </cell>
          <cell r="H107">
            <v>210.31451612903226</v>
          </cell>
        </row>
        <row r="108">
          <cell r="F108">
            <v>13.669060141699857</v>
          </cell>
          <cell r="H108">
            <v>197.04</v>
          </cell>
        </row>
        <row r="109">
          <cell r="F109">
            <v>16.00620225273537</v>
          </cell>
          <cell r="H109">
            <v>197.04</v>
          </cell>
        </row>
        <row r="110">
          <cell r="F110">
            <v>16.728849584326166</v>
          </cell>
          <cell r="H110">
            <v>197.04</v>
          </cell>
        </row>
        <row r="111">
          <cell r="F111">
            <v>16.171177843191458</v>
          </cell>
          <cell r="H111">
            <v>197.04</v>
          </cell>
        </row>
        <row r="112">
          <cell r="F112">
            <v>19.260169129236814</v>
          </cell>
          <cell r="H112">
            <v>197.04</v>
          </cell>
        </row>
        <row r="115">
          <cell r="F115">
            <v>661</v>
          </cell>
          <cell r="H115">
            <v>104.92</v>
          </cell>
        </row>
        <row r="116">
          <cell r="F116">
            <v>627</v>
          </cell>
          <cell r="H116">
            <v>104.92</v>
          </cell>
        </row>
        <row r="117">
          <cell r="F117">
            <v>646</v>
          </cell>
          <cell r="H117">
            <v>104.92</v>
          </cell>
        </row>
        <row r="118">
          <cell r="F118">
            <v>618</v>
          </cell>
          <cell r="H118">
            <v>104.92</v>
          </cell>
        </row>
        <row r="119">
          <cell r="F119">
            <v>645</v>
          </cell>
          <cell r="H119">
            <v>104.92</v>
          </cell>
        </row>
        <row r="120">
          <cell r="F120">
            <v>643</v>
          </cell>
          <cell r="H120">
            <v>104.92</v>
          </cell>
        </row>
        <row r="121">
          <cell r="F121">
            <v>650</v>
          </cell>
          <cell r="H121">
            <v>104.46580645161289</v>
          </cell>
        </row>
        <row r="122">
          <cell r="F122">
            <v>647</v>
          </cell>
          <cell r="H122">
            <v>97.88</v>
          </cell>
        </row>
        <row r="123">
          <cell r="F123">
            <v>665</v>
          </cell>
          <cell r="H123">
            <v>97.88</v>
          </cell>
        </row>
        <row r="124">
          <cell r="F124">
            <v>665</v>
          </cell>
          <cell r="H124">
            <v>97.88</v>
          </cell>
        </row>
        <row r="125">
          <cell r="F125">
            <v>665</v>
          </cell>
          <cell r="H125">
            <v>97.88</v>
          </cell>
        </row>
        <row r="126">
          <cell r="F126">
            <v>668</v>
          </cell>
          <cell r="H126">
            <v>97.88</v>
          </cell>
        </row>
        <row r="129">
          <cell r="F129">
            <v>0</v>
          </cell>
          <cell r="H129"/>
        </row>
        <row r="130">
          <cell r="F130">
            <v>0</v>
          </cell>
          <cell r="H130"/>
        </row>
        <row r="131">
          <cell r="F131">
            <v>0</v>
          </cell>
          <cell r="H131"/>
        </row>
        <row r="132">
          <cell r="F132">
            <v>0</v>
          </cell>
          <cell r="H132"/>
        </row>
        <row r="133">
          <cell r="F133">
            <v>0</v>
          </cell>
          <cell r="H133"/>
        </row>
        <row r="134">
          <cell r="F134">
            <v>0</v>
          </cell>
          <cell r="H134"/>
        </row>
        <row r="135">
          <cell r="F135">
            <v>0</v>
          </cell>
          <cell r="H135"/>
        </row>
        <row r="136">
          <cell r="F136">
            <v>0</v>
          </cell>
          <cell r="H136"/>
        </row>
        <row r="137">
          <cell r="F137">
            <v>0</v>
          </cell>
          <cell r="H137"/>
        </row>
        <row r="138">
          <cell r="F138">
            <v>0</v>
          </cell>
          <cell r="H138"/>
        </row>
        <row r="139">
          <cell r="F139">
            <v>0</v>
          </cell>
          <cell r="H139"/>
        </row>
        <row r="140">
          <cell r="F140">
            <v>3365.3398256271594</v>
          </cell>
          <cell r="H140"/>
        </row>
        <row r="143">
          <cell r="F143">
            <v>5803.5519999999997</v>
          </cell>
          <cell r="H143">
            <v>42.1</v>
          </cell>
        </row>
        <row r="144">
          <cell r="F144">
            <v>6070.8219999999992</v>
          </cell>
          <cell r="H144">
            <v>42.1</v>
          </cell>
        </row>
        <row r="145">
          <cell r="F145">
            <v>5631.7070000000003</v>
          </cell>
          <cell r="H145">
            <v>42.1</v>
          </cell>
        </row>
        <row r="146">
          <cell r="F146">
            <v>5274.973</v>
          </cell>
          <cell r="H146">
            <v>42.1</v>
          </cell>
        </row>
        <row r="147">
          <cell r="F147">
            <v>5080.2070000000003</v>
          </cell>
          <cell r="H147">
            <v>42.1</v>
          </cell>
        </row>
        <row r="148">
          <cell r="F148">
            <v>4764.9309999999996</v>
          </cell>
          <cell r="H148">
            <v>42.005666666666663</v>
          </cell>
        </row>
        <row r="149">
          <cell r="F149">
            <v>4645.6170000000002</v>
          </cell>
          <cell r="H149">
            <v>39.270000000000003</v>
          </cell>
        </row>
        <row r="150">
          <cell r="F150">
            <v>4886.2089999999998</v>
          </cell>
          <cell r="H150">
            <v>39.270000000000003</v>
          </cell>
        </row>
        <row r="151">
          <cell r="F151">
            <v>4978.0349999999999</v>
          </cell>
          <cell r="H151">
            <v>39.270000000000003</v>
          </cell>
        </row>
        <row r="152">
          <cell r="F152">
            <v>4973.2690000000002</v>
          </cell>
          <cell r="H152">
            <v>39.270000000000003</v>
          </cell>
        </row>
        <row r="153">
          <cell r="F153">
            <v>5295.0959999999995</v>
          </cell>
          <cell r="H153">
            <v>39.270000000000003</v>
          </cell>
        </row>
        <row r="154">
          <cell r="F154">
            <v>2048.3341743728406</v>
          </cell>
          <cell r="H154">
            <v>39.270000000000003</v>
          </cell>
        </row>
        <row r="157">
          <cell r="F157">
            <v>0</v>
          </cell>
          <cell r="H157">
            <v>100.93</v>
          </cell>
        </row>
        <row r="158">
          <cell r="F158">
            <v>0</v>
          </cell>
          <cell r="H158">
            <v>100.93</v>
          </cell>
        </row>
        <row r="159">
          <cell r="F159">
            <v>0</v>
          </cell>
          <cell r="H159">
            <v>100.93</v>
          </cell>
        </row>
        <row r="160">
          <cell r="F160">
            <v>0</v>
          </cell>
          <cell r="H160">
            <v>100.93</v>
          </cell>
        </row>
        <row r="161">
          <cell r="F161">
            <v>5431.1920327823409</v>
          </cell>
          <cell r="H161">
            <v>100.93</v>
          </cell>
        </row>
        <row r="162">
          <cell r="F162">
            <v>5942.1900839579303</v>
          </cell>
          <cell r="H162">
            <v>100.93</v>
          </cell>
        </row>
        <row r="163">
          <cell r="F163">
            <v>6503.0645326402437</v>
          </cell>
          <cell r="H163">
            <v>100.08483870967743</v>
          </cell>
        </row>
        <row r="164">
          <cell r="F164">
            <v>6731.2047559134026</v>
          </cell>
          <cell r="H164">
            <v>87.83</v>
          </cell>
        </row>
        <row r="165">
          <cell r="F165">
            <v>6506.9233188437775</v>
          </cell>
          <cell r="H165">
            <v>87.83</v>
          </cell>
        </row>
        <row r="166">
          <cell r="F166">
            <v>7244.5160386885955</v>
          </cell>
          <cell r="H166">
            <v>87.83</v>
          </cell>
        </row>
        <row r="167">
          <cell r="F167">
            <v>7102.6750068874408</v>
          </cell>
          <cell r="H167">
            <v>87.83</v>
          </cell>
        </row>
        <row r="168">
          <cell r="F168">
            <v>6791.2012655718318</v>
          </cell>
          <cell r="H168">
            <v>87.83</v>
          </cell>
        </row>
        <row r="171">
          <cell r="F171">
            <v>9624.7220772375913</v>
          </cell>
          <cell r="H171">
            <v>83.64</v>
          </cell>
        </row>
        <row r="172">
          <cell r="F172">
            <v>8999.7487205622892</v>
          </cell>
          <cell r="H172">
            <v>83.64</v>
          </cell>
        </row>
        <row r="173">
          <cell r="F173">
            <v>11349.170259210201</v>
          </cell>
          <cell r="H173">
            <v>83.64</v>
          </cell>
        </row>
        <row r="174">
          <cell r="F174">
            <v>9208.2769896275913</v>
          </cell>
          <cell r="H174">
            <v>83.64</v>
          </cell>
        </row>
        <row r="175">
          <cell r="F175">
            <v>8308.9530026827088</v>
          </cell>
          <cell r="H175">
            <v>83.64</v>
          </cell>
        </row>
        <row r="176">
          <cell r="F176">
            <v>8575.4501389117631</v>
          </cell>
          <cell r="H176">
            <v>83.64</v>
          </cell>
        </row>
        <row r="177">
          <cell r="F177">
            <v>9292.0187703627998</v>
          </cell>
          <cell r="H177">
            <v>83.277419354838699</v>
          </cell>
        </row>
        <row r="178">
          <cell r="F178">
            <v>9845.5397745490991</v>
          </cell>
          <cell r="H178">
            <v>78.02</v>
          </cell>
        </row>
        <row r="179">
          <cell r="F179">
            <v>9333.6668619093634</v>
          </cell>
          <cell r="H179">
            <v>78.02</v>
          </cell>
        </row>
        <row r="180">
          <cell r="F180">
            <v>10930.581235774229</v>
          </cell>
          <cell r="H180">
            <v>78.02</v>
          </cell>
        </row>
        <row r="181">
          <cell r="F181">
            <v>10700.339256567433</v>
          </cell>
          <cell r="H181">
            <v>78.02</v>
          </cell>
        </row>
        <row r="182">
          <cell r="F182">
            <v>10443.555763776851</v>
          </cell>
          <cell r="H182">
            <v>78.02</v>
          </cell>
        </row>
        <row r="185">
          <cell r="F185">
            <v>29297.277922762416</v>
          </cell>
          <cell r="H185">
            <v>107.27</v>
          </cell>
        </row>
        <row r="186">
          <cell r="F186">
            <v>25164.251279437714</v>
          </cell>
          <cell r="H186">
            <v>107.27</v>
          </cell>
        </row>
        <row r="187">
          <cell r="F187">
            <v>30419.829740789799</v>
          </cell>
          <cell r="H187">
            <v>107.27</v>
          </cell>
        </row>
        <row r="188">
          <cell r="F188">
            <v>25753.72301037241</v>
          </cell>
          <cell r="H188">
            <v>107.27</v>
          </cell>
        </row>
        <row r="189">
          <cell r="F189">
            <v>19338.854964534949</v>
          </cell>
          <cell r="H189">
            <v>107.27</v>
          </cell>
        </row>
        <row r="190">
          <cell r="F190">
            <v>18060.359777130307</v>
          </cell>
          <cell r="H190">
            <v>107.27</v>
          </cell>
        </row>
        <row r="191">
          <cell r="F191">
            <v>18146.916696996956</v>
          </cell>
          <cell r="H191">
            <v>106.80483870967741</v>
          </cell>
        </row>
        <row r="192">
          <cell r="F192">
            <v>17788.2554695375</v>
          </cell>
          <cell r="H192">
            <v>100.06</v>
          </cell>
        </row>
        <row r="193">
          <cell r="F193">
            <v>19138.409819246855</v>
          </cell>
          <cell r="H193">
            <v>100.06</v>
          </cell>
        </row>
        <row r="194">
          <cell r="F194">
            <v>21654.90272553718</v>
          </cell>
          <cell r="H194">
            <v>100.06</v>
          </cell>
        </row>
        <row r="195">
          <cell r="F195">
            <v>22865.985736545128</v>
          </cell>
          <cell r="H195">
            <v>100.06</v>
          </cell>
        </row>
        <row r="196">
          <cell r="F196">
            <v>25599.242970651321</v>
          </cell>
          <cell r="H196">
            <v>100.06</v>
          </cell>
        </row>
        <row r="199">
          <cell r="F199">
            <v>8792</v>
          </cell>
          <cell r="H199">
            <v>39.18</v>
          </cell>
        </row>
        <row r="200">
          <cell r="F200">
            <v>8792</v>
          </cell>
          <cell r="H200">
            <v>39.18</v>
          </cell>
        </row>
        <row r="201">
          <cell r="F201">
            <v>8295</v>
          </cell>
          <cell r="H201">
            <v>39.18</v>
          </cell>
        </row>
        <row r="202">
          <cell r="F202">
            <v>8295</v>
          </cell>
          <cell r="H202">
            <v>39.18</v>
          </cell>
        </row>
        <row r="203">
          <cell r="F203">
            <v>7931</v>
          </cell>
          <cell r="H203">
            <v>39.18</v>
          </cell>
        </row>
        <row r="204">
          <cell r="F204">
            <v>7800</v>
          </cell>
          <cell r="H204">
            <v>39.092333333333336</v>
          </cell>
        </row>
        <row r="205">
          <cell r="F205">
            <v>7800</v>
          </cell>
          <cell r="H205">
            <v>36.549999999999997</v>
          </cell>
        </row>
        <row r="206">
          <cell r="F206">
            <v>7800</v>
          </cell>
          <cell r="H206">
            <v>36.549999999999997</v>
          </cell>
        </row>
        <row r="207">
          <cell r="F207">
            <v>7800</v>
          </cell>
          <cell r="H207">
            <v>36.549999999999997</v>
          </cell>
        </row>
        <row r="208">
          <cell r="F208">
            <v>7931</v>
          </cell>
          <cell r="H208">
            <v>36.549999999999997</v>
          </cell>
        </row>
        <row r="209">
          <cell r="F209">
            <v>8034</v>
          </cell>
          <cell r="H209">
            <v>36.549999999999997</v>
          </cell>
        </row>
        <row r="210">
          <cell r="F210">
            <v>8295</v>
          </cell>
          <cell r="H210">
            <v>36.549999999999997</v>
          </cell>
        </row>
        <row r="213">
          <cell r="F213">
            <v>4880.5956761858906</v>
          </cell>
          <cell r="H213">
            <v>53.47</v>
          </cell>
        </row>
        <row r="214">
          <cell r="F214">
            <v>5378.9587054357098</v>
          </cell>
          <cell r="H214">
            <v>53.47</v>
          </cell>
        </row>
        <row r="215">
          <cell r="F215">
            <v>4880.7052010365351</v>
          </cell>
          <cell r="H215">
            <v>53.47</v>
          </cell>
        </row>
        <row r="216">
          <cell r="F216">
            <v>5180.2631713685932</v>
          </cell>
          <cell r="H216">
            <v>53.47</v>
          </cell>
        </row>
        <row r="217">
          <cell r="F217">
            <v>4880.9140877375448</v>
          </cell>
          <cell r="H217">
            <v>53.47</v>
          </cell>
        </row>
        <row r="218">
          <cell r="F218">
            <v>5579.7838752484031</v>
          </cell>
          <cell r="H218">
            <v>53.350333333333332</v>
          </cell>
        </row>
        <row r="219">
          <cell r="F219">
            <v>5379.0313548594822</v>
          </cell>
          <cell r="H219">
            <v>49.88</v>
          </cell>
        </row>
        <row r="220">
          <cell r="F220">
            <v>5776.8237753166186</v>
          </cell>
          <cell r="H220">
            <v>49.88</v>
          </cell>
        </row>
        <row r="221">
          <cell r="F221">
            <v>5778.6854671081064</v>
          </cell>
          <cell r="H221">
            <v>49.88</v>
          </cell>
        </row>
        <row r="222">
          <cell r="F222">
            <v>5778.088149228478</v>
          </cell>
          <cell r="H222">
            <v>49.88</v>
          </cell>
        </row>
        <row r="223">
          <cell r="F223">
            <v>5775.5200395346892</v>
          </cell>
          <cell r="H223">
            <v>49.88</v>
          </cell>
        </row>
        <row r="224">
          <cell r="F224">
            <v>5776.4726169502665</v>
          </cell>
          <cell r="H224">
            <v>49.88</v>
          </cell>
        </row>
        <row r="227">
          <cell r="F227">
            <v>19.404323814109087</v>
          </cell>
          <cell r="H227">
            <v>226.38</v>
          </cell>
        </row>
        <row r="228">
          <cell r="F228">
            <v>21.041294564290286</v>
          </cell>
          <cell r="H228">
            <v>226.38</v>
          </cell>
        </row>
        <row r="229">
          <cell r="F229">
            <v>19.294798963465517</v>
          </cell>
          <cell r="H229">
            <v>226.38</v>
          </cell>
        </row>
        <row r="230">
          <cell r="F230">
            <v>19.736828631406482</v>
          </cell>
          <cell r="H230">
            <v>226.38</v>
          </cell>
        </row>
        <row r="231">
          <cell r="F231">
            <v>19.085912262454972</v>
          </cell>
          <cell r="H231">
            <v>226.38</v>
          </cell>
        </row>
        <row r="232">
          <cell r="F232">
            <v>20.21612475159645</v>
          </cell>
          <cell r="H232">
            <v>225.87333333333333</v>
          </cell>
        </row>
        <row r="233">
          <cell r="F233">
            <v>20.968645140517623</v>
          </cell>
          <cell r="H233">
            <v>211.18</v>
          </cell>
        </row>
        <row r="234">
          <cell r="F234">
            <v>23.17622468338158</v>
          </cell>
          <cell r="H234">
            <v>211.18</v>
          </cell>
        </row>
        <row r="235">
          <cell r="F235">
            <v>21.314532891893307</v>
          </cell>
          <cell r="H235">
            <v>211.18</v>
          </cell>
        </row>
        <row r="236">
          <cell r="F236">
            <v>21.911850771522015</v>
          </cell>
          <cell r="H236">
            <v>211.18</v>
          </cell>
        </row>
        <row r="237">
          <cell r="F237">
            <v>24.479960465311517</v>
          </cell>
          <cell r="H237">
            <v>211.18</v>
          </cell>
        </row>
        <row r="238">
          <cell r="F238">
            <v>23.527383049733785</v>
          </cell>
          <cell r="H238">
            <v>211.18</v>
          </cell>
        </row>
        <row r="241">
          <cell r="F241">
            <v>6406.8200844581434</v>
          </cell>
          <cell r="H241">
            <v>210.24</v>
          </cell>
        </row>
        <row r="242">
          <cell r="F242">
            <v>6183.466197958478</v>
          </cell>
          <cell r="H242">
            <v>210.24</v>
          </cell>
        </row>
        <row r="243">
          <cell r="F243">
            <v>5143.0036158210996</v>
          </cell>
          <cell r="H243">
            <v>210.24</v>
          </cell>
        </row>
        <row r="244">
          <cell r="F244">
            <v>3396.3956072611759</v>
          </cell>
          <cell r="H244">
            <v>210.24</v>
          </cell>
        </row>
        <row r="245">
          <cell r="F245">
            <v>3028.6579756854426</v>
          </cell>
          <cell r="H245">
            <v>210.24</v>
          </cell>
        </row>
        <row r="246">
          <cell r="F246">
            <v>3032.501861780891</v>
          </cell>
          <cell r="H246">
            <v>187.7</v>
          </cell>
        </row>
        <row r="247">
          <cell r="F247">
            <v>3174.3831878299011</v>
          </cell>
          <cell r="H247">
            <v>187.7</v>
          </cell>
        </row>
        <row r="248">
          <cell r="F248">
            <v>3128.2939295753854</v>
          </cell>
          <cell r="H248">
            <v>187.7</v>
          </cell>
        </row>
        <row r="249">
          <cell r="F249">
            <v>3179.6604332977763</v>
          </cell>
          <cell r="H249">
            <v>187.7</v>
          </cell>
        </row>
        <row r="250">
          <cell r="F250">
            <v>3235.4258098957607</v>
          </cell>
          <cell r="H250">
            <v>187.7</v>
          </cell>
        </row>
        <row r="251">
          <cell r="F251">
            <v>5636.7647622490849</v>
          </cell>
          <cell r="H251">
            <v>187.7</v>
          </cell>
        </row>
        <row r="252">
          <cell r="F252">
            <v>5977.7827797148857</v>
          </cell>
          <cell r="H252">
            <v>187.7</v>
          </cell>
        </row>
        <row r="255">
          <cell r="F255">
            <v>6279.8749155418564</v>
          </cell>
          <cell r="H255">
            <v>210.24</v>
          </cell>
        </row>
        <row r="256">
          <cell r="F256">
            <v>4909.6358020415228</v>
          </cell>
          <cell r="H256">
            <v>210.24</v>
          </cell>
        </row>
        <row r="257">
          <cell r="F257">
            <v>8856.9963841788995</v>
          </cell>
          <cell r="H257">
            <v>210.24</v>
          </cell>
        </row>
        <row r="258">
          <cell r="F258">
            <v>7903.6043927388237</v>
          </cell>
          <cell r="H258">
            <v>210.24</v>
          </cell>
        </row>
        <row r="259">
          <cell r="F259">
            <v>7471.3420243145565</v>
          </cell>
          <cell r="H259">
            <v>210.24</v>
          </cell>
        </row>
        <row r="260">
          <cell r="F260">
            <v>7467.498138219109</v>
          </cell>
          <cell r="H260">
            <v>187.7</v>
          </cell>
        </row>
        <row r="261">
          <cell r="F261">
            <v>7725.6168121700985</v>
          </cell>
          <cell r="H261">
            <v>187.7</v>
          </cell>
        </row>
        <row r="262">
          <cell r="F262">
            <v>7371.7060704246151</v>
          </cell>
          <cell r="H262">
            <v>187.7</v>
          </cell>
        </row>
        <row r="263">
          <cell r="F263">
            <v>7420.3395667022241</v>
          </cell>
          <cell r="H263">
            <v>187.7</v>
          </cell>
        </row>
        <row r="264">
          <cell r="F264">
            <v>7364.5741901042402</v>
          </cell>
          <cell r="H264">
            <v>187.7</v>
          </cell>
        </row>
        <row r="265">
          <cell r="F265">
            <v>6963.2352377509151</v>
          </cell>
          <cell r="H265">
            <v>187.7</v>
          </cell>
        </row>
        <row r="266">
          <cell r="F266">
            <v>8022.2172202851134</v>
          </cell>
          <cell r="H266">
            <v>187.7</v>
          </cell>
        </row>
        <row r="269">
          <cell r="F269">
            <v>15000</v>
          </cell>
          <cell r="H269">
            <v>210.24</v>
          </cell>
        </row>
        <row r="270">
          <cell r="F270">
            <v>15000</v>
          </cell>
          <cell r="H270">
            <v>210.24</v>
          </cell>
        </row>
        <row r="271">
          <cell r="F271">
            <v>15000</v>
          </cell>
          <cell r="H271">
            <v>210.24</v>
          </cell>
        </row>
        <row r="272">
          <cell r="F272">
            <v>15000</v>
          </cell>
          <cell r="H272">
            <v>210.24</v>
          </cell>
        </row>
        <row r="273">
          <cell r="F273">
            <v>15000</v>
          </cell>
          <cell r="H273">
            <v>210.24</v>
          </cell>
        </row>
        <row r="274">
          <cell r="F274">
            <v>15000</v>
          </cell>
          <cell r="H274">
            <v>187.7</v>
          </cell>
        </row>
        <row r="275">
          <cell r="F275">
            <v>15000</v>
          </cell>
          <cell r="H275">
            <v>187.7</v>
          </cell>
        </row>
        <row r="276">
          <cell r="F276">
            <v>15000</v>
          </cell>
          <cell r="H276">
            <v>187.7</v>
          </cell>
        </row>
        <row r="277">
          <cell r="F277">
            <v>15000</v>
          </cell>
          <cell r="H277">
            <v>187.7</v>
          </cell>
        </row>
        <row r="278">
          <cell r="F278">
            <v>15000</v>
          </cell>
          <cell r="H278">
            <v>187.7</v>
          </cell>
        </row>
        <row r="279">
          <cell r="F279">
            <v>15000</v>
          </cell>
          <cell r="H279">
            <v>187.7</v>
          </cell>
        </row>
        <row r="280">
          <cell r="F280">
            <v>15000</v>
          </cell>
          <cell r="H280">
            <v>187.7</v>
          </cell>
        </row>
        <row r="283">
          <cell r="F283">
            <v>4306.7831654643678</v>
          </cell>
          <cell r="H283">
            <v>210.24</v>
          </cell>
        </row>
        <row r="284">
          <cell r="F284">
            <v>4024.8455325831319</v>
          </cell>
          <cell r="H284">
            <v>210.24</v>
          </cell>
        </row>
        <row r="285">
          <cell r="F285">
            <v>5048.7462044397134</v>
          </cell>
          <cell r="H285">
            <v>210.24</v>
          </cell>
        </row>
        <row r="286">
          <cell r="F286">
            <v>4366.5650141138685</v>
          </cell>
          <cell r="H286">
            <v>210.24</v>
          </cell>
        </row>
        <row r="287">
          <cell r="F287">
            <v>4472.7814998592557</v>
          </cell>
          <cell r="H287">
            <v>210.24</v>
          </cell>
        </row>
        <row r="288">
          <cell r="F288">
            <v>4535.7502553223967</v>
          </cell>
          <cell r="H288">
            <v>187.7</v>
          </cell>
        </row>
        <row r="289">
          <cell r="F289">
            <v>4599.86390125668</v>
          </cell>
          <cell r="H289">
            <v>187.7</v>
          </cell>
        </row>
        <row r="290">
          <cell r="F290">
            <v>4605.389336256947</v>
          </cell>
          <cell r="H290">
            <v>187.7</v>
          </cell>
        </row>
        <row r="291">
          <cell r="F291">
            <v>3324.9640092899808</v>
          </cell>
          <cell r="H291">
            <v>187.7</v>
          </cell>
        </row>
        <row r="292">
          <cell r="F292">
            <v>3357.5319337365454</v>
          </cell>
          <cell r="H292">
            <v>187.7</v>
          </cell>
        </row>
        <row r="293">
          <cell r="F293">
            <v>2226.3992497376025</v>
          </cell>
          <cell r="H293">
            <v>187.7</v>
          </cell>
        </row>
        <row r="294">
          <cell r="F294">
            <v>2472.1860874052932</v>
          </cell>
          <cell r="H294">
            <v>187.7</v>
          </cell>
        </row>
        <row r="297">
          <cell r="F297">
            <v>5493.2168345356331</v>
          </cell>
          <cell r="H297">
            <v>210.24</v>
          </cell>
        </row>
        <row r="298">
          <cell r="F298">
            <v>5875.1544674168681</v>
          </cell>
          <cell r="H298">
            <v>210.24</v>
          </cell>
        </row>
        <row r="299">
          <cell r="F299">
            <v>4851.2537955602866</v>
          </cell>
          <cell r="H299">
            <v>210.24</v>
          </cell>
        </row>
        <row r="300">
          <cell r="F300">
            <v>5133.4349858861324</v>
          </cell>
          <cell r="H300">
            <v>210.24</v>
          </cell>
        </row>
        <row r="301">
          <cell r="F301">
            <v>5027.2185001407443</v>
          </cell>
          <cell r="H301">
            <v>210.24</v>
          </cell>
        </row>
        <row r="302">
          <cell r="F302">
            <v>4964.2497446776042</v>
          </cell>
          <cell r="H302">
            <v>187.7</v>
          </cell>
        </row>
        <row r="303">
          <cell r="F303">
            <v>5100.13609874332</v>
          </cell>
          <cell r="H303">
            <v>187.7</v>
          </cell>
        </row>
        <row r="304">
          <cell r="F304">
            <v>5094.6106637430539</v>
          </cell>
          <cell r="H304">
            <v>187.7</v>
          </cell>
        </row>
        <row r="305">
          <cell r="F305">
            <v>3500.0359907100192</v>
          </cell>
          <cell r="H305">
            <v>187.7</v>
          </cell>
        </row>
        <row r="306">
          <cell r="F306">
            <v>3667.4680662634541</v>
          </cell>
          <cell r="H306">
            <v>187.7</v>
          </cell>
        </row>
        <row r="307">
          <cell r="F307">
            <v>3382.5457502623967</v>
          </cell>
          <cell r="H307">
            <v>187.7</v>
          </cell>
        </row>
        <row r="308">
          <cell r="F308">
            <v>3086.222912594706</v>
          </cell>
          <cell r="H308">
            <v>187.7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ks"/>
      <sheetName val="EPC Costs"/>
      <sheetName val="Assume"/>
      <sheetName val="Drawdn"/>
      <sheetName val="Cash"/>
      <sheetName val="Detail"/>
      <sheetName val="EPEnergy"/>
      <sheetName val="Loans in US$"/>
      <sheetName val="Loans in R$"/>
      <sheetName val="Debt"/>
      <sheetName val="Plan1"/>
      <sheetName val="ProjBal"/>
      <sheetName val="USBal"/>
      <sheetName val="Price Curve"/>
      <sheetName val="Sensitiviy"/>
      <sheetName val="Macros"/>
      <sheetName val="Module1"/>
      <sheetName val="Module2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Índice"/>
      <sheetName val="Consumidores"/>
      <sheetName val="Forfait"/>
      <sheetName val="Venda-MWh"/>
      <sheetName val="Outros"/>
      <sheetName val="Compra-Mwh"/>
      <sheetName val="Compra-R$"/>
      <sheetName val="Fatur. Bruto-Comercial"/>
      <sheetName val="T I P"/>
      <sheetName val="ICMS Fat."/>
      <sheetName val="Importe-Comercial"/>
      <sheetName val="Importe-Contábil"/>
      <sheetName val="ICMS Contábil"/>
      <sheetName val="Importe+ICMS"/>
      <sheetName val="Tarifa Comercial"/>
      <sheetName val="Tarifa Contabilidade"/>
      <sheetName val="Arrec. Bruta"/>
      <sheetName val="ICMS  Arrec."/>
      <sheetName val="Arrec.Líquida"/>
      <sheetName val="Pessoal"/>
      <sheetName val="Mercado"/>
      <sheetName val=" PIB Brasil ( R$ de 1996 )"/>
      <sheetName val="FORMULÁRIO"/>
      <sheetName val="tarifas abertas internet"/>
      <sheetName val="BM&amp;F"/>
      <sheetName val="Plan1"/>
      <sheetName val="PAGAMENTO"/>
      <sheetName val="Suporte"/>
      <sheetName val="2000"/>
      <sheetName val="Banco"/>
      <sheetName val="Balanço"/>
      <sheetName val="INDIECO1"/>
      <sheetName val="ASSUM"/>
      <sheetName val="Sist.Transm.Dist.Glob. "/>
      <sheetName val="Spot"/>
      <sheetName val="Taxes"/>
      <sheetName val="RESUMO"/>
      <sheetName val="Dados2"/>
      <sheetName val="LISTAS"/>
      <sheetName val="Fatur__Bruto-Comercial"/>
      <sheetName val="T_I_P"/>
      <sheetName val="ICMS_Fat_"/>
      <sheetName val="ICMS_Contábil"/>
      <sheetName val="Tarifa_Comercial"/>
      <sheetName val="Tarifa_Contabilidade"/>
      <sheetName val="Arrec__Bruta"/>
      <sheetName val="ICMS__Arrec_"/>
      <sheetName val="Arrec_Líquida"/>
      <sheetName val="_PIB_Brasil_(_R$_de_1996_)"/>
      <sheetName val="Base FIN-NNG-PRE"/>
      <sheetName val="Base O&amp;M"/>
      <sheetName val="SETTINGS"/>
      <sheetName val="Metalúrgica"/>
      <sheetName val="TermoPE"/>
      <sheetName val="DRE e FLUXO CAIXA"/>
      <sheetName val="Índices"/>
      <sheetName val="Tabela aux."/>
      <sheetName val="DRE"/>
      <sheetName val="Lead"/>
      <sheetName val="Comparativos - Abr-02"/>
      <sheetName val="Comparativos _ Abr_02"/>
      <sheetName val="Comparativos - Fev-02"/>
      <sheetName val="Comparativos _ Fev_02"/>
      <sheetName val="Comparativos - Jan-02"/>
      <sheetName val="Comparativos _ Jan_02"/>
      <sheetName val="Comparativos - Mar-02"/>
      <sheetName val="Comparativos _ Mar_02"/>
      <sheetName val="Comentários Jan-02 "/>
      <sheetName val="Comentários Jan_02 "/>
      <sheetName val="Dados"/>
      <sheetName val="ce"/>
      <sheetName val="CECO"/>
      <sheetName val="TESTE"/>
      <sheetName val="DEBE"/>
      <sheetName val="EOFI"/>
      <sheetName val="Validacao_Dados"/>
      <sheetName val="Consol. Energia Ger"/>
      <sheetName val="DRE_Cemar_Orçam"/>
      <sheetName val="  "/>
      <sheetName val="AA-10(Op.63)"/>
      <sheetName val="Inventário PA"/>
      <sheetName val="Aquisição"/>
      <sheetName val="ABRIL 2000"/>
      <sheetName val="FF3"/>
      <sheetName val="Apoio"/>
      <sheetName val="Classificação"/>
      <sheetName val="OTR.CRED."/>
      <sheetName val="Plan1 (2)"/>
      <sheetName val="tarifas_abertas_internet"/>
      <sheetName val="Sist_Transm_Dist_Glob__"/>
      <sheetName val="Base_Calc"/>
      <sheetName val="Base_Dados"/>
      <sheetName val="Taxas"/>
      <sheetName val="Fatur__Bruto-Comercial1"/>
      <sheetName val="T_I_P1"/>
      <sheetName val="ICMS_Fat_1"/>
      <sheetName val="ICMS_Contábil1"/>
      <sheetName val="Tarifa_Comercial1"/>
      <sheetName val="Tarifa_Contabilidade1"/>
      <sheetName val="Arrec__Bruta1"/>
      <sheetName val="ICMS__Arrec_1"/>
      <sheetName val="Arrec_Líquida1"/>
      <sheetName val="_PIB_Brasil_(_R$_de_1996_)1"/>
      <sheetName val="tarifas_abertas_internet1"/>
      <sheetName val="Sist_Transm_Dist_Glob__1"/>
      <sheetName val="AUXILIAR"/>
      <sheetName val="Cursos"/>
      <sheetName val="Base_FIN-NNG-PRE"/>
      <sheetName val="Base_O&amp;M"/>
      <sheetName val="DRE_e_FLUXO_CAIXA"/>
      <sheetName val="Tabela_aux_"/>
      <sheetName val="Comparativos_-_Abr-02"/>
      <sheetName val="Comparativos___Abr_02"/>
      <sheetName val="Comparativos_-_Fev-02"/>
      <sheetName val="Comparativos___Fev_02"/>
      <sheetName val="Comparativos_-_Jan-02"/>
      <sheetName val="Comparativos___Jan_02"/>
      <sheetName val="Comparativos_-_Mar-02"/>
      <sheetName val="Comparativos___Mar_02"/>
      <sheetName val="Comentários_Jan-02_"/>
      <sheetName val="Comentários_Jan_02_"/>
      <sheetName val="Consol__Energia_Ger"/>
      <sheetName val="ABRIL_2000"/>
      <sheetName val="__"/>
      <sheetName val="AA-10(Op_63)"/>
      <sheetName val="Inventário_PA"/>
      <sheetName val="BASE RATEIO DIRETORIA"/>
      <sheetName val="Validação de Dados"/>
      <sheetName val="AVC Garabi II Set18"/>
      <sheetName val="Listas e Tabelas"/>
      <sheetName val="Siglas e Legendas"/>
      <sheetName val="IREM"/>
      <sheetName val="Plan2"/>
      <sheetName val="Plan3"/>
      <sheetName val="CVA_Projetada12meses"/>
      <sheetName val="CUSTOS"/>
      <sheetName val="Tabela_valores_módulos"/>
      <sheetName val="Fatur__Bruto-Comercial2"/>
      <sheetName val="T_I_P2"/>
      <sheetName val="ICMS_Fat_2"/>
      <sheetName val="ICMS_Contábil2"/>
      <sheetName val="Tarifa_Comercial2"/>
      <sheetName val="Tarifa_Contabilidade2"/>
      <sheetName val="Arrec__Bruta2"/>
      <sheetName val="ICMS__Arrec_2"/>
      <sheetName val="Arrec_Líquida2"/>
      <sheetName val="_PIB_Brasil_(_R$_de_1996_)2"/>
      <sheetName val="tarifas_abertas_internet2"/>
      <sheetName val="Sist_Transm_Dist_Glob__2"/>
      <sheetName val="Base_FIN-NNG-PRE1"/>
      <sheetName val="Base_O&amp;M1"/>
      <sheetName val="DRE_e_FLUXO_CAIXA1"/>
      <sheetName val="Tabela_aux_1"/>
      <sheetName val="Comparativos_-_Abr-021"/>
      <sheetName val="Comparativos___Abr_021"/>
      <sheetName val="Comparativos_-_Fev-021"/>
      <sheetName val="Comparativos___Fev_021"/>
      <sheetName val="Comparativos_-_Jan-021"/>
      <sheetName val="Comparativos___Jan_021"/>
      <sheetName val="Comparativos_-_Mar-021"/>
      <sheetName val="Comparativos___Mar_021"/>
      <sheetName val="Comentários_Jan-02_1"/>
      <sheetName val="Comentários_Jan_02_1"/>
      <sheetName val="Consol__Energia_Ger1"/>
      <sheetName val="ABRIL_20001"/>
      <sheetName val="__1"/>
      <sheetName val="AA-10(Op_63)1"/>
      <sheetName val="Inventário_PA1"/>
      <sheetName val="OTR_CRED_"/>
      <sheetName val="BASE_RATEIO_DIRETORIA"/>
      <sheetName val="Validação_de_Dados"/>
      <sheetName val="Plan1_(2)"/>
      <sheetName val="AVC_Garabi_II_Set18"/>
      <sheetName val="Listas_e_Tabelas"/>
      <sheetName val="Siglas_e_Legendas"/>
      <sheetName val="Receivables"/>
      <sheetName val="Cash"/>
      <sheetName val="Avaliação"/>
      <sheetName val="#REF"/>
      <sheetName val="CSCCincSKR"/>
      <sheetName val="Tarifas_de_Fornecimento"/>
      <sheetName val="Tarifas_de_Suprimento"/>
      <sheetName val="DadosImportar"/>
      <sheetName val="DadosImportadosSamp"/>
      <sheetName val="Críticas"/>
      <sheetName val="DePara"/>
      <sheetName val="RTOS_APOIO"/>
      <sheetName val="apoio_data"/>
      <sheetName val="APOIO_LISTA"/>
      <sheetName val="RECEITAS_DE_TARIFAS"/>
      <sheetName val="SUBSIDIOS_CDE_TARIFAS"/>
      <sheetName val="Fatur__Bruto-Comercial3"/>
      <sheetName val="T_I_P3"/>
      <sheetName val="ICMS_Fat_3"/>
      <sheetName val="ICMS_Contábil3"/>
      <sheetName val="Tarifa_Comercial3"/>
      <sheetName val="Tarifa_Contabilidade3"/>
      <sheetName val="Arrec__Bruta3"/>
      <sheetName val="ICMS__Arrec_3"/>
      <sheetName val="Arrec_Líquida3"/>
      <sheetName val="_PIB_Brasil_(_R$_de_1996_)3"/>
      <sheetName val="tarifas_abertas_internet3"/>
      <sheetName val="Sist_Transm_Dist_Glob__3"/>
      <sheetName val="Comparativos_-_Abr-022"/>
      <sheetName val="Comparativos___Abr_022"/>
      <sheetName val="Comparativos_-_Fev-022"/>
      <sheetName val="Comparativos___Fev_022"/>
      <sheetName val="Comparativos_-_Jan-022"/>
      <sheetName val="Comparativos___Jan_022"/>
      <sheetName val="Comparativos_-_Mar-022"/>
      <sheetName val="Comparativos___Mar_022"/>
      <sheetName val="Comentários_Jan-02_2"/>
      <sheetName val="Comentários_Jan_02_2"/>
      <sheetName val="DRE_e_FLUXO_CAIXA2"/>
      <sheetName val="Tabela_aux_2"/>
      <sheetName val="Base_FIN-NNG-PRE2"/>
      <sheetName val="Base_O&amp;M2"/>
      <sheetName val="Consol__Energia_Ger2"/>
      <sheetName val="Plan1_(2)1"/>
      <sheetName val="__2"/>
      <sheetName val="AA-10(Op_63)2"/>
      <sheetName val="Inventário_PA2"/>
      <sheetName val="ABRIL_20002"/>
      <sheetName val="OTR_CRED_1"/>
      <sheetName val="BASE_RATEIO_DIRETORIA1"/>
      <sheetName val="Validação_de_Dados1"/>
      <sheetName val="AVC_Garabi_II_Set181"/>
      <sheetName val="Listas_e_Tabelas1"/>
      <sheetName val="Siglas_e_Legendas1"/>
      <sheetName val="OC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SPARTA ADMIN"/>
      <sheetName val="Entrada"/>
      <sheetName val="BD"/>
      <sheetName val="Resultado"/>
      <sheetName val="Apresentação"/>
      <sheetName val="NT Revisao"/>
      <sheetName val="Votos e NTs"/>
      <sheetName val="AP x Final"/>
      <sheetName val="Mercado"/>
      <sheetName val="Mercado_Receita"/>
      <sheetName val="Avaliação Parcela B"/>
      <sheetName val="VPB e Fator X"/>
      <sheetName val="VPB1"/>
      <sheetName val="UDEROR"/>
      <sheetName val="Fator Q"/>
      <sheetName val="Energia"/>
      <sheetName val="TAP - Investco - CSPE"/>
      <sheetName val="TAP - AES Tietê&amp;Lajeado"/>
      <sheetName val="Usinas - TUSDg"/>
      <sheetName val="RB e Conexão"/>
      <sheetName val="CUSD"/>
      <sheetName val="Encargos"/>
      <sheetName val="Financeiros"/>
      <sheetName val="CVA"/>
      <sheetName val="Neutralidade"/>
      <sheetName val="COVID"/>
      <sheetName val="REN 711"/>
      <sheetName val="Suprimento"/>
      <sheetName val="Indexador"/>
      <sheetName val="Índices"/>
      <sheetName val="Aj.Subsidio"/>
      <sheetName val="Voto"/>
      <sheetName val="Voto Rev"/>
      <sheetName val="BD_Upload_novo"/>
      <sheetName val="BD-NET"/>
      <sheetName val="Financeiro RTE"/>
      <sheetName val="SPARTA Contrato Nov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SPARTA ADMIN"/>
      <sheetName val="Entrada"/>
      <sheetName val="Resultado"/>
      <sheetName val="BD"/>
      <sheetName val="AP x Final_"/>
      <sheetName val="NT Revisao"/>
      <sheetName val="Votos e NTs"/>
      <sheetName val="Apresentação (2)"/>
      <sheetName val="Apresentação"/>
      <sheetName val="Mercado"/>
      <sheetName val="Mercado_Receita"/>
      <sheetName val="Avaliação Parcela B"/>
      <sheetName val="Avaliação Parcela B Nova (3)"/>
      <sheetName val="VPB e Fator X"/>
      <sheetName val="VPB1"/>
      <sheetName val="UDEROR"/>
      <sheetName val="Fator Q"/>
      <sheetName val="Energia"/>
      <sheetName val="Encargos"/>
      <sheetName val="RB e Conexão"/>
      <sheetName val="CUSD"/>
      <sheetName val="Financeiros"/>
      <sheetName val="COVID"/>
      <sheetName val="CVA"/>
      <sheetName val="Recálculo CVA 2018"/>
      <sheetName val="Neutralidade"/>
      <sheetName val="Índices"/>
      <sheetName val="Aj.Subsidio"/>
      <sheetName val="Indexador"/>
      <sheetName val="Suprimento"/>
      <sheetName val="Voto Rev"/>
      <sheetName val="Voto"/>
      <sheetName val="Financeiro RTE"/>
      <sheetName val="BD-NET"/>
      <sheetName val="SPARTA RTE Amazonas 2020"/>
    </sheetNames>
    <sheetDataSet>
      <sheetData sheetId="0">
        <row r="6">
          <cell r="B6" t="str">
            <v>AME</v>
          </cell>
        </row>
      </sheetData>
      <sheetData sheetId="1"/>
      <sheetData sheetId="2">
        <row r="7">
          <cell r="C7">
            <v>1591952.4609600001</v>
          </cell>
        </row>
      </sheetData>
      <sheetData sheetId="3">
        <row r="5">
          <cell r="D5">
            <v>3115123747.0047817</v>
          </cell>
        </row>
      </sheetData>
      <sheetData sheetId="4">
        <row r="8">
          <cell r="B8" t="str">
            <v>CDE Energia: Conta ACR</v>
          </cell>
        </row>
      </sheetData>
      <sheetData sheetId="5"/>
      <sheetData sheetId="6">
        <row r="30">
          <cell r="C30">
            <v>730261525.60001135</v>
          </cell>
        </row>
      </sheetData>
      <sheetData sheetId="7">
        <row r="29">
          <cell r="Q29">
            <v>0.18056313995413259</v>
          </cell>
        </row>
        <row r="380">
          <cell r="CF380">
            <v>0</v>
          </cell>
        </row>
        <row r="381">
          <cell r="CF381">
            <v>0</v>
          </cell>
        </row>
        <row r="382">
          <cell r="CF382">
            <v>4.7189325296205474E-3</v>
          </cell>
        </row>
        <row r="383">
          <cell r="CF383">
            <v>-3.3078807841031995E-4</v>
          </cell>
        </row>
        <row r="388">
          <cell r="CF388">
            <v>-4.8182925491382176E-3</v>
          </cell>
        </row>
      </sheetData>
      <sheetData sheetId="8"/>
      <sheetData sheetId="9"/>
      <sheetData sheetId="10">
        <row r="29">
          <cell r="B29" t="str">
            <v>DESCRIÇÃO - Tipo</v>
          </cell>
        </row>
      </sheetData>
      <sheetData sheetId="11"/>
      <sheetData sheetId="12"/>
      <sheetData sheetId="13"/>
      <sheetData sheetId="14">
        <row r="33">
          <cell r="C33">
            <v>0</v>
          </cell>
        </row>
      </sheetData>
      <sheetData sheetId="15">
        <row r="39">
          <cell r="F39">
            <v>3.5371125362358979E-2</v>
          </cell>
        </row>
      </sheetData>
      <sheetData sheetId="16"/>
      <sheetData sheetId="17"/>
      <sheetData sheetId="18">
        <row r="5">
          <cell r="D5">
            <v>8113218.9640430799</v>
          </cell>
        </row>
      </sheetData>
      <sheetData sheetId="19">
        <row r="14">
          <cell r="C14">
            <v>0</v>
          </cell>
        </row>
      </sheetData>
      <sheetData sheetId="20"/>
      <sheetData sheetId="21">
        <row r="38">
          <cell r="C38" t="str">
            <v>A4</v>
          </cell>
        </row>
      </sheetData>
      <sheetData sheetId="22">
        <row r="151">
          <cell r="C151" t="str">
            <v>Conta Covid - Parcela B</v>
          </cell>
        </row>
      </sheetData>
      <sheetData sheetId="23"/>
      <sheetData sheetId="24">
        <row r="10">
          <cell r="C10">
            <v>17446322.516399998</v>
          </cell>
        </row>
      </sheetData>
      <sheetData sheetId="25"/>
      <sheetData sheetId="26"/>
      <sheetData sheetId="27"/>
      <sheetData sheetId="28"/>
      <sheetData sheetId="29">
        <row r="121">
          <cell r="F121" t="str">
            <v>REN 711 2019</v>
          </cell>
        </row>
      </sheetData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SPARTA ADMIN"/>
      <sheetName val="COVID"/>
      <sheetName val="Entrada"/>
      <sheetName val="Resultado"/>
      <sheetName val="BD"/>
      <sheetName val="Mercado"/>
      <sheetName val="Mercado_Receita"/>
      <sheetName val="Energia"/>
      <sheetName val="Encargos"/>
      <sheetName val="CUSD"/>
      <sheetName val="RB e Conexão"/>
      <sheetName val="VPB1"/>
      <sheetName val="VPB e Fator X"/>
      <sheetName val="Avaliação Parcela B Nova"/>
      <sheetName val="Fator Q"/>
      <sheetName val="CVA"/>
      <sheetName val="Financeiros"/>
      <sheetName val="Financeiro RTE"/>
      <sheetName val="Indexador"/>
      <sheetName val="Índices"/>
      <sheetName val="Aj.Subsidio"/>
      <sheetName val="Voto e NT"/>
      <sheetName val="NT Revisao"/>
      <sheetName val="AP X Final (2)"/>
      <sheetName val="Voto Rev"/>
      <sheetName val="Graf - Ranking Residencial"/>
      <sheetName val="BD_Upload_antigo"/>
      <sheetName val="DEC_FEC"/>
      <sheetName val="BD-NET"/>
      <sheetName val="SPARTA_RTP 2021 - EBO v3 FMF (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97">
          <cell r="AX197">
            <v>4.2895744833961373E-3</v>
          </cell>
        </row>
        <row r="207">
          <cell r="AX207">
            <v>4.105101117481836E-2</v>
          </cell>
        </row>
        <row r="217">
          <cell r="AX217">
            <v>4.8011722667607119E-3</v>
          </cell>
        </row>
        <row r="227">
          <cell r="AX227">
            <v>-3.48925623327433E-3</v>
          </cell>
        </row>
        <row r="253">
          <cell r="AX253">
            <v>-3.7581804303251684E-2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álculo Consolidado"/>
      <sheetName val="Votos e NTs"/>
      <sheetName val="NT Revisao"/>
      <sheetName val="Resultado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SPARTA ADMIN"/>
      <sheetName val="Entrada"/>
      <sheetName val="Resultado"/>
      <sheetName val="BD"/>
      <sheetName val="Mercado"/>
      <sheetName val="Financeiro RTE"/>
      <sheetName val="Mercado_Receita"/>
      <sheetName val="Energia"/>
      <sheetName val="Encargos"/>
      <sheetName val="CUSD"/>
      <sheetName val="RB e Conexão"/>
      <sheetName val="VPB1"/>
      <sheetName val="VPB e Fator X"/>
      <sheetName val="Fator Q"/>
      <sheetName val="Avaliação Parcela B"/>
      <sheetName val="CVA"/>
      <sheetName val="Financeiros"/>
      <sheetName val="REN 711"/>
      <sheetName val="Votos e NTs"/>
      <sheetName val="Suprimento"/>
      <sheetName val="Indexador"/>
      <sheetName val="Índices"/>
      <sheetName val="NT Revisao"/>
      <sheetName val="Voto Rev"/>
      <sheetName val="Aj.Subsidio"/>
      <sheetName val="BD-NET"/>
      <sheetName val="SPARTA_Contrato_Antigo_EDP-SP_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D4">
            <v>-6.726921080611048E-2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SPARTA ADMIN"/>
      <sheetName val="Entrada"/>
      <sheetName val="Resultado"/>
      <sheetName val="BD"/>
      <sheetName val="NT Revisao"/>
      <sheetName val="Votos e NTs"/>
      <sheetName val="Financeiros"/>
      <sheetName val="Apresentação (2)"/>
      <sheetName val="Apresentação"/>
      <sheetName val="Mercado"/>
      <sheetName val="Mercado_Receita"/>
      <sheetName val="Avaliação Parcela B Nova"/>
      <sheetName val="Avaliação Parcela B Nova (0)"/>
      <sheetName val="Avaliação Parcela B Nova (1)"/>
      <sheetName val="Avaliação Parcela B Nova (4)"/>
      <sheetName val="Avaliação Parcela B Nova (2)"/>
      <sheetName val="Avaliação Parcela B Nova (3)"/>
      <sheetName val="Avaliação Parcela B"/>
      <sheetName val="VPB e Fator X"/>
      <sheetName val="VPB1"/>
      <sheetName val="UDEROR"/>
      <sheetName val="Fator Q"/>
      <sheetName val="Energia"/>
      <sheetName val="Encargos"/>
      <sheetName val="RB e Conexão"/>
      <sheetName val="CUSD"/>
      <sheetName val="CVA"/>
      <sheetName val="Conta Covid"/>
      <sheetName val="Neutralidade"/>
      <sheetName val="Índices"/>
      <sheetName val="Aj.Subsidio"/>
      <sheetName val="Indexador"/>
      <sheetName val="Suprimento"/>
      <sheetName val="Voto Rev"/>
      <sheetName val="Voto"/>
      <sheetName val="Financeiro RTE"/>
      <sheetName val="AP x Final"/>
      <sheetName val="BD-NET"/>
    </sheetNames>
    <sheetDataSet>
      <sheetData sheetId="0"/>
      <sheetData sheetId="1"/>
      <sheetData sheetId="2"/>
      <sheetData sheetId="3">
        <row r="10">
          <cell r="M10">
            <v>8.5025324803903901E-2</v>
          </cell>
        </row>
      </sheetData>
      <sheetData sheetId="4"/>
      <sheetData sheetId="5">
        <row r="174">
          <cell r="AS174">
            <v>2532836416.6492076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Nomes"/>
      <sheetName val="Resultado"/>
      <sheetName val="BD"/>
      <sheetName val="Entrada"/>
      <sheetName val="Mercado"/>
      <sheetName val="Financeiro RTE"/>
      <sheetName val="Mercado_Receita"/>
      <sheetName val="VPB e Fator X"/>
      <sheetName val="Encargos"/>
      <sheetName val="CUSD"/>
      <sheetName val="Rede B."/>
      <sheetName val="Zona da Mata GD"/>
      <sheetName val="VPB1"/>
      <sheetName val="CVA"/>
      <sheetName val="Financeiros"/>
      <sheetName val="UHE Neblina e Sinceridade"/>
      <sheetName val="Indexador"/>
      <sheetName val="Índices"/>
      <sheetName val="BD-NET"/>
      <sheetName val="Energia"/>
      <sheetName val="Votos e NTs"/>
      <sheetName val="Aj.Subsidio"/>
      <sheetName val="NT 3CRTP"/>
      <sheetName val="B1"/>
    </sheetNames>
    <sheetDataSet>
      <sheetData sheetId="0"/>
      <sheetData sheetId="1"/>
      <sheetData sheetId="2">
        <row r="10">
          <cell r="L10">
            <v>3.0621490304997057E-2</v>
          </cell>
        </row>
      </sheetData>
      <sheetData sheetId="3"/>
      <sheetData sheetId="4"/>
      <sheetData sheetId="5">
        <row r="67">
          <cell r="E67">
            <v>27030.897066452297</v>
          </cell>
        </row>
      </sheetData>
      <sheetData sheetId="6"/>
      <sheetData sheetId="7">
        <row r="1">
          <cell r="A1" t="str">
            <v>id_MercProj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55">
          <cell r="BN355">
            <v>4.2099314810168424E-2</v>
          </cell>
        </row>
        <row r="365">
          <cell r="BN365">
            <v>-9.6559154620205095E-4</v>
          </cell>
        </row>
        <row r="374">
          <cell r="BN374">
            <v>-3.7933414060597699E-2</v>
          </cell>
        </row>
      </sheetData>
      <sheetData sheetId="22"/>
      <sheetData sheetId="23"/>
      <sheetData sheetId="2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SPARTA ADMIN"/>
      <sheetName val="Entrada"/>
      <sheetName val="VPB e Fator X"/>
      <sheetName val="Resultado"/>
      <sheetName val="Avaliação Parcela B"/>
      <sheetName val="Voto Rev"/>
      <sheetName val="AP X Final"/>
      <sheetName val="NT Revisao"/>
      <sheetName val="Votos e NTs"/>
      <sheetName val="Apoio Apresentação"/>
      <sheetName val="ICMS Não Compensado"/>
      <sheetName val="Financeiros"/>
      <sheetName val="BD"/>
      <sheetName val="Mercado"/>
      <sheetName val="Financeiro RTE"/>
      <sheetName val="Mercado_Receita"/>
      <sheetName val="Encargos"/>
      <sheetName val="Energia"/>
      <sheetName val="CUSD"/>
      <sheetName val="RB e Conexão"/>
      <sheetName val="VPB1"/>
      <sheetName val="Fator Q"/>
      <sheetName val="REN 711"/>
      <sheetName val="CVA"/>
      <sheetName val="Suprimento"/>
      <sheetName val="Indexador"/>
      <sheetName val="Índices"/>
      <sheetName val="Voto"/>
      <sheetName val="Aj.Subsidio"/>
      <sheetName val="BD-NET"/>
      <sheetName val="SPARTA Contrato Antigo Enel CE "/>
    </sheetNames>
    <sheetDataSet>
      <sheetData sheetId="0"/>
      <sheetData sheetId="1"/>
      <sheetData sheetId="2"/>
      <sheetData sheetId="3"/>
      <sheetData sheetId="4">
        <row r="10">
          <cell r="L10">
            <v>8.2177751348273542E-2</v>
          </cell>
        </row>
      </sheetData>
      <sheetData sheetId="5"/>
      <sheetData sheetId="6"/>
      <sheetData sheetId="7"/>
      <sheetData sheetId="8">
        <row r="210">
          <cell r="AT210">
            <v>5.4516882469931166E-2</v>
          </cell>
        </row>
        <row r="222">
          <cell r="AT222">
            <v>8.4810513175406568E-2</v>
          </cell>
        </row>
      </sheetData>
      <sheetData sheetId="9">
        <row r="44">
          <cell r="Z44">
            <v>0.39479301579674031</v>
          </cell>
        </row>
        <row r="45">
          <cell r="Z45">
            <v>0.75702932090591624</v>
          </cell>
        </row>
        <row r="46">
          <cell r="Z46">
            <v>0.75949734553833403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ARTA ADMIN"/>
      <sheetName val="CAPA"/>
      <sheetName val="Entrada"/>
      <sheetName val="BD"/>
      <sheetName val="Resultado"/>
      <sheetName val="VPB e Fator X"/>
      <sheetName val="Avaliação Parcela B"/>
      <sheetName val="Voto Rev"/>
      <sheetName val="NT Revisao"/>
      <sheetName val="Apresentação"/>
      <sheetName val="Gráfico B1 (2)"/>
      <sheetName val="Gráfico B1"/>
      <sheetName val="Votos e NTs"/>
      <sheetName val="Neutralidade"/>
      <sheetName val="Mercado"/>
      <sheetName val="Mercado_Receita"/>
      <sheetName val="VPB1"/>
      <sheetName val="UDEROR"/>
      <sheetName val="Fator Q"/>
      <sheetName val="Energia"/>
      <sheetName val="TAP - Investco - CSPE"/>
      <sheetName val="TAP - AES Tietê&amp;Lajeado"/>
      <sheetName val="RB e Conexão"/>
      <sheetName val="CUSD"/>
      <sheetName val="Encargos"/>
      <sheetName val="Financeiros"/>
      <sheetName val="CVA"/>
      <sheetName val="Usinas - TUSDg"/>
      <sheetName val="Indexador"/>
      <sheetName val="Índices"/>
      <sheetName val="Aj.Subsidio"/>
      <sheetName val="Suprimento"/>
      <sheetName val="Financeiro RTE"/>
      <sheetName val="BD-NET"/>
      <sheetName val="SPARTA RTA CPFL Santa Cruz 2020"/>
    </sheetNames>
    <sheetDataSet>
      <sheetData sheetId="0"/>
      <sheetData sheetId="1">
        <row r="3">
          <cell r="B3" t="str">
            <v>CPFL Santa Cruz</v>
          </cell>
        </row>
      </sheetData>
      <sheetData sheetId="2">
        <row r="8">
          <cell r="Q8">
            <v>94803.35</v>
          </cell>
        </row>
      </sheetData>
      <sheetData sheetId="3">
        <row r="8">
          <cell r="B8" t="str">
            <v>CDE Energia: Conta ACR</v>
          </cell>
        </row>
      </sheetData>
      <sheetData sheetId="4">
        <row r="5">
          <cell r="D5">
            <v>1107846043.9378603</v>
          </cell>
        </row>
      </sheetData>
      <sheetData sheetId="5">
        <row r="33">
          <cell r="C33">
            <v>9.3805471596641633E-3</v>
          </cell>
        </row>
      </sheetData>
      <sheetData sheetId="6"/>
      <sheetData sheetId="7"/>
      <sheetData sheetId="8"/>
      <sheetData sheetId="9"/>
      <sheetData sheetId="10">
        <row r="21">
          <cell r="J21">
            <v>0.85124671294643806</v>
          </cell>
        </row>
      </sheetData>
      <sheetData sheetId="11"/>
      <sheetData sheetId="12">
        <row r="24">
          <cell r="L24"/>
        </row>
        <row r="252">
          <cell r="BP252">
            <v>-3.3149494826094003E-5</v>
          </cell>
        </row>
      </sheetData>
      <sheetData sheetId="13"/>
      <sheetData sheetId="14">
        <row r="29">
          <cell r="B29" t="str">
            <v>DESCRIÇÃO - Tipo</v>
          </cell>
        </row>
      </sheetData>
      <sheetData sheetId="15"/>
      <sheetData sheetId="16">
        <row r="39">
          <cell r="F39">
            <v>4.0051139050347073E-2</v>
          </cell>
        </row>
      </sheetData>
      <sheetData sheetId="17"/>
      <sheetData sheetId="18"/>
      <sheetData sheetId="19">
        <row r="35">
          <cell r="C35">
            <v>0.85599999999999998</v>
          </cell>
        </row>
      </sheetData>
      <sheetData sheetId="20"/>
      <sheetData sheetId="21"/>
      <sheetData sheetId="22"/>
      <sheetData sheetId="23">
        <row r="38">
          <cell r="C38" t="str">
            <v>A2</v>
          </cell>
        </row>
      </sheetData>
      <sheetData sheetId="24"/>
      <sheetData sheetId="25">
        <row r="155">
          <cell r="C155" t="str">
            <v>Reversão Efeito CDE Conta ACR (RTE 2019)</v>
          </cell>
        </row>
      </sheetData>
      <sheetData sheetId="26">
        <row r="9">
          <cell r="I9">
            <v>-6882968.3410999998</v>
          </cell>
        </row>
      </sheetData>
      <sheetData sheetId="27"/>
      <sheetData sheetId="28">
        <row r="95">
          <cell r="E95" t="str">
            <v>Estorno ICMS</v>
          </cell>
        </row>
      </sheetData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Nomes"/>
      <sheetName val="BD"/>
      <sheetName val="Entrada"/>
      <sheetName val="Resultado"/>
      <sheetName val="Mercado"/>
      <sheetName val="Mercado_Receita"/>
      <sheetName val="Financeiro RTE"/>
      <sheetName val="VPB e Fator X"/>
      <sheetName val="Encargos"/>
      <sheetName val="CUSD"/>
      <sheetName val="Energia"/>
      <sheetName val="VPB1"/>
      <sheetName val="CVA"/>
      <sheetName val="Rede B."/>
      <sheetName val="RB e Conexão"/>
      <sheetName val="Financ_Eletronuclear"/>
      <sheetName val="Financeiros"/>
      <sheetName val="Aj.Subsidio"/>
      <sheetName val="Indexador"/>
      <sheetName val="Votos e NTs"/>
      <sheetName val="BD-NET"/>
      <sheetName val="Índices"/>
      <sheetName val="NT 3CRTP"/>
    </sheetNames>
    <sheetDataSet>
      <sheetData sheetId="0"/>
      <sheetData sheetId="1"/>
      <sheetData sheetId="2"/>
      <sheetData sheetId="3"/>
      <sheetData sheetId="4">
        <row r="10">
          <cell r="L10">
            <v>0.15316844350835668</v>
          </cell>
        </row>
      </sheetData>
      <sheetData sheetId="5">
        <row r="67">
          <cell r="E67">
            <v>319418.27682803612</v>
          </cell>
        </row>
      </sheetData>
      <sheetData sheetId="6">
        <row r="1">
          <cell r="A1" t="str">
            <v>id_MercProj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55">
          <cell r="BN355">
            <v>4.8166665899910872E-2</v>
          </cell>
        </row>
        <row r="374">
          <cell r="BN374">
            <v>-9.5643330080905545E-2</v>
          </cell>
        </row>
        <row r="375">
          <cell r="BN375">
            <v>3.7172079259041296E-3</v>
          </cell>
        </row>
      </sheetData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3_1"/>
      <sheetName val="Q3_2"/>
      <sheetName val="Q3_3"/>
      <sheetName val="Q3_4"/>
      <sheetName val="Q3_5"/>
      <sheetName val="Q3_6"/>
      <sheetName val="Q3_7"/>
      <sheetName val="Q3_8"/>
      <sheetName val="Q3_9"/>
      <sheetName val="Q3_10"/>
      <sheetName val="Q3_11"/>
      <sheetName val="ApoioGraf"/>
      <sheetName val="Plan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SPARTA ADMIN"/>
      <sheetName val="Entrada"/>
      <sheetName val="BD"/>
      <sheetName val="Resultado"/>
      <sheetName val="Fator Q"/>
      <sheetName val="VPB e Fator X"/>
      <sheetName val="Avaliação Parcela B"/>
      <sheetName val="UDEROR"/>
      <sheetName val="VPB1"/>
      <sheetName val="Voto Rev"/>
      <sheetName val="RB e Conexão"/>
      <sheetName val="Neutralidade"/>
      <sheetName val="NT Revisao"/>
      <sheetName val="Votos e NTs"/>
      <sheetName val="Mercado"/>
      <sheetName val="Financeiro RTE"/>
      <sheetName val="Mercado_Receita"/>
      <sheetName val="Energia"/>
      <sheetName val="FIN GERADOR COTISTA"/>
      <sheetName val="Recálculo VPB 2018"/>
      <sheetName val="REN 711"/>
      <sheetName val="Financeiros"/>
      <sheetName val="BD-NET"/>
      <sheetName val="Encargos"/>
      <sheetName val="CUSD"/>
      <sheetName val="CVA"/>
      <sheetName val="Suprimento"/>
      <sheetName val="Indexador"/>
      <sheetName val="Índices"/>
      <sheetName val="Aj.Subsid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9">
          <cell r="D39">
            <v>274771679.55200458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Entrada"/>
      <sheetName val="Resultado"/>
      <sheetName val="BD"/>
      <sheetName val="Mercado"/>
      <sheetName val="Financeiro RTE"/>
      <sheetName val="Mercado_Receita"/>
      <sheetName val="Energia"/>
      <sheetName val="BD-NET"/>
      <sheetName val="Encargos"/>
      <sheetName val="CUSD"/>
      <sheetName val="Ajuste TUSDg"/>
      <sheetName val="RB e Conexão"/>
      <sheetName val="VPB1"/>
      <sheetName val="VPB e Fator X"/>
      <sheetName val="Fator Q"/>
      <sheetName val="Avaliação Parcela B"/>
      <sheetName val="CVA"/>
      <sheetName val="Acordos Bilat. CCEAR"/>
      <sheetName val="Financeiros"/>
      <sheetName val="Suprimento"/>
      <sheetName val="LiminarABRACE"/>
      <sheetName val="Indexador"/>
      <sheetName val="Recontab. 2012, 2013 e 2014"/>
      <sheetName val="Atual. Tarifa GD"/>
      <sheetName val="Índices"/>
      <sheetName val="Votos e NTs"/>
      <sheetName val="Voto"/>
      <sheetName val="NT Revisao"/>
      <sheetName val="Voto Rev"/>
      <sheetName val="Aj.Subsidio"/>
      <sheetName val="47_SPARTA_COELBA_2017 - Cópia, "/>
    </sheetNames>
    <sheetDataSet>
      <sheetData sheetId="0">
        <row r="10">
          <cell r="C10">
            <v>42847</v>
          </cell>
        </row>
      </sheetData>
      <sheetData sheetId="1"/>
      <sheetData sheetId="2">
        <row r="5">
          <cell r="D5">
            <v>6603992112.3054914</v>
          </cell>
        </row>
      </sheetData>
      <sheetData sheetId="3"/>
      <sheetData sheetId="4">
        <row r="67">
          <cell r="E67">
            <v>226751.74076703115</v>
          </cell>
        </row>
      </sheetData>
      <sheetData sheetId="5"/>
      <sheetData sheetId="6"/>
      <sheetData sheetId="7">
        <row r="14">
          <cell r="C14">
            <v>147.75733022086615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2">
          <cell r="E22">
            <v>216.51944754928132</v>
          </cell>
        </row>
      </sheetData>
      <sheetData sheetId="25">
        <row r="7">
          <cell r="B7">
            <v>32629</v>
          </cell>
        </row>
      </sheetData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a_GD-desverticalizacao"/>
      <sheetName val="Atual. Tarifa GD"/>
    </sheetNames>
    <sheetDataSet>
      <sheetData sheetId="0" refreshError="1"/>
      <sheetData sheetId="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ARTA ADMIN"/>
      <sheetName val="CAPA"/>
      <sheetName val="Entrada"/>
      <sheetName val="BD"/>
      <sheetName val="Resultado"/>
      <sheetName val="Avaliação Parcela B"/>
      <sheetName val="Voto Rev"/>
      <sheetName val="NT Revisao"/>
      <sheetName val="Apresentação"/>
      <sheetName val="Gráfico B1"/>
      <sheetName val="Votos e NTs"/>
      <sheetName val="Mercado"/>
      <sheetName val="Mercado_Receita"/>
      <sheetName val="VPB1"/>
      <sheetName val="VPB e Fator X"/>
      <sheetName val="UDEROR"/>
      <sheetName val="Fator Q"/>
      <sheetName val="Energia"/>
      <sheetName val="RB e Conexão"/>
      <sheetName val="CUSD"/>
      <sheetName val="Encargos"/>
      <sheetName val="Financeiros"/>
      <sheetName val="CVA"/>
      <sheetName val="Neutralidade"/>
      <sheetName val="Indexador"/>
      <sheetName val="Reversão Fin.Sup.Forcel 2017"/>
      <sheetName val="Aj.Subsidio"/>
      <sheetName val="Suprimento"/>
      <sheetName val="Índices"/>
      <sheetName val="Financeiro RTE"/>
      <sheetName val="BD-NET"/>
      <sheetName val="SPARTA RTA Copel 2020 23jun2020"/>
      <sheetName val="Avaliação Parcela B Nova (0)"/>
      <sheetName val="Avaliação Parcela B Nova"/>
      <sheetName val="Valor Geração Própria"/>
      <sheetName val="Antas 1"/>
      <sheetName val="Machadinho"/>
      <sheetName val="Conta Covid"/>
    </sheetNames>
    <sheetDataSet>
      <sheetData sheetId="0"/>
      <sheetData sheetId="1">
        <row r="3">
          <cell r="B3" t="str">
            <v>COPEL</v>
          </cell>
        </row>
      </sheetData>
      <sheetData sheetId="2">
        <row r="8">
          <cell r="Q8">
            <v>2440292.86</v>
          </cell>
        </row>
      </sheetData>
      <sheetData sheetId="3">
        <row r="8">
          <cell r="B8" t="str">
            <v>CDE Energia: Conta ACR</v>
          </cell>
        </row>
      </sheetData>
      <sheetData sheetId="4">
        <row r="5">
          <cell r="D5">
            <v>10016139785.406477</v>
          </cell>
        </row>
      </sheetData>
      <sheetData sheetId="5"/>
      <sheetData sheetId="6"/>
      <sheetData sheetId="7"/>
      <sheetData sheetId="8"/>
      <sheetData sheetId="9"/>
      <sheetData sheetId="10">
        <row r="24">
          <cell r="O24" t="str">
            <v>Custo de Distribuição</v>
          </cell>
        </row>
        <row r="27">
          <cell r="AJ27">
            <v>0.709228265284221</v>
          </cell>
        </row>
        <row r="28">
          <cell r="AJ28">
            <v>0.8407822876487725</v>
          </cell>
        </row>
        <row r="29">
          <cell r="AJ29">
            <v>0.70751975414210122</v>
          </cell>
        </row>
      </sheetData>
      <sheetData sheetId="11">
        <row r="29">
          <cell r="B29" t="str">
            <v>DESCRIÇÃO - Tipo</v>
          </cell>
        </row>
      </sheetData>
      <sheetData sheetId="12"/>
      <sheetData sheetId="13">
        <row r="39">
          <cell r="F39">
            <v>1.8777271637496984E-2</v>
          </cell>
        </row>
      </sheetData>
      <sheetData sheetId="14">
        <row r="33">
          <cell r="C33">
            <v>3.5103845291263474E-3</v>
          </cell>
        </row>
      </sheetData>
      <sheetData sheetId="15"/>
      <sheetData sheetId="16"/>
      <sheetData sheetId="17">
        <row r="35">
          <cell r="C35">
            <v>0.82699999999999996</v>
          </cell>
        </row>
      </sheetData>
      <sheetData sheetId="18"/>
      <sheetData sheetId="19"/>
      <sheetData sheetId="20"/>
      <sheetData sheetId="21">
        <row r="155">
          <cell r="C155" t="str">
            <v>Reversão Efeito CDE Conta ACR (RTE 2019)</v>
          </cell>
        </row>
      </sheetData>
      <sheetData sheetId="22">
        <row r="9">
          <cell r="I9">
            <v>-56175622.986400001</v>
          </cell>
        </row>
      </sheetData>
      <sheetData sheetId="23"/>
      <sheetData sheetId="24">
        <row r="95">
          <cell r="E95" t="str">
            <v>Estorno ICMS</v>
          </cell>
        </row>
      </sheetData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Nomes"/>
      <sheetName val="BD"/>
      <sheetName val="Entrada"/>
      <sheetName val="Resultado"/>
      <sheetName val="Mercado"/>
      <sheetName val="Mercado_Receita"/>
      <sheetName val="VPB e Fator X"/>
      <sheetName val="Encargos"/>
      <sheetName val="CUSD"/>
      <sheetName val="Rede B."/>
      <sheetName val="Energia"/>
      <sheetName val="VPB1"/>
      <sheetName val="CVA"/>
      <sheetName val="Financeiros"/>
      <sheetName val="Indexador"/>
      <sheetName val="Índices"/>
      <sheetName val="BD-NET"/>
      <sheetName val="Votos e NTs"/>
      <sheetName val="Aj.Subsidio"/>
      <sheetName val="Dif. Eletronuclear"/>
      <sheetName val="NT 3CRTP"/>
      <sheetName val="Plan1"/>
      <sheetName val="Financeiro ESS_EER Chesf"/>
      <sheetName val="Faturas CHESF"/>
      <sheetName val="UHE Macaco Branco"/>
      <sheetName val="Financ. Imp. MCPSE"/>
      <sheetName val="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0">
          <cell r="C10">
            <v>2164475143.7135754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/>
      <sheetData sheetId="26"/>
      <sheetData sheetId="2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Entrada"/>
      <sheetName val="Resultado"/>
      <sheetName val="Votos e NTs"/>
      <sheetName val="Voto"/>
      <sheetName val="BD"/>
      <sheetName val="Mercado"/>
      <sheetName val="Mercado_Receita"/>
      <sheetName val="Encargos"/>
      <sheetName val="Acordos Bilat. CCEAR"/>
      <sheetName val="UHEs"/>
      <sheetName val="Zona da Mata GD"/>
      <sheetName val="Índices"/>
      <sheetName val="Energia"/>
      <sheetName val="Suprimento"/>
      <sheetName val="RB e Conexão"/>
      <sheetName val="CUSD"/>
      <sheetName val="Indexador"/>
      <sheetName val="Fator Q"/>
      <sheetName val="VPB e Fator X"/>
      <sheetName val="Avaliação Parcela B"/>
      <sheetName val="UDEROR"/>
      <sheetName val="VPB1"/>
      <sheetName val="NT Revisao"/>
      <sheetName val="Voto Rev"/>
      <sheetName val="Neutralidade"/>
      <sheetName val="Financeiros"/>
      <sheetName val="CVA"/>
      <sheetName val="Financeiro RTE"/>
      <sheetName val="LiminarABRACE"/>
      <sheetName val="Aj.Subsidio"/>
      <sheetName val="BD-N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3">
          <cell r="G53">
            <v>228.86330952230307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Índice"/>
      <sheetName val="Consumidores"/>
      <sheetName val="Forfait"/>
      <sheetName val="Venda-MWh"/>
      <sheetName val="Outros"/>
      <sheetName val="Compra-Mwh"/>
      <sheetName val="Compra-R$"/>
      <sheetName val="Fatur. Bruto-Comercial"/>
      <sheetName val="T I P"/>
      <sheetName val="ICMS Fat."/>
      <sheetName val="Importe-Comercial"/>
      <sheetName val="Importe-Contábil"/>
      <sheetName val="ICMS Contábil"/>
      <sheetName val="Importe+ICMS"/>
      <sheetName val="Tarifa Comercial"/>
      <sheetName val="Tarifa Contabilidade"/>
      <sheetName val="Arrec. Bruta"/>
      <sheetName val="ICMS  Arrec."/>
      <sheetName val="Arrec.Líquida"/>
      <sheetName val="Pessoal"/>
      <sheetName val="Mercado"/>
      <sheetName val="DRE"/>
      <sheetName val="Lead"/>
      <sheetName val="Banco"/>
      <sheetName val="Comparativos - Abr-02"/>
      <sheetName val="Comparativos _ Abr_02"/>
      <sheetName val="Comparativos - Fev-02"/>
      <sheetName val="Comparativos _ Fev_02"/>
      <sheetName val="Comparativos - Jan-02"/>
      <sheetName val="Comparativos _ Jan_02"/>
      <sheetName val="Comparativos - Mar-02"/>
      <sheetName val="Comparativos _ Mar_02"/>
      <sheetName val="Comentários Jan-02 "/>
      <sheetName val="Comentários Jan_02 "/>
      <sheetName val="Cursos"/>
      <sheetName val="Listas"/>
      <sheetName val="VALIDADOR"/>
      <sheetName val="Mercado_Receita"/>
      <sheetName val=" PIB Brasil ( R$ de 1996 )"/>
      <sheetName val="FORMULÁRIO"/>
      <sheetName val="tarifas abertas internet"/>
      <sheetName val="BM&amp;F"/>
      <sheetName val="Plan1"/>
      <sheetName val="PAGAMENTO"/>
      <sheetName val="Suporte"/>
      <sheetName val="2000"/>
      <sheetName val="Balanço"/>
      <sheetName val="INDIECO1"/>
      <sheetName val="ASSUM"/>
      <sheetName val="Sist.Transm.Dist.Glob. "/>
      <sheetName val="Spot"/>
      <sheetName val="Taxes"/>
      <sheetName val="RESUMO"/>
      <sheetName val="Dados2"/>
      <sheetName val="SETTINGS"/>
      <sheetName val="Metalúrgica"/>
      <sheetName val="TermoPE"/>
      <sheetName val="DRE e FLUXO CAIXA"/>
      <sheetName val="Índices"/>
      <sheetName val="Tabela aux."/>
      <sheetName val="Fatur__Bruto-Comercial"/>
      <sheetName val="T_I_P"/>
      <sheetName val="ICMS_Fat_"/>
      <sheetName val="ICMS_Contábil"/>
      <sheetName val="Tarifa_Comercial"/>
      <sheetName val="Tarifa_Contabilidade"/>
      <sheetName val="Arrec__Bruta"/>
      <sheetName val="ICMS__Arrec_"/>
      <sheetName val="Arrec_Líquida"/>
      <sheetName val="_PIB_Brasil_(_R$_de_1996_)"/>
      <sheetName val="Base FIN-NNG-PRE"/>
      <sheetName val="Base O&amp;M"/>
      <sheetName val="Dados"/>
      <sheetName val="DRE_Cemar_Orçam"/>
      <sheetName val="  "/>
      <sheetName val="ce"/>
      <sheetName val="CECO"/>
      <sheetName val="TESTE"/>
      <sheetName val="DEBE"/>
      <sheetName val="EOFI"/>
      <sheetName val="Consol. Energia Ger"/>
      <sheetName val="Validacao_Dados"/>
      <sheetName val="AA-10(Op.63)"/>
      <sheetName val="Inventário PA"/>
      <sheetName val="Aquisição"/>
      <sheetName val="ABRIL 2000"/>
      <sheetName val="FF3"/>
      <sheetName val="Apoio"/>
      <sheetName val="OTR.CRED."/>
      <sheetName val="Classificação"/>
      <sheetName val="Fatur__Bruto-Comercial1"/>
      <sheetName val="T_I_P1"/>
      <sheetName val="ICMS_Fat_1"/>
      <sheetName val="ICMS_Contábil1"/>
      <sheetName val="Tarifa_Comercial1"/>
      <sheetName val="Tarifa_Contabilidade1"/>
      <sheetName val="Arrec__Bruta1"/>
      <sheetName val="ICMS__Arrec_1"/>
      <sheetName val="Arrec_Líquida1"/>
      <sheetName val="_PIB_Brasil_(_R$_de_1996_)1"/>
      <sheetName val="tarifas_abertas_internet"/>
      <sheetName val="Sist_Transm_Dist_Glob__"/>
      <sheetName val="Base_FIN-NNG-PRE"/>
      <sheetName val="Base_O&amp;M"/>
      <sheetName val="DRE_e_FLUXO_CAIXA"/>
      <sheetName val="Tabela_aux_"/>
      <sheetName val="Comparativos_-_Abr-02"/>
      <sheetName val="Comparativos___Abr_02"/>
      <sheetName val="Comparativos_-_Fev-02"/>
      <sheetName val="Comparativos___Fev_02"/>
      <sheetName val="Comparativos_-_Jan-02"/>
      <sheetName val="Comparativos___Jan_02"/>
      <sheetName val="Comparativos_-_Mar-02"/>
      <sheetName val="Comparativos___Mar_02"/>
      <sheetName val="Comentários_Jan-02_"/>
      <sheetName val="Comentários_Jan_02_"/>
      <sheetName val="Consol__Energia_Ger"/>
      <sheetName val="ABRIL_2000"/>
      <sheetName val="__"/>
      <sheetName val="AA-10(Op_63)"/>
      <sheetName val="Inventário_PA"/>
      <sheetName val="IREM"/>
      <sheetName val="Plan2"/>
      <sheetName val="Plan3"/>
      <sheetName val="CVA_Projetada12meses"/>
      <sheetName val="Tabela_valores_módulos"/>
      <sheetName val="1996"/>
      <sheetName val="Fatur__Bruto-Comercial2"/>
      <sheetName val="T_I_P2"/>
      <sheetName val="ICMS_Fat_2"/>
      <sheetName val="ICMS_Contábil2"/>
      <sheetName val="Tarifa_Comercial2"/>
      <sheetName val="Tarifa_Contabilidade2"/>
      <sheetName val="Arrec__Bruta2"/>
      <sheetName val="ICMS__Arrec_2"/>
      <sheetName val="Arrec_Líquida2"/>
      <sheetName val="Comparativos_-_Abr-021"/>
      <sheetName val="Comparativos___Abr_021"/>
      <sheetName val="Comparativos_-_Fev-021"/>
      <sheetName val="Comparativos___Fev_021"/>
      <sheetName val="Comparativos_-_Jan-021"/>
      <sheetName val="Comparativos___Jan_021"/>
      <sheetName val="Comparativos_-_Mar-021"/>
      <sheetName val="Comparativos___Mar_021"/>
      <sheetName val="Comentários_Jan-02_1"/>
      <sheetName val="Comentários_Jan_02_1"/>
      <sheetName val="_PIB_Brasil_(_R$_de_1996_)2"/>
      <sheetName val="tarifas_abertas_internet1"/>
      <sheetName val="Sist_Transm_Dist_Glob__1"/>
      <sheetName val="DRE_e_FLUXO_CAIXA1"/>
      <sheetName val="Tabela_aux_1"/>
      <sheetName val="Base_FIN-NNG-PRE1"/>
      <sheetName val="Base_O&amp;M1"/>
      <sheetName val="__1"/>
      <sheetName val="Consol__Energia_Ger1"/>
      <sheetName val="AA-10(Op_63)1"/>
      <sheetName val="Inventário_PA1"/>
      <sheetName val="ABRIL_20001"/>
      <sheetName val="OTR_CRED_"/>
      <sheetName val="Plan1 (2)"/>
      <sheetName val="Base_Calc"/>
      <sheetName val="Base_Dados"/>
      <sheetName val="Taxas"/>
      <sheetName val="AUXILIAR"/>
      <sheetName val="Avaliação"/>
      <sheetName val="Projeção Receita"/>
      <sheetName val="Simulação Mensal"/>
      <sheetName val="BASE RATEIO DIRETORIA"/>
      <sheetName val="Validação de Dados"/>
      <sheetName val="Cotação Areva SE's 2008"/>
      <sheetName val="Inputs_Unidades_Geradoras"/>
      <sheetName val="Fatur__Bruto-Comercial3"/>
      <sheetName val="T_I_P3"/>
      <sheetName val="ICMS_Fat_3"/>
      <sheetName val="ICMS_Contábil3"/>
      <sheetName val="Tarifa_Comercial3"/>
      <sheetName val="Tarifa_Contabilidade3"/>
      <sheetName val="Arrec__Bruta3"/>
      <sheetName val="ICMS__Arrec_3"/>
      <sheetName val="Arrec_Líquida3"/>
      <sheetName val="Comparativos_-_Abr-022"/>
      <sheetName val="Comparativos___Abr_022"/>
      <sheetName val="Comparativos_-_Fev-022"/>
      <sheetName val="Comparativos___Fev_022"/>
      <sheetName val="Comparativos_-_Jan-022"/>
      <sheetName val="Comparativos___Jan_022"/>
      <sheetName val="Comparativos_-_Mar-022"/>
      <sheetName val="Comparativos___Mar_022"/>
      <sheetName val="Comentários_Jan-02_2"/>
      <sheetName val="Comentários_Jan_02_2"/>
      <sheetName val="_PIB_Brasil_(_R$_de_1996_)3"/>
      <sheetName val="tarifas_abertas_internet2"/>
      <sheetName val="Sist_Transm_Dist_Glob__2"/>
      <sheetName val="DRE_e_FLUXO_CAIXA2"/>
      <sheetName val="Tabela_aux_2"/>
      <sheetName val="Base_FIN-NNG-PRE2"/>
      <sheetName val="Base_O&amp;M2"/>
      <sheetName val="__2"/>
      <sheetName val="Consol__Energia_Ger2"/>
      <sheetName val="AA-10(Op_63)2"/>
      <sheetName val="Inventário_PA2"/>
      <sheetName val="ABRIL_20002"/>
      <sheetName val="OTR_CRED_1"/>
      <sheetName val="Plan1_(2)"/>
      <sheetName val="Projeção_Receita"/>
      <sheetName val="Simulação_Mensal"/>
      <sheetName val="BASE_RATEIO_DIRETORIA"/>
      <sheetName val="Validação_de_Dados"/>
      <sheetName val="Cotação_Areva_SE's_2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Nomes"/>
      <sheetName val="BD"/>
      <sheetName val="Resultado"/>
      <sheetName val="Entrada"/>
      <sheetName val="Mercado"/>
      <sheetName val="Financeiro RTE"/>
      <sheetName val="Mercado_Receita"/>
      <sheetName val="VPB e Fator X"/>
      <sheetName val="Encargos"/>
      <sheetName val="CUSD"/>
      <sheetName val="Rede B."/>
      <sheetName val="Energia"/>
      <sheetName val="VPB1"/>
      <sheetName val="CVA"/>
      <sheetName val="Financeiros"/>
      <sheetName val="Fin geradoras"/>
      <sheetName val="Eletronuclear"/>
      <sheetName val="Ultrapassagem"/>
      <sheetName val="Indexador"/>
      <sheetName val="Votos e NTs"/>
      <sheetName val="Índices"/>
      <sheetName val="BD-NET"/>
      <sheetName val="Aj.Subsidio"/>
      <sheetName val="NT 3CRTP"/>
    </sheetNames>
    <sheetDataSet>
      <sheetData sheetId="0"/>
      <sheetData sheetId="1"/>
      <sheetData sheetId="2"/>
      <sheetData sheetId="3"/>
      <sheetData sheetId="4"/>
      <sheetData sheetId="5">
        <row r="67">
          <cell r="E67">
            <v>99531.190133764787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cado"/>
      <sheetName val="Capa"/>
      <sheetName val="Índice"/>
      <sheetName val="Balanço"/>
      <sheetName val="Compra-Mwh"/>
      <sheetName val="Venda-MWh"/>
      <sheetName val="Consumidores"/>
      <sheetName val="Forfait"/>
      <sheetName val="Outros"/>
      <sheetName val="Compra-R$"/>
      <sheetName val="Fatur. Bruto-Comercial"/>
      <sheetName val="Importe-Comercial"/>
      <sheetName val="ICMS Fat."/>
      <sheetName val="T I P"/>
      <sheetName val="Tarifa Comercial"/>
      <sheetName val="Arrec. Bruta"/>
      <sheetName val="Arrec.Líquida"/>
      <sheetName val="ICMS  Arrec."/>
      <sheetName val="Importe+ICMS"/>
      <sheetName val="Importe-Contábil"/>
      <sheetName val="ICMS Contábil"/>
      <sheetName val="Tarifa Contabilidade"/>
      <sheetName val="INDIECO1"/>
      <sheetName val="ASSUM"/>
      <sheetName val="Sist.Transm.Dist.Glob. "/>
      <sheetName val="Spot"/>
      <sheetName val="Taxes"/>
      <sheetName val="RESUMO"/>
      <sheetName val="Pessoal"/>
      <sheetName val=" PIB Brasil ( R$ de 1996 )"/>
      <sheetName val="FORMULÁRIO"/>
      <sheetName val="tarifas abertas internet"/>
      <sheetName val="BM&amp;F"/>
      <sheetName val="Plan1"/>
      <sheetName val="PAGAMENTO"/>
      <sheetName val="Metalúrgica"/>
      <sheetName val="SETTINGS"/>
      <sheetName val="Suporte"/>
      <sheetName val="2000"/>
      <sheetName val="Banco"/>
      <sheetName val="TermoPE"/>
      <sheetName val="DRE e FLUXO CAIXA"/>
      <sheetName val="Índices"/>
      <sheetName val="Tabela aux."/>
      <sheetName val="DRE_Cemar_Orçam"/>
      <sheetName val="  "/>
      <sheetName val="AA-10(Op.63)"/>
      <sheetName val="Inventário PA"/>
      <sheetName val="Dados2"/>
      <sheetName val="LISTAS"/>
      <sheetName val="Fatur__Bruto-Comercial"/>
      <sheetName val="T_I_P"/>
      <sheetName val="ICMS_Fat_"/>
      <sheetName val="ICMS_Contábil"/>
      <sheetName val="Tarifa_Comercial"/>
      <sheetName val="Tarifa_Contabilidade"/>
      <sheetName val="Arrec__Bruta"/>
      <sheetName val="ICMS__Arrec_"/>
      <sheetName val="Arrec_Líquida"/>
      <sheetName val="_PIB_Brasil_(_R$_de_1996_)"/>
      <sheetName val="Base FIN-NNG-PRE"/>
      <sheetName val="Base O&amp;M"/>
      <sheetName val="Aquisição"/>
      <sheetName val="ABRIL 2000"/>
      <sheetName val="FF3"/>
      <sheetName val="DRE"/>
      <sheetName val="Lead"/>
      <sheetName val="Comparativos - Abr-02"/>
      <sheetName val="Comparativos _ Abr_02"/>
      <sheetName val="Comparativos - Fev-02"/>
      <sheetName val="Comparativos _ Fev_02"/>
      <sheetName val="Comparativos - Jan-02"/>
      <sheetName val="Comparativos _ Jan_02"/>
      <sheetName val="Comparativos - Mar-02"/>
      <sheetName val="Comparativos _ Mar_02"/>
      <sheetName val="Comentários Jan-02 "/>
      <sheetName val="Comentários Jan_02 "/>
      <sheetName val="Consol. Energia Ger"/>
      <sheetName val="DEBE"/>
      <sheetName val="EOFI"/>
      <sheetName val="ce"/>
      <sheetName val="CECO"/>
      <sheetName val="TESTE"/>
      <sheetName val="Dados"/>
      <sheetName val="Validacao_Dados"/>
      <sheetName val="OTR.CRED."/>
      <sheetName val="Apoio"/>
      <sheetName val="Classificação"/>
      <sheetName val="Fatur__Bruto-Comercial1"/>
      <sheetName val="T_I_P1"/>
      <sheetName val="ICMS_Fat_1"/>
      <sheetName val="ICMS_Contábil1"/>
      <sheetName val="Tarifa_Comercial1"/>
      <sheetName val="Tarifa_Contabilidade1"/>
      <sheetName val="Arrec__Bruta1"/>
      <sheetName val="ICMS__Arrec_1"/>
      <sheetName val="Arrec_Líquida1"/>
      <sheetName val="_PIB_Brasil_(_R$_de_1996_)1"/>
      <sheetName val="tarifas_abertas_internet"/>
      <sheetName val="Sist_Transm_Dist_Glob__"/>
      <sheetName val="Base_FIN-NNG-PRE"/>
      <sheetName val="Base_O&amp;M"/>
      <sheetName val="DRE_e_FLUXO_CAIXA"/>
      <sheetName val="Tabela_aux_"/>
      <sheetName val="Comparativos_-_Abr-02"/>
      <sheetName val="Comparativos___Abr_02"/>
      <sheetName val="Comparativos_-_Fev-02"/>
      <sheetName val="Comparativos___Fev_02"/>
      <sheetName val="Comparativos_-_Jan-02"/>
      <sheetName val="Comparativos___Jan_02"/>
      <sheetName val="Comparativos_-_Mar-02"/>
      <sheetName val="Comparativos___Mar_02"/>
      <sheetName val="Comentários_Jan-02_"/>
      <sheetName val="Comentários_Jan_02_"/>
      <sheetName val="Consol__Energia_Ger"/>
      <sheetName val="ABRIL_2000"/>
      <sheetName val="__"/>
      <sheetName val="AA-10(Op_63)"/>
      <sheetName val="Inventário_PA"/>
      <sheetName val="Cursos"/>
      <sheetName val="CUSTOS"/>
      <sheetName val="IREM"/>
      <sheetName val="Plan2"/>
      <sheetName val="Plan3"/>
      <sheetName val="CVA_Projetada12meses"/>
      <sheetName val="Tabela_valores_módulos"/>
      <sheetName val="Avaliação"/>
      <sheetName val="Plan1 (2)"/>
      <sheetName val="Base_Calc"/>
      <sheetName val="Base_Dados"/>
      <sheetName val="Taxas"/>
      <sheetName val="tarifas_abertas_internet1"/>
      <sheetName val="Sist_Transm_Dist_Glob__1"/>
      <sheetName val="AUXILIAR"/>
      <sheetName val="Projeção Receita"/>
      <sheetName val="Simulação Mensal"/>
      <sheetName val="BASE RATEIO DIRETORIA"/>
      <sheetName val="Validação de Dados"/>
      <sheetName val="VALIDADOR"/>
      <sheetName val="1996"/>
      <sheetName val="Cotação Areva SE's 2008"/>
      <sheetName val="Listas e Tabelas"/>
      <sheetName val="Siglas e Legendas"/>
      <sheetName val="AVC Garabi II Set18"/>
      <sheetName val="#REF"/>
      <sheetName val="Fatur__Bruto-Comercial2"/>
      <sheetName val="T_I_P2"/>
      <sheetName val="ICMS_Fat_2"/>
      <sheetName val="ICMS_Contábil2"/>
      <sheetName val="Tarifa_Comercial2"/>
      <sheetName val="Tarifa_Contabilidade2"/>
      <sheetName val="Arrec__Bruta2"/>
      <sheetName val="ICMS__Arrec_2"/>
      <sheetName val="Arrec_Líquida2"/>
      <sheetName val="_PIB_Brasil_(_R$_de_1996_)2"/>
      <sheetName val="tarifas_abertas_internet2"/>
      <sheetName val="Sist_Transm_Dist_Glob__2"/>
      <sheetName val="Base_FIN-NNG-PRE1"/>
      <sheetName val="Base_O&amp;M1"/>
      <sheetName val="DRE_e_FLUXO_CAIXA1"/>
      <sheetName val="Tabela_aux_1"/>
      <sheetName val="Comparativos_-_Abr-021"/>
      <sheetName val="Comparativos___Abr_021"/>
      <sheetName val="Comparativos_-_Fev-021"/>
      <sheetName val="Comparativos___Fev_021"/>
      <sheetName val="Comparativos_-_Jan-021"/>
      <sheetName val="Comparativos___Jan_021"/>
      <sheetName val="Comparativos_-_Mar-021"/>
      <sheetName val="Comparativos___Mar_021"/>
      <sheetName val="Comentários_Jan-02_1"/>
      <sheetName val="Comentários_Jan_02_1"/>
      <sheetName val="Consol__Energia_Ger1"/>
      <sheetName val="ABRIL_20001"/>
      <sheetName val="__1"/>
      <sheetName val="AA-10(Op_63)1"/>
      <sheetName val="Inventário_PA1"/>
      <sheetName val="OTR_CRED_"/>
      <sheetName val="BASE_RATEIO_DIRETORIA"/>
      <sheetName val="Validação_de_Dados"/>
      <sheetName val="Plan1_(2)"/>
      <sheetName val="AVC_Garabi_II_Set18"/>
      <sheetName val="Listas_e_Tabelas"/>
      <sheetName val="Siglas_e_Legendas"/>
      <sheetName val="Receivables"/>
      <sheetName val="Cash"/>
      <sheetName val="Tarifas_de_Fornecimento"/>
      <sheetName val="Tarifas_de_Suprimento"/>
      <sheetName val="DadosImportar"/>
      <sheetName val="DadosImportadosSamp"/>
      <sheetName val="Críticas"/>
      <sheetName val="DePara"/>
      <sheetName val="RTOS_APOIO"/>
      <sheetName val="apoio_data"/>
      <sheetName val="APOIO_LISTA"/>
      <sheetName val="RECEITAS_DE_TARIFAS"/>
      <sheetName val="SUBSIDIOS_CDE_TARIFAS"/>
      <sheetName val="Garantia"/>
      <sheetName val="1A"/>
      <sheetName val="2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Mercado"/>
      <sheetName val="2. Receita"/>
      <sheetName val="3. Projeção de Mercado"/>
      <sheetName val="4. Outras Receitas"/>
      <sheetName val="5. Compra_Venda Energia (MWh)"/>
      <sheetName val="CCEAR 2005_2006_2007"/>
      <sheetName val="Tarifa Média"/>
      <sheetName val="6. Compra_Venda Energia (kW)"/>
      <sheetName val="7. Tarifa_Compra_Venda (R$|MWh)"/>
      <sheetName val="8. Tarifa_Compra_Venda (R$|kW)"/>
      <sheetName val="9. Perdas"/>
      <sheetName val="10. ICMS"/>
      <sheetName val="11. PIS COFINS"/>
      <sheetName val="12. Estrutura de Capital"/>
      <sheetName val="13. Financiamentos"/>
      <sheetName val="14. Gastos O&amp;M"/>
      <sheetName val="15. Consumidores"/>
      <sheetName val="16. CO RP"/>
      <sheetName val="17. Dados Fisicos"/>
      <sheetName val="18. Veículos"/>
      <sheetName val="18.1 Equipamento 2005"/>
      <sheetName val="18.2 Equipamento 2006"/>
      <sheetName val="18.3 Veículos Empreiteiras"/>
      <sheetName val="18.4 Eqptos Empreiteiras"/>
      <sheetName val="19. Informática"/>
      <sheetName val="20. Edificações"/>
      <sheetName val="21. LPT"/>
      <sheetName val="21.1. Rural-EBRÁS-Lpt1"/>
      <sheetName val="21.1. Rural-EBRÁS-Lpt2"/>
      <sheetName val="21.2. Rural-GovEstado-Lpt1"/>
      <sheetName val="21.2. Rural-GovEstado-Lpt2"/>
      <sheetName val="21.3. Subestação-EBRÁS-Lpt1"/>
      <sheetName val="21.3. Subestação-EBRÁS-Lpt2"/>
      <sheetName val="21.4. Subestação-GovEstado"/>
      <sheetName val="21.5. Fonte Alternativa-EBRÁS"/>
      <sheetName val="21.6. Fonte Alternativa-GovEsta"/>
      <sheetName val="21.7.Geração Fóssil-EBRÁS"/>
      <sheetName val="21.8. Geração Fóssil-GovEstado"/>
      <sheetName val="21.9. Diversos-EBRÁS-Lpt1"/>
      <sheetName val="21.9. Diversos-EBRÁS-Lpt2"/>
      <sheetName val="21.10. Diversos-GovEstado-Lpt1"/>
      <sheetName val="21.10. Diversos-GovEstado-Lpt2"/>
      <sheetName val="21.11. Financeiro-EBRÁS"/>
      <sheetName val="21.12. Financeiro-GovEstadual"/>
      <sheetName val="21.13. RD Particular Inc 04-06"/>
      <sheetName val="21.13. RD Particular Inc 07"/>
      <sheetName val="21.14 Pioneiro EBRÁS UPP-025-04"/>
      <sheetName val="21.14 Pioneiro EBRÁS UPP-026-04"/>
      <sheetName val="21.14 Pioneiro EBRÁS UPP-027-04"/>
      <sheetName val="21.14 Pioneiro EBRÁS UPP-028-04"/>
      <sheetName val="22.  Despesa Uso Sistema Distr "/>
      <sheetName val="Mercado"/>
      <sheetName val="2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_1"/>
      <sheetName val="Q2_1"/>
      <sheetName val="Q2_2"/>
      <sheetName val="Q2_3"/>
      <sheetName val="Q2_4"/>
      <sheetName val="Q2_5"/>
      <sheetName val="Q2_6"/>
      <sheetName val="Q2_7"/>
      <sheetName val="Q2_8"/>
      <sheetName val="Q2_9"/>
      <sheetName val="Q2_10"/>
      <sheetName val="Q2_11"/>
      <sheetName val="Q2_12"/>
      <sheetName val="Q2_13"/>
      <sheetName val="Q2_14"/>
      <sheetName val="Q2_15"/>
      <sheetName val="Q2_16"/>
      <sheetName val="Q2_17"/>
      <sheetName val="Q2_18"/>
      <sheetName val="Q2_19"/>
      <sheetName val="Q2_20"/>
      <sheetName val="Fonte de Gráficos"/>
      <sheetName val="Configuração"/>
      <sheetName val="Custeio"/>
      <sheetName val="Tabelas de Apoio"/>
      <sheetName val="Fonte_de_Gráficos"/>
      <sheetName val="Tabelas_de_Apo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SAL"/>
      <sheetName val="MENSAL (2)"/>
      <sheetName val="Acumulado"/>
      <sheetName val="Mercado"/>
      <sheetName val="Tarifas_de_Fornecimento"/>
      <sheetName val="Tarifas_de_Suprimento"/>
      <sheetName val="DadosImportar"/>
      <sheetName val="DadosImportadosSamp"/>
      <sheetName val="Críticas"/>
      <sheetName val="DePara"/>
      <sheetName val="RTOS_APOIO"/>
      <sheetName val="apoio"/>
      <sheetName val="apoio_data"/>
      <sheetName val="APOIO_LISTA"/>
      <sheetName val="RECEITAS_DE_TARIFAS"/>
      <sheetName val="SUBSIDIOS_CDE_TARIFAS"/>
      <sheetName val="MENSAL_(2)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e"/>
      <sheetName val="Detail"/>
      <sheetName val="Cash"/>
      <sheetName val="EPEnergy"/>
      <sheetName val="Debt"/>
      <sheetName val="ProjBal"/>
      <sheetName val="Drawdn"/>
      <sheetName val="USBal"/>
      <sheetName val="Sheet1"/>
      <sheetName val="Information"/>
      <sheetName val="Macro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ic_Diária_BC"/>
      <sheetName val="C V A - 30diasAnterior"/>
      <sheetName val="C V A - Ate5diaAnterior"/>
      <sheetName val="CVA_Projetada12meses"/>
      <sheetName val="status"/>
      <sheetName val="Dados2"/>
      <sheetName val="TABELA AUXILIAR (A)"/>
      <sheetName val="Plan1"/>
      <sheetName val="GDP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DATA</v>
          </cell>
          <cell r="C2" t="str">
            <v>SELIC</v>
          </cell>
          <cell r="D2" t="str">
            <v>TAX.MÉD. DI</v>
          </cell>
          <cell r="E2" t="str">
            <v xml:space="preserve">TRFano </v>
          </cell>
          <cell r="F2" t="str">
            <v>TRFmensal</v>
          </cell>
          <cell r="G2" t="str">
            <v>1+TRFmensal</v>
          </cell>
          <cell r="H2" t="str">
            <v>(1+TRF)-12</v>
          </cell>
          <cell r="I2" t="str">
            <v>1-(1+TRF)-12</v>
          </cell>
          <cell r="J2" t="str">
            <v>TRF / 1-(1+TRF)-12</v>
          </cell>
          <cell r="K2" t="str">
            <v>CVACCC DO 5° DIA ÚTIL ANTERIOR</v>
          </cell>
          <cell r="L2" t="str">
            <v>R</v>
          </cell>
          <cell r="M2" t="str">
            <v xml:space="preserve">CVAICCC </v>
          </cell>
          <cell r="N2" t="str">
            <v>PART. %</v>
          </cell>
          <cell r="O2" t="str">
            <v>CVAI/RA1</v>
          </cell>
        </row>
        <row r="3">
          <cell r="B3">
            <v>37591</v>
          </cell>
          <cell r="C3">
            <v>0.219</v>
          </cell>
          <cell r="D3">
            <v>0.3</v>
          </cell>
          <cell r="E3">
            <v>0.219</v>
          </cell>
          <cell r="F3">
            <v>1.6639490435672588E-2</v>
          </cell>
          <cell r="G3">
            <v>1.0166394904356726</v>
          </cell>
          <cell r="H3">
            <v>0.82034454470877705</v>
          </cell>
          <cell r="I3">
            <v>0.17965545529122295</v>
          </cell>
          <cell r="J3">
            <v>9.2618898817738868E-2</v>
          </cell>
          <cell r="K3">
            <v>-23227364.358176202</v>
          </cell>
          <cell r="L3">
            <v>-2151292.9092926756</v>
          </cell>
          <cell r="M3">
            <v>-25815514.911512107</v>
          </cell>
          <cell r="N3">
            <v>-0.41495769893753337</v>
          </cell>
          <cell r="O3">
            <v>-1.7717208348207013E-2</v>
          </cell>
        </row>
        <row r="4">
          <cell r="K4" t="str">
            <v>CVAITIPU DO 5° DIA ÚTIL ANTERIOR</v>
          </cell>
          <cell r="M4" t="str">
            <v>CVAIITAIPU</v>
          </cell>
        </row>
        <row r="5">
          <cell r="B5" t="str">
            <v>RA1 (R$)</v>
          </cell>
          <cell r="C5">
            <v>1457087053.679348</v>
          </cell>
          <cell r="K5">
            <v>65887424.592934817</v>
          </cell>
          <cell r="L5">
            <v>6102420.711734429</v>
          </cell>
          <cell r="M5">
            <v>73229048.540813148</v>
          </cell>
          <cell r="N5">
            <v>1.1770812080269635</v>
          </cell>
          <cell r="O5">
            <v>5.0257154063581576E-2</v>
          </cell>
        </row>
        <row r="6">
          <cell r="B6" t="str">
            <v>ÍNDICE CVA TOTAL</v>
          </cell>
          <cell r="C6">
            <v>4.2696420366631439E-2</v>
          </cell>
          <cell r="K6" t="str">
            <v>CVATRANSP. DO 5° DIA ÚTIL ANTERIOR</v>
          </cell>
          <cell r="M6" t="str">
            <v>CVAITRANSPORTE</v>
          </cell>
        </row>
        <row r="7">
          <cell r="K7">
            <v>329532.34273109474</v>
          </cell>
          <cell r="L7">
            <v>30520.922708583712</v>
          </cell>
          <cell r="M7">
            <v>366251.07250300457</v>
          </cell>
          <cell r="N7">
            <v>5.8871071446836591E-3</v>
          </cell>
          <cell r="O7">
            <v>2.5135840139281284E-4</v>
          </cell>
        </row>
        <row r="8">
          <cell r="B8" t="str">
            <v>Dia do Reajuste</v>
          </cell>
          <cell r="K8" t="str">
            <v>CVAR.B DO 5° DIA ÚTIL ANTERIOR</v>
          </cell>
          <cell r="M8" t="str">
            <v>CVAIREDE BÁSICA</v>
          </cell>
        </row>
        <row r="9">
          <cell r="B9">
            <v>37621</v>
          </cell>
          <cell r="C9">
            <v>37591</v>
          </cell>
          <cell r="D9" t="str">
            <v xml:space="preserve">  30 dias anterior à data do Reajuste Tarifário</v>
          </cell>
          <cell r="K9">
            <v>9577393.8656773213</v>
          </cell>
          <cell r="L9">
            <v>887047.67338280077</v>
          </cell>
          <cell r="M9">
            <v>10644572.080593608</v>
          </cell>
          <cell r="N9">
            <v>0.17110048557536647</v>
          </cell>
          <cell r="O9">
            <v>7.3053782570606058E-3</v>
          </cell>
        </row>
        <row r="10">
          <cell r="C10">
            <v>37613</v>
          </cell>
          <cell r="D10" t="str">
            <v xml:space="preserve">  5 dias úteis anterior à data do Reajuste Tarifário</v>
          </cell>
          <cell r="K10" t="str">
            <v>CVACOMP.FIN DO 5° DIA ÚTIL ANTERIOR</v>
          </cell>
          <cell r="M10" t="str">
            <v>CVAICOMP. FINANCEIRA</v>
          </cell>
        </row>
        <row r="11">
          <cell r="K11">
            <v>42023.933042652083</v>
          </cell>
          <cell r="L11">
            <v>3892.2104024008263</v>
          </cell>
          <cell r="M11">
            <v>46706.524828809917</v>
          </cell>
          <cell r="N11">
            <v>7.507590739431238E-4</v>
          </cell>
          <cell r="O11">
            <v>3.2054725015138544E-5</v>
          </cell>
        </row>
        <row r="12">
          <cell r="K12" t="str">
            <v>CVAE.S DO 5° DIA ÚTIL ANTERIOR</v>
          </cell>
          <cell r="M12" t="str">
            <v>CVAIENCARGOS DE SERVIÇO</v>
          </cell>
        </row>
        <row r="13">
          <cell r="B13" t="str">
            <v>CVAITOTAL/CVATOTAL</v>
          </cell>
          <cell r="C13">
            <v>0.11142678581286636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B14" t="str">
            <v>OBS: PREENCHER SÓMENTE OS CAMPOS VERDES</v>
          </cell>
          <cell r="K14" t="str">
            <v>CVATOTAL DO 5° DIA ÚTIL ANTERIOR</v>
          </cell>
          <cell r="M14" t="str">
            <v>CVAITOTAL</v>
          </cell>
        </row>
        <row r="15">
          <cell r="K15">
            <v>52609010.376209684</v>
          </cell>
          <cell r="L15">
            <v>4872588.6089355387</v>
          </cell>
          <cell r="M15">
            <v>58471063.307226464</v>
          </cell>
          <cell r="N15">
            <v>0.93986186088342327</v>
          </cell>
          <cell r="O15">
            <v>4.0128737098843119E-2</v>
          </cell>
        </row>
        <row r="17">
          <cell r="K17" t="str">
            <v>SALDO CVA  ANTERIOR</v>
          </cell>
        </row>
        <row r="18">
          <cell r="K18">
            <v>3366247.8673366951</v>
          </cell>
          <cell r="L18">
            <v>311778.1706202866</v>
          </cell>
          <cell r="M18">
            <v>3741338.0474434393</v>
          </cell>
          <cell r="N18">
            <v>6.013813911657663E-2</v>
          </cell>
          <cell r="O18">
            <v>2.567683267788317E-3</v>
          </cell>
        </row>
        <row r="20">
          <cell r="K20" t="str">
            <v>CVA TOTAL</v>
          </cell>
          <cell r="M20">
            <v>62212401.354669906</v>
          </cell>
          <cell r="N20">
            <v>1</v>
          </cell>
          <cell r="O20">
            <v>4.2696420366631432E-2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Nomes"/>
      <sheetName val="BD"/>
      <sheetName val="Resultado"/>
      <sheetName val="Entrada"/>
      <sheetName val="Mercado"/>
      <sheetName val="Mercado_Receita"/>
      <sheetName val="VPB e Fator X"/>
      <sheetName val="Encargos"/>
      <sheetName val="CUSD"/>
      <sheetName val="Rede B."/>
      <sheetName val="Energia"/>
      <sheetName val="VPB1"/>
      <sheetName val="CVA"/>
      <sheetName val="Financeiros"/>
      <sheetName val="Indexador"/>
      <sheetName val="Índices"/>
      <sheetName val="Tarifa_GD-desv"/>
      <sheetName val="BD-NET"/>
      <sheetName val="Votos e NTs"/>
      <sheetName val="Gráficos"/>
      <sheetName val="Aj.Subsidio"/>
      <sheetName val="Entrada de Dados"/>
      <sheetName val="Dados Base"/>
      <sheetName val="Avaliação IRT Contratual"/>
      <sheetName val="Avaliação IRT com Efeito  RTE"/>
      <sheetName val="Avaliação Efeito Médio"/>
      <sheetName val="Dados"/>
      <sheetName val="NT 3CRTP"/>
      <sheetName val="Plan1"/>
      <sheetName val="SPARTA 0.931 COELBA 2015"/>
    </sheetNames>
    <sheetDataSet>
      <sheetData sheetId="0" refreshError="1"/>
      <sheetData sheetId="1" refreshError="1"/>
      <sheetData sheetId="2" refreshError="1"/>
      <sheetData sheetId="3">
        <row r="10">
          <cell r="L10">
            <v>0.1143</v>
          </cell>
        </row>
      </sheetData>
      <sheetData sheetId="4" refreshError="1"/>
      <sheetData sheetId="5">
        <row r="67">
          <cell r="E67">
            <v>198557.17196474626</v>
          </cell>
          <cell r="F67">
            <v>116821663.36130145</v>
          </cell>
          <cell r="G67">
            <v>109405817.7548383</v>
          </cell>
          <cell r="H67">
            <v>19629561.288822629</v>
          </cell>
          <cell r="I67">
            <v>6769600.4267009478</v>
          </cell>
          <cell r="J67">
            <v>0</v>
          </cell>
          <cell r="K67">
            <v>159684948.47661406</v>
          </cell>
          <cell r="L67">
            <v>22609974.505200043</v>
          </cell>
          <cell r="N67">
            <v>0</v>
          </cell>
          <cell r="O67">
            <v>0</v>
          </cell>
          <cell r="P67">
            <v>-19983168.363617126</v>
          </cell>
          <cell r="Q67">
            <v>2371327.3048753166</v>
          </cell>
        </row>
      </sheetData>
      <sheetData sheetId="6">
        <row r="1">
          <cell r="A1" t="str">
            <v>id_MercProj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5">
          <cell r="R5" t="str">
            <v>COMPONENTES FINANCEIROS</v>
          </cell>
          <cell r="S5">
            <v>0</v>
          </cell>
          <cell r="T5">
            <v>0</v>
          </cell>
        </row>
        <row r="8">
          <cell r="R8" t="str">
            <v>Ajuste Financeiro ref. concatenação dos CUSDs</v>
          </cell>
        </row>
        <row r="9">
          <cell r="R9" t="str">
            <v>Ajuste Financeiro ref. recálculo Reajuste/Revisão ano anterior</v>
          </cell>
        </row>
        <row r="10">
          <cell r="R10" t="str">
            <v>CVA em Processamento - Encargos Setoriais</v>
          </cell>
        </row>
        <row r="11">
          <cell r="R11" t="str">
            <v>CVA em Processamento - Energia comprada</v>
          </cell>
        </row>
        <row r="12">
          <cell r="R12" t="str">
            <v>CVA em Processamento - Transmissão</v>
          </cell>
        </row>
        <row r="13">
          <cell r="R13" t="str">
            <v>Diferencial Eletronuclear - Lei nº 12.111/2009</v>
          </cell>
        </row>
        <row r="14">
          <cell r="R14" t="str">
            <v>Exposição Diferença Preços entre Submercados</v>
          </cell>
        </row>
        <row r="15">
          <cell r="R15" t="str">
            <v>Garantias financeiras na contratação regulada de energia (CCEAR)</v>
          </cell>
        </row>
        <row r="16">
          <cell r="R16" t="str">
            <v>Neutralidade - Encargos Setoriais</v>
          </cell>
        </row>
        <row r="17">
          <cell r="R17" t="str">
            <v>Penalidade por descumprimento de meta de universalização</v>
          </cell>
        </row>
        <row r="18">
          <cell r="R18" t="str">
            <v>Repasse da sobrecontratação/exposição de energia REN n° 255/2007</v>
          </cell>
        </row>
        <row r="19">
          <cell r="R19" t="str">
            <v>Repasse de compensação DIC/FIC</v>
          </cell>
        </row>
        <row r="20">
          <cell r="R20" t="str">
            <v>Saldo a Compensar CVA-Ano Anterior + Ajustes</v>
          </cell>
        </row>
        <row r="21">
          <cell r="R21" t="str">
            <v>Total Geral</v>
          </cell>
        </row>
        <row r="22">
          <cell r="R22">
            <v>0</v>
          </cell>
        </row>
        <row r="23">
          <cell r="R23">
            <v>0</v>
          </cell>
        </row>
        <row r="24">
          <cell r="R24">
            <v>0</v>
          </cell>
        </row>
        <row r="25">
          <cell r="R25">
            <v>0</v>
          </cell>
        </row>
        <row r="26">
          <cell r="R26">
            <v>0</v>
          </cell>
        </row>
        <row r="27">
          <cell r="R27">
            <v>0</v>
          </cell>
        </row>
        <row r="28">
          <cell r="R28">
            <v>0</v>
          </cell>
        </row>
        <row r="29">
          <cell r="R29">
            <v>0</v>
          </cell>
        </row>
        <row r="30">
          <cell r="R30">
            <v>0</v>
          </cell>
        </row>
        <row r="31">
          <cell r="R31">
            <v>0</v>
          </cell>
        </row>
        <row r="32">
          <cell r="R32">
            <v>0</v>
          </cell>
        </row>
        <row r="33">
          <cell r="R33">
            <v>0</v>
          </cell>
        </row>
        <row r="34">
          <cell r="R34">
            <v>0</v>
          </cell>
        </row>
        <row r="35">
          <cell r="R35">
            <v>0</v>
          </cell>
        </row>
        <row r="36">
          <cell r="R36">
            <v>0</v>
          </cell>
        </row>
        <row r="37">
          <cell r="R37">
            <v>0</v>
          </cell>
        </row>
        <row r="38">
          <cell r="R38">
            <v>0</v>
          </cell>
        </row>
        <row r="39">
          <cell r="R39">
            <v>0</v>
          </cell>
        </row>
        <row r="40">
          <cell r="R40">
            <v>0</v>
          </cell>
        </row>
        <row r="41">
          <cell r="R41">
            <v>0</v>
          </cell>
        </row>
        <row r="42">
          <cell r="R42">
            <v>0</v>
          </cell>
        </row>
        <row r="43">
          <cell r="R43">
            <v>0</v>
          </cell>
        </row>
        <row r="44">
          <cell r="R44">
            <v>0</v>
          </cell>
        </row>
        <row r="45">
          <cell r="R45">
            <v>0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0</v>
          </cell>
        </row>
        <row r="49">
          <cell r="R49">
            <v>0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0</v>
          </cell>
        </row>
        <row r="53">
          <cell r="R53">
            <v>0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0</v>
          </cell>
        </row>
        <row r="58">
          <cell r="R58">
            <v>0</v>
          </cell>
        </row>
        <row r="59">
          <cell r="R59">
            <v>0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0</v>
          </cell>
        </row>
        <row r="63">
          <cell r="R63">
            <v>0</v>
          </cell>
        </row>
        <row r="64">
          <cell r="R64">
            <v>0</v>
          </cell>
        </row>
        <row r="65">
          <cell r="R65">
            <v>0</v>
          </cell>
        </row>
        <row r="66">
          <cell r="R66">
            <v>0</v>
          </cell>
        </row>
        <row r="67">
          <cell r="R67">
            <v>0</v>
          </cell>
        </row>
        <row r="68">
          <cell r="R68">
            <v>0</v>
          </cell>
        </row>
        <row r="69">
          <cell r="R69">
            <v>0</v>
          </cell>
        </row>
        <row r="70">
          <cell r="R70">
            <v>0</v>
          </cell>
        </row>
        <row r="71">
          <cell r="R71">
            <v>0</v>
          </cell>
        </row>
        <row r="72">
          <cell r="R72">
            <v>0</v>
          </cell>
        </row>
        <row r="73">
          <cell r="R73">
            <v>0</v>
          </cell>
        </row>
        <row r="74">
          <cell r="R74">
            <v>0</v>
          </cell>
        </row>
        <row r="75">
          <cell r="R75">
            <v>0</v>
          </cell>
        </row>
        <row r="76">
          <cell r="R76">
            <v>0</v>
          </cell>
        </row>
        <row r="77">
          <cell r="R77">
            <v>0</v>
          </cell>
        </row>
        <row r="78">
          <cell r="R78">
            <v>0</v>
          </cell>
        </row>
        <row r="79">
          <cell r="R79">
            <v>0</v>
          </cell>
        </row>
        <row r="80">
          <cell r="R80">
            <v>0</v>
          </cell>
        </row>
        <row r="81">
          <cell r="R81">
            <v>0</v>
          </cell>
        </row>
        <row r="82">
          <cell r="R82">
            <v>0</v>
          </cell>
        </row>
        <row r="83">
          <cell r="R83">
            <v>0</v>
          </cell>
        </row>
        <row r="84">
          <cell r="R84">
            <v>0</v>
          </cell>
        </row>
        <row r="85">
          <cell r="R85">
            <v>0</v>
          </cell>
        </row>
        <row r="86">
          <cell r="R86">
            <v>0</v>
          </cell>
        </row>
        <row r="87">
          <cell r="R87">
            <v>0</v>
          </cell>
        </row>
        <row r="88">
          <cell r="R88">
            <v>0</v>
          </cell>
        </row>
        <row r="89">
          <cell r="R89">
            <v>0</v>
          </cell>
        </row>
        <row r="90">
          <cell r="R90">
            <v>0</v>
          </cell>
        </row>
        <row r="91">
          <cell r="R91">
            <v>0</v>
          </cell>
        </row>
        <row r="92">
          <cell r="R92">
            <v>0</v>
          </cell>
        </row>
        <row r="93">
          <cell r="R93">
            <v>0</v>
          </cell>
        </row>
        <row r="94">
          <cell r="R94">
            <v>0</v>
          </cell>
        </row>
        <row r="95">
          <cell r="R95">
            <v>0</v>
          </cell>
        </row>
        <row r="96">
          <cell r="R96">
            <v>0</v>
          </cell>
        </row>
        <row r="97">
          <cell r="R97">
            <v>0</v>
          </cell>
        </row>
        <row r="98">
          <cell r="R98">
            <v>0</v>
          </cell>
        </row>
        <row r="99">
          <cell r="R99">
            <v>0</v>
          </cell>
        </row>
        <row r="100">
          <cell r="R100">
            <v>0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0</v>
          </cell>
        </row>
        <row r="104">
          <cell r="R104">
            <v>0</v>
          </cell>
        </row>
        <row r="105">
          <cell r="R105">
            <v>0</v>
          </cell>
        </row>
        <row r="106">
          <cell r="R106">
            <v>0</v>
          </cell>
        </row>
        <row r="107">
          <cell r="R107">
            <v>0</v>
          </cell>
        </row>
        <row r="108">
          <cell r="R108">
            <v>0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0</v>
          </cell>
        </row>
        <row r="114">
          <cell r="R114">
            <v>0</v>
          </cell>
        </row>
        <row r="115">
          <cell r="R115">
            <v>0</v>
          </cell>
        </row>
        <row r="116">
          <cell r="R116">
            <v>0</v>
          </cell>
        </row>
        <row r="117">
          <cell r="R117">
            <v>0</v>
          </cell>
        </row>
        <row r="118">
          <cell r="R118">
            <v>0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0</v>
          </cell>
        </row>
        <row r="122">
          <cell r="R122">
            <v>0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29">
          <cell r="R129">
            <v>0</v>
          </cell>
        </row>
        <row r="130">
          <cell r="R130">
            <v>0</v>
          </cell>
        </row>
        <row r="131">
          <cell r="R131">
            <v>0</v>
          </cell>
        </row>
        <row r="132">
          <cell r="R132">
            <v>0</v>
          </cell>
        </row>
        <row r="133">
          <cell r="R133">
            <v>0</v>
          </cell>
        </row>
        <row r="134">
          <cell r="R134">
            <v>0</v>
          </cell>
        </row>
        <row r="135">
          <cell r="R135">
            <v>0</v>
          </cell>
        </row>
        <row r="136">
          <cell r="R136">
            <v>0</v>
          </cell>
        </row>
        <row r="137">
          <cell r="R137">
            <v>0</v>
          </cell>
        </row>
        <row r="138">
          <cell r="R138">
            <v>0</v>
          </cell>
        </row>
        <row r="139">
          <cell r="R139">
            <v>0</v>
          </cell>
        </row>
        <row r="140">
          <cell r="R140">
            <v>0</v>
          </cell>
        </row>
        <row r="141">
          <cell r="R141">
            <v>0</v>
          </cell>
        </row>
        <row r="142">
          <cell r="R142">
            <v>0</v>
          </cell>
        </row>
        <row r="143">
          <cell r="R143">
            <v>0</v>
          </cell>
        </row>
        <row r="144">
          <cell r="R144">
            <v>0</v>
          </cell>
        </row>
        <row r="145">
          <cell r="R145">
            <v>0</v>
          </cell>
        </row>
        <row r="146">
          <cell r="R146">
            <v>0</v>
          </cell>
        </row>
        <row r="147">
          <cell r="R147">
            <v>0</v>
          </cell>
        </row>
        <row r="148">
          <cell r="R148">
            <v>0</v>
          </cell>
        </row>
        <row r="149">
          <cell r="R149">
            <v>0</v>
          </cell>
        </row>
        <row r="150">
          <cell r="R150">
            <v>0</v>
          </cell>
        </row>
        <row r="151">
          <cell r="R151">
            <v>0</v>
          </cell>
        </row>
        <row r="152">
          <cell r="R152">
            <v>0</v>
          </cell>
        </row>
        <row r="153">
          <cell r="R153">
            <v>0</v>
          </cell>
        </row>
        <row r="154">
          <cell r="R154">
            <v>0</v>
          </cell>
        </row>
        <row r="155">
          <cell r="R155">
            <v>0</v>
          </cell>
        </row>
        <row r="156">
          <cell r="R156">
            <v>0</v>
          </cell>
        </row>
        <row r="157">
          <cell r="R157">
            <v>0</v>
          </cell>
        </row>
        <row r="158">
          <cell r="R158">
            <v>0</v>
          </cell>
        </row>
        <row r="159">
          <cell r="R159">
            <v>0</v>
          </cell>
        </row>
        <row r="160">
          <cell r="R160">
            <v>0</v>
          </cell>
        </row>
        <row r="161">
          <cell r="R161">
            <v>0</v>
          </cell>
        </row>
        <row r="162">
          <cell r="R162">
            <v>0</v>
          </cell>
        </row>
        <row r="163">
          <cell r="R163">
            <v>0</v>
          </cell>
        </row>
        <row r="164">
          <cell r="R164">
            <v>0</v>
          </cell>
        </row>
        <row r="165">
          <cell r="R165">
            <v>0</v>
          </cell>
        </row>
      </sheetData>
      <sheetData sheetId="20" refreshError="1"/>
      <sheetData sheetId="21" refreshError="1"/>
      <sheetData sheetId="22" refreshError="1"/>
      <sheetData sheetId="23"/>
      <sheetData sheetId="24" refreshError="1"/>
      <sheetData sheetId="25">
        <row r="114">
          <cell r="CQ114" t="str">
            <v>Total</v>
          </cell>
          <cell r="CR114">
            <v>8.442226163462992E-3</v>
          </cell>
        </row>
        <row r="115">
          <cell r="CR115">
            <v>-8.3367975700820163E-5</v>
          </cell>
        </row>
        <row r="116">
          <cell r="CR116">
            <v>-1.0605871189744167E-3</v>
          </cell>
        </row>
        <row r="117">
          <cell r="CR117">
            <v>1.6385824084997859E-4</v>
          </cell>
        </row>
        <row r="118">
          <cell r="CR118">
            <v>1.0899441773944351E-2</v>
          </cell>
        </row>
        <row r="119">
          <cell r="CR119">
            <v>-6.3461077620501826E-3</v>
          </cell>
        </row>
        <row r="120">
          <cell r="CR120">
            <v>5.2557150715752364E-3</v>
          </cell>
        </row>
        <row r="121">
          <cell r="CR121">
            <v>2.1651015504446851E-3</v>
          </cell>
        </row>
        <row r="122">
          <cell r="CR122">
            <v>-1.5798635766218713E-4</v>
          </cell>
        </row>
        <row r="123">
          <cell r="CR123">
            <v>-2.3938412589636512E-3</v>
          </cell>
        </row>
        <row r="124">
          <cell r="CR124">
            <v>0</v>
          </cell>
        </row>
        <row r="125">
          <cell r="CR125">
            <v>0</v>
          </cell>
        </row>
        <row r="126">
          <cell r="CR126">
            <v>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ada de Dados"/>
      <sheetName val="Dados Base"/>
      <sheetName val="Avaliação RT PRORET - Proporção"/>
      <sheetName val="Avaliação RT com RTE - Mercado"/>
      <sheetName val="Avaliação RT PRORET - Mercado "/>
      <sheetName val="Avaliação RT com RTE-Proporção"/>
      <sheetName val="Códigos Empresas "/>
      <sheetName val="Dados"/>
      <sheetName val="Dados 3CRTP"/>
      <sheetName val="Dados Energia"/>
      <sheetName val="Plan2"/>
    </sheetNames>
    <sheetDataSet>
      <sheetData sheetId="0">
        <row r="3">
          <cell r="O3">
            <v>2015</v>
          </cell>
        </row>
      </sheetData>
      <sheetData sheetId="1"/>
      <sheetData sheetId="2"/>
      <sheetData sheetId="3">
        <row r="195">
          <cell r="K195" t="str">
            <v>IGPM - Fator X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celo Hlebetz de Souza (SGT)" id="{86334548-2E57-4485-96D0-9738C51E3F0C}" userId="S::mhlebetz@aneel.gov.br::9ddf4f14-e9dd-4f28-af42-eed4af788e78" providerId="AD"/>
  <person displayName="Cristina Schiavi Noda (SGT)" id="{021DBA47-9F30-442F-BEB6-68201152427E}" userId="S::cristinanoda@aneel.gov.br::186230ff-f836-4c5b-8f4a-20b5a8d98997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0" dT="2021-07-16T21:53:51.81" personId="{021DBA47-9F30-442F-BEB6-68201152427E}" id="{4D3DD235-25F3-48B4-94DA-C84C9A9ADD32}">
    <text>Despacho 297 - redução de R$8/MWh a partir de 01/2015</text>
  </threadedComment>
  <threadedComment ref="P23" dT="2021-07-05T20:59:35.68" personId="{86334548-2E57-4485-96D0-9738C51E3F0C}" id="{DF9EDBC9-1DD7-462A-A35A-03AE6AB6F581}">
    <text>Potência de 4,8MW, 
Fator de Capacidade estimado 25,0%</text>
  </threadedComment>
  <threadedComment ref="G24" dT="2021-07-13T18:24:35.73" personId="{021DBA47-9F30-442F-BEB6-68201152427E}" id="{769B257A-D29E-4567-8A25-95933444F090}">
    <text>verificar se é este o código mesmo</text>
  </threadedComment>
  <threadedComment ref="G42" dT="2021-07-16T19:45:18.46" personId="{021DBA47-9F30-442F-BEB6-68201152427E}" id="{941B8C95-9AC8-4C46-8C6F-96F9FE09723B}">
    <text>verificar pois o nomes não batem</text>
  </threadedComment>
  <threadedComment ref="P72" dT="2021-07-16T23:29:49.75" personId="{021DBA47-9F30-442F-BEB6-68201152427E}" id="{BB3B0669-0CEF-4A1A-9D73-C8B5C41035AE}">
    <text>Transformado de potência para energia. Fator de capacidade de 0,5</text>
  </threadedComment>
  <threadedComment ref="M92" dT="2021-07-28T23:35:21.36" personId="{86334548-2E57-4485-96D0-9738C51E3F0C}" id="{B4667FFF-FA2E-4A68-A0C6-E7653A5FBBA2}">
    <text>Conforme termo aditivo, desconto de 4,76% sobre preço contratual (R$114,24)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2.aneel.gov.br/cedoc/ren2005167.pdf" TargetMode="External"/><Relationship Id="rId2" Type="http://schemas.openxmlformats.org/officeDocument/2006/relationships/hyperlink" Target="http://www2.aneel.gov.br/cedoc/res2001022.pdf" TargetMode="External"/><Relationship Id="rId1" Type="http://schemas.openxmlformats.org/officeDocument/2006/relationships/hyperlink" Target="http://www2.aneel.gov.br/cedoc/res2002248.pdf" TargetMode="External"/><Relationship Id="rId4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3.bcb.gov.br/sgspub/localizarseries/localizarSeries.do?method=prepararTelaLocalizarSeries" TargetMode="External"/><Relationship Id="rId2" Type="http://schemas.openxmlformats.org/officeDocument/2006/relationships/hyperlink" Target="https://www3.bcb.gov.br/expectativas/publico/consulta/serieestatisticas" TargetMode="External"/><Relationship Id="rId1" Type="http://schemas.openxmlformats.org/officeDocument/2006/relationships/hyperlink" Target="https://www3.bcb.gov.br/sgspub/localizarseries/localizarSeries.do?method=prepararTelaLocalizarSerie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44F0-C2A9-4CCB-89A6-79059B66B735}">
  <sheetPr codeName="Planilha7"/>
  <dimension ref="B2:B5"/>
  <sheetViews>
    <sheetView workbookViewId="0">
      <selection activeCell="B6" sqref="B6"/>
    </sheetView>
  </sheetViews>
  <sheetFormatPr defaultRowHeight="15" x14ac:dyDescent="0.25"/>
  <cols>
    <col min="1" max="1" width="6" customWidth="1"/>
  </cols>
  <sheetData>
    <row r="2" spans="2:2" x14ac:dyDescent="0.25">
      <c r="B2" s="180" t="s">
        <v>531</v>
      </c>
    </row>
    <row r="3" spans="2:2" x14ac:dyDescent="0.25">
      <c r="B3" t="s">
        <v>530</v>
      </c>
    </row>
    <row r="4" spans="2:2" x14ac:dyDescent="0.25">
      <c r="B4" t="s">
        <v>529</v>
      </c>
    </row>
    <row r="5" spans="2:2" x14ac:dyDescent="0.25">
      <c r="B5" t="s">
        <v>532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2112-E133-4804-8DE0-3274AB1B04EA}">
  <sheetPr codeName="Planilha3"/>
  <dimension ref="A1:B18"/>
  <sheetViews>
    <sheetView showGridLines="0" zoomScale="130" zoomScaleNormal="130" workbookViewId="0">
      <selection activeCell="A16" sqref="A16"/>
    </sheetView>
  </sheetViews>
  <sheetFormatPr defaultRowHeight="12.75" x14ac:dyDescent="0.25"/>
  <cols>
    <col min="1" max="1" width="13.7109375" style="16" customWidth="1"/>
    <col min="2" max="2" width="40.140625" style="16" customWidth="1"/>
    <col min="3" max="16384" width="9.140625" style="16"/>
  </cols>
  <sheetData>
    <row r="1" spans="1:2" ht="14.1" customHeight="1" x14ac:dyDescent="0.25">
      <c r="A1" s="160" t="s">
        <v>537</v>
      </c>
      <c r="B1" s="161" t="s">
        <v>0</v>
      </c>
    </row>
    <row r="2" spans="1:2" ht="14.1" customHeight="1" x14ac:dyDescent="0.25">
      <c r="A2" s="194">
        <v>1</v>
      </c>
      <c r="B2" s="193" t="s">
        <v>25</v>
      </c>
    </row>
    <row r="3" spans="1:2" ht="14.1" customHeight="1" x14ac:dyDescent="0.25">
      <c r="A3" s="195">
        <v>2</v>
      </c>
      <c r="B3" s="57" t="s">
        <v>1</v>
      </c>
    </row>
    <row r="4" spans="1:2" ht="14.1" customHeight="1" x14ac:dyDescent="0.25">
      <c r="A4" s="195">
        <v>3</v>
      </c>
      <c r="B4" s="57" t="s">
        <v>29</v>
      </c>
    </row>
    <row r="5" spans="1:2" ht="14.1" customHeight="1" x14ac:dyDescent="0.25">
      <c r="A5" s="195">
        <v>4</v>
      </c>
      <c r="B5" s="57" t="s">
        <v>2</v>
      </c>
    </row>
    <row r="6" spans="1:2" ht="14.1" customHeight="1" x14ac:dyDescent="0.25">
      <c r="A6" s="195">
        <v>5</v>
      </c>
      <c r="B6" s="57" t="s">
        <v>30</v>
      </c>
    </row>
    <row r="7" spans="1:2" ht="14.1" customHeight="1" x14ac:dyDescent="0.25">
      <c r="A7" s="195">
        <v>6</v>
      </c>
      <c r="B7" s="57" t="s">
        <v>22</v>
      </c>
    </row>
    <row r="8" spans="1:2" ht="14.1" customHeight="1" x14ac:dyDescent="0.25">
      <c r="A8" s="195">
        <v>7</v>
      </c>
      <c r="B8" s="57" t="s">
        <v>136</v>
      </c>
    </row>
    <row r="9" spans="1:2" ht="14.1" customHeight="1" x14ac:dyDescent="0.25">
      <c r="A9" s="195">
        <v>8</v>
      </c>
      <c r="B9" s="57" t="s">
        <v>159</v>
      </c>
    </row>
    <row r="10" spans="1:2" ht="14.1" customHeight="1" x14ac:dyDescent="0.25">
      <c r="A10" s="195">
        <v>9</v>
      </c>
      <c r="B10" s="11" t="s">
        <v>303</v>
      </c>
    </row>
    <row r="11" spans="1:2" ht="14.1" customHeight="1" x14ac:dyDescent="0.25">
      <c r="A11" s="195">
        <v>10</v>
      </c>
      <c r="B11" s="57" t="s">
        <v>317</v>
      </c>
    </row>
    <row r="12" spans="1:2" ht="14.1" customHeight="1" x14ac:dyDescent="0.25">
      <c r="A12" s="195">
        <v>11</v>
      </c>
      <c r="B12" s="57" t="s">
        <v>304</v>
      </c>
    </row>
    <row r="13" spans="1:2" ht="14.1" customHeight="1" x14ac:dyDescent="0.25">
      <c r="A13" s="195">
        <v>12</v>
      </c>
      <c r="B13" s="57" t="s">
        <v>49</v>
      </c>
    </row>
    <row r="14" spans="1:2" ht="14.1" customHeight="1" x14ac:dyDescent="0.25">
      <c r="A14" s="195">
        <v>13</v>
      </c>
      <c r="B14" s="57" t="s">
        <v>554</v>
      </c>
    </row>
    <row r="15" spans="1:2" ht="14.1" customHeight="1" x14ac:dyDescent="0.25">
      <c r="A15" s="195">
        <v>14</v>
      </c>
      <c r="B15" s="57" t="s">
        <v>408</v>
      </c>
    </row>
    <row r="16" spans="1:2" ht="14.1" customHeight="1" x14ac:dyDescent="0.25">
      <c r="A16" s="195">
        <v>15</v>
      </c>
      <c r="B16" s="57" t="s">
        <v>561</v>
      </c>
    </row>
    <row r="17" spans="1:2" ht="14.1" customHeight="1" x14ac:dyDescent="0.25">
      <c r="A17" s="11"/>
      <c r="B17" s="11"/>
    </row>
    <row r="18" spans="1:2" ht="14.1" customHeight="1" x14ac:dyDescent="0.25">
      <c r="A18" s="11"/>
      <c r="B18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5112D-B37E-41C6-A7DD-66AC1506ED31}">
  <sheetPr codeName="Planilha4"/>
  <dimension ref="A1:H19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10.7109375" customWidth="1"/>
    <col min="2" max="2" width="42.140625" customWidth="1"/>
    <col min="3" max="3" width="52.7109375" customWidth="1"/>
    <col min="4" max="4" width="44.5703125" customWidth="1"/>
    <col min="5" max="5" width="12" customWidth="1"/>
  </cols>
  <sheetData>
    <row r="1" spans="1:8" ht="25.5" x14ac:dyDescent="0.25">
      <c r="A1" s="95" t="s">
        <v>538</v>
      </c>
      <c r="B1" s="96" t="s">
        <v>35</v>
      </c>
      <c r="C1" s="220" t="s">
        <v>525</v>
      </c>
      <c r="D1" s="16"/>
      <c r="E1" s="16"/>
      <c r="F1" s="16"/>
      <c r="G1" s="16"/>
      <c r="H1" s="218"/>
    </row>
    <row r="2" spans="1:8" x14ac:dyDescent="0.25">
      <c r="A2" s="221">
        <v>1</v>
      </c>
      <c r="B2" s="219" t="s">
        <v>548</v>
      </c>
      <c r="C2" s="201"/>
      <c r="D2" s="222"/>
      <c r="E2" s="16"/>
      <c r="F2" s="16"/>
      <c r="G2" s="16"/>
      <c r="H2" s="218"/>
    </row>
    <row r="3" spans="1:8" x14ac:dyDescent="0.25">
      <c r="A3" s="203">
        <v>2</v>
      </c>
      <c r="B3" s="201" t="s">
        <v>238</v>
      </c>
      <c r="C3" s="201"/>
      <c r="D3" s="222" t="s">
        <v>360</v>
      </c>
      <c r="E3" s="16"/>
      <c r="F3" s="16"/>
      <c r="G3" s="16"/>
      <c r="H3" s="218"/>
    </row>
    <row r="4" spans="1:8" x14ac:dyDescent="0.25">
      <c r="A4" s="203">
        <v>3</v>
      </c>
      <c r="B4" s="201" t="s">
        <v>553</v>
      </c>
      <c r="C4" s="201"/>
      <c r="D4" s="222"/>
      <c r="E4" s="16"/>
      <c r="F4" s="16"/>
      <c r="G4" s="16"/>
      <c r="H4" s="218"/>
    </row>
    <row r="5" spans="1:8" x14ac:dyDescent="0.25">
      <c r="A5" s="203">
        <v>4</v>
      </c>
      <c r="B5" s="201" t="s">
        <v>36</v>
      </c>
      <c r="C5" s="201"/>
      <c r="D5" s="222"/>
      <c r="E5" s="16"/>
      <c r="F5" s="16"/>
      <c r="G5" s="16"/>
      <c r="H5" s="218"/>
    </row>
    <row r="6" spans="1:8" x14ac:dyDescent="0.25">
      <c r="A6" s="203">
        <v>5</v>
      </c>
      <c r="B6" s="201" t="s">
        <v>339</v>
      </c>
      <c r="C6" s="201"/>
      <c r="D6" s="222" t="s">
        <v>361</v>
      </c>
      <c r="E6" s="16" t="s">
        <v>362</v>
      </c>
      <c r="F6" s="16"/>
      <c r="G6" s="16"/>
      <c r="H6" s="218"/>
    </row>
    <row r="7" spans="1:8" x14ac:dyDescent="0.25">
      <c r="A7" s="203">
        <v>6</v>
      </c>
      <c r="B7" s="201" t="s">
        <v>237</v>
      </c>
      <c r="C7" s="201"/>
      <c r="D7" s="222"/>
      <c r="E7" s="16"/>
      <c r="F7" s="16"/>
      <c r="G7" s="16"/>
      <c r="H7" s="218"/>
    </row>
    <row r="8" spans="1:8" x14ac:dyDescent="0.25">
      <c r="A8" s="203">
        <v>7</v>
      </c>
      <c r="B8" s="201" t="s">
        <v>80</v>
      </c>
      <c r="C8" s="201"/>
      <c r="D8" s="222"/>
      <c r="E8" s="16"/>
      <c r="F8" s="16"/>
      <c r="G8" s="16"/>
      <c r="H8" s="218"/>
    </row>
    <row r="9" spans="1:8" x14ac:dyDescent="0.25">
      <c r="A9" s="203">
        <v>8</v>
      </c>
      <c r="B9" s="201" t="s">
        <v>310</v>
      </c>
      <c r="C9" s="201"/>
      <c r="D9" s="201" t="s">
        <v>365</v>
      </c>
      <c r="E9" s="16"/>
      <c r="F9" s="16"/>
      <c r="G9" s="16"/>
      <c r="H9" s="218"/>
    </row>
    <row r="10" spans="1:8" x14ac:dyDescent="0.25">
      <c r="A10" s="203">
        <v>9</v>
      </c>
      <c r="B10" s="201" t="s">
        <v>261</v>
      </c>
      <c r="C10" s="201" t="s">
        <v>528</v>
      </c>
      <c r="D10" s="222" t="s">
        <v>527</v>
      </c>
      <c r="E10" s="16"/>
      <c r="F10" s="16"/>
      <c r="G10" s="16"/>
      <c r="H10" s="218"/>
    </row>
    <row r="11" spans="1:8" x14ac:dyDescent="0.25">
      <c r="A11" s="203">
        <v>10</v>
      </c>
      <c r="B11" s="201" t="s">
        <v>302</v>
      </c>
      <c r="C11" s="201"/>
      <c r="D11" s="222"/>
      <c r="E11" s="16"/>
      <c r="F11" s="16"/>
      <c r="G11" s="16"/>
      <c r="H11" s="218"/>
    </row>
    <row r="12" spans="1:8" x14ac:dyDescent="0.25">
      <c r="A12" s="203">
        <v>11</v>
      </c>
      <c r="B12" s="201" t="s">
        <v>345</v>
      </c>
      <c r="C12" s="201"/>
      <c r="D12" s="222"/>
      <c r="E12" s="16"/>
      <c r="F12" s="16"/>
      <c r="G12" s="16"/>
      <c r="H12" s="218"/>
    </row>
    <row r="13" spans="1:8" x14ac:dyDescent="0.25">
      <c r="A13" s="203">
        <v>12</v>
      </c>
      <c r="B13" s="201" t="s">
        <v>355</v>
      </c>
      <c r="C13" s="201"/>
      <c r="D13" s="222"/>
      <c r="E13" s="16"/>
      <c r="F13" s="16"/>
      <c r="G13" s="16"/>
      <c r="H13" s="218"/>
    </row>
    <row r="14" spans="1:8" x14ac:dyDescent="0.25">
      <c r="A14" s="203"/>
      <c r="B14" s="201"/>
      <c r="C14" s="201"/>
      <c r="D14" s="222"/>
      <c r="E14" s="16"/>
      <c r="F14" s="16"/>
      <c r="G14" s="16"/>
      <c r="H14" s="218"/>
    </row>
    <row r="15" spans="1:8" x14ac:dyDescent="0.25">
      <c r="A15" s="203"/>
      <c r="B15" s="201"/>
      <c r="C15" s="201"/>
      <c r="D15" s="222"/>
      <c r="E15" s="16"/>
      <c r="F15" s="16"/>
      <c r="G15" s="16"/>
      <c r="H15" s="218"/>
    </row>
    <row r="16" spans="1:8" x14ac:dyDescent="0.25">
      <c r="A16" s="203"/>
      <c r="B16" s="201"/>
      <c r="C16" s="201"/>
      <c r="D16" s="222"/>
      <c r="E16" s="16"/>
      <c r="F16" s="16"/>
      <c r="G16" s="16"/>
      <c r="H16" s="218"/>
    </row>
    <row r="17" spans="1:8" x14ac:dyDescent="0.25">
      <c r="A17" s="203"/>
      <c r="B17" s="201"/>
      <c r="C17" s="201"/>
      <c r="D17" s="222"/>
      <c r="E17" s="16"/>
      <c r="F17" s="16"/>
      <c r="G17" s="16"/>
      <c r="H17" s="218"/>
    </row>
    <row r="18" spans="1:8" x14ac:dyDescent="0.25">
      <c r="A18" s="203"/>
      <c r="B18" s="201"/>
      <c r="C18" s="201"/>
      <c r="D18" s="222"/>
      <c r="E18" s="16"/>
      <c r="F18" s="16"/>
      <c r="G18" s="16"/>
      <c r="H18" s="218"/>
    </row>
    <row r="19" spans="1:8" x14ac:dyDescent="0.25">
      <c r="A19" s="201"/>
      <c r="B19" s="201"/>
      <c r="C19" s="201"/>
      <c r="D19" s="222"/>
      <c r="E19" s="16"/>
      <c r="F19" s="16"/>
      <c r="G19" s="16"/>
      <c r="H19" s="218"/>
    </row>
  </sheetData>
  <hyperlinks>
    <hyperlink ref="D3" r:id="rId1" xr:uid="{7B51BBF9-147D-4F49-B309-B58C8391A44E}"/>
    <hyperlink ref="D6" r:id="rId2" xr:uid="{152F02AD-81F4-43CC-BDE2-952E5DF81FA5}"/>
    <hyperlink ref="D10" r:id="rId3" xr:uid="{0BB89027-2F65-4CF8-87AF-1FF7E816B16B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3A18-1C6D-41E9-84AC-BD438F41B466}">
  <sheetPr codeName="Planilha5"/>
  <dimension ref="A1:B11"/>
  <sheetViews>
    <sheetView showGridLines="0" zoomScaleNormal="100" workbookViewId="0">
      <selection activeCell="E14" sqref="E14"/>
    </sheetView>
  </sheetViews>
  <sheetFormatPr defaultRowHeight="15" x14ac:dyDescent="0.25"/>
  <cols>
    <col min="1" max="1" width="15.7109375" customWidth="1"/>
    <col min="2" max="2" width="41.42578125" customWidth="1"/>
  </cols>
  <sheetData>
    <row r="1" spans="1:2" s="9" customFormat="1" ht="14.1" customHeight="1" x14ac:dyDescent="0.2">
      <c r="A1" s="160" t="s">
        <v>6</v>
      </c>
      <c r="B1" s="161" t="s">
        <v>7</v>
      </c>
    </row>
    <row r="2" spans="1:2" s="9" customFormat="1" ht="14.1" customHeight="1" x14ac:dyDescent="0.2">
      <c r="A2" s="196">
        <v>1</v>
      </c>
      <c r="B2" s="197" t="s">
        <v>33</v>
      </c>
    </row>
    <row r="3" spans="1:2" s="9" customFormat="1" ht="14.1" customHeight="1" x14ac:dyDescent="0.2">
      <c r="A3" s="198">
        <v>2</v>
      </c>
      <c r="B3" s="199" t="s">
        <v>368</v>
      </c>
    </row>
    <row r="4" spans="1:2" s="9" customFormat="1" ht="14.1" customHeight="1" x14ac:dyDescent="0.2">
      <c r="A4" s="198">
        <v>3</v>
      </c>
      <c r="B4" s="199" t="s">
        <v>23</v>
      </c>
    </row>
    <row r="5" spans="1:2" s="9" customFormat="1" ht="14.1" customHeight="1" x14ac:dyDescent="0.2">
      <c r="A5" s="199"/>
      <c r="B5" s="199"/>
    </row>
    <row r="6" spans="1:2" s="9" customFormat="1" ht="14.1" customHeight="1" x14ac:dyDescent="0.2">
      <c r="A6" s="199"/>
      <c r="B6" s="199"/>
    </row>
    <row r="7" spans="1:2" s="9" customFormat="1" ht="14.1" customHeight="1" x14ac:dyDescent="0.2">
      <c r="A7" s="199"/>
      <c r="B7" s="199"/>
    </row>
    <row r="8" spans="1:2" s="9" customFormat="1" ht="14.1" customHeight="1" x14ac:dyDescent="0.2">
      <c r="A8" s="199"/>
      <c r="B8" s="199"/>
    </row>
    <row r="9" spans="1:2" s="9" customFormat="1" ht="14.1" customHeight="1" x14ac:dyDescent="0.2">
      <c r="A9" s="199"/>
      <c r="B9" s="199"/>
    </row>
    <row r="10" spans="1:2" s="9" customFormat="1" ht="14.1" customHeight="1" x14ac:dyDescent="0.2">
      <c r="A10" s="199"/>
      <c r="B10" s="199"/>
    </row>
    <row r="11" spans="1:2" s="9" customFormat="1" ht="14.1" customHeight="1" x14ac:dyDescent="0.2">
      <c r="A11" s="199"/>
      <c r="B11" s="19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11AA-4487-4C8A-80D2-68072F4C2C16}">
  <sheetPr codeName="Planilha13"/>
  <dimension ref="A1:B10"/>
  <sheetViews>
    <sheetView showGridLines="0" zoomScaleNormal="100" workbookViewId="0">
      <selection activeCell="D10" sqref="D10"/>
    </sheetView>
  </sheetViews>
  <sheetFormatPr defaultRowHeight="15" x14ac:dyDescent="0.25"/>
  <cols>
    <col min="1" max="1" width="11" customWidth="1"/>
    <col min="2" max="2" width="44.7109375" customWidth="1"/>
  </cols>
  <sheetData>
    <row r="1" spans="1:2" s="9" customFormat="1" ht="14.1" customHeight="1" x14ac:dyDescent="0.2">
      <c r="A1" s="160" t="s">
        <v>539</v>
      </c>
      <c r="B1" s="161" t="s">
        <v>369</v>
      </c>
    </row>
    <row r="2" spans="1:2" s="9" customFormat="1" ht="14.1" customHeight="1" x14ac:dyDescent="0.2">
      <c r="A2" s="202">
        <v>1</v>
      </c>
      <c r="B2" s="200" t="s">
        <v>370</v>
      </c>
    </row>
    <row r="3" spans="1:2" s="9" customFormat="1" ht="14.1" customHeight="1" x14ac:dyDescent="0.2">
      <c r="A3" s="203">
        <v>2</v>
      </c>
      <c r="B3" s="201" t="s">
        <v>379</v>
      </c>
    </row>
    <row r="4" spans="1:2" s="9" customFormat="1" ht="14.1" customHeight="1" x14ac:dyDescent="0.2">
      <c r="A4" s="203">
        <v>3</v>
      </c>
      <c r="B4" s="201" t="s">
        <v>423</v>
      </c>
    </row>
    <row r="5" spans="1:2" s="9" customFormat="1" ht="14.1" customHeight="1" x14ac:dyDescent="0.2">
      <c r="A5" s="203">
        <v>4</v>
      </c>
      <c r="B5" s="201" t="s">
        <v>434</v>
      </c>
    </row>
    <row r="6" spans="1:2" s="9" customFormat="1" ht="14.1" customHeight="1" x14ac:dyDescent="0.2">
      <c r="A6" s="201"/>
      <c r="B6" s="201"/>
    </row>
    <row r="7" spans="1:2" s="9" customFormat="1" ht="14.1" customHeight="1" x14ac:dyDescent="0.2">
      <c r="A7" s="201"/>
      <c r="B7" s="201"/>
    </row>
    <row r="8" spans="1:2" s="9" customFormat="1" ht="14.1" customHeight="1" x14ac:dyDescent="0.2">
      <c r="A8" s="201"/>
      <c r="B8" s="201"/>
    </row>
    <row r="9" spans="1:2" s="9" customFormat="1" ht="14.1" customHeight="1" x14ac:dyDescent="0.2">
      <c r="A9" s="201"/>
      <c r="B9" s="201"/>
    </row>
    <row r="10" spans="1:2" s="9" customFormat="1" ht="14.1" customHeight="1" x14ac:dyDescent="0.2">
      <c r="A10" s="201"/>
      <c r="B10" s="20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AD89-78B7-4680-B3C0-CF5E4771820F}">
  <dimension ref="A1:D523"/>
  <sheetViews>
    <sheetView workbookViewId="0">
      <selection activeCell="K17" sqref="K17"/>
    </sheetView>
  </sheetViews>
  <sheetFormatPr defaultRowHeight="15" x14ac:dyDescent="0.25"/>
  <cols>
    <col min="1" max="1" width="15.5703125" style="26" customWidth="1"/>
    <col min="2" max="2" width="15.42578125" style="26" customWidth="1"/>
    <col min="3" max="3" width="21.7109375" style="251" customWidth="1"/>
  </cols>
  <sheetData>
    <row r="1" spans="1:3" ht="25.5" x14ac:dyDescent="0.25">
      <c r="A1" s="1" t="s">
        <v>41</v>
      </c>
      <c r="B1" s="1" t="s">
        <v>40</v>
      </c>
      <c r="C1" s="1" t="s">
        <v>39</v>
      </c>
    </row>
    <row r="2" spans="1:3" x14ac:dyDescent="0.25">
      <c r="A2" s="39">
        <v>1</v>
      </c>
      <c r="B2" s="39">
        <v>3</v>
      </c>
      <c r="C2" s="17" t="s">
        <v>133</v>
      </c>
    </row>
    <row r="3" spans="1:3" x14ac:dyDescent="0.25">
      <c r="A3" s="39">
        <v>2</v>
      </c>
      <c r="B3" s="39"/>
      <c r="C3" s="17" t="s">
        <v>277</v>
      </c>
    </row>
    <row r="4" spans="1:3" x14ac:dyDescent="0.25">
      <c r="A4" s="39">
        <v>3</v>
      </c>
      <c r="B4" s="39"/>
      <c r="C4" s="17" t="s">
        <v>278</v>
      </c>
    </row>
    <row r="5" spans="1:3" x14ac:dyDescent="0.25">
      <c r="A5" s="39">
        <v>4</v>
      </c>
      <c r="B5" s="39"/>
      <c r="C5" s="17" t="s">
        <v>279</v>
      </c>
    </row>
    <row r="6" spans="1:3" x14ac:dyDescent="0.25">
      <c r="A6" s="39">
        <v>5</v>
      </c>
      <c r="B6" s="39"/>
      <c r="C6" s="17" t="s">
        <v>247</v>
      </c>
    </row>
    <row r="7" spans="1:3" x14ac:dyDescent="0.25">
      <c r="A7" s="39">
        <v>6</v>
      </c>
      <c r="B7" s="39"/>
      <c r="C7" s="17" t="s">
        <v>234</v>
      </c>
    </row>
    <row r="8" spans="1:3" x14ac:dyDescent="0.25">
      <c r="A8" s="39">
        <v>7</v>
      </c>
      <c r="B8" s="39"/>
      <c r="C8" s="17" t="s">
        <v>286</v>
      </c>
    </row>
    <row r="9" spans="1:3" x14ac:dyDescent="0.25">
      <c r="A9" s="39">
        <v>8</v>
      </c>
      <c r="B9" s="39"/>
      <c r="C9" s="17" t="s">
        <v>287</v>
      </c>
    </row>
    <row r="10" spans="1:3" x14ac:dyDescent="0.25">
      <c r="A10" s="39">
        <v>9</v>
      </c>
      <c r="B10" s="39" t="s">
        <v>404</v>
      </c>
      <c r="C10" s="17" t="s">
        <v>94</v>
      </c>
    </row>
    <row r="11" spans="1:3" x14ac:dyDescent="0.25">
      <c r="A11" s="39">
        <v>10</v>
      </c>
      <c r="B11" s="56" t="s">
        <v>417</v>
      </c>
      <c r="C11" s="17" t="s">
        <v>115</v>
      </c>
    </row>
    <row r="12" spans="1:3" ht="25.5" x14ac:dyDescent="0.25">
      <c r="A12" s="39">
        <v>11</v>
      </c>
      <c r="B12" s="55" t="s">
        <v>427</v>
      </c>
      <c r="C12" s="41" t="s">
        <v>101</v>
      </c>
    </row>
    <row r="13" spans="1:3" x14ac:dyDescent="0.25">
      <c r="A13" s="39">
        <v>12</v>
      </c>
      <c r="B13" s="55" t="s">
        <v>425</v>
      </c>
      <c r="C13" s="17" t="s">
        <v>99</v>
      </c>
    </row>
    <row r="14" spans="1:3" x14ac:dyDescent="0.25">
      <c r="A14" s="39">
        <v>13</v>
      </c>
      <c r="B14" s="39"/>
      <c r="C14" s="17" t="s">
        <v>192</v>
      </c>
    </row>
    <row r="15" spans="1:3" x14ac:dyDescent="0.25">
      <c r="A15" s="39">
        <v>14</v>
      </c>
      <c r="B15" s="55" t="s">
        <v>426</v>
      </c>
      <c r="C15" s="17" t="s">
        <v>100</v>
      </c>
    </row>
    <row r="16" spans="1:3" x14ac:dyDescent="0.25">
      <c r="A16" s="39">
        <v>15</v>
      </c>
      <c r="B16" s="39">
        <v>823822.53939999943</v>
      </c>
      <c r="C16" s="17" t="s">
        <v>224</v>
      </c>
    </row>
    <row r="17" spans="1:3" ht="25.5" x14ac:dyDescent="0.25">
      <c r="A17" s="39">
        <v>16</v>
      </c>
      <c r="B17" s="39" t="s">
        <v>432</v>
      </c>
      <c r="C17" s="41" t="s">
        <v>301</v>
      </c>
    </row>
    <row r="18" spans="1:3" ht="25.5" x14ac:dyDescent="0.25">
      <c r="A18" s="39">
        <v>17</v>
      </c>
      <c r="B18" s="39" t="s">
        <v>433</v>
      </c>
      <c r="C18" s="41" t="s">
        <v>233</v>
      </c>
    </row>
    <row r="19" spans="1:3" x14ac:dyDescent="0.25">
      <c r="A19" s="39">
        <v>18</v>
      </c>
      <c r="B19" s="39" t="s">
        <v>430</v>
      </c>
      <c r="C19" s="17" t="s">
        <v>211</v>
      </c>
    </row>
    <row r="20" spans="1:3" x14ac:dyDescent="0.25">
      <c r="A20" s="39">
        <v>19</v>
      </c>
      <c r="B20" s="10" t="s">
        <v>429</v>
      </c>
      <c r="C20" s="17" t="s">
        <v>210</v>
      </c>
    </row>
    <row r="21" spans="1:3" x14ac:dyDescent="0.25">
      <c r="A21" s="39">
        <v>20</v>
      </c>
      <c r="B21" s="39" t="s">
        <v>403</v>
      </c>
      <c r="C21" s="17" t="s">
        <v>96</v>
      </c>
    </row>
    <row r="22" spans="1:3" x14ac:dyDescent="0.25">
      <c r="A22" s="39">
        <v>21</v>
      </c>
      <c r="B22" s="39" t="s">
        <v>356</v>
      </c>
      <c r="C22" s="17" t="s">
        <v>143</v>
      </c>
    </row>
    <row r="23" spans="1:3" x14ac:dyDescent="0.25">
      <c r="A23" s="39">
        <v>22</v>
      </c>
      <c r="B23" s="39" t="s">
        <v>357</v>
      </c>
      <c r="C23" s="17" t="s">
        <v>144</v>
      </c>
    </row>
    <row r="24" spans="1:3" x14ac:dyDescent="0.25">
      <c r="A24" s="39">
        <v>23</v>
      </c>
      <c r="B24" s="55" t="s">
        <v>350</v>
      </c>
      <c r="C24" s="17" t="s">
        <v>208</v>
      </c>
    </row>
    <row r="25" spans="1:3" x14ac:dyDescent="0.25">
      <c r="A25" s="39">
        <v>24</v>
      </c>
      <c r="B25" s="39"/>
      <c r="C25" s="41" t="s">
        <v>294</v>
      </c>
    </row>
    <row r="26" spans="1:3" x14ac:dyDescent="0.25">
      <c r="A26" s="39">
        <v>25</v>
      </c>
      <c r="B26" s="39" t="s">
        <v>348</v>
      </c>
      <c r="C26" s="17" t="s">
        <v>51</v>
      </c>
    </row>
    <row r="27" spans="1:3" x14ac:dyDescent="0.25">
      <c r="A27" s="39">
        <v>26</v>
      </c>
      <c r="B27" s="39"/>
      <c r="C27" s="17" t="s">
        <v>242</v>
      </c>
    </row>
    <row r="28" spans="1:3" x14ac:dyDescent="0.25">
      <c r="A28" s="39">
        <v>27</v>
      </c>
      <c r="B28" s="39"/>
      <c r="C28" s="17" t="s">
        <v>293</v>
      </c>
    </row>
    <row r="29" spans="1:3" x14ac:dyDescent="0.25">
      <c r="A29" s="39">
        <v>28</v>
      </c>
      <c r="B29" s="39"/>
      <c r="C29" s="17" t="s">
        <v>534</v>
      </c>
    </row>
    <row r="30" spans="1:3" x14ac:dyDescent="0.25">
      <c r="A30" s="39">
        <v>29</v>
      </c>
      <c r="B30" s="39"/>
      <c r="C30" s="17" t="s">
        <v>134</v>
      </c>
    </row>
    <row r="31" spans="1:3" x14ac:dyDescent="0.25">
      <c r="A31" s="39">
        <v>30</v>
      </c>
      <c r="B31" s="39" t="s">
        <v>377</v>
      </c>
      <c r="C31" s="17" t="s">
        <v>66</v>
      </c>
    </row>
    <row r="32" spans="1:3" x14ac:dyDescent="0.25">
      <c r="A32" s="39">
        <v>31</v>
      </c>
      <c r="B32" s="55" t="s">
        <v>409</v>
      </c>
      <c r="C32" s="17" t="s">
        <v>89</v>
      </c>
    </row>
    <row r="33" spans="1:3" x14ac:dyDescent="0.25">
      <c r="A33" s="39">
        <v>32</v>
      </c>
      <c r="B33" s="55" t="s">
        <v>411</v>
      </c>
      <c r="C33" s="17" t="s">
        <v>93</v>
      </c>
    </row>
    <row r="34" spans="1:3" x14ac:dyDescent="0.25">
      <c r="A34" s="39">
        <v>33</v>
      </c>
      <c r="B34" s="39" t="s">
        <v>349</v>
      </c>
      <c r="C34" s="17" t="s">
        <v>55</v>
      </c>
    </row>
    <row r="35" spans="1:3" x14ac:dyDescent="0.25">
      <c r="A35" s="39">
        <v>34</v>
      </c>
      <c r="B35" s="39">
        <v>36157</v>
      </c>
      <c r="C35" s="17" t="s">
        <v>145</v>
      </c>
    </row>
    <row r="36" spans="1:3" x14ac:dyDescent="0.25">
      <c r="A36" s="39">
        <v>35</v>
      </c>
      <c r="B36" s="39" t="s">
        <v>359</v>
      </c>
      <c r="C36" s="17" t="s">
        <v>74</v>
      </c>
    </row>
    <row r="37" spans="1:3" x14ac:dyDescent="0.25">
      <c r="A37" s="39">
        <v>36</v>
      </c>
      <c r="B37" s="39" t="s">
        <v>375</v>
      </c>
      <c r="C37" s="17" t="s">
        <v>535</v>
      </c>
    </row>
    <row r="38" spans="1:3" x14ac:dyDescent="0.25">
      <c r="A38" s="39">
        <v>37</v>
      </c>
      <c r="B38" s="39" t="s">
        <v>374</v>
      </c>
      <c r="C38" s="17" t="s">
        <v>71</v>
      </c>
    </row>
    <row r="39" spans="1:3" x14ac:dyDescent="0.25">
      <c r="A39" s="39">
        <v>38</v>
      </c>
      <c r="B39" s="17"/>
      <c r="C39" s="14" t="s">
        <v>253</v>
      </c>
    </row>
    <row r="40" spans="1:3" x14ac:dyDescent="0.25">
      <c r="A40" s="39">
        <v>39</v>
      </c>
      <c r="B40" s="17" t="s">
        <v>381</v>
      </c>
      <c r="C40" s="11" t="s">
        <v>154</v>
      </c>
    </row>
    <row r="41" spans="1:3" x14ac:dyDescent="0.25">
      <c r="A41" s="39">
        <v>40</v>
      </c>
      <c r="B41" s="17" t="s">
        <v>384</v>
      </c>
      <c r="C41" s="11" t="s">
        <v>153</v>
      </c>
    </row>
    <row r="42" spans="1:3" x14ac:dyDescent="0.25">
      <c r="A42" s="39">
        <v>41</v>
      </c>
      <c r="B42" s="17" t="s">
        <v>382</v>
      </c>
      <c r="C42" s="11" t="s">
        <v>151</v>
      </c>
    </row>
    <row r="43" spans="1:3" x14ac:dyDescent="0.25">
      <c r="A43" s="39">
        <v>42</v>
      </c>
      <c r="B43" s="17" t="s">
        <v>383</v>
      </c>
      <c r="C43" s="11" t="s">
        <v>152</v>
      </c>
    </row>
    <row r="44" spans="1:3" x14ac:dyDescent="0.25">
      <c r="A44" s="39">
        <v>43</v>
      </c>
      <c r="B44" s="17" t="s">
        <v>351</v>
      </c>
      <c r="C44" s="11" t="s">
        <v>225</v>
      </c>
    </row>
    <row r="45" spans="1:3" x14ac:dyDescent="0.25">
      <c r="A45" s="39">
        <v>44</v>
      </c>
      <c r="B45" s="17" t="s">
        <v>386</v>
      </c>
      <c r="C45" s="11" t="s">
        <v>217</v>
      </c>
    </row>
    <row r="46" spans="1:3" x14ac:dyDescent="0.25">
      <c r="A46" s="39">
        <v>45</v>
      </c>
      <c r="B46" s="17" t="s">
        <v>376</v>
      </c>
      <c r="C46" s="11" t="s">
        <v>337</v>
      </c>
    </row>
    <row r="47" spans="1:3" x14ac:dyDescent="0.25">
      <c r="A47" s="39">
        <v>46</v>
      </c>
      <c r="B47" s="17" t="s">
        <v>410</v>
      </c>
      <c r="C47" s="11" t="s">
        <v>91</v>
      </c>
    </row>
    <row r="48" spans="1:3" x14ac:dyDescent="0.25">
      <c r="A48" s="39">
        <v>47</v>
      </c>
      <c r="B48" s="17" t="s">
        <v>363</v>
      </c>
      <c r="C48" s="11" t="s">
        <v>79</v>
      </c>
    </row>
    <row r="49" spans="1:3" x14ac:dyDescent="0.25">
      <c r="A49" s="39">
        <v>48</v>
      </c>
      <c r="B49" s="17" t="s">
        <v>354</v>
      </c>
      <c r="C49" s="11" t="s">
        <v>163</v>
      </c>
    </row>
    <row r="50" spans="1:3" x14ac:dyDescent="0.25">
      <c r="A50" s="39">
        <v>49</v>
      </c>
      <c r="B50" s="17" t="s">
        <v>388</v>
      </c>
      <c r="C50" s="11" t="s">
        <v>216</v>
      </c>
    </row>
    <row r="51" spans="1:3" x14ac:dyDescent="0.25">
      <c r="A51" s="39">
        <v>50</v>
      </c>
      <c r="B51" s="39"/>
      <c r="C51" s="31" t="s">
        <v>266</v>
      </c>
    </row>
    <row r="52" spans="1:3" x14ac:dyDescent="0.25">
      <c r="A52" s="39">
        <v>51</v>
      </c>
      <c r="B52" s="39"/>
      <c r="C52" s="31" t="s">
        <v>263</v>
      </c>
    </row>
    <row r="53" spans="1:3" x14ac:dyDescent="0.25">
      <c r="A53" s="39">
        <v>52</v>
      </c>
      <c r="B53" s="39"/>
      <c r="C53" s="31" t="s">
        <v>264</v>
      </c>
    </row>
    <row r="54" spans="1:3" x14ac:dyDescent="0.25">
      <c r="A54" s="39">
        <v>53</v>
      </c>
      <c r="B54" s="17"/>
      <c r="C54" s="14" t="s">
        <v>262</v>
      </c>
    </row>
    <row r="55" spans="1:3" x14ac:dyDescent="0.25">
      <c r="A55" s="39">
        <v>54</v>
      </c>
      <c r="B55" s="17"/>
      <c r="C55" s="14" t="s">
        <v>265</v>
      </c>
    </row>
    <row r="56" spans="1:3" x14ac:dyDescent="0.25">
      <c r="A56" s="39">
        <v>55</v>
      </c>
      <c r="B56" s="17"/>
      <c r="C56" s="14" t="s">
        <v>269</v>
      </c>
    </row>
    <row r="57" spans="1:3" x14ac:dyDescent="0.25">
      <c r="A57" s="39">
        <v>56</v>
      </c>
      <c r="B57" s="39"/>
      <c r="C57" s="17" t="s">
        <v>200</v>
      </c>
    </row>
    <row r="58" spans="1:3" x14ac:dyDescent="0.25">
      <c r="A58" s="39">
        <v>57</v>
      </c>
      <c r="B58" s="39"/>
      <c r="C58" s="17" t="s">
        <v>203</v>
      </c>
    </row>
    <row r="59" spans="1:3" x14ac:dyDescent="0.25">
      <c r="A59" s="39">
        <v>58</v>
      </c>
      <c r="B59" s="39"/>
      <c r="C59" s="17" t="s">
        <v>199</v>
      </c>
    </row>
    <row r="60" spans="1:3" x14ac:dyDescent="0.25">
      <c r="A60" s="39">
        <v>59</v>
      </c>
      <c r="B60" s="39"/>
      <c r="C60" s="17" t="s">
        <v>201</v>
      </c>
    </row>
    <row r="61" spans="1:3" x14ac:dyDescent="0.25">
      <c r="A61" s="39">
        <v>60</v>
      </c>
      <c r="B61" s="39" t="s">
        <v>387</v>
      </c>
      <c r="C61" s="17" t="s">
        <v>215</v>
      </c>
    </row>
    <row r="62" spans="1:3" x14ac:dyDescent="0.25">
      <c r="A62" s="39">
        <v>61</v>
      </c>
      <c r="B62" s="39"/>
      <c r="C62" s="17" t="s">
        <v>132</v>
      </c>
    </row>
    <row r="63" spans="1:3" x14ac:dyDescent="0.25">
      <c r="A63" s="39">
        <v>62</v>
      </c>
      <c r="B63" s="39"/>
      <c r="C63" s="17" t="s">
        <v>202</v>
      </c>
    </row>
    <row r="64" spans="1:3" x14ac:dyDescent="0.25">
      <c r="A64" s="39">
        <v>63</v>
      </c>
      <c r="B64" s="39"/>
      <c r="C64" s="17" t="s">
        <v>131</v>
      </c>
    </row>
    <row r="65" spans="1:3" x14ac:dyDescent="0.25">
      <c r="A65" s="39">
        <v>64</v>
      </c>
      <c r="B65" s="39"/>
      <c r="C65" s="17" t="s">
        <v>128</v>
      </c>
    </row>
    <row r="66" spans="1:3" x14ac:dyDescent="0.25">
      <c r="A66" s="39">
        <v>65</v>
      </c>
      <c r="B66" s="56" t="s">
        <v>418</v>
      </c>
      <c r="C66" s="17" t="s">
        <v>114</v>
      </c>
    </row>
    <row r="67" spans="1:3" x14ac:dyDescent="0.25">
      <c r="A67" s="39">
        <v>66</v>
      </c>
      <c r="B67" s="39"/>
      <c r="C67" s="17" t="s">
        <v>246</v>
      </c>
    </row>
    <row r="68" spans="1:3" x14ac:dyDescent="0.25">
      <c r="A68" s="39">
        <v>67</v>
      </c>
      <c r="B68" s="39"/>
      <c r="C68" s="17" t="s">
        <v>274</v>
      </c>
    </row>
    <row r="69" spans="1:3" x14ac:dyDescent="0.25">
      <c r="A69" s="39">
        <v>68</v>
      </c>
      <c r="B69" s="39" t="s">
        <v>364</v>
      </c>
      <c r="C69" s="17" t="s">
        <v>78</v>
      </c>
    </row>
    <row r="70" spans="1:3" x14ac:dyDescent="0.25">
      <c r="A70" s="39">
        <v>69</v>
      </c>
      <c r="B70" s="39"/>
      <c r="C70" s="17" t="s">
        <v>126</v>
      </c>
    </row>
    <row r="71" spans="1:3" x14ac:dyDescent="0.25">
      <c r="A71" s="39">
        <v>70</v>
      </c>
      <c r="B71" s="39"/>
      <c r="C71" s="17" t="s">
        <v>272</v>
      </c>
    </row>
    <row r="72" spans="1:3" x14ac:dyDescent="0.25">
      <c r="A72" s="39">
        <v>71</v>
      </c>
      <c r="B72" s="39" t="s">
        <v>431</v>
      </c>
      <c r="C72" s="17" t="s">
        <v>298</v>
      </c>
    </row>
    <row r="73" spans="1:3" x14ac:dyDescent="0.25">
      <c r="A73" s="39">
        <v>72</v>
      </c>
      <c r="B73" s="56" t="s">
        <v>419</v>
      </c>
      <c r="C73" s="17" t="s">
        <v>116</v>
      </c>
    </row>
    <row r="74" spans="1:3" x14ac:dyDescent="0.25">
      <c r="A74" s="39">
        <v>73</v>
      </c>
      <c r="B74" s="55" t="s">
        <v>415</v>
      </c>
      <c r="C74" s="17" t="s">
        <v>191</v>
      </c>
    </row>
    <row r="75" spans="1:3" x14ac:dyDescent="0.25">
      <c r="A75" s="39">
        <v>74</v>
      </c>
      <c r="B75" s="39"/>
      <c r="C75" s="17" t="s">
        <v>130</v>
      </c>
    </row>
    <row r="76" spans="1:3" x14ac:dyDescent="0.25">
      <c r="A76" s="39">
        <v>75</v>
      </c>
      <c r="B76" s="39"/>
      <c r="C76" s="17" t="s">
        <v>231</v>
      </c>
    </row>
    <row r="77" spans="1:3" x14ac:dyDescent="0.25">
      <c r="A77" s="39">
        <v>76</v>
      </c>
      <c r="B77" s="56" t="s">
        <v>380</v>
      </c>
      <c r="C77" s="17" t="s">
        <v>214</v>
      </c>
    </row>
    <row r="78" spans="1:3" x14ac:dyDescent="0.25">
      <c r="A78" s="39">
        <v>77</v>
      </c>
      <c r="B78" s="39"/>
      <c r="C78" s="17" t="s">
        <v>230</v>
      </c>
    </row>
    <row r="79" spans="1:3" x14ac:dyDescent="0.25">
      <c r="A79" s="39">
        <v>78</v>
      </c>
      <c r="B79" s="39" t="s">
        <v>352</v>
      </c>
      <c r="C79" s="17" t="s">
        <v>226</v>
      </c>
    </row>
    <row r="80" spans="1:3" x14ac:dyDescent="0.25">
      <c r="A80" s="39">
        <v>79</v>
      </c>
      <c r="B80" s="39"/>
      <c r="C80" s="17" t="s">
        <v>129</v>
      </c>
    </row>
    <row r="81" spans="1:3" x14ac:dyDescent="0.25">
      <c r="A81" s="39">
        <v>80</v>
      </c>
      <c r="B81" s="39"/>
      <c r="C81" s="17" t="s">
        <v>127</v>
      </c>
    </row>
    <row r="82" spans="1:3" x14ac:dyDescent="0.25">
      <c r="A82" s="39">
        <v>81</v>
      </c>
      <c r="B82" s="39" t="s">
        <v>385</v>
      </c>
      <c r="C82" s="17" t="s">
        <v>218</v>
      </c>
    </row>
    <row r="83" spans="1:3" x14ac:dyDescent="0.25">
      <c r="A83" s="39">
        <v>82</v>
      </c>
      <c r="B83" s="39"/>
      <c r="C83" s="17" t="s">
        <v>190</v>
      </c>
    </row>
    <row r="84" spans="1:3" x14ac:dyDescent="0.25">
      <c r="A84" s="39">
        <v>83</v>
      </c>
      <c r="B84" s="39" t="s">
        <v>422</v>
      </c>
      <c r="C84" s="17" t="s">
        <v>142</v>
      </c>
    </row>
    <row r="85" spans="1:3" x14ac:dyDescent="0.25">
      <c r="A85" s="39">
        <v>84</v>
      </c>
      <c r="B85" s="39"/>
      <c r="C85" s="17" t="s">
        <v>250</v>
      </c>
    </row>
    <row r="86" spans="1:3" x14ac:dyDescent="0.25">
      <c r="A86" s="39">
        <v>85</v>
      </c>
      <c r="B86" s="10" t="s">
        <v>428</v>
      </c>
      <c r="C86" s="17" t="s">
        <v>210</v>
      </c>
    </row>
    <row r="87" spans="1:3" x14ac:dyDescent="0.25">
      <c r="A87" s="39">
        <v>86</v>
      </c>
      <c r="B87" s="39" t="s">
        <v>414</v>
      </c>
      <c r="C87" s="17" t="s">
        <v>186</v>
      </c>
    </row>
    <row r="88" spans="1:3" x14ac:dyDescent="0.25">
      <c r="A88" s="39">
        <v>87</v>
      </c>
      <c r="B88" s="39" t="s">
        <v>413</v>
      </c>
      <c r="C88" s="17" t="s">
        <v>186</v>
      </c>
    </row>
    <row r="89" spans="1:3" x14ac:dyDescent="0.25">
      <c r="A89" s="39">
        <v>88</v>
      </c>
      <c r="B89" s="39" t="s">
        <v>391</v>
      </c>
      <c r="C89" s="17" t="s">
        <v>104</v>
      </c>
    </row>
    <row r="90" spans="1:3" x14ac:dyDescent="0.25">
      <c r="A90" s="39">
        <v>89</v>
      </c>
      <c r="B90" s="39"/>
      <c r="C90" s="17" t="s">
        <v>147</v>
      </c>
    </row>
    <row r="91" spans="1:3" x14ac:dyDescent="0.25">
      <c r="A91" s="39">
        <v>90</v>
      </c>
      <c r="B91" s="39" t="s">
        <v>416</v>
      </c>
      <c r="C91" s="17" t="s">
        <v>213</v>
      </c>
    </row>
    <row r="92" spans="1:3" x14ac:dyDescent="0.25">
      <c r="A92" s="39">
        <v>91</v>
      </c>
      <c r="B92" s="39" t="s">
        <v>420</v>
      </c>
      <c r="C92" s="17" t="s">
        <v>64</v>
      </c>
    </row>
    <row r="93" spans="1:3" x14ac:dyDescent="0.25">
      <c r="A93" s="39">
        <v>92</v>
      </c>
      <c r="B93" s="39" t="s">
        <v>394</v>
      </c>
      <c r="C93" s="17" t="s">
        <v>48</v>
      </c>
    </row>
    <row r="94" spans="1:3" x14ac:dyDescent="0.25">
      <c r="A94" s="39">
        <v>93</v>
      </c>
      <c r="B94" s="39"/>
      <c r="C94" s="17" t="s">
        <v>139</v>
      </c>
    </row>
    <row r="95" spans="1:3" x14ac:dyDescent="0.25">
      <c r="A95" s="39">
        <v>94</v>
      </c>
      <c r="B95" s="39"/>
      <c r="C95" s="17" t="s">
        <v>83</v>
      </c>
    </row>
    <row r="96" spans="1:3" x14ac:dyDescent="0.25">
      <c r="A96" s="39">
        <v>95</v>
      </c>
      <c r="B96" s="39"/>
      <c r="C96" s="17" t="s">
        <v>82</v>
      </c>
    </row>
    <row r="97" spans="1:3" x14ac:dyDescent="0.25">
      <c r="A97" s="39">
        <v>96</v>
      </c>
      <c r="B97" s="39"/>
      <c r="C97" s="17" t="s">
        <v>149</v>
      </c>
    </row>
    <row r="98" spans="1:3" x14ac:dyDescent="0.25">
      <c r="A98" s="39">
        <v>97</v>
      </c>
      <c r="B98" s="39"/>
      <c r="C98" s="17" t="s">
        <v>220</v>
      </c>
    </row>
    <row r="99" spans="1:3" x14ac:dyDescent="0.25">
      <c r="A99" s="39">
        <v>98</v>
      </c>
      <c r="B99" s="39"/>
      <c r="C99" s="17" t="s">
        <v>135</v>
      </c>
    </row>
    <row r="100" spans="1:3" x14ac:dyDescent="0.25">
      <c r="A100" s="39">
        <v>99</v>
      </c>
      <c r="B100" s="39"/>
      <c r="C100" s="17" t="s">
        <v>398</v>
      </c>
    </row>
    <row r="101" spans="1:3" x14ac:dyDescent="0.25">
      <c r="A101" s="39">
        <v>100</v>
      </c>
      <c r="B101" s="39"/>
      <c r="C101" s="17" t="s">
        <v>398</v>
      </c>
    </row>
    <row r="102" spans="1:3" x14ac:dyDescent="0.25">
      <c r="A102" s="39">
        <v>101</v>
      </c>
      <c r="B102" s="39"/>
      <c r="C102" s="17" t="s">
        <v>232</v>
      </c>
    </row>
    <row r="103" spans="1:3" x14ac:dyDescent="0.25">
      <c r="A103" s="39">
        <v>102</v>
      </c>
      <c r="B103" s="39"/>
      <c r="C103" s="17" t="s">
        <v>399</v>
      </c>
    </row>
    <row r="104" spans="1:3" x14ac:dyDescent="0.25">
      <c r="A104" s="39">
        <v>103</v>
      </c>
      <c r="B104" s="39" t="s">
        <v>366</v>
      </c>
      <c r="C104" s="17" t="s">
        <v>109</v>
      </c>
    </row>
    <row r="105" spans="1:3" x14ac:dyDescent="0.25">
      <c r="A105" s="39">
        <v>104</v>
      </c>
      <c r="B105" s="39" t="s">
        <v>372</v>
      </c>
      <c r="C105" s="17" t="s">
        <v>109</v>
      </c>
    </row>
    <row r="106" spans="1:3" x14ac:dyDescent="0.25">
      <c r="A106" s="39">
        <v>105</v>
      </c>
      <c r="B106" s="39" t="s">
        <v>371</v>
      </c>
      <c r="C106" s="17" t="s">
        <v>109</v>
      </c>
    </row>
    <row r="107" spans="1:3" x14ac:dyDescent="0.25">
      <c r="A107" s="39">
        <v>106</v>
      </c>
      <c r="B107" s="39" t="s">
        <v>367</v>
      </c>
      <c r="C107" s="17" t="s">
        <v>109</v>
      </c>
    </row>
    <row r="108" spans="1:3" x14ac:dyDescent="0.25">
      <c r="A108" s="39">
        <v>107</v>
      </c>
      <c r="B108" s="39"/>
      <c r="C108" s="17" t="s">
        <v>204</v>
      </c>
    </row>
    <row r="109" spans="1:3" x14ac:dyDescent="0.25">
      <c r="A109" s="39">
        <v>108</v>
      </c>
      <c r="B109" s="39"/>
      <c r="C109" s="17" t="s">
        <v>204</v>
      </c>
    </row>
    <row r="110" spans="1:3" x14ac:dyDescent="0.25">
      <c r="A110" s="39">
        <v>109</v>
      </c>
      <c r="B110" s="39"/>
      <c r="C110" s="17" t="s">
        <v>204</v>
      </c>
    </row>
    <row r="111" spans="1:3" x14ac:dyDescent="0.25">
      <c r="A111" s="39">
        <v>110</v>
      </c>
      <c r="B111" s="39"/>
      <c r="C111" s="17" t="s">
        <v>112</v>
      </c>
    </row>
    <row r="112" spans="1:3" x14ac:dyDescent="0.25">
      <c r="A112" s="39">
        <v>111</v>
      </c>
      <c r="B112" s="39" t="s">
        <v>373</v>
      </c>
      <c r="C112" s="17" t="s">
        <v>87</v>
      </c>
    </row>
    <row r="113" spans="1:3" x14ac:dyDescent="0.25">
      <c r="A113" s="39">
        <v>112</v>
      </c>
      <c r="B113" s="39" t="s">
        <v>389</v>
      </c>
      <c r="C113" s="17" t="s">
        <v>105</v>
      </c>
    </row>
    <row r="114" spans="1:3" x14ac:dyDescent="0.25">
      <c r="A114" s="39">
        <v>113</v>
      </c>
      <c r="B114" s="39" t="s">
        <v>390</v>
      </c>
      <c r="C114" s="17" t="s">
        <v>105</v>
      </c>
    </row>
    <row r="115" spans="1:3" x14ac:dyDescent="0.25">
      <c r="A115" s="39">
        <v>114</v>
      </c>
      <c r="B115" s="39" t="s">
        <v>401</v>
      </c>
      <c r="C115" s="17" t="s">
        <v>402</v>
      </c>
    </row>
    <row r="116" spans="1:3" x14ac:dyDescent="0.25">
      <c r="A116" s="39">
        <v>115</v>
      </c>
      <c r="B116" s="55"/>
      <c r="C116" s="17" t="s">
        <v>424</v>
      </c>
    </row>
    <row r="117" spans="1:3" x14ac:dyDescent="0.25">
      <c r="A117" s="39">
        <v>116</v>
      </c>
      <c r="B117" s="39" t="s">
        <v>354</v>
      </c>
      <c r="C117" s="17" t="s">
        <v>163</v>
      </c>
    </row>
    <row r="118" spans="1:3" x14ac:dyDescent="0.25">
      <c r="A118" s="39">
        <v>117</v>
      </c>
      <c r="B118" s="55" t="s">
        <v>393</v>
      </c>
      <c r="C118" s="70"/>
    </row>
    <row r="119" spans="1:3" x14ac:dyDescent="0.25">
      <c r="A119" s="39">
        <v>118</v>
      </c>
      <c r="B119" s="39"/>
      <c r="C119" s="17"/>
    </row>
    <row r="120" spans="1:3" x14ac:dyDescent="0.25">
      <c r="A120" s="39">
        <v>119</v>
      </c>
      <c r="B120" s="39"/>
      <c r="C120" s="17"/>
    </row>
    <row r="121" spans="1:3" x14ac:dyDescent="0.25">
      <c r="A121" s="39">
        <v>120</v>
      </c>
      <c r="B121" s="39"/>
      <c r="C121" s="17"/>
    </row>
    <row r="122" spans="1:3" x14ac:dyDescent="0.25">
      <c r="A122" s="39">
        <v>121</v>
      </c>
      <c r="B122" s="39"/>
      <c r="C122" s="17"/>
    </row>
    <row r="123" spans="1:3" x14ac:dyDescent="0.25">
      <c r="A123" s="39">
        <v>122</v>
      </c>
      <c r="B123" s="39"/>
      <c r="C123" s="17"/>
    </row>
    <row r="124" spans="1:3" x14ac:dyDescent="0.25">
      <c r="A124" s="39">
        <v>123</v>
      </c>
      <c r="B124" s="39"/>
      <c r="C124" s="17"/>
    </row>
    <row r="125" spans="1:3" x14ac:dyDescent="0.25">
      <c r="A125" s="39">
        <v>124</v>
      </c>
      <c r="B125" s="39" t="s">
        <v>405</v>
      </c>
      <c r="C125" s="17" t="s">
        <v>407</v>
      </c>
    </row>
    <row r="126" spans="1:3" x14ac:dyDescent="0.25">
      <c r="A126" s="39">
        <v>125</v>
      </c>
      <c r="B126" s="56" t="s">
        <v>358</v>
      </c>
      <c r="C126" s="58" t="s">
        <v>343</v>
      </c>
    </row>
    <row r="127" spans="1:3" x14ac:dyDescent="0.25">
      <c r="A127" s="39">
        <v>126</v>
      </c>
      <c r="B127" s="56"/>
      <c r="C127" s="58" t="s">
        <v>343</v>
      </c>
    </row>
    <row r="128" spans="1:3" x14ac:dyDescent="0.25">
      <c r="A128" s="39">
        <v>127</v>
      </c>
      <c r="B128" s="39"/>
      <c r="C128" s="17"/>
    </row>
    <row r="129" spans="1:3" x14ac:dyDescent="0.25">
      <c r="A129" s="39">
        <v>128</v>
      </c>
      <c r="B129" s="39"/>
      <c r="C129" s="17"/>
    </row>
    <row r="130" spans="1:3" x14ac:dyDescent="0.25">
      <c r="A130" s="39">
        <v>129</v>
      </c>
      <c r="B130" s="39"/>
      <c r="C130" s="17"/>
    </row>
    <row r="131" spans="1:3" x14ac:dyDescent="0.25">
      <c r="A131" s="39">
        <v>1</v>
      </c>
      <c r="B131" s="181">
        <v>2</v>
      </c>
      <c r="C131" s="182">
        <v>5</v>
      </c>
    </row>
    <row r="132" spans="1:3" x14ac:dyDescent="0.25">
      <c r="A132" s="181"/>
      <c r="B132" s="181"/>
      <c r="C132" s="182"/>
    </row>
    <row r="133" spans="1:3" x14ac:dyDescent="0.25">
      <c r="A133" s="19"/>
      <c r="B133" s="19"/>
      <c r="C133" s="182"/>
    </row>
    <row r="134" spans="1:3" x14ac:dyDescent="0.25">
      <c r="A134" s="19"/>
      <c r="B134" s="19"/>
      <c r="C134" s="182"/>
    </row>
    <row r="135" spans="1:3" x14ac:dyDescent="0.25">
      <c r="A135" s="19"/>
      <c r="B135" s="19"/>
      <c r="C135" s="182"/>
    </row>
    <row r="136" spans="1:3" x14ac:dyDescent="0.25">
      <c r="A136" s="19"/>
      <c r="B136" s="19"/>
      <c r="C136" s="182"/>
    </row>
    <row r="137" spans="1:3" x14ac:dyDescent="0.25">
      <c r="A137" s="19"/>
      <c r="B137" s="19"/>
      <c r="C137" s="182"/>
    </row>
    <row r="138" spans="1:3" x14ac:dyDescent="0.25">
      <c r="A138" s="19"/>
      <c r="B138" s="19"/>
      <c r="C138" s="182"/>
    </row>
    <row r="139" spans="1:3" x14ac:dyDescent="0.25">
      <c r="A139" s="19"/>
      <c r="B139" s="19"/>
      <c r="C139" s="182"/>
    </row>
    <row r="140" spans="1:3" x14ac:dyDescent="0.25">
      <c r="A140" s="19"/>
      <c r="B140" s="19"/>
      <c r="C140" s="182"/>
    </row>
    <row r="141" spans="1:3" x14ac:dyDescent="0.25">
      <c r="A141" s="19"/>
      <c r="B141" s="19"/>
      <c r="C141" s="182"/>
    </row>
    <row r="142" spans="1:3" x14ac:dyDescent="0.25">
      <c r="A142" s="19"/>
      <c r="B142" s="19"/>
      <c r="C142" s="182"/>
    </row>
    <row r="143" spans="1:3" x14ac:dyDescent="0.25">
      <c r="A143" s="19"/>
      <c r="B143" s="19"/>
      <c r="C143" s="182"/>
    </row>
    <row r="144" spans="1:3" x14ac:dyDescent="0.25">
      <c r="A144" s="19"/>
      <c r="B144" s="19"/>
      <c r="C144" s="182"/>
    </row>
    <row r="145" spans="1:3" x14ac:dyDescent="0.25">
      <c r="A145" s="19"/>
      <c r="B145" s="19"/>
      <c r="C145" s="182"/>
    </row>
    <row r="146" spans="1:3" x14ac:dyDescent="0.25">
      <c r="A146" s="19"/>
      <c r="B146" s="19"/>
      <c r="C146" s="182"/>
    </row>
    <row r="147" spans="1:3" x14ac:dyDescent="0.25">
      <c r="A147" s="19"/>
      <c r="B147" s="19"/>
      <c r="C147" s="182"/>
    </row>
    <row r="148" spans="1:3" x14ac:dyDescent="0.25">
      <c r="A148" s="19"/>
      <c r="B148" s="19"/>
      <c r="C148" s="182"/>
    </row>
    <row r="149" spans="1:3" x14ac:dyDescent="0.25">
      <c r="A149" s="19"/>
      <c r="B149" s="19"/>
      <c r="C149" s="182"/>
    </row>
    <row r="150" spans="1:3" x14ac:dyDescent="0.25">
      <c r="A150" s="19"/>
      <c r="B150" s="19"/>
      <c r="C150" s="182"/>
    </row>
    <row r="151" spans="1:3" x14ac:dyDescent="0.25">
      <c r="A151" s="19"/>
      <c r="B151" s="19"/>
      <c r="C151" s="182"/>
    </row>
    <row r="152" spans="1:3" x14ac:dyDescent="0.25">
      <c r="A152" s="19"/>
      <c r="B152" s="19"/>
      <c r="C152" s="182"/>
    </row>
    <row r="153" spans="1:3" x14ac:dyDescent="0.25">
      <c r="A153" s="19"/>
      <c r="B153" s="19"/>
      <c r="C153" s="182"/>
    </row>
    <row r="154" spans="1:3" x14ac:dyDescent="0.25">
      <c r="A154" s="19"/>
      <c r="B154" s="19"/>
      <c r="C154" s="182"/>
    </row>
    <row r="155" spans="1:3" x14ac:dyDescent="0.25">
      <c r="A155" s="19"/>
      <c r="B155" s="19"/>
      <c r="C155" s="182"/>
    </row>
    <row r="156" spans="1:3" x14ac:dyDescent="0.25">
      <c r="A156" s="19"/>
      <c r="B156" s="19"/>
      <c r="C156" s="182"/>
    </row>
    <row r="157" spans="1:3" x14ac:dyDescent="0.25">
      <c r="A157" s="19"/>
      <c r="B157" s="19"/>
      <c r="C157" s="182"/>
    </row>
    <row r="158" spans="1:3" x14ac:dyDescent="0.25">
      <c r="A158" s="19"/>
      <c r="B158" s="19"/>
      <c r="C158" s="182"/>
    </row>
    <row r="159" spans="1:3" x14ac:dyDescent="0.25">
      <c r="A159" s="19"/>
      <c r="B159" s="19"/>
      <c r="C159" s="182"/>
    </row>
    <row r="160" spans="1:3" x14ac:dyDescent="0.25">
      <c r="A160" s="19"/>
      <c r="B160" s="19"/>
      <c r="C160" s="182"/>
    </row>
    <row r="161" spans="1:3" x14ac:dyDescent="0.25">
      <c r="A161" s="19"/>
      <c r="B161" s="19"/>
      <c r="C161" s="182"/>
    </row>
    <row r="162" spans="1:3" x14ac:dyDescent="0.25">
      <c r="A162" s="19"/>
      <c r="B162" s="19"/>
      <c r="C162" s="182"/>
    </row>
    <row r="163" spans="1:3" x14ac:dyDescent="0.25">
      <c r="A163" s="19"/>
      <c r="B163" s="19"/>
      <c r="C163" s="182"/>
    </row>
    <row r="164" spans="1:3" x14ac:dyDescent="0.25">
      <c r="A164" s="19"/>
      <c r="B164" s="19"/>
      <c r="C164" s="182"/>
    </row>
    <row r="165" spans="1:3" x14ac:dyDescent="0.25">
      <c r="A165" s="19"/>
      <c r="B165" s="19"/>
      <c r="C165" s="182"/>
    </row>
    <row r="166" spans="1:3" x14ac:dyDescent="0.25">
      <c r="A166" s="19"/>
      <c r="B166" s="19"/>
      <c r="C166" s="182"/>
    </row>
    <row r="167" spans="1:3" x14ac:dyDescent="0.25">
      <c r="A167" s="19"/>
      <c r="B167" s="19"/>
      <c r="C167" s="182"/>
    </row>
    <row r="168" spans="1:3" x14ac:dyDescent="0.25">
      <c r="A168" s="19"/>
      <c r="B168" s="19"/>
      <c r="C168" s="182"/>
    </row>
    <row r="169" spans="1:3" x14ac:dyDescent="0.25">
      <c r="A169" s="19"/>
      <c r="B169" s="19"/>
      <c r="C169" s="182"/>
    </row>
    <row r="170" spans="1:3" x14ac:dyDescent="0.25">
      <c r="A170" s="19"/>
      <c r="B170" s="19"/>
      <c r="C170" s="182"/>
    </row>
    <row r="171" spans="1:3" x14ac:dyDescent="0.25">
      <c r="A171" s="19"/>
      <c r="B171" s="19"/>
      <c r="C171" s="182"/>
    </row>
    <row r="172" spans="1:3" x14ac:dyDescent="0.25">
      <c r="A172" s="19"/>
      <c r="B172" s="19"/>
      <c r="C172" s="182"/>
    </row>
    <row r="173" spans="1:3" x14ac:dyDescent="0.25">
      <c r="A173" s="19"/>
      <c r="B173" s="19"/>
      <c r="C173" s="182"/>
    </row>
    <row r="174" spans="1:3" x14ac:dyDescent="0.25">
      <c r="A174" s="19"/>
      <c r="B174" s="19"/>
      <c r="C174" s="182"/>
    </row>
    <row r="175" spans="1:3" x14ac:dyDescent="0.25">
      <c r="A175" s="19"/>
      <c r="B175" s="19"/>
      <c r="C175" s="182"/>
    </row>
    <row r="176" spans="1:3" x14ac:dyDescent="0.25">
      <c r="A176" s="19"/>
      <c r="B176" s="19"/>
      <c r="C176" s="182"/>
    </row>
    <row r="177" spans="1:3" x14ac:dyDescent="0.25">
      <c r="A177" s="19"/>
      <c r="B177" s="19"/>
      <c r="C177" s="182"/>
    </row>
    <row r="178" spans="1:3" x14ac:dyDescent="0.25">
      <c r="A178" s="19"/>
      <c r="B178" s="19"/>
      <c r="C178" s="182"/>
    </row>
    <row r="179" spans="1:3" x14ac:dyDescent="0.25">
      <c r="A179" s="19"/>
      <c r="B179" s="19"/>
      <c r="C179" s="182"/>
    </row>
    <row r="180" spans="1:3" x14ac:dyDescent="0.25">
      <c r="A180" s="19"/>
      <c r="B180" s="19"/>
      <c r="C180" s="182"/>
    </row>
    <row r="181" spans="1:3" x14ac:dyDescent="0.25">
      <c r="A181" s="19"/>
      <c r="B181" s="19"/>
      <c r="C181" s="182"/>
    </row>
    <row r="182" spans="1:3" x14ac:dyDescent="0.25">
      <c r="A182" s="19"/>
      <c r="B182" s="19"/>
      <c r="C182" s="182"/>
    </row>
    <row r="183" spans="1:3" x14ac:dyDescent="0.25">
      <c r="A183" s="19"/>
      <c r="B183" s="19"/>
      <c r="C183" s="182"/>
    </row>
    <row r="184" spans="1:3" x14ac:dyDescent="0.25">
      <c r="A184" s="19"/>
      <c r="B184" s="19"/>
      <c r="C184" s="182"/>
    </row>
    <row r="185" spans="1:3" x14ac:dyDescent="0.25">
      <c r="A185" s="19"/>
      <c r="B185" s="19"/>
      <c r="C185" s="182"/>
    </row>
    <row r="186" spans="1:3" x14ac:dyDescent="0.25">
      <c r="A186" s="19"/>
      <c r="B186" s="19"/>
      <c r="C186" s="182"/>
    </row>
    <row r="187" spans="1:3" x14ac:dyDescent="0.25">
      <c r="A187" s="19"/>
      <c r="B187" s="19"/>
      <c r="C187" s="182"/>
    </row>
    <row r="188" spans="1:3" x14ac:dyDescent="0.25">
      <c r="A188" s="19"/>
      <c r="B188" s="19"/>
      <c r="C188" s="182"/>
    </row>
    <row r="189" spans="1:3" x14ac:dyDescent="0.25">
      <c r="A189" s="19"/>
      <c r="B189" s="19"/>
      <c r="C189" s="182"/>
    </row>
    <row r="190" spans="1:3" x14ac:dyDescent="0.25">
      <c r="A190" s="19"/>
      <c r="B190" s="19"/>
      <c r="C190" s="182"/>
    </row>
    <row r="191" spans="1:3" x14ac:dyDescent="0.25">
      <c r="A191" s="19"/>
      <c r="B191" s="19"/>
      <c r="C191" s="182"/>
    </row>
    <row r="192" spans="1:3" x14ac:dyDescent="0.25">
      <c r="A192" s="19"/>
      <c r="B192" s="19"/>
      <c r="C192" s="182"/>
    </row>
    <row r="193" spans="1:3" x14ac:dyDescent="0.25">
      <c r="A193" s="19"/>
      <c r="B193" s="19"/>
      <c r="C193" s="182"/>
    </row>
    <row r="194" spans="1:3" x14ac:dyDescent="0.25">
      <c r="A194" s="19"/>
      <c r="B194" s="19"/>
      <c r="C194" s="182"/>
    </row>
    <row r="195" spans="1:3" x14ac:dyDescent="0.25">
      <c r="A195" s="19"/>
      <c r="B195" s="19"/>
      <c r="C195" s="182"/>
    </row>
    <row r="196" spans="1:3" x14ac:dyDescent="0.25">
      <c r="A196" s="19"/>
      <c r="B196" s="19"/>
      <c r="C196" s="182"/>
    </row>
    <row r="197" spans="1:3" x14ac:dyDescent="0.25">
      <c r="A197" s="19"/>
      <c r="B197" s="19"/>
      <c r="C197" s="182"/>
    </row>
    <row r="198" spans="1:3" x14ac:dyDescent="0.25">
      <c r="A198" s="19"/>
      <c r="B198" s="19"/>
      <c r="C198" s="182"/>
    </row>
    <row r="199" spans="1:3" x14ac:dyDescent="0.25">
      <c r="A199" s="19"/>
      <c r="B199" s="19"/>
      <c r="C199" s="182"/>
    </row>
    <row r="200" spans="1:3" x14ac:dyDescent="0.25">
      <c r="A200" s="19"/>
      <c r="B200" s="19"/>
      <c r="C200" s="182"/>
    </row>
    <row r="201" spans="1:3" x14ac:dyDescent="0.25">
      <c r="A201" s="19"/>
      <c r="B201" s="19"/>
      <c r="C201" s="182"/>
    </row>
    <row r="202" spans="1:3" x14ac:dyDescent="0.25">
      <c r="A202" s="19"/>
      <c r="B202" s="19"/>
      <c r="C202" s="182"/>
    </row>
    <row r="203" spans="1:3" x14ac:dyDescent="0.25">
      <c r="A203" s="19"/>
      <c r="B203" s="19"/>
      <c r="C203" s="182"/>
    </row>
    <row r="204" spans="1:3" x14ac:dyDescent="0.25">
      <c r="A204" s="19"/>
      <c r="B204" s="19"/>
      <c r="C204" s="182"/>
    </row>
    <row r="205" spans="1:3" x14ac:dyDescent="0.25">
      <c r="A205" s="19"/>
      <c r="B205" s="19"/>
      <c r="C205" s="182"/>
    </row>
    <row r="206" spans="1:3" x14ac:dyDescent="0.25">
      <c r="A206" s="19"/>
      <c r="B206" s="19"/>
      <c r="C206" s="182"/>
    </row>
    <row r="207" spans="1:3" x14ac:dyDescent="0.25">
      <c r="A207" s="19"/>
      <c r="B207" s="19"/>
      <c r="C207" s="182"/>
    </row>
    <row r="208" spans="1:3" x14ac:dyDescent="0.25">
      <c r="A208" s="19"/>
      <c r="B208" s="19"/>
      <c r="C208" s="182"/>
    </row>
    <row r="209" spans="1:3" x14ac:dyDescent="0.25">
      <c r="A209" s="19"/>
      <c r="B209" s="19"/>
      <c r="C209" s="182"/>
    </row>
    <row r="210" spans="1:3" x14ac:dyDescent="0.25">
      <c r="A210" s="19"/>
      <c r="B210" s="19"/>
      <c r="C210" s="182"/>
    </row>
    <row r="211" spans="1:3" x14ac:dyDescent="0.25">
      <c r="A211" s="19"/>
      <c r="B211" s="19"/>
      <c r="C211" s="182"/>
    </row>
    <row r="212" spans="1:3" x14ac:dyDescent="0.25">
      <c r="A212" s="19"/>
      <c r="B212" s="19"/>
      <c r="C212" s="182"/>
    </row>
    <row r="213" spans="1:3" x14ac:dyDescent="0.25">
      <c r="A213" s="19"/>
      <c r="B213" s="19"/>
      <c r="C213" s="182"/>
    </row>
    <row r="214" spans="1:3" x14ac:dyDescent="0.25">
      <c r="A214" s="19"/>
      <c r="B214" s="19"/>
      <c r="C214" s="182"/>
    </row>
    <row r="215" spans="1:3" x14ac:dyDescent="0.25">
      <c r="A215" s="19"/>
      <c r="B215" s="19"/>
      <c r="C215" s="182"/>
    </row>
    <row r="216" spans="1:3" x14ac:dyDescent="0.25">
      <c r="A216" s="19"/>
      <c r="B216" s="19"/>
      <c r="C216" s="182"/>
    </row>
    <row r="217" spans="1:3" x14ac:dyDescent="0.25">
      <c r="A217" s="19"/>
      <c r="B217" s="19"/>
      <c r="C217" s="182"/>
    </row>
    <row r="218" spans="1:3" x14ac:dyDescent="0.25">
      <c r="A218" s="19"/>
      <c r="B218" s="19"/>
      <c r="C218" s="182"/>
    </row>
    <row r="219" spans="1:3" x14ac:dyDescent="0.25">
      <c r="A219" s="19"/>
      <c r="B219" s="19"/>
      <c r="C219" s="182"/>
    </row>
    <row r="220" spans="1:3" x14ac:dyDescent="0.25">
      <c r="A220" s="19"/>
      <c r="B220" s="19"/>
      <c r="C220" s="182"/>
    </row>
    <row r="221" spans="1:3" x14ac:dyDescent="0.25">
      <c r="A221" s="19"/>
      <c r="B221" s="19"/>
      <c r="C221" s="182"/>
    </row>
    <row r="222" spans="1:3" x14ac:dyDescent="0.25">
      <c r="A222" s="19"/>
      <c r="B222" s="19"/>
      <c r="C222" s="182"/>
    </row>
    <row r="223" spans="1:3" x14ac:dyDescent="0.25">
      <c r="A223" s="19"/>
      <c r="B223" s="19"/>
      <c r="C223" s="182"/>
    </row>
    <row r="224" spans="1:3" x14ac:dyDescent="0.25">
      <c r="A224" s="19"/>
      <c r="B224" s="19"/>
      <c r="C224" s="182"/>
    </row>
    <row r="225" spans="1:3" x14ac:dyDescent="0.25">
      <c r="A225" s="19"/>
      <c r="B225" s="19"/>
      <c r="C225" s="182"/>
    </row>
    <row r="226" spans="1:3" x14ac:dyDescent="0.25">
      <c r="A226" s="19"/>
      <c r="B226" s="19"/>
      <c r="C226" s="182"/>
    </row>
    <row r="227" spans="1:3" x14ac:dyDescent="0.25">
      <c r="A227" s="19"/>
      <c r="B227" s="19"/>
      <c r="C227" s="182"/>
    </row>
    <row r="228" spans="1:3" x14ac:dyDescent="0.25">
      <c r="A228" s="19"/>
      <c r="B228" s="19"/>
      <c r="C228" s="182"/>
    </row>
    <row r="229" spans="1:3" x14ac:dyDescent="0.25">
      <c r="A229" s="19"/>
      <c r="B229" s="19"/>
      <c r="C229" s="182"/>
    </row>
    <row r="230" spans="1:3" x14ac:dyDescent="0.25">
      <c r="A230" s="19"/>
      <c r="B230" s="19"/>
      <c r="C230" s="182"/>
    </row>
    <row r="231" spans="1:3" x14ac:dyDescent="0.25">
      <c r="A231" s="19"/>
      <c r="B231" s="19"/>
      <c r="C231" s="182"/>
    </row>
    <row r="232" spans="1:3" x14ac:dyDescent="0.25">
      <c r="A232" s="19"/>
      <c r="B232" s="19"/>
      <c r="C232" s="182"/>
    </row>
    <row r="233" spans="1:3" x14ac:dyDescent="0.25">
      <c r="A233" s="19"/>
      <c r="B233" s="19"/>
      <c r="C233" s="182"/>
    </row>
    <row r="234" spans="1:3" x14ac:dyDescent="0.25">
      <c r="A234" s="19"/>
      <c r="B234" s="19"/>
      <c r="C234" s="182"/>
    </row>
    <row r="235" spans="1:3" x14ac:dyDescent="0.25">
      <c r="A235" s="19"/>
      <c r="B235" s="19"/>
      <c r="C235" s="182"/>
    </row>
    <row r="236" spans="1:3" x14ac:dyDescent="0.25">
      <c r="A236" s="19"/>
      <c r="B236" s="19"/>
      <c r="C236" s="182"/>
    </row>
    <row r="237" spans="1:3" x14ac:dyDescent="0.25">
      <c r="A237" s="19"/>
      <c r="B237" s="19"/>
      <c r="C237" s="182"/>
    </row>
    <row r="238" spans="1:3" x14ac:dyDescent="0.25">
      <c r="A238" s="19"/>
      <c r="B238" s="19"/>
      <c r="C238" s="182"/>
    </row>
    <row r="239" spans="1:3" x14ac:dyDescent="0.25">
      <c r="A239" s="19"/>
      <c r="B239" s="19"/>
      <c r="C239" s="182"/>
    </row>
    <row r="240" spans="1:3" x14ac:dyDescent="0.25">
      <c r="A240" s="19"/>
      <c r="B240" s="19"/>
      <c r="C240" s="182"/>
    </row>
    <row r="241" spans="1:3" x14ac:dyDescent="0.25">
      <c r="A241" s="19"/>
      <c r="B241" s="19"/>
      <c r="C241" s="182"/>
    </row>
    <row r="242" spans="1:3" x14ac:dyDescent="0.25">
      <c r="A242" s="19"/>
      <c r="B242" s="19"/>
      <c r="C242" s="182"/>
    </row>
    <row r="243" spans="1:3" x14ac:dyDescent="0.25">
      <c r="A243" s="19"/>
      <c r="B243" s="19"/>
      <c r="C243" s="182"/>
    </row>
    <row r="244" spans="1:3" x14ac:dyDescent="0.25">
      <c r="A244" s="19"/>
      <c r="B244" s="19"/>
      <c r="C244" s="182"/>
    </row>
    <row r="245" spans="1:3" x14ac:dyDescent="0.25">
      <c r="A245" s="19"/>
      <c r="B245" s="19"/>
      <c r="C245" s="182"/>
    </row>
    <row r="246" spans="1:3" x14ac:dyDescent="0.25">
      <c r="A246" s="19"/>
      <c r="B246" s="19"/>
      <c r="C246" s="182"/>
    </row>
    <row r="247" spans="1:3" x14ac:dyDescent="0.25">
      <c r="A247" s="19"/>
      <c r="B247" s="19"/>
      <c r="C247" s="182"/>
    </row>
    <row r="248" spans="1:3" x14ac:dyDescent="0.25">
      <c r="A248" s="19"/>
      <c r="B248" s="19"/>
      <c r="C248" s="182"/>
    </row>
    <row r="249" spans="1:3" x14ac:dyDescent="0.25">
      <c r="A249" s="19"/>
      <c r="B249" s="19"/>
      <c r="C249" s="182"/>
    </row>
    <row r="250" spans="1:3" x14ac:dyDescent="0.25">
      <c r="A250" s="19"/>
      <c r="B250" s="19"/>
      <c r="C250" s="182"/>
    </row>
    <row r="251" spans="1:3" x14ac:dyDescent="0.25">
      <c r="A251" s="19"/>
      <c r="B251" s="19"/>
      <c r="C251" s="182"/>
    </row>
    <row r="252" spans="1:3" x14ac:dyDescent="0.25">
      <c r="A252" s="19"/>
      <c r="B252" s="19"/>
      <c r="C252" s="182"/>
    </row>
    <row r="253" spans="1:3" x14ac:dyDescent="0.25">
      <c r="A253" s="19"/>
      <c r="B253" s="19"/>
      <c r="C253" s="182"/>
    </row>
    <row r="254" spans="1:3" x14ac:dyDescent="0.25">
      <c r="A254" s="19"/>
      <c r="B254" s="19"/>
      <c r="C254" s="182"/>
    </row>
    <row r="255" spans="1:3" x14ac:dyDescent="0.25">
      <c r="A255" s="19"/>
      <c r="B255" s="19"/>
      <c r="C255" s="182"/>
    </row>
    <row r="256" spans="1:3" x14ac:dyDescent="0.25">
      <c r="A256" s="19"/>
      <c r="B256" s="19"/>
      <c r="C256" s="182"/>
    </row>
    <row r="257" spans="1:3" x14ac:dyDescent="0.25">
      <c r="A257" s="19"/>
      <c r="B257" s="19"/>
      <c r="C257" s="182"/>
    </row>
    <row r="258" spans="1:3" x14ac:dyDescent="0.25">
      <c r="A258" s="19"/>
      <c r="B258" s="19"/>
      <c r="C258" s="182"/>
    </row>
    <row r="259" spans="1:3" x14ac:dyDescent="0.25">
      <c r="A259" s="19"/>
      <c r="B259" s="19"/>
      <c r="C259" s="182"/>
    </row>
    <row r="260" spans="1:3" x14ac:dyDescent="0.25">
      <c r="A260" s="19"/>
      <c r="B260" s="19"/>
      <c r="C260" s="182"/>
    </row>
    <row r="261" spans="1:3" x14ac:dyDescent="0.25">
      <c r="A261" s="19"/>
      <c r="B261" s="19"/>
      <c r="C261" s="182"/>
    </row>
    <row r="262" spans="1:3" x14ac:dyDescent="0.25">
      <c r="A262" s="19"/>
      <c r="B262" s="19"/>
      <c r="C262" s="182"/>
    </row>
    <row r="263" spans="1:3" x14ac:dyDescent="0.25">
      <c r="A263" s="19"/>
      <c r="B263" s="19"/>
      <c r="C263" s="182"/>
    </row>
    <row r="264" spans="1:3" x14ac:dyDescent="0.25">
      <c r="A264" s="19"/>
      <c r="B264" s="19"/>
      <c r="C264" s="182"/>
    </row>
    <row r="265" spans="1:3" x14ac:dyDescent="0.25">
      <c r="A265" s="19"/>
      <c r="B265" s="19"/>
      <c r="C265" s="182"/>
    </row>
    <row r="266" spans="1:3" x14ac:dyDescent="0.25">
      <c r="A266" s="19"/>
      <c r="B266" s="19"/>
      <c r="C266" s="182"/>
    </row>
    <row r="267" spans="1:3" x14ac:dyDescent="0.25">
      <c r="A267" s="19"/>
      <c r="B267" s="19"/>
      <c r="C267" s="182"/>
    </row>
    <row r="268" spans="1:3" x14ac:dyDescent="0.25">
      <c r="A268" s="19"/>
      <c r="B268" s="19"/>
      <c r="C268" s="182"/>
    </row>
    <row r="269" spans="1:3" x14ac:dyDescent="0.25">
      <c r="A269" s="19"/>
      <c r="B269" s="19"/>
      <c r="C269" s="182"/>
    </row>
    <row r="270" spans="1:3" x14ac:dyDescent="0.25">
      <c r="A270" s="19"/>
      <c r="B270" s="19"/>
      <c r="C270" s="182"/>
    </row>
    <row r="271" spans="1:3" x14ac:dyDescent="0.25">
      <c r="A271" s="19"/>
      <c r="B271" s="19"/>
      <c r="C271" s="182"/>
    </row>
    <row r="272" spans="1:3" x14ac:dyDescent="0.25">
      <c r="A272" s="19"/>
      <c r="B272" s="19"/>
      <c r="C272" s="182"/>
    </row>
    <row r="273" spans="1:3" x14ac:dyDescent="0.25">
      <c r="A273" s="19"/>
      <c r="B273" s="19"/>
      <c r="C273" s="182"/>
    </row>
    <row r="274" spans="1:3" x14ac:dyDescent="0.25">
      <c r="A274" s="19"/>
      <c r="B274" s="19"/>
      <c r="C274" s="182"/>
    </row>
    <row r="275" spans="1:3" x14ac:dyDescent="0.25">
      <c r="A275" s="19"/>
      <c r="B275" s="19"/>
      <c r="C275" s="182"/>
    </row>
    <row r="276" spans="1:3" x14ac:dyDescent="0.25">
      <c r="A276" s="19"/>
      <c r="B276" s="19"/>
      <c r="C276" s="182"/>
    </row>
    <row r="277" spans="1:3" x14ac:dyDescent="0.25">
      <c r="A277" s="19"/>
      <c r="B277" s="19"/>
      <c r="C277" s="182"/>
    </row>
    <row r="278" spans="1:3" x14ac:dyDescent="0.25">
      <c r="A278" s="19"/>
      <c r="B278" s="19"/>
      <c r="C278" s="182"/>
    </row>
    <row r="279" spans="1:3" x14ac:dyDescent="0.25">
      <c r="A279" s="19"/>
      <c r="B279" s="19"/>
      <c r="C279" s="182"/>
    </row>
    <row r="280" spans="1:3" x14ac:dyDescent="0.25">
      <c r="A280" s="19"/>
      <c r="B280" s="19"/>
      <c r="C280" s="182"/>
    </row>
    <row r="281" spans="1:3" x14ac:dyDescent="0.25">
      <c r="A281" s="19"/>
      <c r="B281" s="19"/>
      <c r="C281" s="182"/>
    </row>
    <row r="282" spans="1:3" x14ac:dyDescent="0.25">
      <c r="A282" s="19"/>
      <c r="B282" s="19"/>
      <c r="C282" s="182"/>
    </row>
    <row r="283" spans="1:3" x14ac:dyDescent="0.25">
      <c r="A283" s="19"/>
      <c r="B283" s="19"/>
      <c r="C283" s="182"/>
    </row>
    <row r="284" spans="1:3" x14ac:dyDescent="0.25">
      <c r="A284" s="19"/>
      <c r="B284" s="19"/>
      <c r="C284" s="182"/>
    </row>
    <row r="285" spans="1:3" x14ac:dyDescent="0.25">
      <c r="A285" s="19"/>
      <c r="B285" s="19"/>
      <c r="C285" s="182"/>
    </row>
    <row r="286" spans="1:3" x14ac:dyDescent="0.25">
      <c r="A286" s="19"/>
      <c r="B286" s="19"/>
      <c r="C286" s="182"/>
    </row>
    <row r="287" spans="1:3" x14ac:dyDescent="0.25">
      <c r="A287" s="19"/>
      <c r="B287" s="19"/>
      <c r="C287" s="182"/>
    </row>
    <row r="288" spans="1:3" x14ac:dyDescent="0.25">
      <c r="A288" s="19"/>
      <c r="B288" s="19"/>
      <c r="C288" s="182"/>
    </row>
    <row r="289" spans="1:3" x14ac:dyDescent="0.25">
      <c r="A289" s="19"/>
      <c r="B289" s="19"/>
      <c r="C289" s="182"/>
    </row>
    <row r="290" spans="1:3" x14ac:dyDescent="0.25">
      <c r="A290" s="19"/>
      <c r="B290" s="19"/>
      <c r="C290" s="182"/>
    </row>
    <row r="291" spans="1:3" x14ac:dyDescent="0.25">
      <c r="A291" s="19"/>
      <c r="B291" s="19"/>
      <c r="C291" s="182"/>
    </row>
    <row r="292" spans="1:3" x14ac:dyDescent="0.25">
      <c r="A292" s="19"/>
      <c r="B292" s="19"/>
      <c r="C292" s="182"/>
    </row>
    <row r="293" spans="1:3" x14ac:dyDescent="0.25">
      <c r="A293" s="19"/>
      <c r="B293" s="19"/>
      <c r="C293" s="182"/>
    </row>
    <row r="294" spans="1:3" x14ac:dyDescent="0.25">
      <c r="A294" s="19"/>
      <c r="B294" s="19"/>
      <c r="C294" s="182"/>
    </row>
    <row r="295" spans="1:3" x14ac:dyDescent="0.25">
      <c r="A295" s="19"/>
      <c r="B295" s="19"/>
      <c r="C295" s="182"/>
    </row>
    <row r="296" spans="1:3" x14ac:dyDescent="0.25">
      <c r="A296" s="19"/>
      <c r="B296" s="19"/>
      <c r="C296" s="182"/>
    </row>
    <row r="297" spans="1:3" x14ac:dyDescent="0.25">
      <c r="A297" s="19"/>
      <c r="B297" s="19"/>
      <c r="C297" s="182"/>
    </row>
    <row r="298" spans="1:3" x14ac:dyDescent="0.25">
      <c r="A298" s="19"/>
      <c r="B298" s="19"/>
      <c r="C298" s="182"/>
    </row>
    <row r="299" spans="1:3" x14ac:dyDescent="0.25">
      <c r="A299" s="19"/>
      <c r="B299" s="19"/>
      <c r="C299" s="182"/>
    </row>
    <row r="300" spans="1:3" x14ac:dyDescent="0.25">
      <c r="A300" s="19"/>
      <c r="B300" s="19"/>
      <c r="C300" s="182"/>
    </row>
    <row r="301" spans="1:3" x14ac:dyDescent="0.25">
      <c r="A301" s="19"/>
      <c r="B301" s="19"/>
      <c r="C301" s="182"/>
    </row>
    <row r="302" spans="1:3" x14ac:dyDescent="0.25">
      <c r="A302" s="19"/>
      <c r="B302" s="19"/>
      <c r="C302" s="182"/>
    </row>
    <row r="303" spans="1:3" x14ac:dyDescent="0.25">
      <c r="A303" s="19"/>
      <c r="B303" s="19"/>
      <c r="C303" s="182"/>
    </row>
    <row r="304" spans="1:3" x14ac:dyDescent="0.25">
      <c r="A304" s="19"/>
      <c r="B304" s="19"/>
      <c r="C304" s="182"/>
    </row>
    <row r="305" spans="1:3" x14ac:dyDescent="0.25">
      <c r="A305" s="19"/>
      <c r="B305" s="19"/>
      <c r="C305" s="182"/>
    </row>
    <row r="306" spans="1:3" x14ac:dyDescent="0.25">
      <c r="A306" s="19"/>
      <c r="B306" s="19"/>
      <c r="C306" s="182"/>
    </row>
    <row r="307" spans="1:3" x14ac:dyDescent="0.25">
      <c r="A307" s="19"/>
      <c r="B307" s="19"/>
      <c r="C307" s="182"/>
    </row>
    <row r="308" spans="1:3" x14ac:dyDescent="0.25">
      <c r="A308" s="19"/>
      <c r="B308" s="19"/>
      <c r="C308" s="182"/>
    </row>
    <row r="309" spans="1:3" x14ac:dyDescent="0.25">
      <c r="A309" s="19"/>
      <c r="B309" s="19"/>
      <c r="C309" s="182"/>
    </row>
    <row r="310" spans="1:3" x14ac:dyDescent="0.25">
      <c r="A310" s="19"/>
      <c r="B310" s="19"/>
      <c r="C310" s="182"/>
    </row>
    <row r="311" spans="1:3" x14ac:dyDescent="0.25">
      <c r="A311" s="19"/>
      <c r="B311" s="19"/>
      <c r="C311" s="182"/>
    </row>
    <row r="312" spans="1:3" x14ac:dyDescent="0.25">
      <c r="A312" s="19"/>
      <c r="B312" s="19"/>
      <c r="C312" s="182"/>
    </row>
    <row r="313" spans="1:3" x14ac:dyDescent="0.25">
      <c r="A313" s="19"/>
      <c r="B313" s="19"/>
      <c r="C313" s="182"/>
    </row>
    <row r="314" spans="1:3" x14ac:dyDescent="0.25">
      <c r="A314" s="19"/>
      <c r="B314" s="19"/>
      <c r="C314" s="182"/>
    </row>
    <row r="315" spans="1:3" x14ac:dyDescent="0.25">
      <c r="A315" s="19"/>
      <c r="B315" s="19"/>
      <c r="C315" s="182"/>
    </row>
    <row r="316" spans="1:3" x14ac:dyDescent="0.25">
      <c r="A316" s="19"/>
      <c r="B316" s="19"/>
      <c r="C316" s="182"/>
    </row>
    <row r="317" spans="1:3" x14ac:dyDescent="0.25">
      <c r="A317" s="19"/>
      <c r="B317" s="19"/>
      <c r="C317" s="182"/>
    </row>
    <row r="318" spans="1:3" x14ac:dyDescent="0.25">
      <c r="A318" s="19"/>
      <c r="B318" s="19"/>
      <c r="C318" s="182"/>
    </row>
    <row r="319" spans="1:3" x14ac:dyDescent="0.25">
      <c r="A319" s="19"/>
      <c r="B319" s="19"/>
      <c r="C319" s="182"/>
    </row>
    <row r="320" spans="1:3" x14ac:dyDescent="0.25">
      <c r="A320" s="19"/>
      <c r="B320" s="19"/>
      <c r="C320" s="182"/>
    </row>
    <row r="321" spans="1:3" x14ac:dyDescent="0.25">
      <c r="A321" s="19"/>
      <c r="B321" s="19"/>
      <c r="C321" s="182"/>
    </row>
    <row r="322" spans="1:3" x14ac:dyDescent="0.25">
      <c r="A322" s="19"/>
      <c r="B322" s="19"/>
      <c r="C322" s="182"/>
    </row>
    <row r="323" spans="1:3" x14ac:dyDescent="0.25">
      <c r="A323" s="19"/>
      <c r="B323" s="19"/>
      <c r="C323" s="182"/>
    </row>
    <row r="324" spans="1:3" x14ac:dyDescent="0.25">
      <c r="A324" s="19"/>
      <c r="B324" s="19"/>
      <c r="C324" s="182"/>
    </row>
    <row r="325" spans="1:3" x14ac:dyDescent="0.25">
      <c r="A325" s="19"/>
      <c r="B325" s="19"/>
      <c r="C325" s="182"/>
    </row>
    <row r="326" spans="1:3" x14ac:dyDescent="0.25">
      <c r="A326" s="19"/>
      <c r="B326" s="19"/>
      <c r="C326" s="182"/>
    </row>
    <row r="327" spans="1:3" x14ac:dyDescent="0.25">
      <c r="A327" s="19"/>
      <c r="B327" s="19"/>
      <c r="C327" s="182"/>
    </row>
    <row r="328" spans="1:3" x14ac:dyDescent="0.25">
      <c r="A328" s="19"/>
      <c r="B328" s="19"/>
      <c r="C328" s="182"/>
    </row>
    <row r="329" spans="1:3" x14ac:dyDescent="0.25">
      <c r="A329" s="19"/>
      <c r="B329" s="19"/>
      <c r="C329" s="182"/>
    </row>
    <row r="330" spans="1:3" x14ac:dyDescent="0.25">
      <c r="A330" s="19"/>
      <c r="B330" s="19"/>
      <c r="C330" s="182"/>
    </row>
    <row r="331" spans="1:3" x14ac:dyDescent="0.25">
      <c r="A331" s="19"/>
      <c r="B331" s="19"/>
      <c r="C331" s="182"/>
    </row>
    <row r="332" spans="1:3" x14ac:dyDescent="0.25">
      <c r="A332" s="19"/>
      <c r="B332" s="19"/>
      <c r="C332" s="182"/>
    </row>
    <row r="333" spans="1:3" x14ac:dyDescent="0.25">
      <c r="A333" s="19"/>
      <c r="B333" s="19"/>
      <c r="C333" s="182"/>
    </row>
    <row r="334" spans="1:3" x14ac:dyDescent="0.25">
      <c r="A334" s="19"/>
      <c r="B334" s="19"/>
      <c r="C334" s="182"/>
    </row>
    <row r="335" spans="1:3" x14ac:dyDescent="0.25">
      <c r="A335" s="19"/>
      <c r="B335" s="19"/>
      <c r="C335" s="182"/>
    </row>
    <row r="336" spans="1:3" x14ac:dyDescent="0.25">
      <c r="A336" s="19"/>
      <c r="B336" s="19"/>
      <c r="C336" s="182"/>
    </row>
    <row r="337" spans="1:3" x14ac:dyDescent="0.25">
      <c r="A337" s="19"/>
      <c r="B337" s="19"/>
      <c r="C337" s="182"/>
    </row>
    <row r="338" spans="1:3" x14ac:dyDescent="0.25">
      <c r="A338" s="19"/>
      <c r="B338" s="19"/>
      <c r="C338" s="182"/>
    </row>
    <row r="339" spans="1:3" x14ac:dyDescent="0.25">
      <c r="A339" s="19"/>
      <c r="B339" s="19"/>
      <c r="C339" s="182"/>
    </row>
    <row r="340" spans="1:3" x14ac:dyDescent="0.25">
      <c r="A340" s="19"/>
      <c r="B340" s="19"/>
      <c r="C340" s="182"/>
    </row>
    <row r="341" spans="1:3" x14ac:dyDescent="0.25">
      <c r="A341" s="19"/>
      <c r="B341" s="19"/>
      <c r="C341" s="182"/>
    </row>
    <row r="342" spans="1:3" x14ac:dyDescent="0.25">
      <c r="A342" s="19"/>
      <c r="B342" s="19"/>
      <c r="C342" s="182"/>
    </row>
    <row r="343" spans="1:3" x14ac:dyDescent="0.25">
      <c r="A343" s="19"/>
      <c r="B343" s="19"/>
      <c r="C343" s="182"/>
    </row>
    <row r="344" spans="1:3" x14ac:dyDescent="0.25">
      <c r="A344" s="19"/>
      <c r="B344" s="19"/>
      <c r="C344" s="182"/>
    </row>
    <row r="345" spans="1:3" x14ac:dyDescent="0.25">
      <c r="A345" s="19"/>
      <c r="B345" s="19"/>
      <c r="C345" s="182"/>
    </row>
    <row r="346" spans="1:3" x14ac:dyDescent="0.25">
      <c r="A346" s="19"/>
      <c r="B346" s="19"/>
      <c r="C346" s="182"/>
    </row>
    <row r="347" spans="1:3" x14ac:dyDescent="0.25">
      <c r="A347" s="19"/>
      <c r="B347" s="19"/>
      <c r="C347" s="182"/>
    </row>
    <row r="348" spans="1:3" x14ac:dyDescent="0.25">
      <c r="A348" s="19"/>
      <c r="B348" s="19"/>
      <c r="C348" s="182"/>
    </row>
    <row r="349" spans="1:3" x14ac:dyDescent="0.25">
      <c r="A349" s="19"/>
      <c r="B349" s="19"/>
      <c r="C349" s="182"/>
    </row>
    <row r="350" spans="1:3" x14ac:dyDescent="0.25">
      <c r="A350" s="19"/>
      <c r="B350" s="19"/>
      <c r="C350" s="182"/>
    </row>
    <row r="351" spans="1:3" x14ac:dyDescent="0.25">
      <c r="A351" s="19"/>
      <c r="B351" s="19"/>
      <c r="C351" s="182"/>
    </row>
    <row r="352" spans="1:3" x14ac:dyDescent="0.25">
      <c r="A352" s="19"/>
      <c r="B352" s="19"/>
      <c r="C352" s="182"/>
    </row>
    <row r="353" spans="1:3" x14ac:dyDescent="0.25">
      <c r="A353" s="19"/>
      <c r="B353" s="19"/>
      <c r="C353" s="182"/>
    </row>
    <row r="354" spans="1:3" x14ac:dyDescent="0.25">
      <c r="A354" s="19"/>
      <c r="B354" s="19"/>
      <c r="C354" s="182"/>
    </row>
    <row r="355" spans="1:3" x14ac:dyDescent="0.25">
      <c r="A355" s="19"/>
      <c r="B355" s="19"/>
      <c r="C355" s="182"/>
    </row>
    <row r="356" spans="1:3" x14ac:dyDescent="0.25">
      <c r="A356" s="19"/>
      <c r="B356" s="19"/>
      <c r="C356" s="182"/>
    </row>
    <row r="357" spans="1:3" x14ac:dyDescent="0.25">
      <c r="A357" s="19"/>
      <c r="B357" s="19"/>
      <c r="C357" s="182"/>
    </row>
    <row r="358" spans="1:3" x14ac:dyDescent="0.25">
      <c r="A358" s="19"/>
      <c r="B358" s="19"/>
      <c r="C358" s="182"/>
    </row>
    <row r="359" spans="1:3" x14ac:dyDescent="0.25">
      <c r="A359" s="19"/>
      <c r="B359" s="19"/>
      <c r="C359" s="182"/>
    </row>
    <row r="360" spans="1:3" x14ac:dyDescent="0.25">
      <c r="A360" s="19"/>
      <c r="B360" s="19"/>
      <c r="C360" s="182"/>
    </row>
    <row r="361" spans="1:3" x14ac:dyDescent="0.25">
      <c r="A361" s="19"/>
      <c r="B361" s="19"/>
      <c r="C361" s="182"/>
    </row>
    <row r="362" spans="1:3" x14ac:dyDescent="0.25">
      <c r="A362" s="19"/>
      <c r="B362" s="19"/>
      <c r="C362" s="182"/>
    </row>
    <row r="363" spans="1:3" x14ac:dyDescent="0.25">
      <c r="A363" s="19"/>
      <c r="B363" s="19"/>
      <c r="C363" s="182"/>
    </row>
    <row r="364" spans="1:3" x14ac:dyDescent="0.25">
      <c r="A364" s="19"/>
      <c r="B364" s="19"/>
      <c r="C364" s="182"/>
    </row>
    <row r="365" spans="1:3" x14ac:dyDescent="0.25">
      <c r="A365" s="19"/>
      <c r="B365" s="19"/>
      <c r="C365" s="182"/>
    </row>
    <row r="366" spans="1:3" x14ac:dyDescent="0.25">
      <c r="A366" s="19"/>
      <c r="B366" s="19"/>
      <c r="C366" s="182"/>
    </row>
    <row r="367" spans="1:3" x14ac:dyDescent="0.25">
      <c r="A367" s="19"/>
      <c r="B367" s="19"/>
      <c r="C367" s="182"/>
    </row>
    <row r="368" spans="1:3" x14ac:dyDescent="0.25">
      <c r="A368" s="19"/>
      <c r="B368" s="19"/>
      <c r="C368" s="182"/>
    </row>
    <row r="369" spans="1:3" x14ac:dyDescent="0.25">
      <c r="A369" s="19"/>
      <c r="B369" s="19"/>
      <c r="C369" s="182"/>
    </row>
    <row r="370" spans="1:3" x14ac:dyDescent="0.25">
      <c r="A370" s="19"/>
      <c r="B370" s="19"/>
      <c r="C370" s="182"/>
    </row>
    <row r="371" spans="1:3" x14ac:dyDescent="0.25">
      <c r="A371" s="19"/>
      <c r="B371" s="19"/>
      <c r="C371" s="182"/>
    </row>
    <row r="372" spans="1:3" x14ac:dyDescent="0.25">
      <c r="A372" s="19"/>
      <c r="B372" s="19"/>
      <c r="C372" s="182"/>
    </row>
    <row r="373" spans="1:3" x14ac:dyDescent="0.25">
      <c r="A373" s="19"/>
      <c r="B373" s="19"/>
      <c r="C373" s="182"/>
    </row>
    <row r="374" spans="1:3" x14ac:dyDescent="0.25">
      <c r="A374" s="19"/>
      <c r="B374" s="19"/>
      <c r="C374" s="182"/>
    </row>
    <row r="375" spans="1:3" x14ac:dyDescent="0.25">
      <c r="A375" s="19"/>
      <c r="B375" s="19"/>
      <c r="C375" s="182"/>
    </row>
    <row r="376" spans="1:3" x14ac:dyDescent="0.25">
      <c r="A376" s="19"/>
      <c r="B376" s="19"/>
      <c r="C376" s="182"/>
    </row>
    <row r="377" spans="1:3" x14ac:dyDescent="0.25">
      <c r="A377" s="19"/>
      <c r="B377" s="19"/>
      <c r="C377" s="182"/>
    </row>
    <row r="378" spans="1:3" x14ac:dyDescent="0.25">
      <c r="A378" s="19"/>
      <c r="B378" s="19"/>
      <c r="C378" s="182"/>
    </row>
    <row r="379" spans="1:3" x14ac:dyDescent="0.25">
      <c r="A379" s="19"/>
      <c r="B379" s="19"/>
      <c r="C379" s="182"/>
    </row>
    <row r="380" spans="1:3" x14ac:dyDescent="0.25">
      <c r="A380" s="19"/>
      <c r="B380" s="19"/>
      <c r="C380" s="182"/>
    </row>
    <row r="381" spans="1:3" x14ac:dyDescent="0.25">
      <c r="A381" s="19"/>
      <c r="B381" s="19"/>
      <c r="C381" s="182"/>
    </row>
    <row r="382" spans="1:3" x14ac:dyDescent="0.25">
      <c r="A382" s="19"/>
      <c r="B382" s="19"/>
      <c r="C382" s="182"/>
    </row>
    <row r="383" spans="1:3" x14ac:dyDescent="0.25">
      <c r="A383" s="19"/>
      <c r="B383" s="19"/>
      <c r="C383" s="182"/>
    </row>
    <row r="384" spans="1:3" x14ac:dyDescent="0.25">
      <c r="A384" s="19"/>
      <c r="B384" s="19"/>
      <c r="C384" s="182"/>
    </row>
    <row r="385" spans="1:3" x14ac:dyDescent="0.25">
      <c r="A385" s="19"/>
      <c r="B385" s="19"/>
      <c r="C385" s="182"/>
    </row>
    <row r="386" spans="1:3" x14ac:dyDescent="0.25">
      <c r="A386" s="19"/>
      <c r="B386" s="19"/>
      <c r="C386" s="182"/>
    </row>
    <row r="387" spans="1:3" x14ac:dyDescent="0.25">
      <c r="A387" s="19"/>
      <c r="B387" s="19"/>
      <c r="C387" s="182"/>
    </row>
    <row r="388" spans="1:3" x14ac:dyDescent="0.25">
      <c r="A388" s="19"/>
      <c r="B388" s="19"/>
      <c r="C388" s="182"/>
    </row>
    <row r="389" spans="1:3" x14ac:dyDescent="0.25">
      <c r="A389" s="19"/>
      <c r="B389" s="19"/>
      <c r="C389" s="182"/>
    </row>
    <row r="390" spans="1:3" x14ac:dyDescent="0.25">
      <c r="A390" s="19"/>
      <c r="B390" s="19"/>
      <c r="C390" s="182"/>
    </row>
    <row r="391" spans="1:3" x14ac:dyDescent="0.25">
      <c r="A391" s="19"/>
      <c r="B391" s="19"/>
      <c r="C391" s="182"/>
    </row>
    <row r="392" spans="1:3" x14ac:dyDescent="0.25">
      <c r="A392" s="19"/>
      <c r="B392" s="19"/>
      <c r="C392" s="182"/>
    </row>
    <row r="393" spans="1:3" x14ac:dyDescent="0.25">
      <c r="A393" s="19"/>
      <c r="B393" s="19"/>
      <c r="C393" s="182"/>
    </row>
    <row r="394" spans="1:3" x14ac:dyDescent="0.25">
      <c r="A394" s="19"/>
      <c r="B394" s="19"/>
      <c r="C394" s="182"/>
    </row>
    <row r="395" spans="1:3" x14ac:dyDescent="0.25">
      <c r="A395" s="19"/>
      <c r="B395" s="19"/>
      <c r="C395" s="182"/>
    </row>
    <row r="396" spans="1:3" x14ac:dyDescent="0.25">
      <c r="A396" s="19"/>
      <c r="B396" s="19"/>
      <c r="C396" s="182"/>
    </row>
    <row r="397" spans="1:3" x14ac:dyDescent="0.25">
      <c r="A397" s="19"/>
      <c r="B397" s="19"/>
      <c r="C397" s="182"/>
    </row>
    <row r="398" spans="1:3" x14ac:dyDescent="0.25">
      <c r="A398" s="19"/>
      <c r="B398" s="19"/>
      <c r="C398" s="182"/>
    </row>
    <row r="399" spans="1:3" x14ac:dyDescent="0.25">
      <c r="A399" s="19"/>
      <c r="B399" s="19"/>
      <c r="C399" s="182"/>
    </row>
    <row r="400" spans="1:3" x14ac:dyDescent="0.25">
      <c r="A400" s="19"/>
      <c r="B400" s="19"/>
      <c r="C400" s="182"/>
    </row>
    <row r="401" spans="1:3" x14ac:dyDescent="0.25">
      <c r="A401" s="19"/>
      <c r="B401" s="19"/>
      <c r="C401" s="182"/>
    </row>
    <row r="402" spans="1:3" x14ac:dyDescent="0.25">
      <c r="A402" s="19"/>
      <c r="B402" s="19"/>
      <c r="C402" s="182"/>
    </row>
    <row r="403" spans="1:3" x14ac:dyDescent="0.25">
      <c r="A403" s="19"/>
      <c r="B403" s="19"/>
      <c r="C403" s="182"/>
    </row>
    <row r="404" spans="1:3" x14ac:dyDescent="0.25">
      <c r="A404" s="19"/>
      <c r="B404" s="19"/>
      <c r="C404" s="182"/>
    </row>
    <row r="405" spans="1:3" x14ac:dyDescent="0.25">
      <c r="A405" s="19"/>
      <c r="B405" s="19"/>
      <c r="C405" s="182"/>
    </row>
    <row r="406" spans="1:3" x14ac:dyDescent="0.25">
      <c r="A406" s="19"/>
      <c r="B406" s="19"/>
      <c r="C406" s="182"/>
    </row>
    <row r="407" spans="1:3" x14ac:dyDescent="0.25">
      <c r="A407" s="19"/>
      <c r="B407" s="19"/>
      <c r="C407" s="182"/>
    </row>
    <row r="408" spans="1:3" x14ac:dyDescent="0.25">
      <c r="A408" s="19"/>
      <c r="B408" s="19"/>
      <c r="C408" s="182"/>
    </row>
    <row r="409" spans="1:3" x14ac:dyDescent="0.25">
      <c r="A409" s="19"/>
      <c r="B409" s="19"/>
      <c r="C409" s="182"/>
    </row>
    <row r="410" spans="1:3" x14ac:dyDescent="0.25">
      <c r="A410" s="19"/>
      <c r="B410" s="19"/>
      <c r="C410" s="182"/>
    </row>
    <row r="411" spans="1:3" x14ac:dyDescent="0.25">
      <c r="A411" s="19"/>
      <c r="B411" s="19"/>
      <c r="C411" s="182"/>
    </row>
    <row r="412" spans="1:3" x14ac:dyDescent="0.25">
      <c r="A412" s="19"/>
      <c r="B412" s="19"/>
      <c r="C412" s="182"/>
    </row>
    <row r="413" spans="1:3" x14ac:dyDescent="0.25">
      <c r="A413" s="19"/>
      <c r="B413" s="19"/>
      <c r="C413" s="182"/>
    </row>
    <row r="414" spans="1:3" x14ac:dyDescent="0.25">
      <c r="A414" s="19"/>
      <c r="B414" s="19"/>
      <c r="C414" s="182"/>
    </row>
    <row r="415" spans="1:3" x14ac:dyDescent="0.25">
      <c r="A415" s="19"/>
      <c r="B415" s="19"/>
      <c r="C415" s="182"/>
    </row>
    <row r="416" spans="1:3" x14ac:dyDescent="0.25">
      <c r="A416" s="19"/>
      <c r="B416" s="19"/>
      <c r="C416" s="182"/>
    </row>
    <row r="417" spans="1:3" x14ac:dyDescent="0.25">
      <c r="A417" s="19"/>
      <c r="B417" s="19"/>
      <c r="C417" s="182"/>
    </row>
    <row r="418" spans="1:3" x14ac:dyDescent="0.25">
      <c r="A418" s="19"/>
      <c r="B418" s="19"/>
      <c r="C418" s="182"/>
    </row>
    <row r="419" spans="1:3" x14ac:dyDescent="0.25">
      <c r="A419" s="19"/>
      <c r="B419" s="19"/>
      <c r="C419" s="182"/>
    </row>
    <row r="420" spans="1:3" x14ac:dyDescent="0.25">
      <c r="A420" s="19"/>
      <c r="B420" s="19"/>
      <c r="C420" s="182"/>
    </row>
    <row r="421" spans="1:3" x14ac:dyDescent="0.25">
      <c r="A421" s="19"/>
      <c r="B421" s="19"/>
      <c r="C421" s="182"/>
    </row>
    <row r="422" spans="1:3" x14ac:dyDescent="0.25">
      <c r="A422" s="19"/>
      <c r="B422" s="19"/>
      <c r="C422" s="182"/>
    </row>
    <row r="423" spans="1:3" x14ac:dyDescent="0.25">
      <c r="A423" s="19"/>
      <c r="B423" s="19"/>
      <c r="C423" s="182"/>
    </row>
    <row r="424" spans="1:3" x14ac:dyDescent="0.25">
      <c r="A424" s="19"/>
      <c r="B424" s="19"/>
      <c r="C424" s="182"/>
    </row>
    <row r="425" spans="1:3" x14ac:dyDescent="0.25">
      <c r="A425" s="19"/>
      <c r="B425" s="19"/>
      <c r="C425" s="182"/>
    </row>
    <row r="426" spans="1:3" x14ac:dyDescent="0.25">
      <c r="A426" s="19"/>
      <c r="B426" s="19"/>
      <c r="C426" s="182"/>
    </row>
    <row r="427" spans="1:3" x14ac:dyDescent="0.25">
      <c r="A427" s="19"/>
      <c r="B427" s="19"/>
      <c r="C427" s="182"/>
    </row>
    <row r="428" spans="1:3" x14ac:dyDescent="0.25">
      <c r="A428" s="19"/>
      <c r="B428" s="19"/>
      <c r="C428" s="182"/>
    </row>
    <row r="429" spans="1:3" x14ac:dyDescent="0.25">
      <c r="A429" s="19"/>
      <c r="B429" s="19"/>
      <c r="C429" s="182"/>
    </row>
    <row r="430" spans="1:3" x14ac:dyDescent="0.25">
      <c r="A430" s="19"/>
      <c r="B430" s="19"/>
      <c r="C430" s="182"/>
    </row>
    <row r="431" spans="1:3" x14ac:dyDescent="0.25">
      <c r="A431" s="19"/>
      <c r="B431" s="19"/>
      <c r="C431" s="182"/>
    </row>
    <row r="432" spans="1:3" x14ac:dyDescent="0.25">
      <c r="A432" s="19"/>
      <c r="B432" s="19"/>
      <c r="C432" s="182"/>
    </row>
    <row r="433" spans="1:3" x14ac:dyDescent="0.25">
      <c r="A433" s="19"/>
      <c r="B433" s="19"/>
      <c r="C433" s="182"/>
    </row>
    <row r="434" spans="1:3" x14ac:dyDescent="0.25">
      <c r="A434" s="19"/>
      <c r="B434" s="19"/>
      <c r="C434" s="182"/>
    </row>
    <row r="435" spans="1:3" x14ac:dyDescent="0.25">
      <c r="A435" s="19"/>
      <c r="B435" s="19"/>
      <c r="C435" s="182"/>
    </row>
    <row r="436" spans="1:3" x14ac:dyDescent="0.25">
      <c r="A436" s="19"/>
      <c r="B436" s="19"/>
      <c r="C436" s="182"/>
    </row>
    <row r="437" spans="1:3" x14ac:dyDescent="0.25">
      <c r="A437" s="19"/>
      <c r="B437" s="19"/>
      <c r="C437" s="182"/>
    </row>
    <row r="438" spans="1:3" x14ac:dyDescent="0.25">
      <c r="A438" s="19"/>
      <c r="B438" s="19"/>
      <c r="C438" s="182"/>
    </row>
    <row r="439" spans="1:3" x14ac:dyDescent="0.25">
      <c r="A439" s="19"/>
      <c r="B439" s="19"/>
      <c r="C439" s="182"/>
    </row>
    <row r="440" spans="1:3" x14ac:dyDescent="0.25">
      <c r="A440" s="19"/>
      <c r="B440" s="19"/>
      <c r="C440" s="182"/>
    </row>
    <row r="441" spans="1:3" x14ac:dyDescent="0.25">
      <c r="A441" s="19"/>
      <c r="B441" s="19"/>
      <c r="C441" s="182"/>
    </row>
    <row r="442" spans="1:3" x14ac:dyDescent="0.25">
      <c r="A442" s="19"/>
      <c r="B442" s="19"/>
      <c r="C442" s="182"/>
    </row>
    <row r="443" spans="1:3" x14ac:dyDescent="0.25">
      <c r="A443" s="19"/>
      <c r="B443" s="19"/>
      <c r="C443" s="182"/>
    </row>
    <row r="444" spans="1:3" x14ac:dyDescent="0.25">
      <c r="A444" s="19"/>
      <c r="B444" s="19"/>
      <c r="C444" s="182"/>
    </row>
    <row r="445" spans="1:3" x14ac:dyDescent="0.25">
      <c r="A445" s="19"/>
      <c r="B445" s="19"/>
      <c r="C445" s="182"/>
    </row>
    <row r="446" spans="1:3" x14ac:dyDescent="0.25">
      <c r="A446" s="19"/>
      <c r="B446" s="19"/>
      <c r="C446" s="182"/>
    </row>
    <row r="447" spans="1:3" x14ac:dyDescent="0.25">
      <c r="A447" s="19"/>
      <c r="B447" s="19"/>
      <c r="C447" s="182"/>
    </row>
    <row r="448" spans="1:3" x14ac:dyDescent="0.25">
      <c r="A448" s="19"/>
      <c r="B448" s="19"/>
      <c r="C448" s="182"/>
    </row>
    <row r="449" spans="1:3" x14ac:dyDescent="0.25">
      <c r="A449" s="19"/>
      <c r="B449" s="19"/>
      <c r="C449" s="182"/>
    </row>
    <row r="450" spans="1:3" x14ac:dyDescent="0.25">
      <c r="A450" s="19"/>
      <c r="B450" s="19"/>
      <c r="C450" s="182"/>
    </row>
    <row r="451" spans="1:3" x14ac:dyDescent="0.25">
      <c r="A451" s="19"/>
      <c r="B451" s="19"/>
      <c r="C451" s="182"/>
    </row>
    <row r="452" spans="1:3" x14ac:dyDescent="0.25">
      <c r="A452" s="19"/>
      <c r="B452" s="19"/>
      <c r="C452" s="182"/>
    </row>
    <row r="453" spans="1:3" x14ac:dyDescent="0.25">
      <c r="A453" s="19"/>
      <c r="B453" s="19"/>
      <c r="C453" s="182"/>
    </row>
    <row r="454" spans="1:3" x14ac:dyDescent="0.25">
      <c r="A454" s="19"/>
      <c r="B454" s="19"/>
      <c r="C454" s="182"/>
    </row>
    <row r="455" spans="1:3" x14ac:dyDescent="0.25">
      <c r="A455" s="19"/>
      <c r="B455" s="19"/>
      <c r="C455" s="182"/>
    </row>
    <row r="456" spans="1:3" x14ac:dyDescent="0.25">
      <c r="A456" s="19"/>
      <c r="B456" s="19"/>
      <c r="C456" s="182"/>
    </row>
    <row r="457" spans="1:3" x14ac:dyDescent="0.25">
      <c r="A457" s="19"/>
      <c r="B457" s="19"/>
      <c r="C457" s="182"/>
    </row>
    <row r="458" spans="1:3" x14ac:dyDescent="0.25">
      <c r="A458" s="19"/>
      <c r="B458" s="19"/>
      <c r="C458" s="182"/>
    </row>
    <row r="459" spans="1:3" x14ac:dyDescent="0.25">
      <c r="A459" s="19"/>
      <c r="B459" s="19"/>
      <c r="C459" s="182"/>
    </row>
    <row r="460" spans="1:3" x14ac:dyDescent="0.25">
      <c r="A460" s="19"/>
      <c r="B460" s="19"/>
      <c r="C460" s="182"/>
    </row>
    <row r="461" spans="1:3" x14ac:dyDescent="0.25">
      <c r="A461" s="19"/>
      <c r="B461" s="19"/>
      <c r="C461" s="182"/>
    </row>
    <row r="462" spans="1:3" x14ac:dyDescent="0.25">
      <c r="A462" s="19"/>
      <c r="B462" s="19"/>
      <c r="C462" s="182"/>
    </row>
    <row r="463" spans="1:3" x14ac:dyDescent="0.25">
      <c r="A463" s="19"/>
      <c r="B463" s="19"/>
      <c r="C463" s="182"/>
    </row>
    <row r="464" spans="1:3" x14ac:dyDescent="0.25">
      <c r="A464" s="19"/>
      <c r="B464" s="19"/>
      <c r="C464" s="182"/>
    </row>
    <row r="465" spans="1:3" x14ac:dyDescent="0.25">
      <c r="A465" s="19"/>
      <c r="B465" s="19"/>
      <c r="C465" s="182"/>
    </row>
    <row r="466" spans="1:3" x14ac:dyDescent="0.25">
      <c r="A466" s="19"/>
      <c r="B466" s="19"/>
      <c r="C466" s="182"/>
    </row>
    <row r="467" spans="1:3" x14ac:dyDescent="0.25">
      <c r="A467" s="19"/>
      <c r="B467" s="19"/>
      <c r="C467" s="182"/>
    </row>
    <row r="468" spans="1:3" x14ac:dyDescent="0.25">
      <c r="A468" s="19"/>
      <c r="B468" s="19"/>
      <c r="C468" s="182"/>
    </row>
    <row r="469" spans="1:3" x14ac:dyDescent="0.25">
      <c r="A469" s="19"/>
      <c r="B469" s="19"/>
      <c r="C469" s="182"/>
    </row>
    <row r="470" spans="1:3" x14ac:dyDescent="0.25">
      <c r="A470" s="19"/>
      <c r="B470" s="19"/>
      <c r="C470" s="182"/>
    </row>
    <row r="471" spans="1:3" x14ac:dyDescent="0.25">
      <c r="A471" s="19"/>
      <c r="B471" s="19"/>
      <c r="C471" s="182"/>
    </row>
    <row r="472" spans="1:3" x14ac:dyDescent="0.25">
      <c r="A472" s="19"/>
      <c r="B472" s="19"/>
      <c r="C472" s="182"/>
    </row>
    <row r="473" spans="1:3" x14ac:dyDescent="0.25">
      <c r="A473" s="19"/>
      <c r="B473" s="19"/>
      <c r="C473" s="182"/>
    </row>
    <row r="474" spans="1:3" x14ac:dyDescent="0.25">
      <c r="A474" s="19"/>
      <c r="B474" s="19"/>
      <c r="C474" s="182"/>
    </row>
    <row r="475" spans="1:3" x14ac:dyDescent="0.25">
      <c r="A475" s="19"/>
      <c r="B475" s="19"/>
      <c r="C475" s="182"/>
    </row>
    <row r="476" spans="1:3" x14ac:dyDescent="0.25">
      <c r="A476" s="19"/>
      <c r="B476" s="19"/>
      <c r="C476" s="182"/>
    </row>
    <row r="477" spans="1:3" x14ac:dyDescent="0.25">
      <c r="A477" s="19"/>
      <c r="B477" s="19"/>
      <c r="C477" s="182"/>
    </row>
    <row r="478" spans="1:3" x14ac:dyDescent="0.25">
      <c r="A478" s="19"/>
      <c r="B478" s="19"/>
      <c r="C478" s="182"/>
    </row>
    <row r="479" spans="1:3" x14ac:dyDescent="0.25">
      <c r="A479" s="19"/>
      <c r="B479" s="19"/>
      <c r="C479" s="182"/>
    </row>
    <row r="480" spans="1:3" x14ac:dyDescent="0.25">
      <c r="A480" s="19"/>
      <c r="B480" s="19"/>
      <c r="C480" s="182"/>
    </row>
    <row r="481" spans="1:3" x14ac:dyDescent="0.25">
      <c r="A481" s="19"/>
      <c r="B481" s="19"/>
      <c r="C481" s="182"/>
    </row>
    <row r="482" spans="1:3" x14ac:dyDescent="0.25">
      <c r="A482" s="19"/>
      <c r="B482" s="19"/>
      <c r="C482" s="182"/>
    </row>
    <row r="483" spans="1:3" x14ac:dyDescent="0.25">
      <c r="A483" s="19"/>
      <c r="B483" s="19"/>
      <c r="C483" s="182"/>
    </row>
    <row r="484" spans="1:3" x14ac:dyDescent="0.25">
      <c r="A484" s="19"/>
      <c r="B484" s="19"/>
      <c r="C484" s="182"/>
    </row>
    <row r="485" spans="1:3" x14ac:dyDescent="0.25">
      <c r="A485" s="19"/>
      <c r="B485" s="19"/>
      <c r="C485" s="182"/>
    </row>
    <row r="486" spans="1:3" x14ac:dyDescent="0.25">
      <c r="A486" s="19"/>
      <c r="B486" s="19"/>
      <c r="C486" s="182"/>
    </row>
    <row r="487" spans="1:3" x14ac:dyDescent="0.25">
      <c r="A487" s="19"/>
      <c r="B487" s="19"/>
      <c r="C487" s="182"/>
    </row>
    <row r="488" spans="1:3" x14ac:dyDescent="0.25">
      <c r="A488" s="19"/>
      <c r="B488" s="19"/>
      <c r="C488" s="182"/>
    </row>
    <row r="489" spans="1:3" x14ac:dyDescent="0.25">
      <c r="A489" s="19"/>
      <c r="B489" s="19"/>
      <c r="C489" s="182"/>
    </row>
    <row r="490" spans="1:3" x14ac:dyDescent="0.25">
      <c r="A490" s="19"/>
      <c r="B490" s="19"/>
      <c r="C490" s="182"/>
    </row>
    <row r="491" spans="1:3" x14ac:dyDescent="0.25">
      <c r="A491" s="19"/>
      <c r="B491" s="19"/>
      <c r="C491" s="182"/>
    </row>
    <row r="492" spans="1:3" x14ac:dyDescent="0.25">
      <c r="A492" s="19"/>
      <c r="B492" s="19"/>
      <c r="C492" s="182"/>
    </row>
    <row r="493" spans="1:3" x14ac:dyDescent="0.25">
      <c r="A493" s="19"/>
      <c r="B493" s="19"/>
      <c r="C493" s="182"/>
    </row>
    <row r="494" spans="1:3" x14ac:dyDescent="0.25">
      <c r="A494" s="19"/>
      <c r="B494" s="19"/>
      <c r="C494" s="182"/>
    </row>
    <row r="495" spans="1:3" x14ac:dyDescent="0.25">
      <c r="A495" s="19"/>
      <c r="B495" s="19"/>
      <c r="C495" s="182"/>
    </row>
    <row r="496" spans="1:3" x14ac:dyDescent="0.25">
      <c r="A496" s="19"/>
      <c r="B496" s="19"/>
      <c r="C496" s="182"/>
    </row>
    <row r="497" spans="1:3" x14ac:dyDescent="0.25">
      <c r="A497" s="19"/>
      <c r="B497" s="19"/>
      <c r="C497" s="182"/>
    </row>
    <row r="498" spans="1:3" x14ac:dyDescent="0.25">
      <c r="A498" s="19"/>
      <c r="B498" s="19"/>
      <c r="C498" s="182"/>
    </row>
    <row r="499" spans="1:3" x14ac:dyDescent="0.25">
      <c r="A499" s="19"/>
      <c r="B499" s="19"/>
      <c r="C499" s="182"/>
    </row>
    <row r="500" spans="1:3" x14ac:dyDescent="0.25">
      <c r="A500" s="19"/>
      <c r="B500" s="19"/>
      <c r="C500" s="182"/>
    </row>
    <row r="501" spans="1:3" x14ac:dyDescent="0.25">
      <c r="A501" s="19"/>
      <c r="B501" s="19"/>
      <c r="C501" s="182"/>
    </row>
    <row r="502" spans="1:3" x14ac:dyDescent="0.25">
      <c r="A502" s="19"/>
      <c r="B502" s="19"/>
      <c r="C502" s="182"/>
    </row>
    <row r="503" spans="1:3" x14ac:dyDescent="0.25">
      <c r="A503" s="19"/>
      <c r="B503" s="19"/>
      <c r="C503" s="182"/>
    </row>
    <row r="504" spans="1:3" x14ac:dyDescent="0.25">
      <c r="A504" s="19"/>
      <c r="B504" s="19"/>
      <c r="C504" s="182"/>
    </row>
    <row r="505" spans="1:3" x14ac:dyDescent="0.25">
      <c r="A505" s="19"/>
      <c r="B505" s="19"/>
      <c r="C505" s="182"/>
    </row>
    <row r="506" spans="1:3" x14ac:dyDescent="0.25">
      <c r="A506" s="19"/>
      <c r="B506" s="19"/>
      <c r="C506" s="182"/>
    </row>
    <row r="507" spans="1:3" x14ac:dyDescent="0.25">
      <c r="A507" s="19"/>
      <c r="B507" s="19"/>
      <c r="C507" s="182"/>
    </row>
    <row r="508" spans="1:3" x14ac:dyDescent="0.25">
      <c r="A508" s="19"/>
      <c r="B508" s="19"/>
      <c r="C508" s="182"/>
    </row>
    <row r="509" spans="1:3" x14ac:dyDescent="0.25">
      <c r="A509" s="19"/>
      <c r="B509" s="19"/>
      <c r="C509" s="182"/>
    </row>
    <row r="510" spans="1:3" x14ac:dyDescent="0.25">
      <c r="A510" s="19"/>
      <c r="B510" s="19"/>
      <c r="C510" s="182"/>
    </row>
    <row r="511" spans="1:3" x14ac:dyDescent="0.25">
      <c r="A511" s="19"/>
      <c r="B511" s="19"/>
      <c r="C511" s="182"/>
    </row>
    <row r="512" spans="1:3" x14ac:dyDescent="0.25">
      <c r="A512" s="19"/>
      <c r="B512" s="19"/>
      <c r="C512" s="182"/>
    </row>
    <row r="513" spans="1:3" x14ac:dyDescent="0.25">
      <c r="A513" s="19"/>
      <c r="B513" s="19"/>
      <c r="C513" s="182"/>
    </row>
    <row r="514" spans="1:3" x14ac:dyDescent="0.25">
      <c r="A514" s="19"/>
      <c r="B514" s="19"/>
      <c r="C514" s="182"/>
    </row>
    <row r="515" spans="1:3" x14ac:dyDescent="0.25">
      <c r="A515" s="19"/>
      <c r="B515" s="19"/>
      <c r="C515" s="182"/>
    </row>
    <row r="516" spans="1:3" x14ac:dyDescent="0.25">
      <c r="A516" s="19"/>
      <c r="B516" s="19"/>
      <c r="C516" s="182"/>
    </row>
    <row r="517" spans="1:3" x14ac:dyDescent="0.25">
      <c r="A517" s="19"/>
      <c r="B517" s="19"/>
      <c r="C517" s="182"/>
    </row>
    <row r="518" spans="1:3" x14ac:dyDescent="0.25">
      <c r="A518" s="19"/>
      <c r="B518" s="19"/>
      <c r="C518" s="182"/>
    </row>
    <row r="519" spans="1:3" x14ac:dyDescent="0.25">
      <c r="A519" s="19"/>
      <c r="B519" s="19"/>
      <c r="C519" s="182"/>
    </row>
    <row r="520" spans="1:3" x14ac:dyDescent="0.25">
      <c r="A520" s="19"/>
      <c r="B520" s="19"/>
      <c r="C520" s="182"/>
    </row>
    <row r="521" spans="1:3" x14ac:dyDescent="0.25">
      <c r="A521" s="19"/>
      <c r="B521" s="19"/>
      <c r="C521" s="182"/>
    </row>
    <row r="522" spans="1:3" x14ac:dyDescent="0.25">
      <c r="A522" s="19"/>
      <c r="B522" s="19"/>
      <c r="C522" s="182"/>
    </row>
    <row r="523" spans="1:3" x14ac:dyDescent="0.25">
      <c r="A523" s="19"/>
      <c r="B523" s="19"/>
      <c r="C523" s="182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76C0-D233-4244-BBF9-8C6E20DDB52F}">
  <sheetPr codeName="Planilha6"/>
  <dimension ref="A1:F135"/>
  <sheetViews>
    <sheetView showGridLines="0" zoomScaleNormal="100" workbookViewId="0">
      <selection activeCell="J16" sqref="J16"/>
    </sheetView>
  </sheetViews>
  <sheetFormatPr defaultRowHeight="12.75" x14ac:dyDescent="0.2"/>
  <cols>
    <col min="1" max="1" width="16" style="211" customWidth="1"/>
    <col min="2" max="2" width="16" style="212" customWidth="1"/>
    <col min="3" max="4" width="10.7109375" style="212" customWidth="1"/>
    <col min="5" max="5" width="12.7109375" style="212" customWidth="1"/>
    <col min="6" max="6" width="10.7109375" style="213" customWidth="1"/>
    <col min="7" max="7" width="10.42578125" style="9" customWidth="1"/>
    <col min="8" max="16384" width="9.140625" style="9"/>
  </cols>
  <sheetData>
    <row r="1" spans="1:6" ht="25.5" x14ac:dyDescent="0.2">
      <c r="A1" s="204" t="s">
        <v>4</v>
      </c>
      <c r="B1" s="205" t="s">
        <v>5</v>
      </c>
      <c r="C1" s="205" t="s">
        <v>21</v>
      </c>
      <c r="D1" s="205" t="s">
        <v>32</v>
      </c>
      <c r="E1" s="205" t="s">
        <v>20</v>
      </c>
      <c r="F1" s="206" t="s">
        <v>19</v>
      </c>
    </row>
    <row r="2" spans="1:6" s="16" customFormat="1" ht="14.1" customHeight="1" x14ac:dyDescent="0.25">
      <c r="A2" s="214" t="s">
        <v>367</v>
      </c>
      <c r="B2" s="215"/>
      <c r="C2" s="215">
        <v>1</v>
      </c>
      <c r="D2" s="215"/>
      <c r="E2" s="217">
        <v>2021</v>
      </c>
      <c r="F2" s="216">
        <v>4.5999999999999996</v>
      </c>
    </row>
    <row r="3" spans="1:6" s="16" customFormat="1" ht="14.1" customHeight="1" x14ac:dyDescent="0.25">
      <c r="A3" s="214" t="s">
        <v>367</v>
      </c>
      <c r="B3" s="10"/>
      <c r="C3" s="215">
        <v>1</v>
      </c>
      <c r="D3" s="10"/>
      <c r="E3" s="217">
        <v>2022</v>
      </c>
      <c r="F3" s="15">
        <v>4.6999999999999993</v>
      </c>
    </row>
    <row r="4" spans="1:6" s="16" customFormat="1" ht="14.1" customHeight="1" x14ac:dyDescent="0.25">
      <c r="A4" s="214" t="s">
        <v>367</v>
      </c>
      <c r="B4" s="10"/>
      <c r="C4" s="215">
        <v>1</v>
      </c>
      <c r="D4" s="10"/>
      <c r="E4" s="217">
        <v>2023</v>
      </c>
      <c r="F4" s="15">
        <v>4.7999999999999989</v>
      </c>
    </row>
    <row r="5" spans="1:6" s="16" customFormat="1" ht="14.1" customHeight="1" x14ac:dyDescent="0.25">
      <c r="A5" s="214" t="s">
        <v>367</v>
      </c>
      <c r="B5" s="10"/>
      <c r="C5" s="215">
        <v>1</v>
      </c>
      <c r="D5" s="10"/>
      <c r="E5" s="217">
        <v>2024</v>
      </c>
      <c r="F5" s="15">
        <v>4.8999999999999986</v>
      </c>
    </row>
    <row r="6" spans="1:6" s="16" customFormat="1" ht="14.1" customHeight="1" x14ac:dyDescent="0.25">
      <c r="A6" s="214" t="s">
        <v>367</v>
      </c>
      <c r="B6" s="10"/>
      <c r="C6" s="215">
        <v>1</v>
      </c>
      <c r="D6" s="10"/>
      <c r="E6" s="217">
        <v>2025</v>
      </c>
      <c r="F6" s="15">
        <v>4.9999999999999982</v>
      </c>
    </row>
    <row r="7" spans="1:6" s="16" customFormat="1" ht="14.1" customHeight="1" x14ac:dyDescent="0.25">
      <c r="A7" s="214" t="s">
        <v>367</v>
      </c>
      <c r="B7" s="10"/>
      <c r="C7" s="215">
        <v>1</v>
      </c>
      <c r="D7" s="10"/>
      <c r="E7" s="217">
        <v>2026</v>
      </c>
      <c r="F7" s="15">
        <v>5.0999999999999979</v>
      </c>
    </row>
    <row r="8" spans="1:6" s="16" customFormat="1" ht="14.1" customHeight="1" x14ac:dyDescent="0.25">
      <c r="A8" s="214" t="s">
        <v>367</v>
      </c>
      <c r="B8" s="10"/>
      <c r="C8" s="215">
        <v>1</v>
      </c>
      <c r="D8" s="10"/>
      <c r="E8" s="217">
        <v>2027</v>
      </c>
      <c r="F8" s="15">
        <v>5.1999999999999975</v>
      </c>
    </row>
    <row r="9" spans="1:6" s="16" customFormat="1" ht="14.1" customHeight="1" x14ac:dyDescent="0.25">
      <c r="A9" s="214" t="s">
        <v>371</v>
      </c>
      <c r="B9" s="10"/>
      <c r="C9" s="215">
        <v>1</v>
      </c>
      <c r="D9" s="215"/>
      <c r="E9" s="217">
        <v>2021</v>
      </c>
      <c r="F9" s="15">
        <v>2.6</v>
      </c>
    </row>
    <row r="10" spans="1:6" s="16" customFormat="1" ht="14.1" customHeight="1" x14ac:dyDescent="0.25">
      <c r="A10" s="214" t="s">
        <v>371</v>
      </c>
      <c r="B10" s="10"/>
      <c r="C10" s="215">
        <v>1</v>
      </c>
      <c r="D10" s="10"/>
      <c r="E10" s="217">
        <v>2022</v>
      </c>
      <c r="F10" s="15">
        <v>2.79</v>
      </c>
    </row>
    <row r="11" spans="1:6" s="16" customFormat="1" ht="14.1" customHeight="1" x14ac:dyDescent="0.25">
      <c r="A11" s="214" t="s">
        <v>371</v>
      </c>
      <c r="B11" s="10"/>
      <c r="C11" s="215">
        <v>1</v>
      </c>
      <c r="D11" s="10"/>
      <c r="E11" s="217">
        <v>2023</v>
      </c>
      <c r="F11" s="15">
        <v>2.96</v>
      </c>
    </row>
    <row r="12" spans="1:6" s="16" customFormat="1" ht="14.1" customHeight="1" x14ac:dyDescent="0.25">
      <c r="A12" s="214" t="s">
        <v>371</v>
      </c>
      <c r="B12" s="10"/>
      <c r="C12" s="215">
        <v>1</v>
      </c>
      <c r="D12" s="10"/>
      <c r="E12" s="217">
        <v>2024</v>
      </c>
      <c r="F12" s="15">
        <v>3.26</v>
      </c>
    </row>
    <row r="13" spans="1:6" s="16" customFormat="1" ht="14.1" customHeight="1" x14ac:dyDescent="0.25">
      <c r="A13" s="214" t="s">
        <v>371</v>
      </c>
      <c r="B13" s="10"/>
      <c r="C13" s="215">
        <v>1</v>
      </c>
      <c r="D13" s="10"/>
      <c r="E13" s="217">
        <v>2025</v>
      </c>
      <c r="F13" s="15">
        <v>3.4</v>
      </c>
    </row>
    <row r="14" spans="1:6" s="16" customFormat="1" ht="14.1" customHeight="1" x14ac:dyDescent="0.25">
      <c r="A14" s="214" t="s">
        <v>371</v>
      </c>
      <c r="B14" s="10"/>
      <c r="C14" s="215">
        <v>1</v>
      </c>
      <c r="D14" s="10"/>
      <c r="E14" s="217">
        <v>2026</v>
      </c>
      <c r="F14" s="15">
        <v>3.66</v>
      </c>
    </row>
    <row r="15" spans="1:6" s="16" customFormat="1" ht="14.1" customHeight="1" x14ac:dyDescent="0.25">
      <c r="A15" s="214" t="s">
        <v>366</v>
      </c>
      <c r="B15" s="10"/>
      <c r="C15" s="215">
        <v>1</v>
      </c>
      <c r="D15" s="215"/>
      <c r="E15" s="217">
        <v>2021</v>
      </c>
      <c r="F15" s="15">
        <v>9.5</v>
      </c>
    </row>
    <row r="16" spans="1:6" s="16" customFormat="1" ht="14.1" customHeight="1" x14ac:dyDescent="0.25">
      <c r="A16" s="214" t="s">
        <v>366</v>
      </c>
      <c r="B16" s="10"/>
      <c r="C16" s="215">
        <v>1</v>
      </c>
      <c r="D16" s="10"/>
      <c r="E16" s="217">
        <v>2022</v>
      </c>
      <c r="F16" s="15">
        <v>10</v>
      </c>
    </row>
    <row r="17" spans="1:6" s="16" customFormat="1" ht="14.1" customHeight="1" x14ac:dyDescent="0.25">
      <c r="A17" s="214" t="s">
        <v>366</v>
      </c>
      <c r="B17" s="10"/>
      <c r="C17" s="215">
        <v>1</v>
      </c>
      <c r="D17" s="10"/>
      <c r="E17" s="217">
        <v>2023</v>
      </c>
      <c r="F17" s="15">
        <v>10.5</v>
      </c>
    </row>
    <row r="18" spans="1:6" s="16" customFormat="1" ht="14.1" customHeight="1" x14ac:dyDescent="0.25">
      <c r="A18" s="214" t="s">
        <v>366</v>
      </c>
      <c r="B18" s="10"/>
      <c r="C18" s="215">
        <v>1</v>
      </c>
      <c r="D18" s="10"/>
      <c r="E18" s="217">
        <v>2024</v>
      </c>
      <c r="F18" s="15">
        <v>11</v>
      </c>
    </row>
    <row r="19" spans="1:6" s="16" customFormat="1" ht="14.1" customHeight="1" x14ac:dyDescent="0.25">
      <c r="A19" s="214" t="s">
        <v>366</v>
      </c>
      <c r="B19" s="10"/>
      <c r="C19" s="215">
        <v>1</v>
      </c>
      <c r="D19" s="10"/>
      <c r="E19" s="217">
        <v>2025</v>
      </c>
      <c r="F19" s="15">
        <v>12</v>
      </c>
    </row>
    <row r="20" spans="1:6" s="16" customFormat="1" ht="14.1" customHeight="1" x14ac:dyDescent="0.25">
      <c r="A20" s="214" t="s">
        <v>366</v>
      </c>
      <c r="B20" s="10"/>
      <c r="C20" s="215">
        <v>1</v>
      </c>
      <c r="D20" s="10"/>
      <c r="E20" s="217">
        <v>2026</v>
      </c>
      <c r="F20" s="15">
        <v>12.5</v>
      </c>
    </row>
    <row r="21" spans="1:6" s="16" customFormat="1" ht="14.1" customHeight="1" x14ac:dyDescent="0.25">
      <c r="A21" s="214" t="s">
        <v>366</v>
      </c>
      <c r="B21" s="10"/>
      <c r="C21" s="215">
        <v>1</v>
      </c>
      <c r="D21" s="10"/>
      <c r="E21" s="217">
        <v>2027</v>
      </c>
      <c r="F21" s="15">
        <v>13</v>
      </c>
    </row>
    <row r="22" spans="1:6" s="16" customFormat="1" ht="14.1" customHeight="1" x14ac:dyDescent="0.25">
      <c r="A22" s="214" t="s">
        <v>372</v>
      </c>
      <c r="B22" s="10"/>
      <c r="C22" s="215">
        <v>1</v>
      </c>
      <c r="D22" s="215"/>
      <c r="E22" s="217">
        <v>2021</v>
      </c>
      <c r="F22" s="15">
        <v>4</v>
      </c>
    </row>
    <row r="23" spans="1:6" s="16" customFormat="1" ht="14.1" customHeight="1" x14ac:dyDescent="0.25">
      <c r="A23" s="214" t="s">
        <v>372</v>
      </c>
      <c r="B23" s="10"/>
      <c r="C23" s="215">
        <v>1</v>
      </c>
      <c r="D23" s="10"/>
      <c r="E23" s="217">
        <v>2022</v>
      </c>
      <c r="F23" s="15">
        <v>4</v>
      </c>
    </row>
    <row r="24" spans="1:6" s="16" customFormat="1" ht="14.1" customHeight="1" x14ac:dyDescent="0.25">
      <c r="A24" s="214" t="s">
        <v>372</v>
      </c>
      <c r="B24" s="10"/>
      <c r="C24" s="215">
        <v>1</v>
      </c>
      <c r="D24" s="10"/>
      <c r="E24" s="217">
        <v>2023</v>
      </c>
      <c r="F24" s="15">
        <v>4.5</v>
      </c>
    </row>
    <row r="25" spans="1:6" s="16" customFormat="1" ht="14.1" customHeight="1" x14ac:dyDescent="0.25">
      <c r="A25" s="214" t="s">
        <v>372</v>
      </c>
      <c r="B25" s="10"/>
      <c r="C25" s="215">
        <v>1</v>
      </c>
      <c r="D25" s="10"/>
      <c r="E25" s="217">
        <v>2024</v>
      </c>
      <c r="F25" s="15">
        <v>5</v>
      </c>
    </row>
    <row r="26" spans="1:6" s="16" customFormat="1" ht="14.1" customHeight="1" x14ac:dyDescent="0.25">
      <c r="A26" s="214" t="s">
        <v>372</v>
      </c>
      <c r="B26" s="10"/>
      <c r="C26" s="215">
        <v>1</v>
      </c>
      <c r="D26" s="10"/>
      <c r="E26" s="217">
        <v>2025</v>
      </c>
      <c r="F26" s="15">
        <v>5.5</v>
      </c>
    </row>
    <row r="27" spans="1:6" s="16" customFormat="1" ht="14.1" customHeight="1" x14ac:dyDescent="0.25">
      <c r="A27" s="214" t="s">
        <v>372</v>
      </c>
      <c r="B27" s="10"/>
      <c r="C27" s="215">
        <v>1</v>
      </c>
      <c r="D27" s="10"/>
      <c r="E27" s="217">
        <v>2026</v>
      </c>
      <c r="F27" s="15">
        <v>5.5</v>
      </c>
    </row>
    <row r="28" spans="1:6" s="16" customFormat="1" ht="14.1" customHeight="1" x14ac:dyDescent="0.25">
      <c r="A28" s="214" t="s">
        <v>372</v>
      </c>
      <c r="B28" s="10"/>
      <c r="C28" s="215">
        <v>1</v>
      </c>
      <c r="D28" s="215"/>
      <c r="E28" s="217">
        <v>2027</v>
      </c>
      <c r="F28" s="15">
        <v>6</v>
      </c>
    </row>
    <row r="29" spans="1:6" s="16" customFormat="1" ht="14.1" customHeight="1" x14ac:dyDescent="0.25">
      <c r="A29" s="214" t="s">
        <v>373</v>
      </c>
      <c r="B29" s="10"/>
      <c r="C29" s="215">
        <v>1</v>
      </c>
      <c r="D29" s="215"/>
      <c r="E29" s="217">
        <v>2021</v>
      </c>
      <c r="F29" s="15">
        <v>9.0299999999999994</v>
      </c>
    </row>
    <row r="30" spans="1:6" s="16" customFormat="1" ht="14.1" customHeight="1" x14ac:dyDescent="0.25">
      <c r="A30" s="214" t="s">
        <v>373</v>
      </c>
      <c r="B30" s="10"/>
      <c r="C30" s="215">
        <v>1</v>
      </c>
      <c r="D30" s="10"/>
      <c r="E30" s="217">
        <v>2022</v>
      </c>
      <c r="F30" s="15">
        <v>9.36</v>
      </c>
    </row>
    <row r="31" spans="1:6" s="16" customFormat="1" ht="14.1" customHeight="1" x14ac:dyDescent="0.25">
      <c r="A31" s="214" t="s">
        <v>373</v>
      </c>
      <c r="B31" s="10"/>
      <c r="C31" s="215">
        <v>1</v>
      </c>
      <c r="D31" s="10"/>
      <c r="E31" s="217">
        <v>2023</v>
      </c>
      <c r="F31" s="15">
        <v>9.3699999999999992</v>
      </c>
    </row>
    <row r="32" spans="1:6" s="16" customFormat="1" ht="14.1" customHeight="1" x14ac:dyDescent="0.25">
      <c r="A32" s="214" t="s">
        <v>373</v>
      </c>
      <c r="B32" s="10"/>
      <c r="C32" s="215">
        <v>1</v>
      </c>
      <c r="D32" s="10"/>
      <c r="E32" s="217">
        <v>2024</v>
      </c>
      <c r="F32" s="15">
        <v>9.32</v>
      </c>
    </row>
    <row r="33" spans="1:6" s="16" customFormat="1" ht="14.1" customHeight="1" x14ac:dyDescent="0.25">
      <c r="A33" s="214" t="s">
        <v>373</v>
      </c>
      <c r="B33" s="10"/>
      <c r="C33" s="215">
        <v>1</v>
      </c>
      <c r="D33" s="10"/>
      <c r="E33" s="217">
        <v>2025</v>
      </c>
      <c r="F33" s="15">
        <v>9.3800000000000008</v>
      </c>
    </row>
    <row r="34" spans="1:6" s="16" customFormat="1" ht="14.1" customHeight="1" x14ac:dyDescent="0.25">
      <c r="A34" s="214" t="s">
        <v>373</v>
      </c>
      <c r="B34" s="10"/>
      <c r="C34" s="215">
        <v>1</v>
      </c>
      <c r="D34" s="10"/>
      <c r="E34" s="217">
        <v>2026</v>
      </c>
      <c r="F34" s="15">
        <v>9.3800000000000008</v>
      </c>
    </row>
    <row r="35" spans="1:6" s="16" customFormat="1" ht="14.1" customHeight="1" x14ac:dyDescent="0.25">
      <c r="A35" s="214" t="s">
        <v>373</v>
      </c>
      <c r="B35" s="10"/>
      <c r="C35" s="215">
        <v>1</v>
      </c>
      <c r="D35" s="215"/>
      <c r="E35" s="217">
        <v>2027</v>
      </c>
      <c r="F35" s="15">
        <v>9.39</v>
      </c>
    </row>
    <row r="36" spans="1:6" s="16" customFormat="1" ht="14.1" customHeight="1" x14ac:dyDescent="0.25">
      <c r="A36" s="214" t="s">
        <v>373</v>
      </c>
      <c r="B36" s="10"/>
      <c r="C36" s="215">
        <v>1</v>
      </c>
      <c r="D36" s="10"/>
      <c r="E36" s="217">
        <v>2028</v>
      </c>
      <c r="F36" s="15">
        <v>9.34</v>
      </c>
    </row>
    <row r="37" spans="1:6" s="16" customFormat="1" ht="14.1" customHeight="1" x14ac:dyDescent="0.25">
      <c r="A37" s="210" t="s">
        <v>389</v>
      </c>
      <c r="B37" s="10"/>
      <c r="C37" s="10">
        <v>1</v>
      </c>
      <c r="D37" s="10"/>
      <c r="E37" s="217">
        <v>2021</v>
      </c>
      <c r="F37" s="15">
        <v>9.3800000000000008</v>
      </c>
    </row>
    <row r="38" spans="1:6" s="16" customFormat="1" ht="14.1" customHeight="1" x14ac:dyDescent="0.25">
      <c r="A38" s="210" t="s">
        <v>389</v>
      </c>
      <c r="B38" s="10"/>
      <c r="C38" s="10">
        <v>1</v>
      </c>
      <c r="D38" s="10"/>
      <c r="E38" s="217">
        <v>2022</v>
      </c>
      <c r="F38" s="15">
        <v>9.7799999999999994</v>
      </c>
    </row>
    <row r="39" spans="1:6" s="16" customFormat="1" ht="14.1" customHeight="1" x14ac:dyDescent="0.25">
      <c r="A39" s="210" t="s">
        <v>389</v>
      </c>
      <c r="B39" s="10"/>
      <c r="C39" s="10">
        <v>1</v>
      </c>
      <c r="D39" s="10"/>
      <c r="E39" s="217">
        <v>2023</v>
      </c>
      <c r="F39" s="15">
        <v>10.32</v>
      </c>
    </row>
    <row r="40" spans="1:6" s="16" customFormat="1" ht="14.1" customHeight="1" x14ac:dyDescent="0.25">
      <c r="A40" s="210" t="s">
        <v>389</v>
      </c>
      <c r="B40" s="10"/>
      <c r="C40" s="10">
        <v>1</v>
      </c>
      <c r="D40" s="10"/>
      <c r="E40" s="217">
        <v>2024</v>
      </c>
      <c r="F40" s="15">
        <v>10.82</v>
      </c>
    </row>
    <row r="41" spans="1:6" s="16" customFormat="1" ht="14.1" customHeight="1" x14ac:dyDescent="0.25">
      <c r="A41" s="210" t="s">
        <v>389</v>
      </c>
      <c r="B41" s="10"/>
      <c r="C41" s="10">
        <v>1</v>
      </c>
      <c r="D41" s="10"/>
      <c r="E41" s="217">
        <v>2025</v>
      </c>
      <c r="F41" s="15">
        <v>11.4</v>
      </c>
    </row>
    <row r="42" spans="1:6" s="16" customFormat="1" ht="14.1" customHeight="1" x14ac:dyDescent="0.25">
      <c r="A42" s="210" t="s">
        <v>389</v>
      </c>
      <c r="B42" s="10"/>
      <c r="C42" s="10">
        <v>1</v>
      </c>
      <c r="D42" s="10"/>
      <c r="E42" s="217">
        <v>2026</v>
      </c>
      <c r="F42" s="15">
        <v>11.95</v>
      </c>
    </row>
    <row r="43" spans="1:6" s="16" customFormat="1" ht="14.1" customHeight="1" x14ac:dyDescent="0.25">
      <c r="A43" s="210" t="s">
        <v>389</v>
      </c>
      <c r="B43" s="10"/>
      <c r="C43" s="10">
        <v>1</v>
      </c>
      <c r="D43" s="10"/>
      <c r="E43" s="217">
        <v>2027</v>
      </c>
      <c r="F43" s="15">
        <v>12.49</v>
      </c>
    </row>
    <row r="44" spans="1:6" s="16" customFormat="1" ht="14.1" customHeight="1" x14ac:dyDescent="0.25">
      <c r="A44" s="210" t="s">
        <v>389</v>
      </c>
      <c r="B44" s="10"/>
      <c r="C44" s="10">
        <v>1</v>
      </c>
      <c r="D44" s="10"/>
      <c r="E44" s="217">
        <v>2028</v>
      </c>
      <c r="F44" s="15">
        <v>12.98</v>
      </c>
    </row>
    <row r="45" spans="1:6" s="16" customFormat="1" ht="14.1" customHeight="1" x14ac:dyDescent="0.25">
      <c r="A45" s="210" t="s">
        <v>389</v>
      </c>
      <c r="B45" s="10"/>
      <c r="C45" s="10">
        <v>1</v>
      </c>
      <c r="D45" s="10"/>
      <c r="E45" s="217">
        <v>2029</v>
      </c>
      <c r="F45" s="15">
        <v>12.98</v>
      </c>
    </row>
    <row r="46" spans="1:6" s="16" customFormat="1" ht="14.1" customHeight="1" x14ac:dyDescent="0.25">
      <c r="A46" s="210" t="s">
        <v>422</v>
      </c>
      <c r="B46" s="10"/>
      <c r="C46" s="10">
        <v>3</v>
      </c>
      <c r="D46" s="10"/>
      <c r="E46" s="217">
        <v>2021</v>
      </c>
      <c r="F46" s="15">
        <v>39.893333333333338</v>
      </c>
    </row>
    <row r="47" spans="1:6" s="16" customFormat="1" ht="14.1" customHeight="1" x14ac:dyDescent="0.25">
      <c r="A47" s="210" t="s">
        <v>422</v>
      </c>
      <c r="B47" s="10"/>
      <c r="C47" s="10">
        <v>3</v>
      </c>
      <c r="D47" s="10"/>
      <c r="E47" s="217">
        <v>2022</v>
      </c>
      <c r="F47" s="15">
        <v>42.31</v>
      </c>
    </row>
    <row r="48" spans="1:6" s="16" customFormat="1" ht="14.1" customHeight="1" x14ac:dyDescent="0.25">
      <c r="A48" s="210" t="s">
        <v>422</v>
      </c>
      <c r="B48" s="10"/>
      <c r="C48" s="10">
        <v>3</v>
      </c>
      <c r="D48" s="10"/>
      <c r="E48" s="217">
        <v>2023</v>
      </c>
      <c r="F48" s="15">
        <v>44.893333333333338</v>
      </c>
    </row>
    <row r="49" spans="1:6" s="16" customFormat="1" ht="14.1" customHeight="1" x14ac:dyDescent="0.25">
      <c r="A49" s="210" t="s">
        <v>422</v>
      </c>
      <c r="B49" s="10"/>
      <c r="C49" s="10">
        <v>3</v>
      </c>
      <c r="D49" s="10"/>
      <c r="E49" s="217">
        <v>2024</v>
      </c>
      <c r="F49" s="15">
        <v>47.31</v>
      </c>
    </row>
    <row r="50" spans="1:6" s="16" customFormat="1" ht="14.1" customHeight="1" x14ac:dyDescent="0.25">
      <c r="A50" s="210" t="s">
        <v>422</v>
      </c>
      <c r="B50" s="10"/>
      <c r="C50" s="10">
        <v>3</v>
      </c>
      <c r="D50" s="10"/>
      <c r="E50" s="217">
        <v>2025</v>
      </c>
      <c r="F50" s="15">
        <v>50.31</v>
      </c>
    </row>
    <row r="51" spans="1:6" s="16" customFormat="1" ht="14.1" customHeight="1" x14ac:dyDescent="0.25">
      <c r="A51" s="210" t="s">
        <v>422</v>
      </c>
      <c r="B51" s="10"/>
      <c r="C51" s="10">
        <v>3</v>
      </c>
      <c r="D51" s="10"/>
      <c r="E51" s="217">
        <v>2026</v>
      </c>
      <c r="F51" s="15">
        <v>53.31</v>
      </c>
    </row>
    <row r="52" spans="1:6" s="16" customFormat="1" ht="14.1" customHeight="1" x14ac:dyDescent="0.25">
      <c r="A52" s="210" t="s">
        <v>422</v>
      </c>
      <c r="B52" s="10"/>
      <c r="C52" s="10">
        <v>3</v>
      </c>
      <c r="D52" s="10"/>
      <c r="E52" s="217">
        <v>2027</v>
      </c>
      <c r="F52" s="15">
        <v>56.31</v>
      </c>
    </row>
    <row r="53" spans="1:6" s="16" customFormat="1" ht="14.1" customHeight="1" x14ac:dyDescent="0.25">
      <c r="A53" s="210" t="s">
        <v>422</v>
      </c>
      <c r="B53" s="10"/>
      <c r="C53" s="10">
        <v>3</v>
      </c>
      <c r="D53" s="10"/>
      <c r="E53" s="217">
        <v>2028</v>
      </c>
      <c r="F53" s="15">
        <v>59.31</v>
      </c>
    </row>
    <row r="54" spans="1:6" s="16" customFormat="1" ht="14.1" customHeight="1" x14ac:dyDescent="0.25">
      <c r="A54" s="210" t="s">
        <v>422</v>
      </c>
      <c r="B54" s="10"/>
      <c r="C54" s="10">
        <v>3</v>
      </c>
      <c r="D54" s="10"/>
      <c r="E54" s="217">
        <v>2029</v>
      </c>
      <c r="F54" s="15">
        <v>62.726666666666667</v>
      </c>
    </row>
    <row r="55" spans="1:6" s="16" customFormat="1" ht="14.1" customHeight="1" x14ac:dyDescent="0.25">
      <c r="A55" s="210" t="s">
        <v>422</v>
      </c>
      <c r="B55" s="10"/>
      <c r="C55" s="10">
        <v>3</v>
      </c>
      <c r="D55" s="10"/>
      <c r="E55" s="217">
        <v>2030</v>
      </c>
      <c r="F55" s="15">
        <v>66.726666666666674</v>
      </c>
    </row>
    <row r="56" spans="1:6" s="16" customFormat="1" ht="14.1" customHeight="1" x14ac:dyDescent="0.25">
      <c r="A56" s="210" t="s">
        <v>422</v>
      </c>
      <c r="B56" s="10"/>
      <c r="C56" s="10">
        <v>3</v>
      </c>
      <c r="D56" s="10"/>
      <c r="E56" s="217">
        <v>2031</v>
      </c>
      <c r="F56" s="15">
        <v>70.31</v>
      </c>
    </row>
    <row r="57" spans="1:6" s="16" customFormat="1" ht="14.1" customHeight="1" x14ac:dyDescent="0.25">
      <c r="A57" s="210" t="s">
        <v>422</v>
      </c>
      <c r="B57" s="10"/>
      <c r="C57" s="10">
        <v>3</v>
      </c>
      <c r="D57" s="10"/>
      <c r="E57" s="217">
        <v>2032</v>
      </c>
      <c r="F57" s="15">
        <v>73.726666666666674</v>
      </c>
    </row>
    <row r="58" spans="1:6" s="16" customFormat="1" ht="14.1" customHeight="1" x14ac:dyDescent="0.25">
      <c r="A58" s="210" t="s">
        <v>422</v>
      </c>
      <c r="B58" s="10"/>
      <c r="C58" s="10">
        <v>3</v>
      </c>
      <c r="D58" s="10"/>
      <c r="E58" s="217">
        <v>2033</v>
      </c>
      <c r="F58" s="15">
        <v>78.143333333333331</v>
      </c>
    </row>
    <row r="59" spans="1:6" s="16" customFormat="1" ht="14.1" customHeight="1" x14ac:dyDescent="0.25">
      <c r="A59" s="210" t="s">
        <v>422</v>
      </c>
      <c r="B59" s="10"/>
      <c r="C59" s="10">
        <v>3</v>
      </c>
      <c r="D59" s="10"/>
      <c r="E59" s="217">
        <v>2034</v>
      </c>
      <c r="F59" s="15">
        <v>82.726666666666674</v>
      </c>
    </row>
    <row r="60" spans="1:6" s="16" customFormat="1" ht="14.1" customHeight="1" x14ac:dyDescent="0.25">
      <c r="A60" s="210" t="s">
        <v>422</v>
      </c>
      <c r="B60" s="10"/>
      <c r="C60" s="10">
        <v>3</v>
      </c>
      <c r="D60" s="10"/>
      <c r="E60" s="217">
        <v>2035</v>
      </c>
      <c r="F60" s="15">
        <v>85.06</v>
      </c>
    </row>
    <row r="61" spans="1:6" s="16" customFormat="1" ht="14.1" customHeight="1" x14ac:dyDescent="0.25">
      <c r="A61" s="210" t="s">
        <v>428</v>
      </c>
      <c r="B61" s="10"/>
      <c r="C61" s="10">
        <v>1</v>
      </c>
      <c r="D61" s="10"/>
      <c r="E61" s="217">
        <v>2021</v>
      </c>
      <c r="F61" s="15">
        <v>83.825000000000003</v>
      </c>
    </row>
    <row r="62" spans="1:6" s="16" customFormat="1" ht="14.1" customHeight="1" x14ac:dyDescent="0.25">
      <c r="A62" s="210" t="s">
        <v>428</v>
      </c>
      <c r="B62" s="10"/>
      <c r="C62" s="10">
        <v>1</v>
      </c>
      <c r="D62" s="10"/>
      <c r="E62" s="217">
        <v>2022</v>
      </c>
      <c r="F62" s="15">
        <v>88.135999999999996</v>
      </c>
    </row>
    <row r="63" spans="1:6" s="16" customFormat="1" ht="14.1" customHeight="1" x14ac:dyDescent="0.25">
      <c r="A63" s="210" t="s">
        <v>429</v>
      </c>
      <c r="B63" s="10"/>
      <c r="C63" s="10">
        <v>1</v>
      </c>
      <c r="D63" s="10"/>
      <c r="E63" s="217">
        <v>2021</v>
      </c>
      <c r="F63" s="15">
        <v>43.75</v>
      </c>
    </row>
    <row r="64" spans="1:6" s="16" customFormat="1" ht="14.1" customHeight="1" x14ac:dyDescent="0.25">
      <c r="A64" s="210" t="s">
        <v>429</v>
      </c>
      <c r="B64" s="10"/>
      <c r="C64" s="10">
        <v>1</v>
      </c>
      <c r="D64" s="10"/>
      <c r="E64" s="217">
        <v>2022</v>
      </c>
      <c r="F64" s="15">
        <v>31.837</v>
      </c>
    </row>
    <row r="65" spans="1:6" s="16" customFormat="1" ht="14.1" customHeight="1" x14ac:dyDescent="0.25">
      <c r="A65" s="210" t="s">
        <v>391</v>
      </c>
      <c r="B65" s="10"/>
      <c r="C65" s="10">
        <v>4</v>
      </c>
      <c r="D65" s="10">
        <v>1</v>
      </c>
      <c r="E65" s="217">
        <v>2021</v>
      </c>
      <c r="F65" s="15">
        <v>661.12</v>
      </c>
    </row>
    <row r="66" spans="1:6" s="16" customFormat="1" ht="14.1" customHeight="1" x14ac:dyDescent="0.25">
      <c r="A66" s="210" t="s">
        <v>391</v>
      </c>
      <c r="B66" s="10"/>
      <c r="C66" s="10">
        <v>4</v>
      </c>
      <c r="D66" s="10">
        <v>2</v>
      </c>
      <c r="E66" s="217">
        <v>2021</v>
      </c>
      <c r="F66" s="15">
        <v>675.91</v>
      </c>
    </row>
    <row r="67" spans="1:6" s="16" customFormat="1" ht="14.1" customHeight="1" x14ac:dyDescent="0.25">
      <c r="A67" s="210" t="s">
        <v>391</v>
      </c>
      <c r="B67" s="10"/>
      <c r="C67" s="10">
        <v>4</v>
      </c>
      <c r="D67" s="10">
        <v>3</v>
      </c>
      <c r="E67" s="217">
        <v>2021</v>
      </c>
      <c r="F67" s="15">
        <v>641.28</v>
      </c>
    </row>
    <row r="68" spans="1:6" s="16" customFormat="1" ht="14.1" customHeight="1" x14ac:dyDescent="0.25">
      <c r="A68" s="210" t="s">
        <v>391</v>
      </c>
      <c r="B68" s="10"/>
      <c r="C68" s="10">
        <v>4</v>
      </c>
      <c r="D68" s="10">
        <v>4</v>
      </c>
      <c r="E68" s="217">
        <v>2021</v>
      </c>
      <c r="F68" s="15">
        <v>713.81</v>
      </c>
    </row>
    <row r="69" spans="1:6" s="16" customFormat="1" ht="14.1" customHeight="1" x14ac:dyDescent="0.25">
      <c r="A69" s="210" t="s">
        <v>391</v>
      </c>
      <c r="B69" s="10"/>
      <c r="C69" s="10">
        <v>4</v>
      </c>
      <c r="D69" s="10">
        <v>5</v>
      </c>
      <c r="E69" s="217">
        <v>2021</v>
      </c>
      <c r="F69" s="15">
        <v>727.57</v>
      </c>
    </row>
    <row r="70" spans="1:6" s="16" customFormat="1" ht="14.1" customHeight="1" x14ac:dyDescent="0.25">
      <c r="A70" s="210" t="s">
        <v>391</v>
      </c>
      <c r="B70" s="10"/>
      <c r="C70" s="10">
        <v>4</v>
      </c>
      <c r="D70" s="10">
        <v>6</v>
      </c>
      <c r="E70" s="217">
        <v>2021</v>
      </c>
      <c r="F70" s="15">
        <v>606.55999999999995</v>
      </c>
    </row>
    <row r="71" spans="1:6" s="16" customFormat="1" ht="14.1" customHeight="1" x14ac:dyDescent="0.25">
      <c r="A71" s="210" t="s">
        <v>391</v>
      </c>
      <c r="B71" s="10"/>
      <c r="C71" s="10">
        <v>4</v>
      </c>
      <c r="D71" s="10">
        <v>7</v>
      </c>
      <c r="E71" s="217">
        <v>2021</v>
      </c>
      <c r="F71" s="15">
        <v>631.36</v>
      </c>
    </row>
    <row r="72" spans="1:6" s="16" customFormat="1" ht="14.1" customHeight="1" x14ac:dyDescent="0.25">
      <c r="A72" s="210" t="s">
        <v>391</v>
      </c>
      <c r="B72" s="10"/>
      <c r="C72" s="10">
        <v>4</v>
      </c>
      <c r="D72" s="10">
        <v>8</v>
      </c>
      <c r="E72" s="217">
        <v>2021</v>
      </c>
      <c r="F72" s="15">
        <v>636.91999999999996</v>
      </c>
    </row>
    <row r="73" spans="1:6" s="16" customFormat="1" ht="14.1" customHeight="1" x14ac:dyDescent="0.25">
      <c r="A73" s="210" t="s">
        <v>391</v>
      </c>
      <c r="B73" s="10"/>
      <c r="C73" s="10">
        <v>4</v>
      </c>
      <c r="D73" s="10">
        <v>9</v>
      </c>
      <c r="E73" s="217">
        <v>2021</v>
      </c>
      <c r="F73" s="15">
        <v>621.07000000000005</v>
      </c>
    </row>
    <row r="74" spans="1:6" s="16" customFormat="1" ht="14.1" customHeight="1" x14ac:dyDescent="0.25">
      <c r="A74" s="210" t="s">
        <v>391</v>
      </c>
      <c r="B74" s="10"/>
      <c r="C74" s="10">
        <v>4</v>
      </c>
      <c r="D74" s="10">
        <v>10</v>
      </c>
      <c r="E74" s="217">
        <v>2021</v>
      </c>
      <c r="F74" s="15">
        <v>584.51</v>
      </c>
    </row>
    <row r="75" spans="1:6" s="16" customFormat="1" ht="14.1" customHeight="1" x14ac:dyDescent="0.25">
      <c r="A75" s="210" t="s">
        <v>391</v>
      </c>
      <c r="B75" s="10"/>
      <c r="C75" s="10">
        <v>4</v>
      </c>
      <c r="D75" s="10">
        <v>11</v>
      </c>
      <c r="E75" s="217">
        <v>2021</v>
      </c>
      <c r="F75" s="15">
        <v>640.41</v>
      </c>
    </row>
    <row r="76" spans="1:6" s="16" customFormat="1" ht="14.1" customHeight="1" x14ac:dyDescent="0.25">
      <c r="A76" s="210" t="s">
        <v>391</v>
      </c>
      <c r="B76" s="10"/>
      <c r="C76" s="10">
        <v>4</v>
      </c>
      <c r="D76" s="10">
        <v>12</v>
      </c>
      <c r="E76" s="217">
        <v>2021</v>
      </c>
      <c r="F76" s="15">
        <v>637.70000000000005</v>
      </c>
    </row>
    <row r="77" spans="1:6" s="16" customFormat="1" ht="14.1" customHeight="1" x14ac:dyDescent="0.25">
      <c r="A77" s="210" t="s">
        <v>391</v>
      </c>
      <c r="B77" s="10"/>
      <c r="C77" s="10">
        <v>4</v>
      </c>
      <c r="D77" s="10">
        <v>1</v>
      </c>
      <c r="E77" s="17">
        <v>2022</v>
      </c>
      <c r="F77" s="15">
        <v>679.10521924039176</v>
      </c>
    </row>
    <row r="78" spans="1:6" s="16" customFormat="1" ht="14.1" customHeight="1" x14ac:dyDescent="0.25">
      <c r="A78" s="210" t="s">
        <v>391</v>
      </c>
      <c r="B78" s="10"/>
      <c r="C78" s="10">
        <v>4</v>
      </c>
      <c r="D78" s="10">
        <v>2</v>
      </c>
      <c r="E78" s="17">
        <v>2022</v>
      </c>
      <c r="F78" s="15">
        <v>694.29756887822657</v>
      </c>
    </row>
    <row r="79" spans="1:6" s="16" customFormat="1" ht="14.1" customHeight="1" x14ac:dyDescent="0.25">
      <c r="A79" s="210" t="s">
        <v>391</v>
      </c>
      <c r="B79" s="10"/>
      <c r="C79" s="10">
        <v>4</v>
      </c>
      <c r="D79" s="10">
        <v>3</v>
      </c>
      <c r="E79" s="17">
        <v>2022</v>
      </c>
      <c r="F79" s="15">
        <v>658.7254885565078</v>
      </c>
    </row>
    <row r="80" spans="1:6" s="16" customFormat="1" ht="14.1" customHeight="1" x14ac:dyDescent="0.25">
      <c r="A80" s="210" t="s">
        <v>391</v>
      </c>
      <c r="B80" s="10"/>
      <c r="C80" s="10">
        <v>4</v>
      </c>
      <c r="D80" s="10">
        <v>4</v>
      </c>
      <c r="E80" s="17">
        <v>2022</v>
      </c>
      <c r="F80" s="15">
        <v>733.22860682778321</v>
      </c>
    </row>
    <row r="81" spans="1:6" s="16" customFormat="1" ht="14.1" customHeight="1" x14ac:dyDescent="0.25">
      <c r="A81" s="210" t="s">
        <v>391</v>
      </c>
      <c r="B81" s="10"/>
      <c r="C81" s="10">
        <v>4</v>
      </c>
      <c r="D81" s="10">
        <v>5</v>
      </c>
      <c r="E81" s="17">
        <v>2022</v>
      </c>
      <c r="F81" s="15">
        <v>747.36293617305773</v>
      </c>
    </row>
    <row r="82" spans="1:6" s="16" customFormat="1" ht="14.1" customHeight="1" x14ac:dyDescent="0.25">
      <c r="A82" s="210" t="s">
        <v>391</v>
      </c>
      <c r="B82" s="10"/>
      <c r="C82" s="10">
        <v>4</v>
      </c>
      <c r="D82" s="10">
        <v>6</v>
      </c>
      <c r="E82" s="17">
        <v>2022</v>
      </c>
      <c r="F82" s="15">
        <v>623.06095985971081</v>
      </c>
    </row>
    <row r="83" spans="1:6" s="16" customFormat="1" ht="14.1" customHeight="1" x14ac:dyDescent="0.25">
      <c r="A83" s="210" t="s">
        <v>391</v>
      </c>
      <c r="B83" s="10"/>
      <c r="C83" s="10">
        <v>4</v>
      </c>
      <c r="D83" s="10">
        <v>7</v>
      </c>
      <c r="E83" s="17">
        <v>2022</v>
      </c>
      <c r="F83" s="15">
        <v>648.53562321456582</v>
      </c>
    </row>
    <row r="84" spans="1:6" s="16" customFormat="1" ht="14.1" customHeight="1" x14ac:dyDescent="0.25">
      <c r="A84" s="210" t="s">
        <v>391</v>
      </c>
      <c r="B84" s="10"/>
      <c r="C84" s="10">
        <v>4</v>
      </c>
      <c r="D84" s="10">
        <v>8</v>
      </c>
      <c r="E84" s="17">
        <v>2022</v>
      </c>
      <c r="F84" s="15">
        <v>654.24687838605746</v>
      </c>
    </row>
    <row r="85" spans="1:6" s="16" customFormat="1" ht="14.1" customHeight="1" x14ac:dyDescent="0.25">
      <c r="A85" s="210" t="s">
        <v>391</v>
      </c>
      <c r="B85" s="10"/>
      <c r="C85" s="10">
        <v>4</v>
      </c>
      <c r="D85" s="10">
        <v>9</v>
      </c>
      <c r="E85" s="17">
        <v>2022</v>
      </c>
      <c r="F85" s="15">
        <v>637.96569233063622</v>
      </c>
    </row>
    <row r="86" spans="1:6" s="16" customFormat="1" ht="14.1" customHeight="1" x14ac:dyDescent="0.25">
      <c r="A86" s="210" t="s">
        <v>391</v>
      </c>
      <c r="B86" s="10"/>
      <c r="C86" s="10">
        <v>4</v>
      </c>
      <c r="D86" s="10">
        <v>10</v>
      </c>
      <c r="E86" s="17">
        <v>2022</v>
      </c>
      <c r="F86" s="15">
        <v>600.41110796557564</v>
      </c>
    </row>
    <row r="87" spans="1:6" s="16" customFormat="1" ht="14.1" customHeight="1" x14ac:dyDescent="0.25">
      <c r="A87" s="210" t="s">
        <v>391</v>
      </c>
      <c r="B87" s="10"/>
      <c r="C87" s="10">
        <v>4</v>
      </c>
      <c r="D87" s="10">
        <v>11</v>
      </c>
      <c r="E87" s="17">
        <v>2022</v>
      </c>
      <c r="F87" s="15">
        <v>657.83182093075288</v>
      </c>
    </row>
    <row r="88" spans="1:6" s="16" customFormat="1" ht="14.1" customHeight="1" x14ac:dyDescent="0.25">
      <c r="A88" s="210" t="s">
        <v>391</v>
      </c>
      <c r="B88" s="10"/>
      <c r="C88" s="10">
        <v>4</v>
      </c>
      <c r="D88" s="10">
        <v>12</v>
      </c>
      <c r="E88" s="17">
        <v>2022</v>
      </c>
      <c r="F88" s="15">
        <v>655.0480976367345</v>
      </c>
    </row>
    <row r="89" spans="1:6" s="16" customFormat="1" ht="14.1" customHeight="1" x14ac:dyDescent="0.25">
      <c r="A89" s="210" t="s">
        <v>391</v>
      </c>
      <c r="B89" s="10"/>
      <c r="C89" s="10">
        <v>4</v>
      </c>
      <c r="D89" s="10">
        <v>1</v>
      </c>
      <c r="E89" s="17">
        <v>2023</v>
      </c>
      <c r="F89" s="15">
        <v>702.25821414153882</v>
      </c>
    </row>
    <row r="90" spans="1:6" s="16" customFormat="1" ht="14.1" customHeight="1" x14ac:dyDescent="0.25">
      <c r="A90" s="210" t="s">
        <v>391</v>
      </c>
      <c r="B90" s="10"/>
      <c r="C90" s="10">
        <v>4</v>
      </c>
      <c r="D90" s="10">
        <v>2</v>
      </c>
      <c r="E90" s="17">
        <v>2023</v>
      </c>
      <c r="F90" s="15">
        <v>717.96852238686995</v>
      </c>
    </row>
    <row r="91" spans="1:6" s="16" customFormat="1" ht="14.1" customHeight="1" x14ac:dyDescent="0.25">
      <c r="A91" s="210" t="s">
        <v>391</v>
      </c>
      <c r="B91" s="10"/>
      <c r="C91" s="10">
        <v>4</v>
      </c>
      <c r="D91" s="10">
        <v>3</v>
      </c>
      <c r="E91" s="17">
        <v>2023</v>
      </c>
      <c r="F91" s="15">
        <v>681.1836694770783</v>
      </c>
    </row>
    <row r="92" spans="1:6" s="16" customFormat="1" ht="14.1" customHeight="1" x14ac:dyDescent="0.25">
      <c r="A92" s="210" t="s">
        <v>391</v>
      </c>
      <c r="B92" s="10"/>
      <c r="C92" s="10">
        <v>4</v>
      </c>
      <c r="D92" s="10">
        <v>4</v>
      </c>
      <c r="E92" s="17">
        <v>2023</v>
      </c>
      <c r="F92" s="15">
        <v>758.22685115617708</v>
      </c>
    </row>
    <row r="93" spans="1:6" s="16" customFormat="1" ht="14.1" customHeight="1" x14ac:dyDescent="0.25">
      <c r="A93" s="210" t="s">
        <v>391</v>
      </c>
      <c r="B93" s="10"/>
      <c r="C93" s="10">
        <v>4</v>
      </c>
      <c r="D93" s="10">
        <v>5</v>
      </c>
      <c r="E93" s="17">
        <v>2023</v>
      </c>
      <c r="F93" s="15">
        <v>772.84306761701259</v>
      </c>
    </row>
    <row r="94" spans="1:6" s="16" customFormat="1" ht="14.1" customHeight="1" x14ac:dyDescent="0.25">
      <c r="A94" s="210" t="s">
        <v>391</v>
      </c>
      <c r="B94" s="10"/>
      <c r="C94" s="10">
        <v>4</v>
      </c>
      <c r="D94" s="10">
        <v>6</v>
      </c>
      <c r="E94" s="17">
        <v>2023</v>
      </c>
      <c r="F94" s="15">
        <v>644.30321631427239</v>
      </c>
    </row>
    <row r="95" spans="1:6" s="16" customFormat="1" ht="14.1" customHeight="1" x14ac:dyDescent="0.25">
      <c r="A95" s="210" t="s">
        <v>391</v>
      </c>
      <c r="B95" s="10"/>
      <c r="C95" s="10">
        <v>4</v>
      </c>
      <c r="D95" s="10">
        <v>7</v>
      </c>
      <c r="E95" s="17">
        <v>2023</v>
      </c>
      <c r="F95" s="15">
        <v>670.64639714484804</v>
      </c>
    </row>
    <row r="96" spans="1:6" s="16" customFormat="1" ht="14.1" customHeight="1" x14ac:dyDescent="0.25">
      <c r="A96" s="210" t="s">
        <v>391</v>
      </c>
      <c r="B96" s="10"/>
      <c r="C96" s="10">
        <v>4</v>
      </c>
      <c r="D96" s="10">
        <v>8</v>
      </c>
      <c r="E96" s="17">
        <v>2023</v>
      </c>
      <c r="F96" s="15">
        <v>676.55236833105766</v>
      </c>
    </row>
    <row r="97" spans="1:6" s="16" customFormat="1" ht="14.1" customHeight="1" x14ac:dyDescent="0.25">
      <c r="A97" s="210" t="s">
        <v>391</v>
      </c>
      <c r="B97" s="10"/>
      <c r="C97" s="10">
        <v>4</v>
      </c>
      <c r="D97" s="10">
        <v>9</v>
      </c>
      <c r="E97" s="17">
        <v>2023</v>
      </c>
      <c r="F97" s="15">
        <v>659.7161015502262</v>
      </c>
    </row>
    <row r="98" spans="1:6" s="16" customFormat="1" ht="14.1" customHeight="1" x14ac:dyDescent="0.25">
      <c r="A98" s="210" t="s">
        <v>391</v>
      </c>
      <c r="B98" s="10"/>
      <c r="C98" s="10">
        <v>4</v>
      </c>
      <c r="D98" s="10">
        <v>10</v>
      </c>
      <c r="E98" s="17">
        <v>2023</v>
      </c>
      <c r="F98" s="15">
        <v>620.88115432579696</v>
      </c>
    </row>
    <row r="99" spans="1:6" s="16" customFormat="1" ht="14.1" customHeight="1" x14ac:dyDescent="0.25">
      <c r="A99" s="210" t="s">
        <v>391</v>
      </c>
      <c r="B99" s="10"/>
      <c r="C99" s="10">
        <v>4</v>
      </c>
      <c r="D99" s="10">
        <v>11</v>
      </c>
      <c r="E99" s="17">
        <v>2023</v>
      </c>
      <c r="F99" s="15">
        <v>680.25953369794115</v>
      </c>
    </row>
    <row r="100" spans="1:6" s="16" customFormat="1" ht="14.1" customHeight="1" x14ac:dyDescent="0.25">
      <c r="A100" s="210" t="s">
        <v>391</v>
      </c>
      <c r="B100" s="10"/>
      <c r="C100" s="10">
        <v>4</v>
      </c>
      <c r="D100" s="10">
        <v>12</v>
      </c>
      <c r="E100" s="17">
        <v>2023</v>
      </c>
      <c r="F100" s="15">
        <v>677.38090385718078</v>
      </c>
    </row>
    <row r="101" spans="1:6" s="16" customFormat="1" ht="14.1" customHeight="1" x14ac:dyDescent="0.25">
      <c r="A101" s="210" t="s">
        <v>391</v>
      </c>
      <c r="B101" s="10"/>
      <c r="C101" s="10">
        <v>4</v>
      </c>
      <c r="D101" s="10">
        <v>1</v>
      </c>
      <c r="E101" s="17">
        <v>2024</v>
      </c>
      <c r="F101" s="15">
        <v>722.82732121230822</v>
      </c>
    </row>
    <row r="102" spans="1:6" s="16" customFormat="1" ht="14.1" customHeight="1" x14ac:dyDescent="0.25">
      <c r="A102" s="210" t="s">
        <v>391</v>
      </c>
      <c r="B102" s="10"/>
      <c r="C102" s="10">
        <v>4</v>
      </c>
      <c r="D102" s="10">
        <v>2</v>
      </c>
      <c r="E102" s="17">
        <v>2024</v>
      </c>
      <c r="F102" s="15">
        <v>738.99778358030505</v>
      </c>
    </row>
    <row r="103" spans="1:6" s="16" customFormat="1" ht="14.1" customHeight="1" x14ac:dyDescent="0.25">
      <c r="A103" s="210" t="s">
        <v>391</v>
      </c>
      <c r="B103" s="10"/>
      <c r="C103" s="10">
        <v>4</v>
      </c>
      <c r="D103" s="10">
        <v>3</v>
      </c>
      <c r="E103" s="17">
        <v>2024</v>
      </c>
      <c r="F103" s="15">
        <v>701.1355042156174</v>
      </c>
    </row>
    <row r="104" spans="1:6" s="16" customFormat="1" ht="14.1" customHeight="1" x14ac:dyDescent="0.25">
      <c r="A104" s="210" t="s">
        <v>391</v>
      </c>
      <c r="B104" s="10"/>
      <c r="C104" s="10">
        <v>4</v>
      </c>
      <c r="D104" s="10">
        <v>4</v>
      </c>
      <c r="E104" s="17">
        <v>2024</v>
      </c>
      <c r="F104" s="15">
        <v>780.43527673426559</v>
      </c>
    </row>
    <row r="105" spans="1:6" s="16" customFormat="1" ht="14.1" customHeight="1" x14ac:dyDescent="0.25">
      <c r="A105" s="210" t="s">
        <v>391</v>
      </c>
      <c r="B105" s="10"/>
      <c r="C105" s="10">
        <v>4</v>
      </c>
      <c r="D105" s="10">
        <v>5</v>
      </c>
      <c r="E105" s="17">
        <v>2024</v>
      </c>
      <c r="F105" s="15">
        <v>795.47960142551904</v>
      </c>
    </row>
    <row r="106" spans="1:6" s="16" customFormat="1" ht="14.1" customHeight="1" x14ac:dyDescent="0.25">
      <c r="A106" s="210" t="s">
        <v>391</v>
      </c>
      <c r="B106" s="10"/>
      <c r="C106" s="10">
        <v>4</v>
      </c>
      <c r="D106" s="10">
        <v>6</v>
      </c>
      <c r="E106" s="17">
        <v>2024</v>
      </c>
      <c r="F106" s="15">
        <v>663.17482447140856</v>
      </c>
    </row>
    <row r="107" spans="1:6" s="16" customFormat="1" ht="14.1" customHeight="1" x14ac:dyDescent="0.25">
      <c r="A107" s="210" t="s">
        <v>391</v>
      </c>
      <c r="B107" s="10"/>
      <c r="C107" s="10">
        <v>4</v>
      </c>
      <c r="D107" s="10">
        <v>7</v>
      </c>
      <c r="E107" s="17">
        <v>2024</v>
      </c>
      <c r="F107" s="15">
        <v>690.28959571727205</v>
      </c>
    </row>
    <row r="108" spans="1:6" s="16" customFormat="1" ht="14.1" customHeight="1" x14ac:dyDescent="0.25">
      <c r="A108" s="210" t="s">
        <v>391</v>
      </c>
      <c r="B108" s="10"/>
      <c r="C108" s="10">
        <v>4</v>
      </c>
      <c r="D108" s="10">
        <v>8</v>
      </c>
      <c r="E108" s="17">
        <v>2024</v>
      </c>
      <c r="F108" s="15">
        <v>696.36855249658663</v>
      </c>
    </row>
    <row r="109" spans="1:6" s="16" customFormat="1" ht="14.1" customHeight="1" x14ac:dyDescent="0.25">
      <c r="A109" s="210" t="s">
        <v>391</v>
      </c>
      <c r="B109" s="10"/>
      <c r="C109" s="10">
        <v>4</v>
      </c>
      <c r="D109" s="10">
        <v>9</v>
      </c>
      <c r="E109" s="17">
        <v>2024</v>
      </c>
      <c r="F109" s="15">
        <v>679.03915232533927</v>
      </c>
    </row>
    <row r="110" spans="1:6" s="16" customFormat="1" ht="14.1" customHeight="1" x14ac:dyDescent="0.25">
      <c r="A110" s="210" t="s">
        <v>391</v>
      </c>
      <c r="B110" s="10"/>
      <c r="C110" s="10">
        <v>4</v>
      </c>
      <c r="D110" s="10">
        <v>10</v>
      </c>
      <c r="E110" s="17">
        <v>2024</v>
      </c>
      <c r="F110" s="15">
        <v>639.06673148869538</v>
      </c>
    </row>
    <row r="111" spans="1:6" s="16" customFormat="1" ht="14.1" customHeight="1" x14ac:dyDescent="0.25">
      <c r="A111" s="210" t="s">
        <v>391</v>
      </c>
      <c r="B111" s="10"/>
      <c r="C111" s="10">
        <v>4</v>
      </c>
      <c r="D111" s="10">
        <v>11</v>
      </c>
      <c r="E111" s="17">
        <v>2024</v>
      </c>
      <c r="F111" s="15">
        <v>700.18430054691169</v>
      </c>
    </row>
    <row r="112" spans="1:6" s="16" customFormat="1" ht="14.1" customHeight="1" x14ac:dyDescent="0.25">
      <c r="A112" s="210" t="s">
        <v>391</v>
      </c>
      <c r="B112" s="10"/>
      <c r="C112" s="10">
        <v>4</v>
      </c>
      <c r="D112" s="10">
        <v>12</v>
      </c>
      <c r="E112" s="17">
        <v>2024</v>
      </c>
      <c r="F112" s="15">
        <v>697.22135578577104</v>
      </c>
    </row>
    <row r="113" spans="1:6" s="16" customFormat="1" ht="14.1" customHeight="1" x14ac:dyDescent="0.25">
      <c r="A113" s="210" t="s">
        <v>391</v>
      </c>
      <c r="B113" s="10"/>
      <c r="C113" s="10">
        <v>4</v>
      </c>
      <c r="D113" s="10">
        <v>1</v>
      </c>
      <c r="E113" s="17">
        <v>2025</v>
      </c>
      <c r="F113" s="15">
        <v>744.51157987303009</v>
      </c>
    </row>
    <row r="114" spans="1:6" s="16" customFormat="1" ht="14.1" customHeight="1" x14ac:dyDescent="0.25">
      <c r="A114" s="210" t="s">
        <v>391</v>
      </c>
      <c r="B114" s="10"/>
      <c r="C114" s="10">
        <v>4</v>
      </c>
      <c r="D114" s="10">
        <v>2</v>
      </c>
      <c r="E114" s="17">
        <v>2025</v>
      </c>
      <c r="F114" s="15">
        <v>761.16714356240891</v>
      </c>
    </row>
    <row r="115" spans="1:6" s="16" customFormat="1" ht="14.1" customHeight="1" x14ac:dyDescent="0.25">
      <c r="A115" s="210" t="s">
        <v>391</v>
      </c>
      <c r="B115" s="10"/>
      <c r="C115" s="10">
        <v>4</v>
      </c>
      <c r="D115" s="10">
        <v>3</v>
      </c>
      <c r="E115" s="17">
        <v>2025</v>
      </c>
      <c r="F115" s="15">
        <v>722.16902520113865</v>
      </c>
    </row>
    <row r="116" spans="1:6" s="16" customFormat="1" ht="14.1" customHeight="1" x14ac:dyDescent="0.25">
      <c r="A116" s="210" t="s">
        <v>391</v>
      </c>
      <c r="B116" s="10"/>
      <c r="C116" s="10">
        <v>4</v>
      </c>
      <c r="D116" s="10">
        <v>4</v>
      </c>
      <c r="E116" s="17">
        <v>2025</v>
      </c>
      <c r="F116" s="15">
        <v>803.84772935195974</v>
      </c>
    </row>
    <row r="117" spans="1:6" s="16" customFormat="1" ht="14.1" customHeight="1" x14ac:dyDescent="0.25">
      <c r="A117" s="210" t="s">
        <v>391</v>
      </c>
      <c r="B117" s="10"/>
      <c r="C117" s="10">
        <v>4</v>
      </c>
      <c r="D117" s="10">
        <v>5</v>
      </c>
      <c r="E117" s="17">
        <v>2025</v>
      </c>
      <c r="F117" s="15">
        <v>819.34337210827175</v>
      </c>
    </row>
    <row r="118" spans="1:6" s="16" customFormat="1" ht="14.1" customHeight="1" x14ac:dyDescent="0.25">
      <c r="A118" s="210" t="s">
        <v>391</v>
      </c>
      <c r="B118" s="10"/>
      <c r="C118" s="10">
        <v>4</v>
      </c>
      <c r="D118" s="10">
        <v>6</v>
      </c>
      <c r="E118" s="17">
        <v>2025</v>
      </c>
      <c r="F118" s="15">
        <v>683.0695545253285</v>
      </c>
    </row>
    <row r="119" spans="1:6" s="16" customFormat="1" ht="14.1" customHeight="1" x14ac:dyDescent="0.25">
      <c r="A119" s="210" t="s">
        <v>391</v>
      </c>
      <c r="B119" s="10"/>
      <c r="C119" s="10">
        <v>4</v>
      </c>
      <c r="D119" s="10">
        <v>7</v>
      </c>
      <c r="E119" s="17">
        <v>2025</v>
      </c>
      <c r="F119" s="15">
        <v>710.99774786519288</v>
      </c>
    </row>
    <row r="120" spans="1:6" s="16" customFormat="1" ht="14.1" customHeight="1" x14ac:dyDescent="0.25">
      <c r="A120" s="210" t="s">
        <v>391</v>
      </c>
      <c r="B120" s="10"/>
      <c r="C120" s="10">
        <v>4</v>
      </c>
      <c r="D120" s="10">
        <v>8</v>
      </c>
      <c r="E120" s="17">
        <v>2025</v>
      </c>
      <c r="F120" s="15">
        <v>717.259068630098</v>
      </c>
    </row>
    <row r="121" spans="1:6" s="16" customFormat="1" ht="14.1" customHeight="1" x14ac:dyDescent="0.25">
      <c r="A121" s="210" t="s">
        <v>391</v>
      </c>
      <c r="B121" s="10"/>
      <c r="C121" s="10">
        <v>4</v>
      </c>
      <c r="D121" s="10">
        <v>9</v>
      </c>
      <c r="E121" s="17">
        <v>2025</v>
      </c>
      <c r="F121" s="15">
        <v>699.40979990280562</v>
      </c>
    </row>
    <row r="122" spans="1:6" s="16" customFormat="1" ht="14.1" customHeight="1" x14ac:dyDescent="0.25">
      <c r="A122" s="210" t="s">
        <v>391</v>
      </c>
      <c r="B122" s="10"/>
      <c r="C122" s="10">
        <v>4</v>
      </c>
      <c r="D122" s="10">
        <v>10</v>
      </c>
      <c r="E122" s="17">
        <v>2025</v>
      </c>
      <c r="F122" s="15">
        <v>658.23823746307005</v>
      </c>
    </row>
    <row r="123" spans="1:6" s="16" customFormat="1" ht="14.1" customHeight="1" x14ac:dyDescent="0.25">
      <c r="A123" s="210" t="s">
        <v>391</v>
      </c>
      <c r="B123" s="10"/>
      <c r="C123" s="10">
        <v>4</v>
      </c>
      <c r="D123" s="10">
        <v>11</v>
      </c>
      <c r="E123" s="17">
        <v>2025</v>
      </c>
      <c r="F123" s="15">
        <v>721.1892861605869</v>
      </c>
    </row>
    <row r="124" spans="1:6" s="16" customFormat="1" ht="14.1" customHeight="1" x14ac:dyDescent="0.25">
      <c r="A124" s="210" t="s">
        <v>391</v>
      </c>
      <c r="B124" s="10"/>
      <c r="C124" s="10">
        <v>4</v>
      </c>
      <c r="D124" s="10">
        <v>12</v>
      </c>
      <c r="E124" s="17">
        <v>2025</v>
      </c>
      <c r="F124" s="15">
        <v>718.13745535610985</v>
      </c>
    </row>
    <row r="125" spans="1:6" s="16" customFormat="1" ht="14.1" customHeight="1" x14ac:dyDescent="0.25">
      <c r="A125" s="210"/>
      <c r="B125" s="10"/>
      <c r="C125" s="10"/>
      <c r="D125" s="10"/>
      <c r="E125" s="10"/>
      <c r="F125" s="15"/>
    </row>
    <row r="126" spans="1:6" x14ac:dyDescent="0.2">
      <c r="A126" s="209"/>
      <c r="B126" s="207"/>
      <c r="C126" s="207"/>
      <c r="D126" s="207"/>
      <c r="E126" s="207"/>
      <c r="F126" s="208"/>
    </row>
    <row r="127" spans="1:6" x14ac:dyDescent="0.2">
      <c r="A127" s="209"/>
      <c r="B127" s="207"/>
      <c r="C127" s="207"/>
      <c r="D127" s="207"/>
      <c r="E127" s="207"/>
      <c r="F127" s="208"/>
    </row>
    <row r="128" spans="1:6" x14ac:dyDescent="0.2">
      <c r="A128" s="209"/>
      <c r="B128" s="207"/>
      <c r="C128" s="207"/>
      <c r="D128" s="207"/>
      <c r="E128" s="207"/>
      <c r="F128" s="208"/>
    </row>
    <row r="129" spans="1:6" x14ac:dyDescent="0.2">
      <c r="A129" s="209"/>
      <c r="B129" s="207"/>
      <c r="C129" s="207"/>
      <c r="D129" s="207"/>
      <c r="E129" s="207"/>
      <c r="F129" s="208"/>
    </row>
    <row r="130" spans="1:6" x14ac:dyDescent="0.2">
      <c r="A130" s="209"/>
      <c r="B130" s="207"/>
      <c r="C130" s="207"/>
      <c r="D130" s="207"/>
      <c r="E130" s="207"/>
      <c r="F130" s="208"/>
    </row>
    <row r="131" spans="1:6" x14ac:dyDescent="0.2">
      <c r="A131" s="209"/>
      <c r="B131" s="207"/>
      <c r="C131" s="207"/>
      <c r="D131" s="207"/>
      <c r="E131" s="207"/>
      <c r="F131" s="208"/>
    </row>
    <row r="132" spans="1:6" x14ac:dyDescent="0.2">
      <c r="A132" s="209"/>
      <c r="B132" s="207"/>
      <c r="C132" s="207"/>
      <c r="D132" s="207"/>
      <c r="E132" s="207"/>
      <c r="F132" s="208"/>
    </row>
    <row r="133" spans="1:6" x14ac:dyDescent="0.2">
      <c r="A133" s="209"/>
      <c r="B133" s="207"/>
      <c r="C133" s="207"/>
      <c r="D133" s="207"/>
      <c r="E133" s="207"/>
      <c r="F133" s="208"/>
    </row>
    <row r="134" spans="1:6" x14ac:dyDescent="0.2">
      <c r="A134" s="209"/>
      <c r="B134" s="207"/>
      <c r="C134" s="207"/>
      <c r="D134" s="207"/>
      <c r="E134" s="207"/>
      <c r="F134" s="208"/>
    </row>
    <row r="135" spans="1:6" x14ac:dyDescent="0.2">
      <c r="A135" s="209"/>
      <c r="B135" s="207"/>
      <c r="C135" s="207"/>
      <c r="D135" s="207"/>
      <c r="E135" s="207"/>
      <c r="F135" s="208"/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D5DB-9449-46F3-90A5-EBADD1CE4309}">
  <sheetPr codeName="Planilha1"/>
  <dimension ref="A1:AT523"/>
  <sheetViews>
    <sheetView showGridLines="0" tabSelected="1" topLeftCell="H1" zoomScaleNormal="100" zoomScaleSheetLayoutView="80" workbookViewId="0">
      <selection activeCell="AA25" sqref="AA25"/>
    </sheetView>
  </sheetViews>
  <sheetFormatPr defaultRowHeight="12.75" x14ac:dyDescent="0.2"/>
  <cols>
    <col min="1" max="1" width="7.7109375" style="26" customWidth="1"/>
    <col min="2" max="2" width="10.28515625" style="44" customWidth="1"/>
    <col min="3" max="3" width="16.85546875" style="27" customWidth="1"/>
    <col min="4" max="4" width="24.85546875" style="27" customWidth="1"/>
    <col min="5" max="5" width="25.7109375" style="27" customWidth="1"/>
    <col min="6" max="6" width="10.28515625" style="26" customWidth="1"/>
    <col min="7" max="7" width="12.7109375" style="26" customWidth="1"/>
    <col min="8" max="8" width="10.7109375" style="26" customWidth="1"/>
    <col min="9" max="9" width="9.7109375" style="26" customWidth="1"/>
    <col min="10" max="10" width="21.7109375" style="251" customWidth="1"/>
    <col min="11" max="11" width="12.140625" style="33" hidden="1" customWidth="1"/>
    <col min="12" max="12" width="13.7109375" style="33" hidden="1" customWidth="1"/>
    <col min="13" max="13" width="9.7109375" style="28" customWidth="1"/>
    <col min="14" max="15" width="11.7109375" style="33" customWidth="1"/>
    <col min="16" max="16" width="10.7109375" style="29" customWidth="1"/>
    <col min="17" max="17" width="10.7109375" style="27" customWidth="1"/>
    <col min="18" max="18" width="10.5703125" style="252" customWidth="1"/>
    <col min="19" max="19" width="8.7109375" style="27" customWidth="1"/>
    <col min="20" max="20" width="9.28515625" style="27" customWidth="1"/>
    <col min="21" max="21" width="10.28515625" style="26" customWidth="1"/>
    <col min="22" max="22" width="9.7109375" style="27" customWidth="1"/>
    <col min="23" max="23" width="9.28515625" style="27" customWidth="1"/>
    <col min="24" max="26" width="8.7109375" style="30" customWidth="1"/>
    <col min="27" max="27" width="50" style="30" customWidth="1"/>
    <col min="28" max="28" width="9.140625" style="27" customWidth="1"/>
    <col min="29" max="29" width="9.7109375" style="27" customWidth="1"/>
    <col min="30" max="32" width="9.140625" style="27"/>
    <col min="33" max="33" width="9.5703125" style="27" bestFit="1" customWidth="1"/>
    <col min="34" max="35" width="9.140625" style="27"/>
    <col min="36" max="36" width="10.42578125" style="27" bestFit="1" customWidth="1"/>
    <col min="37" max="37" width="9.140625" style="27"/>
    <col min="38" max="38" width="18.140625" style="27" bestFit="1" customWidth="1"/>
    <col min="39" max="39" width="13.5703125" style="27" bestFit="1" customWidth="1"/>
    <col min="40" max="40" width="14.42578125" style="27" customWidth="1"/>
    <col min="41" max="16384" width="9.140625" style="27"/>
  </cols>
  <sheetData>
    <row r="1" spans="1:46" s="8" customFormat="1" ht="40.5" customHeight="1" x14ac:dyDescent="0.25">
      <c r="A1" s="1" t="s">
        <v>12</v>
      </c>
      <c r="B1" s="1" t="s">
        <v>34</v>
      </c>
      <c r="C1" s="2" t="s">
        <v>45</v>
      </c>
      <c r="D1" s="1" t="s">
        <v>44</v>
      </c>
      <c r="E1" s="1" t="s">
        <v>235</v>
      </c>
      <c r="F1" s="1" t="s">
        <v>41</v>
      </c>
      <c r="G1" s="1" t="s">
        <v>40</v>
      </c>
      <c r="H1" s="1" t="s">
        <v>315</v>
      </c>
      <c r="I1" s="1" t="s">
        <v>43</v>
      </c>
      <c r="J1" s="1" t="s">
        <v>39</v>
      </c>
      <c r="K1" s="3" t="s">
        <v>57</v>
      </c>
      <c r="L1" s="3" t="s">
        <v>56</v>
      </c>
      <c r="M1" s="4" t="s">
        <v>58</v>
      </c>
      <c r="N1" s="3" t="s">
        <v>27</v>
      </c>
      <c r="O1" s="3" t="s">
        <v>28</v>
      </c>
      <c r="P1" s="5" t="s">
        <v>13</v>
      </c>
      <c r="Q1" s="2" t="s">
        <v>14</v>
      </c>
      <c r="R1" s="2" t="s">
        <v>15</v>
      </c>
      <c r="S1" s="2" t="s">
        <v>21</v>
      </c>
      <c r="T1" s="2" t="s">
        <v>46</v>
      </c>
      <c r="U1" s="1" t="s">
        <v>42</v>
      </c>
      <c r="V1" s="2" t="s">
        <v>47</v>
      </c>
      <c r="W1" s="2" t="s">
        <v>551</v>
      </c>
      <c r="X1" s="6" t="s">
        <v>16</v>
      </c>
      <c r="Y1" s="6" t="s">
        <v>17</v>
      </c>
      <c r="Z1" s="6" t="s">
        <v>18</v>
      </c>
      <c r="AA1" s="7" t="s">
        <v>525</v>
      </c>
      <c r="AB1" s="8" t="s">
        <v>346</v>
      </c>
      <c r="AC1" s="6" t="s">
        <v>62</v>
      </c>
      <c r="AD1" s="6" t="s">
        <v>59</v>
      </c>
      <c r="AE1" s="6" t="s">
        <v>60</v>
      </c>
      <c r="AF1" s="6" t="s">
        <v>61</v>
      </c>
      <c r="AG1" s="7" t="s">
        <v>68</v>
      </c>
    </row>
    <row r="2" spans="1:46" s="16" customFormat="1" ht="27" customHeight="1" x14ac:dyDescent="0.25">
      <c r="A2" s="39">
        <v>120</v>
      </c>
      <c r="B2" s="39">
        <v>369</v>
      </c>
      <c r="C2" s="11" t="s">
        <v>121</v>
      </c>
      <c r="D2" s="11" t="s">
        <v>333</v>
      </c>
      <c r="E2" s="11" t="s">
        <v>331</v>
      </c>
      <c r="F2" s="39">
        <v>1</v>
      </c>
      <c r="G2" s="39">
        <f>F2+F3</f>
        <v>3</v>
      </c>
      <c r="H2" s="39"/>
      <c r="I2" s="39">
        <v>1</v>
      </c>
      <c r="J2" s="17" t="s">
        <v>133</v>
      </c>
      <c r="K2" s="31">
        <v>34642</v>
      </c>
      <c r="L2" s="31">
        <v>45600</v>
      </c>
      <c r="M2" s="35">
        <v>106.07</v>
      </c>
      <c r="N2" s="178">
        <v>39022</v>
      </c>
      <c r="O2" s="34">
        <v>153</v>
      </c>
      <c r="P2" s="42">
        <v>3.06</v>
      </c>
      <c r="Q2" s="13" t="s">
        <v>31</v>
      </c>
      <c r="R2" s="14" t="s">
        <v>11</v>
      </c>
      <c r="S2" s="38"/>
      <c r="T2" s="38"/>
      <c r="U2" s="39">
        <v>10</v>
      </c>
      <c r="V2" s="38">
        <v>11</v>
      </c>
      <c r="W2" s="38">
        <v>3</v>
      </c>
      <c r="X2" s="267">
        <v>1</v>
      </c>
      <c r="Y2" s="40"/>
      <c r="Z2" s="40"/>
      <c r="AA2" s="15"/>
      <c r="AB2" s="11"/>
      <c r="AC2" s="37"/>
      <c r="AD2" s="11"/>
      <c r="AE2" s="11"/>
      <c r="AF2" s="11"/>
      <c r="AG2" s="11"/>
      <c r="AH2" s="11"/>
      <c r="AI2" s="11"/>
      <c r="AJ2" s="11"/>
    </row>
    <row r="3" spans="1:46" s="16" customFormat="1" ht="13.5" customHeight="1" x14ac:dyDescent="0.25">
      <c r="A3" s="39">
        <v>117</v>
      </c>
      <c r="B3" s="39">
        <v>405</v>
      </c>
      <c r="C3" s="11" t="s">
        <v>169</v>
      </c>
      <c r="D3" s="11" t="s">
        <v>285</v>
      </c>
      <c r="E3" s="11" t="s">
        <v>283</v>
      </c>
      <c r="F3" s="39">
        <v>2</v>
      </c>
      <c r="G3" s="39"/>
      <c r="H3" s="39"/>
      <c r="I3" s="39">
        <v>1</v>
      </c>
      <c r="J3" s="17" t="s">
        <v>277</v>
      </c>
      <c r="K3" s="31">
        <v>34700</v>
      </c>
      <c r="L3" s="31">
        <v>44606</v>
      </c>
      <c r="M3" s="35">
        <v>120.49</v>
      </c>
      <c r="N3" s="178">
        <v>37712</v>
      </c>
      <c r="O3" s="34">
        <v>92</v>
      </c>
      <c r="P3" s="18">
        <v>54.11</v>
      </c>
      <c r="Q3" s="13" t="s">
        <v>31</v>
      </c>
      <c r="R3" s="14" t="s">
        <v>11</v>
      </c>
      <c r="S3" s="38"/>
      <c r="T3" s="38"/>
      <c r="U3" s="255">
        <v>2</v>
      </c>
      <c r="V3" s="256"/>
      <c r="W3" s="38"/>
      <c r="X3" s="267">
        <v>1</v>
      </c>
      <c r="Y3" s="36"/>
      <c r="Z3" s="36"/>
      <c r="AA3" s="15"/>
      <c r="AB3" s="11"/>
      <c r="AC3" s="40"/>
      <c r="AD3" s="15"/>
      <c r="AE3" s="15"/>
      <c r="AF3" s="15"/>
      <c r="AG3" s="15"/>
      <c r="AH3" s="11"/>
      <c r="AI3" s="11"/>
      <c r="AJ3" s="11"/>
    </row>
    <row r="4" spans="1:46" s="16" customFormat="1" ht="13.5" customHeight="1" x14ac:dyDescent="0.25">
      <c r="A4" s="39">
        <v>117</v>
      </c>
      <c r="B4" s="39">
        <v>405</v>
      </c>
      <c r="C4" s="11" t="s">
        <v>169</v>
      </c>
      <c r="D4" s="11" t="s">
        <v>284</v>
      </c>
      <c r="E4" s="11" t="s">
        <v>282</v>
      </c>
      <c r="F4" s="39">
        <v>3</v>
      </c>
      <c r="G4" s="39"/>
      <c r="H4" s="39"/>
      <c r="I4" s="39">
        <v>1</v>
      </c>
      <c r="J4" s="17" t="s">
        <v>278</v>
      </c>
      <c r="K4" s="31">
        <v>34876</v>
      </c>
      <c r="L4" s="31">
        <v>45833</v>
      </c>
      <c r="M4" s="35">
        <v>45</v>
      </c>
      <c r="N4" s="178">
        <v>34639</v>
      </c>
      <c r="O4" s="34">
        <v>92</v>
      </c>
      <c r="P4" s="12">
        <v>7320</v>
      </c>
      <c r="Q4" s="13" t="s">
        <v>10</v>
      </c>
      <c r="R4" s="14" t="s">
        <v>11</v>
      </c>
      <c r="S4" s="38"/>
      <c r="T4" s="38"/>
      <c r="U4" s="255">
        <v>9</v>
      </c>
      <c r="V4" s="256"/>
      <c r="W4" s="38"/>
      <c r="X4" s="267">
        <v>1</v>
      </c>
      <c r="Y4" s="36"/>
      <c r="Z4" s="36"/>
      <c r="AA4" s="15"/>
      <c r="AB4" s="11"/>
      <c r="AC4" s="40"/>
      <c r="AD4" s="15"/>
      <c r="AE4" s="15"/>
      <c r="AF4" s="15"/>
      <c r="AG4" s="15"/>
      <c r="AH4" s="11"/>
      <c r="AI4" s="11"/>
      <c r="AJ4" s="11"/>
    </row>
    <row r="5" spans="1:46" s="16" customFormat="1" ht="13.5" customHeight="1" x14ac:dyDescent="0.25">
      <c r="A5" s="39">
        <v>117</v>
      </c>
      <c r="B5" s="39">
        <v>405</v>
      </c>
      <c r="C5" s="11" t="s">
        <v>169</v>
      </c>
      <c r="D5" s="11" t="s">
        <v>280</v>
      </c>
      <c r="E5" s="11" t="s">
        <v>281</v>
      </c>
      <c r="F5" s="39">
        <v>4</v>
      </c>
      <c r="G5" s="39"/>
      <c r="H5" s="39"/>
      <c r="I5" s="39">
        <v>1</v>
      </c>
      <c r="J5" s="17" t="s">
        <v>279</v>
      </c>
      <c r="K5" s="31">
        <v>34912</v>
      </c>
      <c r="L5" s="31">
        <v>44738</v>
      </c>
      <c r="M5" s="35">
        <v>1421.76</v>
      </c>
      <c r="N5" s="178">
        <v>34060</v>
      </c>
      <c r="O5" s="34">
        <v>92</v>
      </c>
      <c r="P5" s="12">
        <v>30000</v>
      </c>
      <c r="Q5" s="13" t="s">
        <v>10</v>
      </c>
      <c r="R5" s="14" t="s">
        <v>11</v>
      </c>
      <c r="S5" s="38"/>
      <c r="T5" s="38"/>
      <c r="U5" s="255">
        <v>15</v>
      </c>
      <c r="V5" s="256"/>
      <c r="W5" s="38"/>
      <c r="X5" s="267">
        <v>1</v>
      </c>
      <c r="Y5" s="36"/>
      <c r="Z5" s="36"/>
      <c r="AA5" s="15"/>
      <c r="AB5" s="11"/>
      <c r="AC5" s="40"/>
      <c r="AD5" s="15"/>
      <c r="AE5" s="15"/>
      <c r="AF5" s="15"/>
      <c r="AG5" s="15"/>
      <c r="AH5" s="11"/>
      <c r="AI5" s="11"/>
      <c r="AJ5" s="11"/>
      <c r="AK5" s="16">
        <v>2750</v>
      </c>
      <c r="AL5" s="253">
        <v>188915952846.88</v>
      </c>
      <c r="AM5" s="253">
        <v>29500000</v>
      </c>
      <c r="AN5" s="16" t="s">
        <v>555</v>
      </c>
      <c r="AO5" s="16" t="s">
        <v>556</v>
      </c>
      <c r="AP5" s="254">
        <v>35065</v>
      </c>
      <c r="AQ5" s="16" t="s">
        <v>557</v>
      </c>
      <c r="AT5" s="16" t="s">
        <v>558</v>
      </c>
    </row>
    <row r="6" spans="1:46" s="16" customFormat="1" ht="13.5" customHeight="1" x14ac:dyDescent="0.25">
      <c r="A6" s="39">
        <v>117</v>
      </c>
      <c r="B6" s="39">
        <v>405</v>
      </c>
      <c r="C6" s="11" t="s">
        <v>169</v>
      </c>
      <c r="D6" s="11" t="s">
        <v>249</v>
      </c>
      <c r="E6" s="11" t="s">
        <v>248</v>
      </c>
      <c r="F6" s="39">
        <v>5</v>
      </c>
      <c r="G6" s="39"/>
      <c r="H6" s="39"/>
      <c r="I6" s="39">
        <v>1</v>
      </c>
      <c r="J6" s="17" t="s">
        <v>247</v>
      </c>
      <c r="K6" s="31">
        <v>35278</v>
      </c>
      <c r="L6" s="31">
        <v>46234</v>
      </c>
      <c r="M6" s="35">
        <v>73.849999999999994</v>
      </c>
      <c r="N6" s="178">
        <v>36739</v>
      </c>
      <c r="O6" s="34">
        <v>92</v>
      </c>
      <c r="P6" s="18">
        <v>1.1491</v>
      </c>
      <c r="Q6" s="13" t="s">
        <v>31</v>
      </c>
      <c r="R6" s="14" t="s">
        <v>11</v>
      </c>
      <c r="S6" s="49"/>
      <c r="T6" s="38"/>
      <c r="U6" s="255">
        <v>10</v>
      </c>
      <c r="V6" s="256"/>
      <c r="W6" s="38"/>
      <c r="X6" s="267">
        <v>1</v>
      </c>
      <c r="Y6" s="36"/>
      <c r="Z6" s="36"/>
      <c r="AA6" s="15"/>
      <c r="AB6" s="11"/>
      <c r="AC6" s="40"/>
      <c r="AD6" s="15"/>
      <c r="AE6" s="15"/>
      <c r="AF6" s="15"/>
      <c r="AG6" s="15"/>
      <c r="AH6" s="11"/>
      <c r="AI6" s="11"/>
      <c r="AJ6" s="11"/>
      <c r="AN6" s="16">
        <v>10.16459</v>
      </c>
    </row>
    <row r="7" spans="1:46" s="16" customFormat="1" ht="13.5" customHeight="1" x14ac:dyDescent="0.25">
      <c r="A7" s="39">
        <v>117</v>
      </c>
      <c r="B7" s="39">
        <v>405</v>
      </c>
      <c r="C7" s="11" t="s">
        <v>169</v>
      </c>
      <c r="D7" s="11" t="s">
        <v>240</v>
      </c>
      <c r="E7" s="11" t="s">
        <v>241</v>
      </c>
      <c r="F7" s="39">
        <v>6</v>
      </c>
      <c r="G7" s="39"/>
      <c r="H7" s="39"/>
      <c r="I7" s="39">
        <v>1</v>
      </c>
      <c r="J7" s="17" t="s">
        <v>234</v>
      </c>
      <c r="K7" s="31">
        <v>35891</v>
      </c>
      <c r="L7" s="31">
        <v>44727</v>
      </c>
      <c r="M7" s="35">
        <v>60</v>
      </c>
      <c r="N7" s="178">
        <v>35886</v>
      </c>
      <c r="O7" s="34">
        <v>32</v>
      </c>
      <c r="P7" s="12">
        <v>45000</v>
      </c>
      <c r="Q7" s="13" t="s">
        <v>10</v>
      </c>
      <c r="R7" s="14" t="s">
        <v>11</v>
      </c>
      <c r="S7" s="269">
        <f>M7*Índices!B339/Índices!B89</f>
        <v>287.52856707420335</v>
      </c>
      <c r="T7" s="38"/>
      <c r="U7" s="255">
        <v>2</v>
      </c>
      <c r="V7" s="256"/>
      <c r="W7" s="38"/>
      <c r="X7" s="267">
        <v>1</v>
      </c>
      <c r="Y7" s="36"/>
      <c r="Z7" s="36"/>
      <c r="AA7" s="15"/>
      <c r="AB7" s="11"/>
      <c r="AC7" s="40"/>
      <c r="AD7" s="15"/>
      <c r="AE7" s="15"/>
      <c r="AF7" s="15"/>
      <c r="AG7" s="15"/>
      <c r="AH7" s="11"/>
      <c r="AI7" s="11"/>
      <c r="AJ7" s="11"/>
    </row>
    <row r="8" spans="1:46" s="16" customFormat="1" ht="13.5" customHeight="1" x14ac:dyDescent="0.25">
      <c r="A8" s="39">
        <v>117</v>
      </c>
      <c r="B8" s="39">
        <v>405</v>
      </c>
      <c r="C8" s="11" t="s">
        <v>169</v>
      </c>
      <c r="D8" s="11" t="s">
        <v>290</v>
      </c>
      <c r="E8" s="11" t="s">
        <v>291</v>
      </c>
      <c r="F8" s="39">
        <v>7</v>
      </c>
      <c r="G8" s="39"/>
      <c r="H8" s="39"/>
      <c r="I8" s="39">
        <v>1</v>
      </c>
      <c r="J8" s="17" t="s">
        <v>286</v>
      </c>
      <c r="K8" s="31">
        <v>36570</v>
      </c>
      <c r="L8" s="31">
        <v>47527</v>
      </c>
      <c r="M8" s="35">
        <v>70</v>
      </c>
      <c r="N8" s="178">
        <v>36557</v>
      </c>
      <c r="O8" s="34">
        <v>32</v>
      </c>
      <c r="P8" s="18">
        <v>2.0024000000000002</v>
      </c>
      <c r="Q8" s="13" t="s">
        <v>31</v>
      </c>
      <c r="R8" s="14" t="s">
        <v>11</v>
      </c>
      <c r="S8" s="38"/>
      <c r="T8" s="38"/>
      <c r="U8" s="255">
        <v>10</v>
      </c>
      <c r="V8" s="256"/>
      <c r="W8" s="38"/>
      <c r="X8" s="267">
        <v>1</v>
      </c>
      <c r="Y8" s="36"/>
      <c r="Z8" s="36"/>
      <c r="AA8" s="15"/>
      <c r="AB8" s="11"/>
      <c r="AC8" s="40"/>
      <c r="AD8" s="15"/>
      <c r="AE8" s="15"/>
      <c r="AF8" s="15"/>
      <c r="AG8" s="15"/>
      <c r="AH8" s="11"/>
      <c r="AI8" s="11"/>
      <c r="AJ8" s="11"/>
    </row>
    <row r="9" spans="1:46" s="16" customFormat="1" ht="13.5" customHeight="1" x14ac:dyDescent="0.25">
      <c r="A9" s="39">
        <v>117</v>
      </c>
      <c r="B9" s="39">
        <v>405</v>
      </c>
      <c r="C9" s="11" t="s">
        <v>169</v>
      </c>
      <c r="D9" s="11" t="s">
        <v>288</v>
      </c>
      <c r="E9" s="11" t="s">
        <v>289</v>
      </c>
      <c r="F9" s="39">
        <v>8</v>
      </c>
      <c r="G9" s="39"/>
      <c r="H9" s="39"/>
      <c r="I9" s="39">
        <v>1</v>
      </c>
      <c r="J9" s="17" t="s">
        <v>287</v>
      </c>
      <c r="K9" s="31">
        <v>36678</v>
      </c>
      <c r="L9" s="31">
        <v>47634</v>
      </c>
      <c r="M9" s="35">
        <v>70</v>
      </c>
      <c r="N9" s="178">
        <v>36678</v>
      </c>
      <c r="O9" s="34">
        <v>153</v>
      </c>
      <c r="P9" s="12">
        <v>24000</v>
      </c>
      <c r="Q9" s="13" t="s">
        <v>10</v>
      </c>
      <c r="R9" s="14" t="s">
        <v>11</v>
      </c>
      <c r="S9" s="269"/>
      <c r="T9" s="38"/>
      <c r="U9" s="255">
        <v>10</v>
      </c>
      <c r="V9" s="256"/>
      <c r="W9" s="38"/>
      <c r="X9" s="267">
        <v>1</v>
      </c>
      <c r="Y9" s="36"/>
      <c r="Z9" s="36"/>
      <c r="AA9" s="15"/>
      <c r="AB9" s="11"/>
      <c r="AC9" s="40"/>
      <c r="AD9" s="15"/>
      <c r="AE9" s="15"/>
      <c r="AF9" s="15"/>
      <c r="AG9" s="15"/>
      <c r="AH9" s="11"/>
      <c r="AI9" s="11"/>
      <c r="AJ9" s="11"/>
    </row>
    <row r="10" spans="1:46" s="16" customFormat="1" ht="13.5" customHeight="1" x14ac:dyDescent="0.25">
      <c r="A10" s="39">
        <v>150</v>
      </c>
      <c r="B10" s="39">
        <v>6585</v>
      </c>
      <c r="C10" s="11" t="s">
        <v>88</v>
      </c>
      <c r="D10" s="11" t="s">
        <v>95</v>
      </c>
      <c r="E10" s="11"/>
      <c r="F10" s="39">
        <v>9</v>
      </c>
      <c r="G10" s="39" t="s">
        <v>404</v>
      </c>
      <c r="H10" s="39"/>
      <c r="I10" s="39">
        <v>1</v>
      </c>
      <c r="J10" s="17" t="s">
        <v>94</v>
      </c>
      <c r="K10" s="31">
        <v>36831</v>
      </c>
      <c r="L10" s="31">
        <v>50099</v>
      </c>
      <c r="M10" s="35">
        <v>78.489999999999995</v>
      </c>
      <c r="N10" s="178">
        <v>37043</v>
      </c>
      <c r="O10" s="34"/>
      <c r="P10" s="18">
        <v>22</v>
      </c>
      <c r="Q10" s="13" t="s">
        <v>31</v>
      </c>
      <c r="R10" s="14" t="s">
        <v>11</v>
      </c>
      <c r="S10" s="269"/>
      <c r="T10" s="38"/>
      <c r="U10" s="255">
        <v>3</v>
      </c>
      <c r="V10" s="256"/>
      <c r="W10" s="38">
        <v>12</v>
      </c>
      <c r="X10" s="267">
        <v>1</v>
      </c>
      <c r="Y10" s="15"/>
      <c r="Z10" s="15"/>
      <c r="AA10" s="15"/>
      <c r="AB10" s="11"/>
      <c r="AC10" s="37"/>
      <c r="AD10" s="11"/>
      <c r="AE10" s="11"/>
      <c r="AF10" s="11"/>
      <c r="AG10" s="11"/>
      <c r="AH10" s="11"/>
      <c r="AI10" s="11"/>
      <c r="AJ10" s="11"/>
    </row>
    <row r="11" spans="1:46" s="16" customFormat="1" ht="13.5" customHeight="1" x14ac:dyDescent="0.25">
      <c r="A11" s="39">
        <v>154</v>
      </c>
      <c r="B11" s="39">
        <v>380</v>
      </c>
      <c r="C11" s="11" t="s">
        <v>113</v>
      </c>
      <c r="D11" s="11" t="s">
        <v>117</v>
      </c>
      <c r="E11" s="11" t="s">
        <v>544</v>
      </c>
      <c r="F11" s="39">
        <f>F10+1</f>
        <v>10</v>
      </c>
      <c r="G11" s="56" t="s">
        <v>417</v>
      </c>
      <c r="H11" s="39"/>
      <c r="I11" s="39">
        <v>1</v>
      </c>
      <c r="J11" s="17" t="s">
        <v>115</v>
      </c>
      <c r="K11" s="31">
        <v>37104</v>
      </c>
      <c r="L11" s="31">
        <v>45855</v>
      </c>
      <c r="M11" s="35">
        <v>116.12</v>
      </c>
      <c r="N11" s="178">
        <v>37834</v>
      </c>
      <c r="O11" s="34"/>
      <c r="P11" s="18">
        <v>2.8</v>
      </c>
      <c r="Q11" s="13" t="s">
        <v>31</v>
      </c>
      <c r="R11" s="14" t="s">
        <v>11</v>
      </c>
      <c r="S11" s="269"/>
      <c r="T11" s="38"/>
      <c r="U11" s="255">
        <v>3</v>
      </c>
      <c r="V11" s="256">
        <v>3</v>
      </c>
      <c r="W11" s="38">
        <v>3</v>
      </c>
      <c r="X11" s="267">
        <v>1</v>
      </c>
      <c r="Y11" s="15"/>
      <c r="Z11" s="15"/>
      <c r="AA11" s="15"/>
      <c r="AB11" s="11"/>
      <c r="AC11" s="37"/>
      <c r="AD11" s="11"/>
      <c r="AE11" s="11"/>
      <c r="AF11" s="11"/>
      <c r="AG11" s="11"/>
      <c r="AH11" s="11"/>
      <c r="AI11" s="11"/>
      <c r="AJ11" s="11"/>
    </row>
    <row r="12" spans="1:46" s="16" customFormat="1" ht="13.5" customHeight="1" x14ac:dyDescent="0.25">
      <c r="A12" s="39">
        <v>165</v>
      </c>
      <c r="B12" s="39">
        <v>1000040</v>
      </c>
      <c r="C12" s="11" t="s">
        <v>97</v>
      </c>
      <c r="D12" s="11" t="s">
        <v>98</v>
      </c>
      <c r="E12" s="11" t="s">
        <v>305</v>
      </c>
      <c r="F12" s="39">
        <f t="shared" ref="F12:F75" si="0">F11+1</f>
        <v>11</v>
      </c>
      <c r="G12" s="55" t="s">
        <v>427</v>
      </c>
      <c r="H12" s="39"/>
      <c r="I12" s="39">
        <v>1</v>
      </c>
      <c r="J12" s="41" t="s">
        <v>101</v>
      </c>
      <c r="K12" s="31">
        <v>37226</v>
      </c>
      <c r="L12" s="31">
        <v>48563</v>
      </c>
      <c r="M12" s="35">
        <v>104.5</v>
      </c>
      <c r="N12" s="178">
        <v>39569</v>
      </c>
      <c r="O12" s="34">
        <v>153</v>
      </c>
      <c r="P12" s="12">
        <v>200616</v>
      </c>
      <c r="Q12" s="13" t="s">
        <v>10</v>
      </c>
      <c r="R12" s="14" t="s">
        <v>11</v>
      </c>
      <c r="S12" s="269"/>
      <c r="T12" s="11"/>
      <c r="U12" s="255">
        <v>11</v>
      </c>
      <c r="V12" s="256"/>
      <c r="W12" s="38">
        <v>13</v>
      </c>
      <c r="X12" s="267">
        <v>1</v>
      </c>
      <c r="Y12" s="15"/>
      <c r="Z12" s="15"/>
      <c r="AA12" s="15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46" s="16" customFormat="1" ht="13.5" customHeight="1" x14ac:dyDescent="0.25">
      <c r="A13" s="39">
        <v>165</v>
      </c>
      <c r="B13" s="39">
        <v>1000040</v>
      </c>
      <c r="C13" s="11" t="s">
        <v>97</v>
      </c>
      <c r="D13" s="11" t="s">
        <v>98</v>
      </c>
      <c r="E13" s="11" t="s">
        <v>305</v>
      </c>
      <c r="F13" s="39">
        <f t="shared" si="0"/>
        <v>12</v>
      </c>
      <c r="G13" s="55" t="s">
        <v>425</v>
      </c>
      <c r="H13" s="39"/>
      <c r="I13" s="39">
        <v>1</v>
      </c>
      <c r="J13" s="17" t="s">
        <v>99</v>
      </c>
      <c r="K13" s="31">
        <v>37226</v>
      </c>
      <c r="L13" s="31">
        <v>48563</v>
      </c>
      <c r="M13" s="35">
        <v>104.5</v>
      </c>
      <c r="N13" s="178">
        <v>39569</v>
      </c>
      <c r="O13" s="34">
        <v>153</v>
      </c>
      <c r="P13" s="12">
        <v>200616</v>
      </c>
      <c r="Q13" s="13" t="s">
        <v>10</v>
      </c>
      <c r="R13" s="14" t="s">
        <v>11</v>
      </c>
      <c r="S13" s="269"/>
      <c r="T13" s="11"/>
      <c r="U13" s="255">
        <v>11</v>
      </c>
      <c r="V13" s="256"/>
      <c r="W13" s="38">
        <v>13</v>
      </c>
      <c r="X13" s="267">
        <v>1</v>
      </c>
      <c r="Y13" s="15"/>
      <c r="Z13" s="15"/>
      <c r="AA13" s="15"/>
      <c r="AB13" s="11"/>
      <c r="AC13" s="37"/>
      <c r="AD13" s="11"/>
      <c r="AE13" s="11"/>
      <c r="AF13" s="11"/>
      <c r="AG13" s="11"/>
      <c r="AH13" s="11"/>
      <c r="AI13" s="11"/>
      <c r="AJ13" s="11"/>
    </row>
    <row r="14" spans="1:46" s="16" customFormat="1" ht="13.5" customHeight="1" x14ac:dyDescent="0.25">
      <c r="A14" s="39">
        <v>115</v>
      </c>
      <c r="B14" s="39">
        <v>32</v>
      </c>
      <c r="C14" s="11" t="s">
        <v>170</v>
      </c>
      <c r="D14" s="11" t="s">
        <v>98</v>
      </c>
      <c r="E14" s="11" t="s">
        <v>305</v>
      </c>
      <c r="F14" s="39">
        <f t="shared" si="0"/>
        <v>13</v>
      </c>
      <c r="G14" s="39"/>
      <c r="H14" s="39"/>
      <c r="I14" s="39"/>
      <c r="J14" s="17" t="s">
        <v>192</v>
      </c>
      <c r="K14" s="31">
        <v>37226</v>
      </c>
      <c r="L14" s="31">
        <v>48563</v>
      </c>
      <c r="M14" s="35">
        <v>108.29</v>
      </c>
      <c r="N14" s="178">
        <v>39630</v>
      </c>
      <c r="O14" s="34">
        <v>183</v>
      </c>
      <c r="P14" s="18">
        <v>22.9</v>
      </c>
      <c r="Q14" s="13" t="s">
        <v>31</v>
      </c>
      <c r="R14" s="14" t="s">
        <v>11</v>
      </c>
      <c r="S14" s="269"/>
      <c r="T14" s="38"/>
      <c r="U14" s="255">
        <v>11</v>
      </c>
      <c r="V14" s="256"/>
      <c r="W14" s="38">
        <v>13</v>
      </c>
      <c r="X14" s="267">
        <v>1</v>
      </c>
      <c r="Y14" s="36"/>
      <c r="Z14" s="36"/>
      <c r="AA14" s="15"/>
      <c r="AB14" s="11"/>
      <c r="AC14" s="40"/>
      <c r="AD14" s="15"/>
      <c r="AE14" s="15"/>
      <c r="AF14" s="15"/>
      <c r="AG14" s="15"/>
      <c r="AH14" s="11"/>
      <c r="AI14" s="11"/>
      <c r="AJ14" s="11"/>
    </row>
    <row r="15" spans="1:46" s="16" customFormat="1" ht="13.5" customHeight="1" x14ac:dyDescent="0.25">
      <c r="A15" s="39">
        <v>165</v>
      </c>
      <c r="B15" s="39">
        <v>1000040</v>
      </c>
      <c r="C15" s="11" t="s">
        <v>97</v>
      </c>
      <c r="D15" s="11" t="s">
        <v>98</v>
      </c>
      <c r="E15" s="11" t="s">
        <v>305</v>
      </c>
      <c r="F15" s="39">
        <f t="shared" si="0"/>
        <v>14</v>
      </c>
      <c r="G15" s="55" t="s">
        <v>426</v>
      </c>
      <c r="H15" s="39"/>
      <c r="I15" s="39">
        <v>1</v>
      </c>
      <c r="J15" s="17" t="s">
        <v>100</v>
      </c>
      <c r="K15" s="31">
        <v>37226</v>
      </c>
      <c r="L15" s="31">
        <v>48563</v>
      </c>
      <c r="M15" s="35">
        <v>104.5</v>
      </c>
      <c r="N15" s="178">
        <v>39569</v>
      </c>
      <c r="O15" s="34">
        <v>153</v>
      </c>
      <c r="P15" s="12">
        <v>200616</v>
      </c>
      <c r="Q15" s="13" t="s">
        <v>10</v>
      </c>
      <c r="R15" s="14" t="s">
        <v>11</v>
      </c>
      <c r="S15" s="269"/>
      <c r="T15" s="11"/>
      <c r="U15" s="255">
        <v>11</v>
      </c>
      <c r="V15" s="256"/>
      <c r="W15" s="38">
        <v>13</v>
      </c>
      <c r="X15" s="267">
        <v>1</v>
      </c>
      <c r="Y15" s="15"/>
      <c r="Z15" s="15"/>
      <c r="AA15" s="15"/>
      <c r="AB15" s="11"/>
      <c r="AC15" s="37"/>
      <c r="AD15" s="11"/>
      <c r="AE15" s="11"/>
      <c r="AF15" s="11"/>
      <c r="AG15" s="11"/>
      <c r="AH15" s="11"/>
      <c r="AI15" s="11"/>
      <c r="AJ15" s="11"/>
    </row>
    <row r="16" spans="1:46" s="16" customFormat="1" ht="13.5" customHeight="1" x14ac:dyDescent="0.25">
      <c r="A16" s="39">
        <v>109</v>
      </c>
      <c r="B16" s="39">
        <v>5160</v>
      </c>
      <c r="C16" s="11" t="s">
        <v>8</v>
      </c>
      <c r="D16" s="11" t="s">
        <v>221</v>
      </c>
      <c r="E16" s="11" t="s">
        <v>305</v>
      </c>
      <c r="F16" s="39">
        <f t="shared" si="0"/>
        <v>15</v>
      </c>
      <c r="G16" s="39">
        <v>823822.53939999943</v>
      </c>
      <c r="H16" s="39"/>
      <c r="I16" s="39">
        <v>1</v>
      </c>
      <c r="J16" s="17" t="s">
        <v>224</v>
      </c>
      <c r="K16" s="31">
        <v>37226</v>
      </c>
      <c r="L16" s="31">
        <v>48563</v>
      </c>
      <c r="M16" s="35">
        <v>99.62</v>
      </c>
      <c r="N16" s="178">
        <v>39417</v>
      </c>
      <c r="O16" s="34">
        <v>214</v>
      </c>
      <c r="P16" s="12">
        <v>823822.53399999999</v>
      </c>
      <c r="Q16" s="13" t="s">
        <v>10</v>
      </c>
      <c r="R16" s="14" t="s">
        <v>11</v>
      </c>
      <c r="S16" s="269"/>
      <c r="T16" s="38">
        <v>1</v>
      </c>
      <c r="U16" s="255">
        <v>3</v>
      </c>
      <c r="V16" s="256">
        <v>10</v>
      </c>
      <c r="W16" s="38">
        <v>13</v>
      </c>
      <c r="X16" s="267">
        <v>1</v>
      </c>
      <c r="Y16" s="36"/>
      <c r="Z16" s="36"/>
      <c r="AA16" s="36"/>
      <c r="AB16" s="11" t="s">
        <v>353</v>
      </c>
      <c r="AC16" s="45"/>
      <c r="AD16" s="11"/>
      <c r="AE16" s="46"/>
      <c r="AF16" s="46"/>
      <c r="AG16" s="11"/>
      <c r="AH16" s="11"/>
      <c r="AI16" s="11"/>
      <c r="AJ16" s="11"/>
    </row>
    <row r="17" spans="1:36" s="16" customFormat="1" ht="13.5" customHeight="1" x14ac:dyDescent="0.25">
      <c r="A17" s="39">
        <v>117</v>
      </c>
      <c r="B17" s="39">
        <v>405</v>
      </c>
      <c r="C17" s="11" t="s">
        <v>169</v>
      </c>
      <c r="D17" s="11" t="s">
        <v>207</v>
      </c>
      <c r="E17" s="11" t="s">
        <v>305</v>
      </c>
      <c r="F17" s="39">
        <f t="shared" si="0"/>
        <v>16</v>
      </c>
      <c r="G17" s="39" t="s">
        <v>432</v>
      </c>
      <c r="H17" s="39"/>
      <c r="I17" s="39">
        <v>1</v>
      </c>
      <c r="J17" s="41" t="s">
        <v>301</v>
      </c>
      <c r="K17" s="31">
        <v>37288</v>
      </c>
      <c r="L17" s="31">
        <v>48563</v>
      </c>
      <c r="M17" s="35">
        <v>110.26</v>
      </c>
      <c r="N17" s="178">
        <v>39904</v>
      </c>
      <c r="O17" s="34">
        <v>92</v>
      </c>
      <c r="P17" s="18">
        <v>125.95480000000001</v>
      </c>
      <c r="Q17" s="13" t="s">
        <v>31</v>
      </c>
      <c r="R17" s="14" t="s">
        <v>11</v>
      </c>
      <c r="S17" s="269"/>
      <c r="T17" s="38"/>
      <c r="U17" s="255">
        <v>11</v>
      </c>
      <c r="V17" s="256"/>
      <c r="W17" s="38"/>
      <c r="X17" s="267">
        <v>1</v>
      </c>
      <c r="Y17" s="36"/>
      <c r="Z17" s="36"/>
      <c r="AA17" s="36"/>
      <c r="AB17" s="11"/>
      <c r="AC17" s="40"/>
      <c r="AD17" s="15"/>
      <c r="AE17" s="15"/>
      <c r="AF17" s="15"/>
      <c r="AG17" s="15"/>
      <c r="AH17" s="11"/>
      <c r="AI17" s="11"/>
      <c r="AJ17" s="11"/>
    </row>
    <row r="18" spans="1:36" s="16" customFormat="1" ht="13.5" customHeight="1" x14ac:dyDescent="0.25">
      <c r="A18" s="39">
        <v>117</v>
      </c>
      <c r="B18" s="39">
        <v>405</v>
      </c>
      <c r="C18" s="11" t="s">
        <v>169</v>
      </c>
      <c r="D18" s="11" t="s">
        <v>207</v>
      </c>
      <c r="E18" s="11" t="s">
        <v>305</v>
      </c>
      <c r="F18" s="39">
        <f t="shared" si="0"/>
        <v>17</v>
      </c>
      <c r="G18" s="39" t="s">
        <v>433</v>
      </c>
      <c r="H18" s="39"/>
      <c r="I18" s="39">
        <v>1</v>
      </c>
      <c r="J18" s="41" t="s">
        <v>233</v>
      </c>
      <c r="K18" s="31">
        <v>37288</v>
      </c>
      <c r="L18" s="31">
        <v>48563</v>
      </c>
      <c r="M18" s="35">
        <v>110.26</v>
      </c>
      <c r="N18" s="178">
        <v>39904</v>
      </c>
      <c r="O18" s="34">
        <v>92</v>
      </c>
      <c r="P18" s="18">
        <v>2.3136999999999999</v>
      </c>
      <c r="Q18" s="13" t="s">
        <v>31</v>
      </c>
      <c r="R18" s="14" t="s">
        <v>11</v>
      </c>
      <c r="S18" s="269"/>
      <c r="T18" s="38"/>
      <c r="U18" s="255">
        <v>3</v>
      </c>
      <c r="V18" s="256"/>
      <c r="W18" s="38"/>
      <c r="X18" s="267">
        <v>1</v>
      </c>
      <c r="Y18" s="36"/>
      <c r="Z18" s="36"/>
      <c r="AA18" s="36"/>
      <c r="AB18" s="11"/>
      <c r="AC18" s="40"/>
      <c r="AD18" s="15"/>
      <c r="AE18" s="15"/>
      <c r="AF18" s="15"/>
      <c r="AG18" s="15"/>
      <c r="AH18" s="11"/>
      <c r="AI18" s="11"/>
      <c r="AJ18" s="11"/>
    </row>
    <row r="19" spans="1:36" s="16" customFormat="1" ht="13.5" customHeight="1" x14ac:dyDescent="0.25">
      <c r="A19" s="39">
        <v>166</v>
      </c>
      <c r="B19" s="39">
        <v>1000041</v>
      </c>
      <c r="C19" s="11" t="s">
        <v>183</v>
      </c>
      <c r="D19" s="11" t="s">
        <v>207</v>
      </c>
      <c r="E19" s="11" t="s">
        <v>305</v>
      </c>
      <c r="F19" s="39">
        <f t="shared" si="0"/>
        <v>18</v>
      </c>
      <c r="G19" s="39" t="s">
        <v>430</v>
      </c>
      <c r="H19" s="39"/>
      <c r="I19" s="39">
        <v>1</v>
      </c>
      <c r="J19" s="17" t="s">
        <v>211</v>
      </c>
      <c r="K19" s="31">
        <v>37288</v>
      </c>
      <c r="L19" s="31">
        <v>48563</v>
      </c>
      <c r="M19" s="35">
        <v>94.55</v>
      </c>
      <c r="N19" s="178">
        <v>39114</v>
      </c>
      <c r="O19" s="34">
        <v>32</v>
      </c>
      <c r="P19" s="42">
        <v>0.36</v>
      </c>
      <c r="Q19" s="13" t="s">
        <v>31</v>
      </c>
      <c r="R19" s="14" t="s">
        <v>11</v>
      </c>
      <c r="S19" s="269"/>
      <c r="T19" s="38"/>
      <c r="U19" s="39">
        <v>11</v>
      </c>
      <c r="V19" s="38"/>
      <c r="W19" s="38">
        <v>12</v>
      </c>
      <c r="X19" s="267">
        <v>1</v>
      </c>
      <c r="Y19" s="15"/>
      <c r="Z19" s="15"/>
      <c r="AA19" s="15"/>
      <c r="AB19" s="11"/>
      <c r="AC19" s="37"/>
      <c r="AD19" s="11"/>
      <c r="AE19" s="11"/>
      <c r="AF19" s="11"/>
      <c r="AG19" s="11"/>
      <c r="AH19" s="11"/>
      <c r="AI19" s="11"/>
      <c r="AJ19" s="11"/>
    </row>
    <row r="20" spans="1:36" s="16" customFormat="1" ht="13.5" customHeight="1" x14ac:dyDescent="0.25">
      <c r="A20" s="39">
        <v>166</v>
      </c>
      <c r="B20" s="39">
        <v>1000041</v>
      </c>
      <c r="C20" s="11" t="s">
        <v>183</v>
      </c>
      <c r="D20" s="11" t="s">
        <v>212</v>
      </c>
      <c r="E20" s="11" t="s">
        <v>305</v>
      </c>
      <c r="F20" s="39">
        <f t="shared" si="0"/>
        <v>19</v>
      </c>
      <c r="G20" s="10" t="s">
        <v>429</v>
      </c>
      <c r="H20" s="39"/>
      <c r="I20" s="39">
        <v>1</v>
      </c>
      <c r="J20" s="17" t="s">
        <v>210</v>
      </c>
      <c r="K20" s="31">
        <v>37288</v>
      </c>
      <c r="L20" s="31">
        <v>48563</v>
      </c>
      <c r="M20" s="35">
        <v>88.03</v>
      </c>
      <c r="N20" s="178">
        <v>40940</v>
      </c>
      <c r="O20" s="34">
        <v>32</v>
      </c>
      <c r="P20" s="42" t="s">
        <v>111</v>
      </c>
      <c r="Q20" s="13" t="s">
        <v>31</v>
      </c>
      <c r="R20" s="14" t="s">
        <v>11</v>
      </c>
      <c r="S20" s="269">
        <v>1</v>
      </c>
      <c r="T20" s="38"/>
      <c r="U20" s="39">
        <v>3</v>
      </c>
      <c r="V20" s="38"/>
      <c r="W20" s="38">
        <v>12</v>
      </c>
      <c r="X20" s="267">
        <v>1</v>
      </c>
      <c r="Y20" s="15"/>
      <c r="Z20" s="15"/>
      <c r="AA20" s="15"/>
      <c r="AB20" s="11"/>
      <c r="AC20" s="37"/>
      <c r="AD20" s="11"/>
      <c r="AE20" s="11"/>
      <c r="AF20" s="11"/>
      <c r="AG20" s="11"/>
      <c r="AH20" s="11"/>
      <c r="AI20" s="11"/>
      <c r="AJ20" s="11"/>
    </row>
    <row r="21" spans="1:36" s="16" customFormat="1" ht="13.5" customHeight="1" x14ac:dyDescent="0.25">
      <c r="A21" s="39">
        <v>150</v>
      </c>
      <c r="B21" s="39">
        <v>6585</v>
      </c>
      <c r="C21" s="11" t="s">
        <v>88</v>
      </c>
      <c r="D21" s="11" t="s">
        <v>37</v>
      </c>
      <c r="E21" s="11" t="s">
        <v>37</v>
      </c>
      <c r="F21" s="39">
        <f t="shared" si="0"/>
        <v>20</v>
      </c>
      <c r="G21" s="39" t="s">
        <v>403</v>
      </c>
      <c r="H21" s="39"/>
      <c r="I21" s="39">
        <v>1</v>
      </c>
      <c r="J21" s="17" t="s">
        <v>96</v>
      </c>
      <c r="K21" s="31">
        <v>37289</v>
      </c>
      <c r="L21" s="31">
        <v>44593</v>
      </c>
      <c r="M21" s="35">
        <v>119.39</v>
      </c>
      <c r="N21" s="178">
        <v>37408</v>
      </c>
      <c r="O21" s="34">
        <v>153</v>
      </c>
      <c r="P21" s="18">
        <v>3</v>
      </c>
      <c r="Q21" s="13" t="s">
        <v>31</v>
      </c>
      <c r="R21" s="14" t="s">
        <v>11</v>
      </c>
      <c r="S21" s="269"/>
      <c r="T21" s="38"/>
      <c r="U21" s="39">
        <v>6</v>
      </c>
      <c r="V21" s="38">
        <v>5</v>
      </c>
      <c r="W21" s="38">
        <v>8</v>
      </c>
      <c r="X21" s="40">
        <v>0.31850000000000001</v>
      </c>
      <c r="Y21" s="40">
        <v>0.43009999999999998</v>
      </c>
      <c r="Z21" s="40">
        <v>0.25140000000000001</v>
      </c>
      <c r="AA21" s="40"/>
      <c r="AB21" s="11"/>
      <c r="AC21" s="40">
        <v>1</v>
      </c>
      <c r="AD21" s="47">
        <v>204.31</v>
      </c>
      <c r="AE21" s="36">
        <v>5.9896000000000003</v>
      </c>
      <c r="AF21" s="36">
        <v>2.3757999999999999</v>
      </c>
      <c r="AG21" s="15">
        <v>106.4</v>
      </c>
      <c r="AH21" s="11"/>
      <c r="AI21" s="11"/>
      <c r="AJ21" s="11"/>
    </row>
    <row r="22" spans="1:36" s="16" customFormat="1" ht="13.5" customHeight="1" x14ac:dyDescent="0.25">
      <c r="A22" s="39">
        <v>111</v>
      </c>
      <c r="B22" s="39">
        <v>5697</v>
      </c>
      <c r="C22" s="11" t="s">
        <v>138</v>
      </c>
      <c r="D22" s="11" t="s">
        <v>309</v>
      </c>
      <c r="E22" s="11"/>
      <c r="F22" s="39">
        <f t="shared" si="0"/>
        <v>21</v>
      </c>
      <c r="G22" s="39" t="s">
        <v>356</v>
      </c>
      <c r="H22" s="39"/>
      <c r="I22" s="39">
        <v>1</v>
      </c>
      <c r="J22" s="17" t="s">
        <v>143</v>
      </c>
      <c r="K22" s="31">
        <v>37344</v>
      </c>
      <c r="L22" s="31">
        <v>44627</v>
      </c>
      <c r="M22" s="35">
        <v>118.63</v>
      </c>
      <c r="N22" s="178">
        <v>37288</v>
      </c>
      <c r="O22" s="34">
        <v>32</v>
      </c>
      <c r="P22" s="51">
        <v>700</v>
      </c>
      <c r="Q22" s="13" t="s">
        <v>10</v>
      </c>
      <c r="R22" s="14" t="s">
        <v>11</v>
      </c>
      <c r="S22" s="269"/>
      <c r="T22" s="38">
        <v>1</v>
      </c>
      <c r="U22" s="39">
        <v>2</v>
      </c>
      <c r="V22" s="38"/>
      <c r="W22" s="38">
        <v>5</v>
      </c>
      <c r="X22" s="15"/>
      <c r="Y22" s="15"/>
      <c r="Z22" s="15"/>
      <c r="AA22" s="15"/>
      <c r="AB22" s="11" t="s">
        <v>347</v>
      </c>
      <c r="AC22" s="37"/>
      <c r="AD22" s="11"/>
      <c r="AE22" s="11"/>
      <c r="AF22" s="11"/>
      <c r="AG22" s="11"/>
      <c r="AH22" s="11"/>
      <c r="AI22" s="11"/>
      <c r="AJ22" s="11"/>
    </row>
    <row r="23" spans="1:36" s="16" customFormat="1" ht="13.5" customHeight="1" x14ac:dyDescent="0.25">
      <c r="A23" s="39">
        <v>111</v>
      </c>
      <c r="B23" s="39">
        <v>5697</v>
      </c>
      <c r="C23" s="11" t="s">
        <v>138</v>
      </c>
      <c r="D23" s="11" t="s">
        <v>308</v>
      </c>
      <c r="E23" s="11"/>
      <c r="F23" s="39">
        <f t="shared" si="0"/>
        <v>22</v>
      </c>
      <c r="G23" s="39" t="s">
        <v>357</v>
      </c>
      <c r="H23" s="39"/>
      <c r="I23" s="39">
        <v>1</v>
      </c>
      <c r="J23" s="17" t="s">
        <v>144</v>
      </c>
      <c r="K23" s="31">
        <v>37350</v>
      </c>
      <c r="L23" s="31">
        <v>44655</v>
      </c>
      <c r="M23" s="35">
        <v>123</v>
      </c>
      <c r="N23" s="178">
        <v>37347</v>
      </c>
      <c r="O23" s="34">
        <v>92</v>
      </c>
      <c r="P23" s="42">
        <f>0.25*4.8</f>
        <v>1.2</v>
      </c>
      <c r="Q23" s="13" t="s">
        <v>31</v>
      </c>
      <c r="R23" s="14" t="s">
        <v>11</v>
      </c>
      <c r="S23" s="269"/>
      <c r="T23" s="38">
        <v>3</v>
      </c>
      <c r="U23" s="39">
        <v>2</v>
      </c>
      <c r="V23" s="38"/>
      <c r="W23" s="38">
        <v>5</v>
      </c>
      <c r="X23" s="15"/>
      <c r="Y23" s="15"/>
      <c r="Z23" s="15"/>
      <c r="AA23" s="15"/>
      <c r="AB23" s="11" t="s">
        <v>347</v>
      </c>
      <c r="AC23" s="37"/>
      <c r="AD23" s="11"/>
      <c r="AE23" s="11"/>
      <c r="AF23" s="11"/>
      <c r="AG23" s="11"/>
      <c r="AH23" s="11"/>
      <c r="AI23" s="11"/>
      <c r="AJ23" s="11"/>
    </row>
    <row r="24" spans="1:36" s="16" customFormat="1" ht="13.5" customHeight="1" x14ac:dyDescent="0.25">
      <c r="A24" s="39">
        <v>104</v>
      </c>
      <c r="B24" s="39">
        <v>391</v>
      </c>
      <c r="C24" s="11" t="s">
        <v>165</v>
      </c>
      <c r="D24" s="11" t="s">
        <v>207</v>
      </c>
      <c r="E24" s="11"/>
      <c r="F24" s="39">
        <f t="shared" si="0"/>
        <v>23</v>
      </c>
      <c r="G24" s="55" t="s">
        <v>350</v>
      </c>
      <c r="H24" s="54" t="s">
        <v>314</v>
      </c>
      <c r="I24" s="39">
        <v>1</v>
      </c>
      <c r="J24" s="17" t="s">
        <v>208</v>
      </c>
      <c r="K24" s="31">
        <v>37469</v>
      </c>
      <c r="L24" s="31">
        <v>48563</v>
      </c>
      <c r="M24" s="35">
        <v>94.55</v>
      </c>
      <c r="N24" s="178">
        <v>39114</v>
      </c>
      <c r="O24" s="34">
        <v>32</v>
      </c>
      <c r="P24" s="51">
        <v>12356</v>
      </c>
      <c r="Q24" s="13" t="s">
        <v>10</v>
      </c>
      <c r="R24" s="14" t="s">
        <v>11</v>
      </c>
      <c r="S24" s="269"/>
      <c r="T24" s="38">
        <v>1</v>
      </c>
      <c r="U24" s="39">
        <v>3</v>
      </c>
      <c r="V24" s="38"/>
      <c r="W24" s="38">
        <v>12</v>
      </c>
      <c r="X24" s="36"/>
      <c r="Y24" s="36"/>
      <c r="Z24" s="36"/>
      <c r="AA24" s="36"/>
      <c r="AB24" s="11" t="s">
        <v>347</v>
      </c>
      <c r="AC24" s="45"/>
      <c r="AD24" s="11"/>
      <c r="AE24" s="46"/>
      <c r="AF24" s="46"/>
      <c r="AG24" s="11"/>
      <c r="AH24" s="11"/>
      <c r="AI24" s="11">
        <v>53.97</v>
      </c>
      <c r="AJ24" s="188">
        <v>37288</v>
      </c>
    </row>
    <row r="25" spans="1:36" s="16" customFormat="1" ht="13.5" customHeight="1" x14ac:dyDescent="0.25">
      <c r="A25" s="39">
        <v>117</v>
      </c>
      <c r="B25" s="39">
        <v>405</v>
      </c>
      <c r="C25" s="11" t="s">
        <v>169</v>
      </c>
      <c r="D25" s="11" t="s">
        <v>295</v>
      </c>
      <c r="E25" s="11" t="s">
        <v>560</v>
      </c>
      <c r="F25" s="39">
        <f t="shared" si="0"/>
        <v>24</v>
      </c>
      <c r="G25" s="39"/>
      <c r="H25" s="39"/>
      <c r="I25" s="39">
        <v>1</v>
      </c>
      <c r="J25" s="41" t="s">
        <v>294</v>
      </c>
      <c r="K25" s="31">
        <v>37530</v>
      </c>
      <c r="L25" s="31">
        <v>44834</v>
      </c>
      <c r="M25" s="35">
        <v>64</v>
      </c>
      <c r="N25" s="178">
        <v>37135</v>
      </c>
      <c r="O25" s="34">
        <v>275</v>
      </c>
      <c r="P25" s="18">
        <v>9.9890000000000008</v>
      </c>
      <c r="Q25" s="13" t="s">
        <v>31</v>
      </c>
      <c r="R25" s="14" t="s">
        <v>11</v>
      </c>
      <c r="S25" s="269"/>
      <c r="T25" s="38"/>
      <c r="U25" s="255">
        <v>3</v>
      </c>
      <c r="V25" s="256"/>
      <c r="W25" s="38"/>
      <c r="X25" s="36"/>
      <c r="Y25" s="36"/>
      <c r="Z25" s="36"/>
      <c r="AA25" s="36"/>
      <c r="AB25" s="11"/>
      <c r="AC25" s="40"/>
      <c r="AD25" s="15"/>
      <c r="AE25" s="15"/>
      <c r="AF25" s="15"/>
      <c r="AG25" s="15"/>
      <c r="AH25" s="11"/>
      <c r="AI25" s="11"/>
      <c r="AJ25" s="11"/>
    </row>
    <row r="26" spans="1:36" s="16" customFormat="1" ht="13.5" customHeight="1" x14ac:dyDescent="0.25">
      <c r="A26" s="39">
        <v>103</v>
      </c>
      <c r="B26" s="39">
        <v>383</v>
      </c>
      <c r="C26" s="11" t="s">
        <v>50</v>
      </c>
      <c r="D26" s="11" t="s">
        <v>52</v>
      </c>
      <c r="E26" s="11"/>
      <c r="F26" s="39">
        <f t="shared" si="0"/>
        <v>25</v>
      </c>
      <c r="G26" s="39" t="s">
        <v>348</v>
      </c>
      <c r="H26" s="35"/>
      <c r="I26" s="39">
        <v>1</v>
      </c>
      <c r="J26" s="17" t="s">
        <v>51</v>
      </c>
      <c r="K26" s="31">
        <v>37621</v>
      </c>
      <c r="L26" s="31">
        <v>44926</v>
      </c>
      <c r="M26" s="35">
        <v>73.64</v>
      </c>
      <c r="N26" s="178">
        <v>37591</v>
      </c>
      <c r="O26" s="34">
        <v>336</v>
      </c>
      <c r="P26" s="51">
        <v>40</v>
      </c>
      <c r="Q26" s="13" t="s">
        <v>31</v>
      </c>
      <c r="R26" s="14" t="s">
        <v>11</v>
      </c>
      <c r="S26" s="269"/>
      <c r="T26" s="38">
        <v>1</v>
      </c>
      <c r="U26" s="39">
        <v>2</v>
      </c>
      <c r="V26" s="38">
        <v>1</v>
      </c>
      <c r="W26" s="38">
        <v>12</v>
      </c>
      <c r="X26" s="36"/>
      <c r="Y26" s="36"/>
      <c r="Z26" s="36"/>
      <c r="AA26" s="36"/>
      <c r="AB26" s="11" t="s">
        <v>347</v>
      </c>
      <c r="AC26" s="45"/>
      <c r="AD26" s="11"/>
      <c r="AE26" s="46"/>
      <c r="AF26" s="46"/>
      <c r="AG26" s="11"/>
      <c r="AH26" s="11"/>
      <c r="AI26" s="11">
        <v>73.069999999999993</v>
      </c>
      <c r="AJ26" s="188">
        <v>36892</v>
      </c>
    </row>
    <row r="27" spans="1:36" s="16" customFormat="1" ht="13.5" customHeight="1" x14ac:dyDescent="0.25">
      <c r="A27" s="39">
        <v>117</v>
      </c>
      <c r="B27" s="39">
        <v>405</v>
      </c>
      <c r="C27" s="11" t="s">
        <v>169</v>
      </c>
      <c r="D27" s="11" t="s">
        <v>239</v>
      </c>
      <c r="E27" s="11" t="s">
        <v>243</v>
      </c>
      <c r="F27" s="39">
        <f t="shared" si="0"/>
        <v>26</v>
      </c>
      <c r="G27" s="39"/>
      <c r="H27" s="39"/>
      <c r="I27" s="39">
        <v>1</v>
      </c>
      <c r="J27" s="17" t="s">
        <v>242</v>
      </c>
      <c r="K27" s="31">
        <v>37622</v>
      </c>
      <c r="L27" s="31">
        <v>45814</v>
      </c>
      <c r="M27" s="35">
        <v>102.3</v>
      </c>
      <c r="N27" s="178">
        <v>37926</v>
      </c>
      <c r="O27" s="34">
        <v>306</v>
      </c>
      <c r="P27" s="18">
        <v>60.2</v>
      </c>
      <c r="Q27" s="13" t="s">
        <v>31</v>
      </c>
      <c r="R27" s="14" t="s">
        <v>11</v>
      </c>
      <c r="S27" s="269">
        <f>M27*Índices!B336/Índices!B156</f>
        <v>252.45210195413233</v>
      </c>
      <c r="T27" s="38"/>
      <c r="U27" s="255">
        <v>2</v>
      </c>
      <c r="V27" s="256"/>
      <c r="W27" s="38"/>
      <c r="X27" s="36"/>
      <c r="Y27" s="36"/>
      <c r="Z27" s="36"/>
      <c r="AA27" s="36"/>
      <c r="AB27" s="11"/>
      <c r="AC27" s="40"/>
      <c r="AD27" s="15"/>
      <c r="AE27" s="15"/>
      <c r="AF27" s="15"/>
      <c r="AG27" s="15"/>
      <c r="AH27" s="11"/>
      <c r="AI27" s="11"/>
      <c r="AJ27" s="11"/>
    </row>
    <row r="28" spans="1:36" s="16" customFormat="1" ht="13.5" customHeight="1" x14ac:dyDescent="0.25">
      <c r="A28" s="39">
        <v>117</v>
      </c>
      <c r="B28" s="39">
        <v>405</v>
      </c>
      <c r="C28" s="11" t="s">
        <v>169</v>
      </c>
      <c r="D28" s="11" t="s">
        <v>288</v>
      </c>
      <c r="E28" s="11" t="s">
        <v>297</v>
      </c>
      <c r="F28" s="39">
        <f t="shared" si="0"/>
        <v>27</v>
      </c>
      <c r="G28" s="39"/>
      <c r="H28" s="39"/>
      <c r="I28" s="39">
        <v>1</v>
      </c>
      <c r="J28" s="17" t="s">
        <v>293</v>
      </c>
      <c r="K28" s="31">
        <v>37712</v>
      </c>
      <c r="L28" s="31">
        <v>46757</v>
      </c>
      <c r="M28" s="35">
        <v>100</v>
      </c>
      <c r="N28" s="178">
        <v>36586</v>
      </c>
      <c r="O28" s="34">
        <v>153</v>
      </c>
      <c r="P28" s="18">
        <v>6.28</v>
      </c>
      <c r="Q28" s="13" t="s">
        <v>31</v>
      </c>
      <c r="R28" s="14" t="s">
        <v>11</v>
      </c>
      <c r="S28" s="269"/>
      <c r="T28" s="38"/>
      <c r="U28" s="255">
        <v>10</v>
      </c>
      <c r="V28" s="256"/>
      <c r="W28" s="38"/>
      <c r="X28" s="36"/>
      <c r="Y28" s="36"/>
      <c r="Z28" s="36"/>
      <c r="AA28" s="36"/>
      <c r="AB28" s="11"/>
      <c r="AC28" s="40"/>
      <c r="AD28" s="15"/>
      <c r="AE28" s="15"/>
      <c r="AF28" s="15"/>
      <c r="AG28" s="15"/>
      <c r="AH28" s="11"/>
      <c r="AI28" s="11"/>
      <c r="AJ28" s="11"/>
    </row>
    <row r="29" spans="1:36" s="16" customFormat="1" ht="13.5" customHeight="1" x14ac:dyDescent="0.25">
      <c r="A29" s="39">
        <v>117</v>
      </c>
      <c r="B29" s="39">
        <v>405</v>
      </c>
      <c r="C29" s="11" t="s">
        <v>169</v>
      </c>
      <c r="D29" s="11" t="s">
        <v>292</v>
      </c>
      <c r="E29" s="11" t="s">
        <v>296</v>
      </c>
      <c r="F29" s="39">
        <f t="shared" si="0"/>
        <v>28</v>
      </c>
      <c r="G29" s="39"/>
      <c r="H29" s="39"/>
      <c r="I29" s="39">
        <v>1</v>
      </c>
      <c r="J29" s="17" t="s">
        <v>534</v>
      </c>
      <c r="K29" s="31">
        <v>37742</v>
      </c>
      <c r="L29" s="31">
        <v>48699</v>
      </c>
      <c r="M29" s="35">
        <v>64</v>
      </c>
      <c r="N29" s="178">
        <v>37073</v>
      </c>
      <c r="O29" s="34">
        <v>214</v>
      </c>
      <c r="P29" s="18">
        <v>8.5272831050228319</v>
      </c>
      <c r="Q29" s="13" t="s">
        <v>31</v>
      </c>
      <c r="R29" s="14" t="s">
        <v>11</v>
      </c>
      <c r="S29" s="269">
        <f>M29*Índices!B333/Índices!B128</f>
        <v>218.272233370858</v>
      </c>
      <c r="T29" s="38"/>
      <c r="U29" s="255">
        <v>2</v>
      </c>
      <c r="V29" s="256"/>
      <c r="W29" s="38"/>
      <c r="X29" s="36"/>
      <c r="Y29" s="36"/>
      <c r="Z29" s="36"/>
      <c r="AA29" s="36"/>
      <c r="AB29" s="11"/>
      <c r="AC29" s="40"/>
      <c r="AD29" s="15"/>
      <c r="AE29" s="15"/>
      <c r="AF29" s="15"/>
      <c r="AG29" s="15"/>
      <c r="AH29" s="11"/>
      <c r="AI29" s="11"/>
      <c r="AJ29" s="11"/>
    </row>
    <row r="30" spans="1:36" s="16" customFormat="1" ht="13.5" customHeight="1" x14ac:dyDescent="0.25">
      <c r="A30" s="39">
        <v>120</v>
      </c>
      <c r="B30" s="39">
        <v>369</v>
      </c>
      <c r="C30" s="11" t="s">
        <v>121</v>
      </c>
      <c r="D30" s="11" t="s">
        <v>334</v>
      </c>
      <c r="E30" s="11" t="s">
        <v>124</v>
      </c>
      <c r="F30" s="39">
        <f t="shared" si="0"/>
        <v>29</v>
      </c>
      <c r="G30" s="39"/>
      <c r="H30" s="39"/>
      <c r="I30" s="39">
        <v>1</v>
      </c>
      <c r="J30" s="17" t="s">
        <v>134</v>
      </c>
      <c r="K30" s="31">
        <v>37862</v>
      </c>
      <c r="L30" s="31">
        <v>45167</v>
      </c>
      <c r="M30" s="35">
        <v>39.64</v>
      </c>
      <c r="N30" s="178">
        <v>36647</v>
      </c>
      <c r="O30" s="34">
        <v>153</v>
      </c>
      <c r="P30" s="18">
        <v>34.799999999999997</v>
      </c>
      <c r="Q30" s="13" t="s">
        <v>31</v>
      </c>
      <c r="R30" s="14" t="s">
        <v>11</v>
      </c>
      <c r="S30" s="269"/>
      <c r="T30" s="38"/>
      <c r="U30" s="39">
        <v>10</v>
      </c>
      <c r="V30" s="38">
        <v>11</v>
      </c>
      <c r="W30" s="38">
        <v>7</v>
      </c>
      <c r="X30" s="15"/>
      <c r="Y30" s="15"/>
      <c r="Z30" s="15"/>
      <c r="AA30" s="15"/>
      <c r="AB30" s="11"/>
      <c r="AC30" s="37"/>
      <c r="AD30" s="11"/>
      <c r="AE30" s="11"/>
      <c r="AF30" s="11"/>
      <c r="AG30" s="11"/>
      <c r="AH30" s="11"/>
      <c r="AI30" s="11"/>
      <c r="AJ30" s="11"/>
    </row>
    <row r="31" spans="1:36" s="16" customFormat="1" ht="13.5" customHeight="1" x14ac:dyDescent="0.25">
      <c r="A31" s="39">
        <v>130</v>
      </c>
      <c r="B31" s="39">
        <v>39</v>
      </c>
      <c r="C31" s="11" t="s">
        <v>67</v>
      </c>
      <c r="D31" s="11" t="s">
        <v>65</v>
      </c>
      <c r="E31" s="11" t="s">
        <v>65</v>
      </c>
      <c r="F31" s="39">
        <f t="shared" si="0"/>
        <v>30</v>
      </c>
      <c r="G31" s="39" t="s">
        <v>377</v>
      </c>
      <c r="H31" s="39"/>
      <c r="I31" s="39">
        <v>1</v>
      </c>
      <c r="J31" s="17" t="s">
        <v>66</v>
      </c>
      <c r="K31" s="31">
        <v>37895</v>
      </c>
      <c r="L31" s="31">
        <v>45199</v>
      </c>
      <c r="M31" s="35">
        <v>122.36</v>
      </c>
      <c r="N31" s="178">
        <v>37073</v>
      </c>
      <c r="O31" s="34">
        <v>92</v>
      </c>
      <c r="P31" s="18">
        <v>307</v>
      </c>
      <c r="Q31" s="13" t="s">
        <v>31</v>
      </c>
      <c r="R31" s="14" t="s">
        <v>11</v>
      </c>
      <c r="S31" s="269"/>
      <c r="T31" s="38">
        <v>1</v>
      </c>
      <c r="U31" s="39">
        <v>6</v>
      </c>
      <c r="V31" s="38">
        <v>6</v>
      </c>
      <c r="W31" s="38">
        <v>8</v>
      </c>
      <c r="X31" s="40">
        <v>0.25</v>
      </c>
      <c r="Y31" s="40">
        <v>0.45</v>
      </c>
      <c r="Z31" s="40">
        <v>0.3</v>
      </c>
      <c r="AA31" s="15"/>
      <c r="AB31" s="11"/>
      <c r="AC31" s="40">
        <v>1.115</v>
      </c>
      <c r="AD31" s="47">
        <v>204.31</v>
      </c>
      <c r="AE31" s="36">
        <v>5.9896000000000003</v>
      </c>
      <c r="AF31" s="36">
        <v>2.3757999999999999</v>
      </c>
      <c r="AG31" s="15">
        <v>106.4</v>
      </c>
      <c r="AH31" s="11"/>
      <c r="AI31" s="11"/>
      <c r="AJ31" s="11"/>
    </row>
    <row r="32" spans="1:36" s="16" customFormat="1" ht="13.5" customHeight="1" x14ac:dyDescent="0.25">
      <c r="A32" s="39">
        <v>150</v>
      </c>
      <c r="B32" s="39">
        <v>6585</v>
      </c>
      <c r="C32" s="11" t="s">
        <v>88</v>
      </c>
      <c r="D32" s="11" t="s">
        <v>90</v>
      </c>
      <c r="E32" s="11"/>
      <c r="F32" s="39">
        <f t="shared" si="0"/>
        <v>31</v>
      </c>
      <c r="G32" s="55" t="s">
        <v>409</v>
      </c>
      <c r="H32" s="39"/>
      <c r="I32" s="39">
        <v>1</v>
      </c>
      <c r="J32" s="17" t="s">
        <v>89</v>
      </c>
      <c r="K32" s="31">
        <v>37953</v>
      </c>
      <c r="L32" s="31">
        <v>48861</v>
      </c>
      <c r="M32" s="35">
        <v>86.01</v>
      </c>
      <c r="N32" s="178">
        <v>37043</v>
      </c>
      <c r="O32" s="34"/>
      <c r="P32" s="18">
        <v>4.6500000000000004</v>
      </c>
      <c r="Q32" s="13" t="s">
        <v>31</v>
      </c>
      <c r="R32" s="14" t="s">
        <v>11</v>
      </c>
      <c r="S32" s="269"/>
      <c r="T32" s="38"/>
      <c r="U32" s="39">
        <v>3</v>
      </c>
      <c r="V32" s="38"/>
      <c r="W32" s="38">
        <v>12</v>
      </c>
      <c r="X32" s="15"/>
      <c r="Y32" s="15"/>
      <c r="Z32" s="15"/>
      <c r="AA32" s="15"/>
      <c r="AB32" s="11"/>
      <c r="AC32" s="37"/>
      <c r="AD32" s="11"/>
      <c r="AE32" s="11"/>
      <c r="AF32" s="11"/>
      <c r="AG32" s="11"/>
      <c r="AH32" s="11"/>
      <c r="AI32" s="11"/>
      <c r="AJ32" s="11"/>
    </row>
    <row r="33" spans="1:36" s="16" customFormat="1" ht="13.5" customHeight="1" x14ac:dyDescent="0.25">
      <c r="A33" s="39">
        <v>150</v>
      </c>
      <c r="B33" s="39">
        <v>6585</v>
      </c>
      <c r="C33" s="11" t="s">
        <v>88</v>
      </c>
      <c r="D33" s="11" t="s">
        <v>92</v>
      </c>
      <c r="E33" s="11"/>
      <c r="F33" s="39">
        <f t="shared" si="0"/>
        <v>32</v>
      </c>
      <c r="G33" s="55" t="s">
        <v>411</v>
      </c>
      <c r="H33" s="39"/>
      <c r="I33" s="39">
        <v>1</v>
      </c>
      <c r="J33" s="17" t="s">
        <v>93</v>
      </c>
      <c r="K33" s="31">
        <v>37987</v>
      </c>
      <c r="L33" s="31">
        <v>48892</v>
      </c>
      <c r="M33" s="35">
        <v>86.01</v>
      </c>
      <c r="N33" s="178">
        <v>37043</v>
      </c>
      <c r="O33" s="34"/>
      <c r="P33" s="18">
        <v>7.62</v>
      </c>
      <c r="Q33" s="13" t="s">
        <v>31</v>
      </c>
      <c r="R33" s="14" t="s">
        <v>11</v>
      </c>
      <c r="S33" s="269"/>
      <c r="T33" s="38"/>
      <c r="U33" s="39">
        <v>3</v>
      </c>
      <c r="V33" s="38"/>
      <c r="W33" s="38">
        <v>12</v>
      </c>
      <c r="X33" s="15"/>
      <c r="Y33" s="15"/>
      <c r="Z33" s="15"/>
      <c r="AA33" s="15"/>
      <c r="AB33" s="11"/>
      <c r="AC33" s="37"/>
      <c r="AD33" s="11"/>
      <c r="AE33" s="11"/>
      <c r="AF33" s="11"/>
      <c r="AG33" s="11"/>
      <c r="AH33" s="11"/>
      <c r="AI33" s="11"/>
      <c r="AJ33" s="11"/>
    </row>
    <row r="34" spans="1:36" s="16" customFormat="1" ht="13.5" customHeight="1" x14ac:dyDescent="0.25">
      <c r="A34" s="39">
        <v>160</v>
      </c>
      <c r="B34" s="39">
        <v>382</v>
      </c>
      <c r="C34" s="11" t="s">
        <v>53</v>
      </c>
      <c r="D34" s="11" t="s">
        <v>54</v>
      </c>
      <c r="E34" s="11" t="s">
        <v>54</v>
      </c>
      <c r="F34" s="39">
        <f t="shared" si="0"/>
        <v>33</v>
      </c>
      <c r="G34" s="39" t="s">
        <v>349</v>
      </c>
      <c r="H34" s="39"/>
      <c r="I34" s="39">
        <v>1</v>
      </c>
      <c r="J34" s="17" t="s">
        <v>55</v>
      </c>
      <c r="K34" s="31">
        <v>38052</v>
      </c>
      <c r="L34" s="31">
        <v>44926</v>
      </c>
      <c r="M34" s="35">
        <v>100.17</v>
      </c>
      <c r="N34" s="178">
        <v>37073</v>
      </c>
      <c r="O34" s="34">
        <v>306</v>
      </c>
      <c r="P34" s="18">
        <v>725</v>
      </c>
      <c r="Q34" s="13" t="s">
        <v>31</v>
      </c>
      <c r="R34" s="14" t="s">
        <v>11</v>
      </c>
      <c r="S34" s="269"/>
      <c r="T34" s="38"/>
      <c r="U34" s="39">
        <v>6</v>
      </c>
      <c r="V34" s="38">
        <v>5</v>
      </c>
      <c r="W34" s="38">
        <v>7</v>
      </c>
      <c r="X34" s="40">
        <v>0.25</v>
      </c>
      <c r="Y34" s="40">
        <v>0.54</v>
      </c>
      <c r="Z34" s="40">
        <v>0.21</v>
      </c>
      <c r="AA34" s="179" t="s">
        <v>526</v>
      </c>
      <c r="AB34" s="11" t="s">
        <v>347</v>
      </c>
      <c r="AC34" s="40">
        <v>1.0900000000000001</v>
      </c>
      <c r="AD34" s="47">
        <v>204.31</v>
      </c>
      <c r="AE34" s="36">
        <v>5.9896000000000003</v>
      </c>
      <c r="AF34" s="36">
        <v>2.3757999999999999</v>
      </c>
      <c r="AG34" s="15">
        <v>91.06</v>
      </c>
      <c r="AH34" s="11"/>
      <c r="AI34" s="11"/>
      <c r="AJ34" s="11"/>
    </row>
    <row r="35" spans="1:36" s="16" customFormat="1" ht="13.5" customHeight="1" x14ac:dyDescent="0.25">
      <c r="A35" s="39">
        <v>111</v>
      </c>
      <c r="B35" s="39">
        <v>5697</v>
      </c>
      <c r="C35" s="11" t="s">
        <v>138</v>
      </c>
      <c r="D35" s="11" t="s">
        <v>307</v>
      </c>
      <c r="E35" s="11"/>
      <c r="F35" s="39">
        <f t="shared" si="0"/>
        <v>34</v>
      </c>
      <c r="G35" s="39">
        <v>36157</v>
      </c>
      <c r="H35" s="39"/>
      <c r="I35" s="39">
        <v>1</v>
      </c>
      <c r="J35" s="17" t="s">
        <v>145</v>
      </c>
      <c r="K35" s="31">
        <v>38112</v>
      </c>
      <c r="L35" s="31">
        <v>46147</v>
      </c>
      <c r="M35" s="35">
        <v>71.650000000000006</v>
      </c>
      <c r="N35" s="178">
        <v>38108</v>
      </c>
      <c r="O35" s="34">
        <v>214</v>
      </c>
      <c r="P35" s="18">
        <f>520*12</f>
        <v>6240</v>
      </c>
      <c r="Q35" s="13" t="s">
        <v>10</v>
      </c>
      <c r="R35" s="14" t="s">
        <v>11</v>
      </c>
      <c r="S35" s="269"/>
      <c r="T35" s="38">
        <v>1</v>
      </c>
      <c r="U35" s="39">
        <v>3</v>
      </c>
      <c r="V35" s="38">
        <v>1</v>
      </c>
      <c r="W35" s="38">
        <v>3</v>
      </c>
      <c r="X35" s="15"/>
      <c r="Y35" s="15"/>
      <c r="Z35" s="15"/>
      <c r="AA35" s="15"/>
      <c r="AB35" s="11" t="s">
        <v>347</v>
      </c>
      <c r="AC35" s="37"/>
      <c r="AD35" s="11"/>
      <c r="AE35" s="11"/>
      <c r="AF35" s="11"/>
      <c r="AG35" s="11"/>
      <c r="AH35" s="11"/>
      <c r="AI35" s="11"/>
      <c r="AJ35" s="11"/>
    </row>
    <row r="36" spans="1:36" s="16" customFormat="1" ht="13.5" customHeight="1" x14ac:dyDescent="0.25">
      <c r="A36" s="39">
        <v>114</v>
      </c>
      <c r="B36" s="39">
        <v>43</v>
      </c>
      <c r="C36" s="11" t="s">
        <v>73</v>
      </c>
      <c r="D36" s="11" t="s">
        <v>70</v>
      </c>
      <c r="E36" s="11" t="s">
        <v>70</v>
      </c>
      <c r="F36" s="39">
        <f t="shared" si="0"/>
        <v>35</v>
      </c>
      <c r="G36" s="39" t="s">
        <v>359</v>
      </c>
      <c r="H36" s="39"/>
      <c r="I36" s="39">
        <v>1</v>
      </c>
      <c r="J36" s="17" t="s">
        <v>74</v>
      </c>
      <c r="K36" s="31">
        <v>38122</v>
      </c>
      <c r="L36" s="31">
        <v>45426</v>
      </c>
      <c r="M36" s="35">
        <v>104.71899999999999</v>
      </c>
      <c r="N36" s="178">
        <v>37043</v>
      </c>
      <c r="O36" s="34">
        <v>183</v>
      </c>
      <c r="P36" s="18">
        <v>390</v>
      </c>
      <c r="Q36" s="13" t="s">
        <v>31</v>
      </c>
      <c r="R36" s="14" t="s">
        <v>11</v>
      </c>
      <c r="S36" s="269"/>
      <c r="T36" s="38">
        <v>1</v>
      </c>
      <c r="U36" s="39">
        <v>6</v>
      </c>
      <c r="V36" s="38">
        <v>5</v>
      </c>
      <c r="W36" s="38">
        <v>7</v>
      </c>
      <c r="X36" s="40">
        <v>0.25</v>
      </c>
      <c r="Y36" s="40">
        <v>0.40799999999999997</v>
      </c>
      <c r="Z36" s="40">
        <v>0.34200000000000003</v>
      </c>
      <c r="AA36" s="15"/>
      <c r="AB36" s="11" t="s">
        <v>347</v>
      </c>
      <c r="AC36" s="40">
        <v>1.115</v>
      </c>
      <c r="AD36" s="47">
        <v>204.31</v>
      </c>
      <c r="AE36" s="36">
        <v>5.9896000000000003</v>
      </c>
      <c r="AF36" s="36">
        <v>2.3757999999999999</v>
      </c>
      <c r="AG36" s="15">
        <v>91.06</v>
      </c>
      <c r="AH36" s="11"/>
      <c r="AI36" s="11"/>
      <c r="AJ36" s="11"/>
    </row>
    <row r="37" spans="1:36" s="16" customFormat="1" ht="13.5" customHeight="1" x14ac:dyDescent="0.25">
      <c r="A37" s="39">
        <v>129</v>
      </c>
      <c r="B37" s="39">
        <v>47</v>
      </c>
      <c r="C37" s="11" t="s">
        <v>69</v>
      </c>
      <c r="D37" s="11" t="s">
        <v>72</v>
      </c>
      <c r="E37" s="11" t="s">
        <v>72</v>
      </c>
      <c r="F37" s="39">
        <f t="shared" si="0"/>
        <v>36</v>
      </c>
      <c r="G37" s="39" t="s">
        <v>375</v>
      </c>
      <c r="H37" s="39"/>
      <c r="I37" s="39">
        <v>1</v>
      </c>
      <c r="J37" s="17" t="s">
        <v>535</v>
      </c>
      <c r="K37" s="31">
        <v>38122</v>
      </c>
      <c r="L37" s="31">
        <v>45426</v>
      </c>
      <c r="M37" s="35">
        <v>124.88</v>
      </c>
      <c r="N37" s="178">
        <v>37681</v>
      </c>
      <c r="O37" s="34">
        <v>92</v>
      </c>
      <c r="P37" s="18">
        <v>166</v>
      </c>
      <c r="Q37" s="13" t="s">
        <v>31</v>
      </c>
      <c r="R37" s="14" t="s">
        <v>11</v>
      </c>
      <c r="S37" s="269"/>
      <c r="T37" s="38">
        <v>1</v>
      </c>
      <c r="U37" s="39">
        <v>6</v>
      </c>
      <c r="V37" s="38">
        <v>5</v>
      </c>
      <c r="W37" s="38">
        <v>8</v>
      </c>
      <c r="X37" s="40">
        <v>0.31</v>
      </c>
      <c r="Y37" s="40">
        <v>0.3</v>
      </c>
      <c r="Z37" s="40">
        <v>0.39</v>
      </c>
      <c r="AA37" s="15"/>
      <c r="AB37" s="11"/>
      <c r="AC37" s="40">
        <v>1</v>
      </c>
      <c r="AD37" s="47">
        <v>283.50599999999997</v>
      </c>
      <c r="AE37" s="36">
        <v>8.7307000000000006</v>
      </c>
      <c r="AF37" s="36">
        <v>3.5908000000000002</v>
      </c>
      <c r="AG37" s="15">
        <v>124.88</v>
      </c>
      <c r="AH37" s="11"/>
      <c r="AI37" s="11"/>
      <c r="AJ37" s="11"/>
    </row>
    <row r="38" spans="1:36" s="16" customFormat="1" ht="13.5" customHeight="1" x14ac:dyDescent="0.25">
      <c r="A38" s="39">
        <v>129</v>
      </c>
      <c r="B38" s="39">
        <v>47</v>
      </c>
      <c r="C38" s="11" t="s">
        <v>69</v>
      </c>
      <c r="D38" s="11" t="s">
        <v>70</v>
      </c>
      <c r="E38" s="11" t="s">
        <v>70</v>
      </c>
      <c r="F38" s="39">
        <f t="shared" si="0"/>
        <v>37</v>
      </c>
      <c r="G38" s="39" t="s">
        <v>374</v>
      </c>
      <c r="H38" s="39"/>
      <c r="I38" s="39">
        <v>1</v>
      </c>
      <c r="J38" s="17" t="s">
        <v>71</v>
      </c>
      <c r="K38" s="31">
        <v>38122</v>
      </c>
      <c r="L38" s="31">
        <v>45426</v>
      </c>
      <c r="M38" s="35">
        <v>91.06</v>
      </c>
      <c r="N38" s="178">
        <v>37073</v>
      </c>
      <c r="O38" s="34">
        <v>92</v>
      </c>
      <c r="P38" s="18">
        <v>65</v>
      </c>
      <c r="Q38" s="13" t="s">
        <v>31</v>
      </c>
      <c r="R38" s="14" t="s">
        <v>11</v>
      </c>
      <c r="S38" s="269"/>
      <c r="T38" s="38">
        <v>1</v>
      </c>
      <c r="U38" s="39">
        <v>6</v>
      </c>
      <c r="V38" s="38">
        <v>5</v>
      </c>
      <c r="W38" s="38">
        <v>7</v>
      </c>
      <c r="X38" s="40">
        <v>0.25</v>
      </c>
      <c r="Y38" s="40">
        <v>0.40799999999999997</v>
      </c>
      <c r="Z38" s="40">
        <v>0.34200000000000003</v>
      </c>
      <c r="AA38" s="15"/>
      <c r="AB38" s="11"/>
      <c r="AC38" s="40">
        <v>1.115</v>
      </c>
      <c r="AD38" s="47">
        <v>204.31</v>
      </c>
      <c r="AE38" s="36">
        <v>5.9896000000000003</v>
      </c>
      <c r="AF38" s="36">
        <v>2.3757999999999999</v>
      </c>
      <c r="AG38" s="15">
        <v>91.06</v>
      </c>
      <c r="AH38" s="11"/>
      <c r="AI38" s="11"/>
      <c r="AJ38" s="11"/>
    </row>
    <row r="39" spans="1:36" s="16" customFormat="1" ht="27" customHeight="1" x14ac:dyDescent="0.25">
      <c r="A39" s="39">
        <v>117</v>
      </c>
      <c r="B39" s="39">
        <v>405</v>
      </c>
      <c r="C39" s="11" t="s">
        <v>169</v>
      </c>
      <c r="D39" s="11" t="s">
        <v>255</v>
      </c>
      <c r="E39" s="11" t="s">
        <v>254</v>
      </c>
      <c r="F39" s="39">
        <f t="shared" si="0"/>
        <v>38</v>
      </c>
      <c r="G39" s="17"/>
      <c r="H39" s="18"/>
      <c r="I39" s="11">
        <v>1</v>
      </c>
      <c r="J39" s="14" t="s">
        <v>253</v>
      </c>
      <c r="K39" s="31">
        <v>38169</v>
      </c>
      <c r="L39" s="31">
        <v>47361</v>
      </c>
      <c r="M39" s="35">
        <v>90</v>
      </c>
      <c r="N39" s="178">
        <v>37834</v>
      </c>
      <c r="O39" s="34">
        <v>214</v>
      </c>
      <c r="P39" s="18">
        <v>8.4814000000000007</v>
      </c>
      <c r="Q39" s="13" t="s">
        <v>31</v>
      </c>
      <c r="R39" s="14" t="s">
        <v>11</v>
      </c>
      <c r="S39" s="269"/>
      <c r="T39" s="38"/>
      <c r="U39" s="255">
        <v>10</v>
      </c>
      <c r="V39" s="256"/>
      <c r="W39" s="38"/>
      <c r="X39" s="36"/>
      <c r="Y39" s="36"/>
      <c r="Z39" s="36"/>
      <c r="AA39" s="36"/>
      <c r="AB39" s="11"/>
      <c r="AC39" s="40"/>
      <c r="AD39" s="15"/>
      <c r="AE39" s="15"/>
      <c r="AF39" s="15"/>
      <c r="AG39" s="15"/>
      <c r="AH39" s="11"/>
      <c r="AI39" s="11"/>
      <c r="AJ39" s="11"/>
    </row>
    <row r="40" spans="1:36" s="16" customFormat="1" ht="27" customHeight="1" x14ac:dyDescent="0.25">
      <c r="A40" s="39">
        <v>135</v>
      </c>
      <c r="B40" s="39">
        <v>2937</v>
      </c>
      <c r="C40" s="11" t="s">
        <v>150</v>
      </c>
      <c r="D40" s="11" t="s">
        <v>546</v>
      </c>
      <c r="E40" s="11"/>
      <c r="F40" s="39">
        <f t="shared" si="0"/>
        <v>39</v>
      </c>
      <c r="G40" s="17" t="s">
        <v>381</v>
      </c>
      <c r="H40" s="18"/>
      <c r="I40" s="11">
        <v>1</v>
      </c>
      <c r="J40" s="11" t="s">
        <v>154</v>
      </c>
      <c r="K40" s="39">
        <v>38261</v>
      </c>
      <c r="L40" s="17">
        <v>46752</v>
      </c>
      <c r="M40" s="18">
        <v>113.91</v>
      </c>
      <c r="N40" s="11">
        <v>37895</v>
      </c>
      <c r="O40" s="11">
        <v>275</v>
      </c>
      <c r="P40" s="18">
        <v>57.6</v>
      </c>
      <c r="Q40" s="13" t="s">
        <v>31</v>
      </c>
      <c r="R40" s="14"/>
      <c r="S40" s="38"/>
      <c r="T40" s="38"/>
      <c r="U40" s="39">
        <v>3</v>
      </c>
      <c r="V40" s="39">
        <v>1</v>
      </c>
      <c r="W40" s="39">
        <v>14</v>
      </c>
      <c r="X40" s="15"/>
      <c r="Y40" s="15"/>
      <c r="Z40" s="15"/>
      <c r="AA40" s="15"/>
      <c r="AB40" s="11"/>
      <c r="AC40" s="37"/>
      <c r="AD40" s="11"/>
      <c r="AE40" s="11"/>
      <c r="AF40" s="11"/>
      <c r="AG40" s="11"/>
      <c r="AH40" s="11"/>
      <c r="AI40" s="11"/>
      <c r="AJ40" s="11"/>
    </row>
    <row r="41" spans="1:36" s="16" customFormat="1" ht="27" customHeight="1" x14ac:dyDescent="0.25">
      <c r="A41" s="39">
        <v>135</v>
      </c>
      <c r="B41" s="39">
        <v>2937</v>
      </c>
      <c r="C41" s="11" t="s">
        <v>150</v>
      </c>
      <c r="D41" s="11" t="s">
        <v>547</v>
      </c>
      <c r="E41" s="11"/>
      <c r="F41" s="39">
        <f t="shared" si="0"/>
        <v>40</v>
      </c>
      <c r="G41" s="17" t="s">
        <v>384</v>
      </c>
      <c r="H41" s="18"/>
      <c r="I41" s="11">
        <v>1</v>
      </c>
      <c r="J41" s="11" t="s">
        <v>153</v>
      </c>
      <c r="K41" s="39">
        <v>38261</v>
      </c>
      <c r="L41" s="17">
        <v>46752</v>
      </c>
      <c r="M41" s="18">
        <v>112.62</v>
      </c>
      <c r="N41" s="11">
        <v>37803</v>
      </c>
      <c r="O41" s="11">
        <v>275</v>
      </c>
      <c r="P41" s="18">
        <v>63.834000000000003</v>
      </c>
      <c r="Q41" s="13" t="s">
        <v>31</v>
      </c>
      <c r="R41" s="14"/>
      <c r="S41" s="38"/>
      <c r="T41" s="38"/>
      <c r="U41" s="39">
        <v>8</v>
      </c>
      <c r="V41" s="39">
        <v>1</v>
      </c>
      <c r="W41" s="39">
        <v>14</v>
      </c>
      <c r="X41" s="40">
        <v>0.59</v>
      </c>
      <c r="Y41" s="40"/>
      <c r="Z41" s="40">
        <v>0.41</v>
      </c>
      <c r="AA41" s="40"/>
      <c r="AB41" s="11"/>
      <c r="AC41" s="40"/>
      <c r="AD41" s="15"/>
      <c r="AE41" s="15"/>
      <c r="AF41" s="15"/>
      <c r="AG41" s="15"/>
      <c r="AH41" s="11"/>
      <c r="AI41" s="11"/>
      <c r="AJ41" s="11"/>
    </row>
    <row r="42" spans="1:36" s="16" customFormat="1" ht="13.5" customHeight="1" x14ac:dyDescent="0.25">
      <c r="A42" s="39">
        <v>135</v>
      </c>
      <c r="B42" s="39">
        <v>2937</v>
      </c>
      <c r="C42" s="11" t="s">
        <v>150</v>
      </c>
      <c r="D42" s="11" t="s">
        <v>155</v>
      </c>
      <c r="E42" s="11"/>
      <c r="F42" s="39">
        <f t="shared" si="0"/>
        <v>41</v>
      </c>
      <c r="G42" s="17" t="s">
        <v>382</v>
      </c>
      <c r="H42" s="18"/>
      <c r="I42" s="11">
        <v>1</v>
      </c>
      <c r="J42" s="11" t="s">
        <v>151</v>
      </c>
      <c r="K42" s="39">
        <v>38261</v>
      </c>
      <c r="L42" s="17">
        <v>46752</v>
      </c>
      <c r="M42" s="18">
        <v>113.47</v>
      </c>
      <c r="N42" s="11">
        <v>37895</v>
      </c>
      <c r="O42" s="11">
        <v>275</v>
      </c>
      <c r="P42" s="18">
        <v>25.256</v>
      </c>
      <c r="Q42" s="13" t="s">
        <v>31</v>
      </c>
      <c r="R42" s="14"/>
      <c r="S42" s="38"/>
      <c r="T42" s="38"/>
      <c r="U42" s="39">
        <v>3</v>
      </c>
      <c r="V42" s="39">
        <v>1</v>
      </c>
      <c r="W42" s="39">
        <v>14</v>
      </c>
      <c r="X42" s="15"/>
      <c r="Y42" s="15"/>
      <c r="Z42" s="15"/>
      <c r="AA42" s="15"/>
      <c r="AB42" s="11"/>
      <c r="AC42" s="37"/>
      <c r="AD42" s="11"/>
      <c r="AE42" s="11"/>
      <c r="AF42" s="11"/>
      <c r="AG42" s="11"/>
      <c r="AH42" s="11"/>
      <c r="AI42" s="11"/>
      <c r="AJ42" s="11"/>
    </row>
    <row r="43" spans="1:36" s="16" customFormat="1" ht="13.5" customHeight="1" x14ac:dyDescent="0.25">
      <c r="A43" s="39">
        <v>135</v>
      </c>
      <c r="B43" s="39">
        <v>2937</v>
      </c>
      <c r="C43" s="11" t="s">
        <v>150</v>
      </c>
      <c r="D43" s="11" t="s">
        <v>156</v>
      </c>
      <c r="E43" s="11"/>
      <c r="F43" s="39">
        <f t="shared" si="0"/>
        <v>42</v>
      </c>
      <c r="G43" s="17" t="s">
        <v>383</v>
      </c>
      <c r="H43" s="18"/>
      <c r="I43" s="11">
        <v>1</v>
      </c>
      <c r="J43" s="11" t="s">
        <v>152</v>
      </c>
      <c r="K43" s="39">
        <v>38261</v>
      </c>
      <c r="L43" s="17">
        <v>46752</v>
      </c>
      <c r="M43" s="18">
        <v>107.03</v>
      </c>
      <c r="N43" s="11">
        <v>37895</v>
      </c>
      <c r="O43" s="11">
        <v>275</v>
      </c>
      <c r="P43" s="18">
        <v>31.724</v>
      </c>
      <c r="Q43" s="13" t="s">
        <v>31</v>
      </c>
      <c r="R43" s="14"/>
      <c r="S43" s="38"/>
      <c r="T43" s="38"/>
      <c r="U43" s="39">
        <v>3</v>
      </c>
      <c r="V43" s="39">
        <v>1</v>
      </c>
      <c r="W43" s="39">
        <v>14</v>
      </c>
      <c r="X43" s="15"/>
      <c r="Y43" s="15"/>
      <c r="Z43" s="15"/>
      <c r="AA43" s="15"/>
      <c r="AB43" s="11"/>
      <c r="AC43" s="37"/>
      <c r="AD43" s="11"/>
      <c r="AE43" s="11"/>
      <c r="AF43" s="11"/>
      <c r="AG43" s="11"/>
      <c r="AH43" s="11"/>
      <c r="AI43" s="11"/>
      <c r="AJ43" s="11"/>
    </row>
    <row r="44" spans="1:36" s="16" customFormat="1" ht="13.5" customHeight="1" x14ac:dyDescent="0.25">
      <c r="A44" s="39">
        <v>109</v>
      </c>
      <c r="B44" s="39">
        <v>5160</v>
      </c>
      <c r="C44" s="11" t="s">
        <v>8</v>
      </c>
      <c r="D44" s="11" t="s">
        <v>222</v>
      </c>
      <c r="E44" s="11" t="s">
        <v>318</v>
      </c>
      <c r="F44" s="39">
        <f t="shared" si="0"/>
        <v>43</v>
      </c>
      <c r="G44" s="17" t="s">
        <v>351</v>
      </c>
      <c r="H44" s="18"/>
      <c r="I44" s="11">
        <v>1</v>
      </c>
      <c r="J44" s="11" t="s">
        <v>225</v>
      </c>
      <c r="K44" s="39">
        <v>38329</v>
      </c>
      <c r="L44" s="17">
        <v>49651</v>
      </c>
      <c r="M44" s="18">
        <v>78.77</v>
      </c>
      <c r="N44" s="11">
        <v>37073</v>
      </c>
      <c r="O44" s="11">
        <v>92</v>
      </c>
      <c r="P44" s="18">
        <v>665760</v>
      </c>
      <c r="Q44" s="13" t="s">
        <v>10</v>
      </c>
      <c r="R44" s="14" t="s">
        <v>11</v>
      </c>
      <c r="S44" s="50"/>
      <c r="T44" s="38">
        <v>1</v>
      </c>
      <c r="U44" s="39">
        <v>3</v>
      </c>
      <c r="V44" s="38"/>
      <c r="W44" s="38">
        <v>14</v>
      </c>
      <c r="X44" s="36"/>
      <c r="Y44" s="36"/>
      <c r="Z44" s="36"/>
      <c r="AA44" s="36"/>
      <c r="AB44" s="11" t="s">
        <v>353</v>
      </c>
      <c r="AC44" s="45"/>
      <c r="AD44" s="11"/>
      <c r="AE44" s="46"/>
      <c r="AF44" s="46"/>
      <c r="AG44" s="11"/>
      <c r="AH44" s="11"/>
      <c r="AI44" s="11"/>
      <c r="AJ44" s="11"/>
    </row>
    <row r="45" spans="1:36" s="16" customFormat="1" ht="13.5" customHeight="1" x14ac:dyDescent="0.25">
      <c r="A45" s="39">
        <v>136</v>
      </c>
      <c r="B45" s="39">
        <v>63</v>
      </c>
      <c r="C45" s="11" t="s">
        <v>177</v>
      </c>
      <c r="D45" s="11" t="s">
        <v>155</v>
      </c>
      <c r="E45" s="11"/>
      <c r="F45" s="39">
        <f t="shared" si="0"/>
        <v>44</v>
      </c>
      <c r="G45" s="17" t="s">
        <v>386</v>
      </c>
      <c r="H45" s="18"/>
      <c r="I45" s="11">
        <v>1</v>
      </c>
      <c r="J45" s="11" t="s">
        <v>217</v>
      </c>
      <c r="K45" s="39">
        <v>38350</v>
      </c>
      <c r="L45" s="17">
        <v>46710</v>
      </c>
      <c r="M45" s="18">
        <v>117.73</v>
      </c>
      <c r="N45" s="11">
        <v>37712</v>
      </c>
      <c r="O45" s="11">
        <v>92</v>
      </c>
      <c r="P45" s="18">
        <v>48.293999999999997</v>
      </c>
      <c r="Q45" s="13" t="s">
        <v>31</v>
      </c>
      <c r="R45" s="14"/>
      <c r="S45" s="38"/>
      <c r="T45" s="38"/>
      <c r="U45" s="39">
        <v>3</v>
      </c>
      <c r="V45" s="39">
        <v>1</v>
      </c>
      <c r="W45" s="39">
        <v>14</v>
      </c>
      <c r="X45" s="15"/>
      <c r="Y45" s="15"/>
      <c r="Z45" s="15"/>
      <c r="AA45" s="15"/>
      <c r="AB45" s="11"/>
      <c r="AC45" s="37"/>
      <c r="AD45" s="37"/>
      <c r="AE45" s="37"/>
      <c r="AF45" s="37"/>
      <c r="AG45" s="37"/>
      <c r="AH45" s="11"/>
      <c r="AI45" s="11"/>
      <c r="AJ45" s="11"/>
    </row>
    <row r="46" spans="1:36" s="16" customFormat="1" ht="13.5" customHeight="1" x14ac:dyDescent="0.25">
      <c r="A46" s="39">
        <v>129</v>
      </c>
      <c r="B46" s="39">
        <v>47</v>
      </c>
      <c r="C46" s="11" t="s">
        <v>69</v>
      </c>
      <c r="D46" s="11" t="s">
        <v>336</v>
      </c>
      <c r="E46" s="11"/>
      <c r="F46" s="39">
        <f t="shared" si="0"/>
        <v>45</v>
      </c>
      <c r="G46" s="17" t="s">
        <v>376</v>
      </c>
      <c r="H46" s="18"/>
      <c r="I46" s="11">
        <v>1</v>
      </c>
      <c r="J46" s="11" t="s">
        <v>337</v>
      </c>
      <c r="K46" s="39">
        <v>38353</v>
      </c>
      <c r="L46" s="17">
        <v>46606</v>
      </c>
      <c r="M46" s="18">
        <v>125.63</v>
      </c>
      <c r="N46" s="11">
        <v>38443</v>
      </c>
      <c r="O46" s="11">
        <v>92</v>
      </c>
      <c r="P46" s="18">
        <v>17</v>
      </c>
      <c r="Q46" s="13" t="s">
        <v>31</v>
      </c>
      <c r="R46" s="14" t="s">
        <v>11</v>
      </c>
      <c r="S46" s="38"/>
      <c r="T46" s="38">
        <v>1</v>
      </c>
      <c r="U46" s="39">
        <v>13</v>
      </c>
      <c r="V46" s="38">
        <v>9</v>
      </c>
      <c r="W46" s="38">
        <v>13</v>
      </c>
      <c r="X46" s="36"/>
      <c r="Y46" s="36"/>
      <c r="Z46" s="36"/>
      <c r="AA46" s="15"/>
      <c r="AB46" s="11"/>
      <c r="AC46" s="40"/>
      <c r="AD46" s="47"/>
      <c r="AE46" s="36"/>
      <c r="AF46" s="36"/>
      <c r="AG46" s="15"/>
      <c r="AH46" s="11"/>
      <c r="AI46" s="11"/>
      <c r="AJ46" s="11"/>
    </row>
    <row r="47" spans="1:36" s="16" customFormat="1" ht="13.5" customHeight="1" x14ac:dyDescent="0.25">
      <c r="A47" s="39">
        <v>150</v>
      </c>
      <c r="B47" s="39">
        <v>6585</v>
      </c>
      <c r="C47" s="11" t="s">
        <v>88</v>
      </c>
      <c r="D47" s="11" t="s">
        <v>90</v>
      </c>
      <c r="E47" s="11"/>
      <c r="F47" s="39">
        <f t="shared" si="0"/>
        <v>46</v>
      </c>
      <c r="G47" s="17" t="s">
        <v>410</v>
      </c>
      <c r="H47" s="18"/>
      <c r="I47" s="11">
        <v>1</v>
      </c>
      <c r="J47" s="11" t="s">
        <v>91</v>
      </c>
      <c r="K47" s="39">
        <v>38378</v>
      </c>
      <c r="L47" s="17">
        <v>49231</v>
      </c>
      <c r="M47" s="18">
        <v>86.01</v>
      </c>
      <c r="N47" s="11">
        <v>37043</v>
      </c>
      <c r="O47" s="11"/>
      <c r="P47" s="18">
        <v>12.81</v>
      </c>
      <c r="Q47" s="13" t="s">
        <v>31</v>
      </c>
      <c r="R47" s="14" t="s">
        <v>11</v>
      </c>
      <c r="S47" s="38"/>
      <c r="T47" s="38"/>
      <c r="U47" s="39">
        <v>3</v>
      </c>
      <c r="V47" s="38"/>
      <c r="W47" s="38">
        <v>12</v>
      </c>
      <c r="X47" s="15"/>
      <c r="Y47" s="15"/>
      <c r="Z47" s="15"/>
      <c r="AA47" s="15"/>
      <c r="AB47" s="11"/>
      <c r="AC47" s="37"/>
      <c r="AD47" s="11"/>
      <c r="AE47" s="11"/>
      <c r="AF47" s="11"/>
      <c r="AG47" s="11"/>
      <c r="AH47" s="11"/>
      <c r="AI47" s="11"/>
      <c r="AJ47" s="11"/>
    </row>
    <row r="48" spans="1:36" s="16" customFormat="1" ht="13.5" customHeight="1" x14ac:dyDescent="0.25">
      <c r="A48" s="39">
        <v>118</v>
      </c>
      <c r="B48" s="39">
        <v>4950</v>
      </c>
      <c r="C48" s="11" t="s">
        <v>75</v>
      </c>
      <c r="D48" s="11" t="s">
        <v>77</v>
      </c>
      <c r="E48" s="11" t="s">
        <v>236</v>
      </c>
      <c r="F48" s="39">
        <f t="shared" si="0"/>
        <v>47</v>
      </c>
      <c r="G48" s="17" t="s">
        <v>363</v>
      </c>
      <c r="H48" s="18"/>
      <c r="I48" s="11">
        <v>1</v>
      </c>
      <c r="J48" s="11" t="s">
        <v>79</v>
      </c>
      <c r="K48" s="39">
        <v>38553</v>
      </c>
      <c r="L48" s="17">
        <v>45857</v>
      </c>
      <c r="M48" s="18">
        <v>62</v>
      </c>
      <c r="N48" s="11">
        <v>36982</v>
      </c>
      <c r="O48" s="11">
        <v>92</v>
      </c>
      <c r="P48" s="18">
        <v>1152816</v>
      </c>
      <c r="Q48" s="13" t="s">
        <v>10</v>
      </c>
      <c r="R48" s="14" t="s">
        <v>11</v>
      </c>
      <c r="S48" s="38"/>
      <c r="T48" s="38">
        <v>1</v>
      </c>
      <c r="U48" s="39">
        <v>3</v>
      </c>
      <c r="V48" s="38">
        <v>8</v>
      </c>
      <c r="W48" s="38">
        <v>12</v>
      </c>
      <c r="X48" s="15"/>
      <c r="Y48" s="15"/>
      <c r="Z48" s="15"/>
      <c r="AA48" s="15"/>
      <c r="AB48" s="11"/>
      <c r="AC48" s="40">
        <v>0.88500000000000001</v>
      </c>
      <c r="AD48" s="47"/>
      <c r="AE48" s="36"/>
      <c r="AF48" s="36"/>
      <c r="AG48" s="15">
        <v>73.38</v>
      </c>
      <c r="AH48" s="11"/>
      <c r="AI48" s="11"/>
      <c r="AJ48" s="188"/>
    </row>
    <row r="49" spans="1:36" s="16" customFormat="1" ht="13.5" customHeight="1" x14ac:dyDescent="0.25">
      <c r="A49" s="39">
        <v>110</v>
      </c>
      <c r="B49" s="39">
        <v>5707</v>
      </c>
      <c r="C49" s="11" t="s">
        <v>161</v>
      </c>
      <c r="D49" s="11" t="s">
        <v>162</v>
      </c>
      <c r="E49" s="11"/>
      <c r="F49" s="39">
        <f t="shared" si="0"/>
        <v>48</v>
      </c>
      <c r="G49" s="17" t="s">
        <v>354</v>
      </c>
      <c r="H49" s="18"/>
      <c r="I49" s="11">
        <v>1</v>
      </c>
      <c r="J49" s="11" t="s">
        <v>163</v>
      </c>
      <c r="K49" s="39">
        <v>38611</v>
      </c>
      <c r="L49" s="17">
        <v>46022</v>
      </c>
      <c r="M49" s="18">
        <v>72.62</v>
      </c>
      <c r="N49" s="11">
        <v>37196</v>
      </c>
      <c r="O49" s="11">
        <v>306</v>
      </c>
      <c r="P49" s="18">
        <v>3.86</v>
      </c>
      <c r="Q49" s="13" t="s">
        <v>31</v>
      </c>
      <c r="R49" s="14" t="s">
        <v>11</v>
      </c>
      <c r="S49" s="38"/>
      <c r="T49" s="38">
        <v>1</v>
      </c>
      <c r="U49" s="39">
        <v>3</v>
      </c>
      <c r="V49" s="38">
        <v>12</v>
      </c>
      <c r="W49" s="38">
        <v>12</v>
      </c>
      <c r="X49" s="15"/>
      <c r="Y49" s="15"/>
      <c r="Z49" s="15"/>
      <c r="AA49" s="15"/>
      <c r="AB49" s="11" t="s">
        <v>347</v>
      </c>
      <c r="AC49" s="13"/>
      <c r="AD49" s="11"/>
      <c r="AE49" s="11"/>
      <c r="AF49" s="11"/>
      <c r="AG49" s="11"/>
      <c r="AH49" s="11"/>
      <c r="AI49" s="11"/>
      <c r="AJ49" s="11"/>
    </row>
    <row r="50" spans="1:36" s="16" customFormat="1" ht="13.5" customHeight="1" x14ac:dyDescent="0.25">
      <c r="A50" s="39">
        <v>136</v>
      </c>
      <c r="B50" s="39">
        <v>63</v>
      </c>
      <c r="C50" s="11" t="s">
        <v>177</v>
      </c>
      <c r="D50" s="11" t="s">
        <v>156</v>
      </c>
      <c r="E50" s="11"/>
      <c r="F50" s="39">
        <f t="shared" si="0"/>
        <v>49</v>
      </c>
      <c r="G50" s="17" t="s">
        <v>388</v>
      </c>
      <c r="H50" s="18"/>
      <c r="I50" s="11">
        <v>1</v>
      </c>
      <c r="J50" s="11" t="s">
        <v>216</v>
      </c>
      <c r="K50" s="39">
        <v>38657</v>
      </c>
      <c r="L50" s="17">
        <v>46710</v>
      </c>
      <c r="M50" s="18">
        <v>108.41</v>
      </c>
      <c r="N50" s="11">
        <v>37712</v>
      </c>
      <c r="O50" s="11">
        <v>92</v>
      </c>
      <c r="P50" s="18">
        <v>62.148000000000003</v>
      </c>
      <c r="Q50" s="13" t="s">
        <v>31</v>
      </c>
      <c r="R50" s="14"/>
      <c r="S50" s="38"/>
      <c r="T50" s="38"/>
      <c r="U50" s="39">
        <v>3</v>
      </c>
      <c r="V50" s="39">
        <v>1</v>
      </c>
      <c r="W50" s="39">
        <v>12</v>
      </c>
      <c r="X50" s="15"/>
      <c r="Y50" s="15"/>
      <c r="Z50" s="15"/>
      <c r="AA50" s="15"/>
      <c r="AB50" s="11"/>
      <c r="AC50" s="37"/>
      <c r="AD50" s="37"/>
      <c r="AE50" s="37"/>
      <c r="AF50" s="37"/>
      <c r="AG50" s="37"/>
      <c r="AH50" s="11"/>
      <c r="AI50" s="11"/>
      <c r="AJ50" s="11"/>
    </row>
    <row r="51" spans="1:36" s="16" customFormat="1" ht="13.5" customHeight="1" x14ac:dyDescent="0.25">
      <c r="A51" s="39">
        <v>117</v>
      </c>
      <c r="B51" s="39">
        <v>405</v>
      </c>
      <c r="C51" s="11" t="s">
        <v>169</v>
      </c>
      <c r="D51" s="11" t="s">
        <v>267</v>
      </c>
      <c r="E51" s="11" t="s">
        <v>268</v>
      </c>
      <c r="F51" s="39">
        <f t="shared" si="0"/>
        <v>50</v>
      </c>
      <c r="G51" s="39"/>
      <c r="H51" s="39"/>
      <c r="I51" s="17"/>
      <c r="J51" s="31" t="s">
        <v>266</v>
      </c>
      <c r="K51" s="31">
        <v>38657</v>
      </c>
      <c r="L51" s="31">
        <v>46731</v>
      </c>
      <c r="M51" s="35">
        <v>218.6</v>
      </c>
      <c r="N51" s="178">
        <v>38443</v>
      </c>
      <c r="O51" s="34">
        <v>92</v>
      </c>
      <c r="P51" s="18">
        <v>8.07</v>
      </c>
      <c r="Q51" s="13" t="s">
        <v>31</v>
      </c>
      <c r="R51" s="14" t="s">
        <v>11</v>
      </c>
      <c r="S51" s="38"/>
      <c r="T51" s="38"/>
      <c r="U51" s="255">
        <v>13</v>
      </c>
      <c r="V51" s="256"/>
      <c r="W51" s="36"/>
      <c r="X51" s="36"/>
      <c r="Y51" s="36"/>
      <c r="Z51" s="36"/>
      <c r="AA51" s="11"/>
      <c r="AB51" s="40"/>
      <c r="AC51" s="15"/>
      <c r="AD51" s="15"/>
      <c r="AE51" s="15"/>
      <c r="AF51" s="15"/>
      <c r="AG51" s="11"/>
      <c r="AH51" s="11"/>
      <c r="AI51" s="11"/>
    </row>
    <row r="52" spans="1:36" s="16" customFormat="1" ht="13.5" customHeight="1" x14ac:dyDescent="0.25">
      <c r="A52" s="39">
        <v>117</v>
      </c>
      <c r="B52" s="39">
        <v>405</v>
      </c>
      <c r="C52" s="11" t="s">
        <v>169</v>
      </c>
      <c r="D52" s="11" t="s">
        <v>256</v>
      </c>
      <c r="E52" s="11" t="s">
        <v>259</v>
      </c>
      <c r="F52" s="39">
        <f t="shared" si="0"/>
        <v>51</v>
      </c>
      <c r="G52" s="39"/>
      <c r="H52" s="39"/>
      <c r="I52" s="17"/>
      <c r="J52" s="31" t="s">
        <v>263</v>
      </c>
      <c r="K52" s="31">
        <v>38657</v>
      </c>
      <c r="L52" s="31">
        <v>46731</v>
      </c>
      <c r="M52" s="35">
        <v>218.6</v>
      </c>
      <c r="N52" s="178">
        <v>38443</v>
      </c>
      <c r="O52" s="34">
        <v>92</v>
      </c>
      <c r="P52" s="18">
        <v>3.89</v>
      </c>
      <c r="Q52" s="13" t="s">
        <v>31</v>
      </c>
      <c r="R52" s="14" t="s">
        <v>11</v>
      </c>
      <c r="S52" s="38"/>
      <c r="T52" s="39"/>
      <c r="U52" s="255">
        <v>13</v>
      </c>
      <c r="V52" s="256"/>
      <c r="W52" s="36"/>
      <c r="X52" s="36"/>
      <c r="Y52" s="36"/>
      <c r="Z52" s="36"/>
      <c r="AA52" s="11"/>
      <c r="AB52" s="40"/>
      <c r="AC52" s="15"/>
      <c r="AD52" s="15"/>
      <c r="AE52" s="15"/>
      <c r="AF52" s="15"/>
      <c r="AG52" s="11"/>
      <c r="AH52" s="11"/>
      <c r="AI52" s="11"/>
    </row>
    <row r="53" spans="1:36" s="16" customFormat="1" ht="13.5" customHeight="1" x14ac:dyDescent="0.25">
      <c r="A53" s="39">
        <v>117</v>
      </c>
      <c r="B53" s="39">
        <v>405</v>
      </c>
      <c r="C53" s="11" t="s">
        <v>169</v>
      </c>
      <c r="D53" s="11" t="s">
        <v>256</v>
      </c>
      <c r="E53" s="11" t="s">
        <v>257</v>
      </c>
      <c r="F53" s="39">
        <f t="shared" si="0"/>
        <v>52</v>
      </c>
      <c r="G53" s="39"/>
      <c r="H53" s="39"/>
      <c r="I53" s="31"/>
      <c r="J53" s="31" t="s">
        <v>264</v>
      </c>
      <c r="K53" s="31">
        <v>38657</v>
      </c>
      <c r="L53" s="31">
        <v>46731</v>
      </c>
      <c r="M53" s="35">
        <v>218.6</v>
      </c>
      <c r="N53" s="178">
        <v>38443</v>
      </c>
      <c r="O53" s="34">
        <v>92</v>
      </c>
      <c r="P53" s="18">
        <v>5.0199999999999996</v>
      </c>
      <c r="Q53" s="13" t="s">
        <v>31</v>
      </c>
      <c r="R53" s="14" t="s">
        <v>11</v>
      </c>
      <c r="S53" s="39"/>
      <c r="T53" s="38"/>
      <c r="U53" s="255">
        <v>13</v>
      </c>
      <c r="V53" s="256"/>
      <c r="W53" s="36"/>
      <c r="X53" s="36"/>
      <c r="Y53" s="36"/>
      <c r="Z53" s="11"/>
      <c r="AA53" s="40"/>
      <c r="AB53" s="15"/>
      <c r="AC53" s="15"/>
      <c r="AD53" s="15"/>
      <c r="AE53" s="15"/>
      <c r="AF53" s="11"/>
      <c r="AG53" s="11"/>
      <c r="AH53" s="11"/>
    </row>
    <row r="54" spans="1:36" s="16" customFormat="1" ht="13.5" customHeight="1" x14ac:dyDescent="0.25">
      <c r="A54" s="39">
        <v>117</v>
      </c>
      <c r="B54" s="39">
        <v>405</v>
      </c>
      <c r="C54" s="11" t="s">
        <v>169</v>
      </c>
      <c r="D54" s="11" t="s">
        <v>256</v>
      </c>
      <c r="E54" s="11" t="s">
        <v>260</v>
      </c>
      <c r="F54" s="39">
        <f t="shared" si="0"/>
        <v>53</v>
      </c>
      <c r="G54" s="17"/>
      <c r="H54" s="18"/>
      <c r="I54" s="11"/>
      <c r="J54" s="14" t="s">
        <v>262</v>
      </c>
      <c r="K54" s="31">
        <v>38657</v>
      </c>
      <c r="L54" s="31">
        <v>46731</v>
      </c>
      <c r="M54" s="35">
        <v>218.6</v>
      </c>
      <c r="N54" s="178">
        <v>38443</v>
      </c>
      <c r="O54" s="34">
        <v>92</v>
      </c>
      <c r="P54" s="18">
        <v>3.9</v>
      </c>
      <c r="Q54" s="13" t="s">
        <v>31</v>
      </c>
      <c r="R54" s="14" t="s">
        <v>11</v>
      </c>
      <c r="S54" s="38"/>
      <c r="T54" s="38"/>
      <c r="U54" s="255">
        <v>13</v>
      </c>
      <c r="V54" s="256"/>
      <c r="W54" s="38"/>
      <c r="X54" s="36"/>
      <c r="Y54" s="36"/>
      <c r="Z54" s="36"/>
      <c r="AA54" s="36"/>
      <c r="AB54" s="11"/>
      <c r="AC54" s="40"/>
      <c r="AD54" s="15"/>
      <c r="AE54" s="15"/>
      <c r="AF54" s="15"/>
      <c r="AG54" s="15"/>
      <c r="AH54" s="11"/>
      <c r="AI54" s="11"/>
      <c r="AJ54" s="11"/>
    </row>
    <row r="55" spans="1:36" s="16" customFormat="1" ht="13.5" customHeight="1" x14ac:dyDescent="0.25">
      <c r="A55" s="39">
        <v>117</v>
      </c>
      <c r="B55" s="39">
        <v>405</v>
      </c>
      <c r="C55" s="11" t="s">
        <v>169</v>
      </c>
      <c r="D55" s="11" t="s">
        <v>256</v>
      </c>
      <c r="E55" s="11" t="s">
        <v>258</v>
      </c>
      <c r="F55" s="39">
        <f t="shared" si="0"/>
        <v>54</v>
      </c>
      <c r="G55" s="17"/>
      <c r="H55" s="18"/>
      <c r="I55" s="11"/>
      <c r="J55" s="14" t="s">
        <v>265</v>
      </c>
      <c r="K55" s="31">
        <v>38657</v>
      </c>
      <c r="L55" s="31">
        <v>46731</v>
      </c>
      <c r="M55" s="35">
        <v>218.6</v>
      </c>
      <c r="N55" s="178">
        <v>38443</v>
      </c>
      <c r="O55" s="34">
        <v>92</v>
      </c>
      <c r="P55" s="18">
        <v>1.32</v>
      </c>
      <c r="Q55" s="13" t="s">
        <v>31</v>
      </c>
      <c r="R55" s="14" t="s">
        <v>11</v>
      </c>
      <c r="S55" s="269"/>
      <c r="T55" s="38"/>
      <c r="U55" s="255">
        <v>13</v>
      </c>
      <c r="V55" s="256"/>
      <c r="W55" s="38"/>
      <c r="X55" s="36"/>
      <c r="Y55" s="36"/>
      <c r="Z55" s="36"/>
      <c r="AA55" s="36"/>
      <c r="AB55" s="11"/>
      <c r="AC55" s="40"/>
      <c r="AD55" s="15"/>
      <c r="AE55" s="15"/>
      <c r="AF55" s="15"/>
      <c r="AG55" s="15"/>
      <c r="AH55" s="11"/>
      <c r="AI55" s="11"/>
      <c r="AJ55" s="11"/>
    </row>
    <row r="56" spans="1:36" s="16" customFormat="1" ht="13.5" customHeight="1" x14ac:dyDescent="0.25">
      <c r="A56" s="39">
        <v>117</v>
      </c>
      <c r="B56" s="39">
        <v>405</v>
      </c>
      <c r="C56" s="11" t="s">
        <v>169</v>
      </c>
      <c r="D56" s="11" t="s">
        <v>270</v>
      </c>
      <c r="E56" s="11" t="s">
        <v>271</v>
      </c>
      <c r="F56" s="39">
        <f t="shared" si="0"/>
        <v>55</v>
      </c>
      <c r="G56" s="17"/>
      <c r="H56" s="18"/>
      <c r="I56" s="11"/>
      <c r="J56" s="14" t="s">
        <v>269</v>
      </c>
      <c r="K56" s="31">
        <v>38657</v>
      </c>
      <c r="L56" s="31">
        <v>46731</v>
      </c>
      <c r="M56" s="35">
        <v>218.6</v>
      </c>
      <c r="N56" s="178">
        <v>38443</v>
      </c>
      <c r="O56" s="34">
        <v>92</v>
      </c>
      <c r="P56" s="18">
        <v>3.42</v>
      </c>
      <c r="Q56" s="13" t="s">
        <v>31</v>
      </c>
      <c r="R56" s="14" t="s">
        <v>11</v>
      </c>
      <c r="S56" s="269"/>
      <c r="T56" s="38"/>
      <c r="U56" s="255">
        <v>13</v>
      </c>
      <c r="V56" s="256"/>
      <c r="W56" s="38"/>
      <c r="X56" s="36"/>
      <c r="Y56" s="36"/>
      <c r="Z56" s="36"/>
      <c r="AA56" s="36"/>
      <c r="AB56" s="11"/>
      <c r="AC56" s="40"/>
      <c r="AD56" s="15"/>
      <c r="AE56" s="15"/>
      <c r="AF56" s="15"/>
      <c r="AG56" s="15"/>
      <c r="AH56" s="11"/>
      <c r="AI56" s="11"/>
      <c r="AJ56" s="11"/>
    </row>
    <row r="57" spans="1:36" s="16" customFormat="1" ht="13.5" customHeight="1" x14ac:dyDescent="0.25">
      <c r="A57" s="39">
        <v>102</v>
      </c>
      <c r="B57" s="39">
        <v>7019</v>
      </c>
      <c r="C57" s="11" t="s">
        <v>164</v>
      </c>
      <c r="D57" s="11" t="s">
        <v>194</v>
      </c>
      <c r="E57" s="11"/>
      <c r="F57" s="39">
        <f t="shared" si="0"/>
        <v>56</v>
      </c>
      <c r="G57" s="39"/>
      <c r="H57" s="39"/>
      <c r="I57" s="39"/>
      <c r="J57" s="17" t="s">
        <v>200</v>
      </c>
      <c r="K57" s="31">
        <v>38686</v>
      </c>
      <c r="L57" s="31">
        <v>45780</v>
      </c>
      <c r="M57" s="35"/>
      <c r="N57" s="178">
        <v>38473</v>
      </c>
      <c r="O57" s="31"/>
      <c r="P57" s="18">
        <v>60</v>
      </c>
      <c r="Q57" s="13" t="s">
        <v>31</v>
      </c>
      <c r="R57" s="14"/>
      <c r="S57" s="269"/>
      <c r="T57" s="38"/>
      <c r="U57" s="39">
        <v>3</v>
      </c>
      <c r="V57" s="38">
        <v>11</v>
      </c>
      <c r="W57" s="38"/>
      <c r="X57" s="36"/>
      <c r="Y57" s="36"/>
      <c r="Z57" s="36"/>
      <c r="AA57" s="36"/>
      <c r="AB57" s="11" t="s">
        <v>347</v>
      </c>
      <c r="AC57" s="11"/>
      <c r="AD57" s="11"/>
      <c r="AE57" s="11"/>
      <c r="AF57" s="11"/>
      <c r="AG57" s="11"/>
      <c r="AH57" s="11"/>
      <c r="AI57" s="11"/>
      <c r="AJ57" s="11"/>
    </row>
    <row r="58" spans="1:36" s="16" customFormat="1" ht="13.5" customHeight="1" x14ac:dyDescent="0.25">
      <c r="A58" s="39">
        <v>102</v>
      </c>
      <c r="B58" s="39">
        <v>7019</v>
      </c>
      <c r="C58" s="11" t="s">
        <v>164</v>
      </c>
      <c r="D58" s="11" t="s">
        <v>197</v>
      </c>
      <c r="E58" s="11"/>
      <c r="F58" s="39">
        <f t="shared" si="0"/>
        <v>57</v>
      </c>
      <c r="G58" s="39"/>
      <c r="H58" s="39"/>
      <c r="I58" s="39"/>
      <c r="J58" s="17" t="s">
        <v>203</v>
      </c>
      <c r="K58" s="31">
        <v>38718</v>
      </c>
      <c r="L58" s="31">
        <v>45796</v>
      </c>
      <c r="M58" s="35"/>
      <c r="N58" s="178">
        <v>38473</v>
      </c>
      <c r="O58" s="31"/>
      <c r="P58" s="18">
        <v>60</v>
      </c>
      <c r="Q58" s="13" t="s">
        <v>31</v>
      </c>
      <c r="R58" s="14"/>
      <c r="S58" s="269"/>
      <c r="T58" s="38"/>
      <c r="U58" s="39">
        <v>3</v>
      </c>
      <c r="V58" s="38">
        <v>11</v>
      </c>
      <c r="W58" s="38"/>
      <c r="X58" s="36"/>
      <c r="Y58" s="36"/>
      <c r="Z58" s="36"/>
      <c r="AA58" s="36"/>
      <c r="AB58" s="11" t="s">
        <v>347</v>
      </c>
      <c r="AC58" s="11"/>
      <c r="AD58" s="11"/>
      <c r="AE58" s="11"/>
      <c r="AF58" s="11"/>
      <c r="AG58" s="11"/>
      <c r="AH58" s="11"/>
      <c r="AI58" s="11"/>
      <c r="AJ58" s="11"/>
    </row>
    <row r="59" spans="1:36" s="16" customFormat="1" ht="13.5" customHeight="1" x14ac:dyDescent="0.25">
      <c r="A59" s="39">
        <v>102</v>
      </c>
      <c r="B59" s="39">
        <v>7019</v>
      </c>
      <c r="C59" s="11" t="s">
        <v>164</v>
      </c>
      <c r="D59" s="11" t="s">
        <v>193</v>
      </c>
      <c r="E59" s="11"/>
      <c r="F59" s="39">
        <f t="shared" si="0"/>
        <v>58</v>
      </c>
      <c r="G59" s="39"/>
      <c r="H59" s="39"/>
      <c r="I59" s="39"/>
      <c r="J59" s="17" t="s">
        <v>199</v>
      </c>
      <c r="K59" s="31">
        <v>38718</v>
      </c>
      <c r="L59" s="31">
        <v>45780</v>
      </c>
      <c r="M59" s="35"/>
      <c r="N59" s="178">
        <v>38473</v>
      </c>
      <c r="O59" s="31"/>
      <c r="P59" s="18">
        <v>60</v>
      </c>
      <c r="Q59" s="13" t="s">
        <v>31</v>
      </c>
      <c r="R59" s="14"/>
      <c r="S59" s="269"/>
      <c r="T59" s="38"/>
      <c r="U59" s="39">
        <v>3</v>
      </c>
      <c r="V59" s="38">
        <v>11</v>
      </c>
      <c r="W59" s="38"/>
      <c r="X59" s="36"/>
      <c r="Y59" s="36"/>
      <c r="Z59" s="36"/>
      <c r="AA59" s="36"/>
      <c r="AB59" s="11" t="s">
        <v>347</v>
      </c>
      <c r="AC59" s="11"/>
      <c r="AD59" s="11"/>
      <c r="AE59" s="11"/>
      <c r="AF59" s="11"/>
      <c r="AG59" s="11"/>
      <c r="AH59" s="11"/>
      <c r="AI59" s="11"/>
      <c r="AJ59" s="11"/>
    </row>
    <row r="60" spans="1:36" s="16" customFormat="1" ht="13.5" customHeight="1" x14ac:dyDescent="0.25">
      <c r="A60" s="39">
        <v>102</v>
      </c>
      <c r="B60" s="39">
        <v>7019</v>
      </c>
      <c r="C60" s="11" t="s">
        <v>164</v>
      </c>
      <c r="D60" s="11" t="s">
        <v>195</v>
      </c>
      <c r="E60" s="11"/>
      <c r="F60" s="39">
        <f t="shared" si="0"/>
        <v>59</v>
      </c>
      <c r="G60" s="39"/>
      <c r="H60" s="39"/>
      <c r="I60" s="39"/>
      <c r="J60" s="17" t="s">
        <v>201</v>
      </c>
      <c r="K60" s="31">
        <v>38748</v>
      </c>
      <c r="L60" s="31">
        <v>45796</v>
      </c>
      <c r="M60" s="35"/>
      <c r="N60" s="178">
        <v>38473</v>
      </c>
      <c r="O60" s="31"/>
      <c r="P60" s="18">
        <v>65</v>
      </c>
      <c r="Q60" s="13" t="s">
        <v>31</v>
      </c>
      <c r="R60" s="14"/>
      <c r="S60" s="269"/>
      <c r="T60" s="38"/>
      <c r="U60" s="39">
        <v>3</v>
      </c>
      <c r="V60" s="38">
        <v>11</v>
      </c>
      <c r="W60" s="38"/>
      <c r="X60" s="36"/>
      <c r="Y60" s="36"/>
      <c r="Z60" s="36"/>
      <c r="AA60" s="36"/>
      <c r="AB60" s="11" t="s">
        <v>347</v>
      </c>
      <c r="AC60" s="11"/>
      <c r="AD60" s="11"/>
      <c r="AE60" s="11"/>
      <c r="AF60" s="11"/>
      <c r="AG60" s="11"/>
      <c r="AH60" s="11"/>
      <c r="AI60" s="11"/>
      <c r="AJ60" s="11"/>
    </row>
    <row r="61" spans="1:36" s="16" customFormat="1" ht="13.5" customHeight="1" x14ac:dyDescent="0.25">
      <c r="A61" s="39">
        <v>136</v>
      </c>
      <c r="B61" s="39">
        <v>63</v>
      </c>
      <c r="C61" s="11" t="s">
        <v>177</v>
      </c>
      <c r="D61" s="11" t="s">
        <v>157</v>
      </c>
      <c r="E61" s="11"/>
      <c r="F61" s="39">
        <f t="shared" si="0"/>
        <v>60</v>
      </c>
      <c r="G61" s="39" t="s">
        <v>387</v>
      </c>
      <c r="H61" s="39"/>
      <c r="I61" s="39">
        <v>1</v>
      </c>
      <c r="J61" s="17" t="s">
        <v>215</v>
      </c>
      <c r="K61" s="31">
        <v>38749</v>
      </c>
      <c r="L61" s="31">
        <v>46752</v>
      </c>
      <c r="M61" s="35">
        <v>112.09</v>
      </c>
      <c r="N61" s="178">
        <v>37803</v>
      </c>
      <c r="O61" s="34">
        <v>92</v>
      </c>
      <c r="P61" s="18">
        <v>119.858</v>
      </c>
      <c r="Q61" s="13" t="s">
        <v>31</v>
      </c>
      <c r="R61" s="14"/>
      <c r="S61" s="269"/>
      <c r="T61" s="38"/>
      <c r="U61" s="39">
        <v>8</v>
      </c>
      <c r="V61" s="39">
        <v>1</v>
      </c>
      <c r="W61" s="39">
        <v>14</v>
      </c>
      <c r="X61" s="40">
        <v>0.59</v>
      </c>
      <c r="Y61" s="40"/>
      <c r="Z61" s="40">
        <v>0.41</v>
      </c>
      <c r="AA61" s="40"/>
      <c r="AB61" s="11"/>
      <c r="AC61" s="37"/>
      <c r="AD61" s="37"/>
      <c r="AE61" s="37"/>
      <c r="AF61" s="37"/>
      <c r="AG61" s="37"/>
      <c r="AH61" s="11"/>
      <c r="AI61" s="11"/>
      <c r="AJ61" s="11"/>
    </row>
    <row r="62" spans="1:36" s="16" customFormat="1" ht="13.5" customHeight="1" x14ac:dyDescent="0.25">
      <c r="A62" s="39">
        <v>120</v>
      </c>
      <c r="B62" s="39">
        <v>369</v>
      </c>
      <c r="C62" s="11" t="s">
        <v>121</v>
      </c>
      <c r="D62" s="11" t="s">
        <v>332</v>
      </c>
      <c r="E62" s="11" t="s">
        <v>327</v>
      </c>
      <c r="F62" s="39">
        <f t="shared" si="0"/>
        <v>61</v>
      </c>
      <c r="G62" s="39"/>
      <c r="H62" s="39"/>
      <c r="I62" s="39">
        <v>1</v>
      </c>
      <c r="J62" s="17" t="s">
        <v>132</v>
      </c>
      <c r="K62" s="31">
        <v>38796</v>
      </c>
      <c r="L62" s="31">
        <v>46100</v>
      </c>
      <c r="M62" s="35">
        <v>108</v>
      </c>
      <c r="N62" s="178">
        <v>38657</v>
      </c>
      <c r="O62" s="34">
        <v>153</v>
      </c>
      <c r="P62" s="18">
        <v>3.4</v>
      </c>
      <c r="Q62" s="13" t="s">
        <v>31</v>
      </c>
      <c r="R62" s="14" t="s">
        <v>11</v>
      </c>
      <c r="S62" s="269"/>
      <c r="T62" s="38"/>
      <c r="U62" s="39">
        <v>10</v>
      </c>
      <c r="V62" s="38">
        <v>11</v>
      </c>
      <c r="W62" s="38">
        <v>3</v>
      </c>
      <c r="X62" s="15"/>
      <c r="Y62" s="15"/>
      <c r="Z62" s="15"/>
      <c r="AA62" s="15"/>
      <c r="AB62" s="11"/>
      <c r="AC62" s="37"/>
      <c r="AD62" s="11"/>
      <c r="AE62" s="11"/>
      <c r="AF62" s="11"/>
      <c r="AG62" s="11"/>
      <c r="AH62" s="11"/>
      <c r="AI62" s="11"/>
      <c r="AJ62" s="11"/>
    </row>
    <row r="63" spans="1:36" s="16" customFormat="1" ht="13.5" customHeight="1" x14ac:dyDescent="0.25">
      <c r="A63" s="39">
        <v>102</v>
      </c>
      <c r="B63" s="39">
        <v>7019</v>
      </c>
      <c r="C63" s="11" t="s">
        <v>164</v>
      </c>
      <c r="D63" s="11" t="s">
        <v>196</v>
      </c>
      <c r="E63" s="11"/>
      <c r="F63" s="39">
        <f t="shared" si="0"/>
        <v>62</v>
      </c>
      <c r="G63" s="39"/>
      <c r="H63" s="39"/>
      <c r="I63" s="39"/>
      <c r="J63" s="17" t="s">
        <v>202</v>
      </c>
      <c r="K63" s="31">
        <v>38930</v>
      </c>
      <c r="L63" s="31">
        <v>45796</v>
      </c>
      <c r="M63" s="35"/>
      <c r="N63" s="178">
        <v>38473</v>
      </c>
      <c r="O63" s="31"/>
      <c r="P63" s="18">
        <v>60</v>
      </c>
      <c r="Q63" s="13" t="s">
        <v>31</v>
      </c>
      <c r="R63" s="14"/>
      <c r="S63" s="269"/>
      <c r="T63" s="38"/>
      <c r="U63" s="39">
        <v>3</v>
      </c>
      <c r="V63" s="38">
        <v>11</v>
      </c>
      <c r="W63" s="38"/>
      <c r="X63" s="36"/>
      <c r="Y63" s="36"/>
      <c r="Z63" s="36"/>
      <c r="AA63" s="36"/>
      <c r="AB63" s="11" t="s">
        <v>347</v>
      </c>
      <c r="AC63" s="11"/>
      <c r="AD63" s="11"/>
      <c r="AE63" s="11"/>
      <c r="AF63" s="11"/>
      <c r="AG63" s="11"/>
      <c r="AH63" s="11"/>
      <c r="AI63" s="11"/>
      <c r="AJ63" s="11"/>
    </row>
    <row r="64" spans="1:36" s="16" customFormat="1" ht="13.5" customHeight="1" x14ac:dyDescent="0.25">
      <c r="A64" s="39">
        <v>120</v>
      </c>
      <c r="B64" s="39">
        <v>369</v>
      </c>
      <c r="C64" s="11" t="s">
        <v>121</v>
      </c>
      <c r="D64" s="11" t="s">
        <v>330</v>
      </c>
      <c r="E64" s="11" t="s">
        <v>329</v>
      </c>
      <c r="F64" s="39">
        <f t="shared" si="0"/>
        <v>63</v>
      </c>
      <c r="G64" s="39"/>
      <c r="H64" s="39"/>
      <c r="I64" s="39">
        <v>1</v>
      </c>
      <c r="J64" s="17" t="s">
        <v>131</v>
      </c>
      <c r="K64" s="31">
        <v>39009</v>
      </c>
      <c r="L64" s="31">
        <v>44506</v>
      </c>
      <c r="M64" s="35">
        <v>104.8</v>
      </c>
      <c r="N64" s="178">
        <v>39022</v>
      </c>
      <c r="O64" s="34">
        <v>153</v>
      </c>
      <c r="P64" s="18">
        <v>2.85</v>
      </c>
      <c r="Q64" s="13" t="s">
        <v>31</v>
      </c>
      <c r="R64" s="14" t="s">
        <v>11</v>
      </c>
      <c r="S64" s="269"/>
      <c r="T64" s="38"/>
      <c r="U64" s="39">
        <v>10</v>
      </c>
      <c r="V64" s="38">
        <v>11</v>
      </c>
      <c r="W64" s="38">
        <v>3</v>
      </c>
      <c r="X64" s="15"/>
      <c r="Y64" s="15"/>
      <c r="Z64" s="15"/>
      <c r="AA64" s="15"/>
      <c r="AB64" s="11"/>
      <c r="AC64" s="37"/>
      <c r="AD64" s="11"/>
      <c r="AE64" s="11"/>
      <c r="AF64" s="11"/>
      <c r="AG64" s="11"/>
      <c r="AH64" s="11"/>
      <c r="AI64" s="11"/>
      <c r="AJ64" s="11"/>
    </row>
    <row r="65" spans="1:36" s="16" customFormat="1" ht="13.5" customHeight="1" x14ac:dyDescent="0.25">
      <c r="A65" s="39">
        <v>120</v>
      </c>
      <c r="B65" s="39">
        <v>369</v>
      </c>
      <c r="C65" s="11" t="s">
        <v>121</v>
      </c>
      <c r="D65" s="11" t="s">
        <v>122</v>
      </c>
      <c r="E65" s="11" t="s">
        <v>326</v>
      </c>
      <c r="F65" s="39">
        <f t="shared" si="0"/>
        <v>64</v>
      </c>
      <c r="G65" s="39"/>
      <c r="H65" s="39"/>
      <c r="I65" s="39">
        <v>1</v>
      </c>
      <c r="J65" s="17" t="s">
        <v>128</v>
      </c>
      <c r="K65" s="31">
        <v>39022</v>
      </c>
      <c r="L65" s="31">
        <v>46327</v>
      </c>
      <c r="M65" s="35">
        <v>98.29</v>
      </c>
      <c r="N65" s="178">
        <v>39022</v>
      </c>
      <c r="O65" s="34">
        <v>153</v>
      </c>
      <c r="P65" s="18">
        <v>0.87</v>
      </c>
      <c r="Q65" s="13" t="s">
        <v>31</v>
      </c>
      <c r="R65" s="14" t="s">
        <v>11</v>
      </c>
      <c r="S65" s="269"/>
      <c r="T65" s="38"/>
      <c r="U65" s="39">
        <v>10</v>
      </c>
      <c r="V65" s="38">
        <v>11</v>
      </c>
      <c r="W65" s="38">
        <v>3</v>
      </c>
      <c r="X65" s="15"/>
      <c r="Y65" s="15"/>
      <c r="Z65" s="15"/>
      <c r="AA65" s="15"/>
      <c r="AB65" s="11"/>
      <c r="AC65" s="37"/>
      <c r="AD65" s="11"/>
      <c r="AE65" s="11"/>
      <c r="AF65" s="11"/>
      <c r="AG65" s="11"/>
      <c r="AH65" s="11"/>
      <c r="AI65" s="11"/>
      <c r="AJ65" s="11"/>
    </row>
    <row r="66" spans="1:36" s="16" customFormat="1" ht="13.5" customHeight="1" x14ac:dyDescent="0.25">
      <c r="A66" s="39">
        <v>154</v>
      </c>
      <c r="B66" s="39">
        <v>380</v>
      </c>
      <c r="C66" s="11" t="s">
        <v>113</v>
      </c>
      <c r="D66" s="11" t="s">
        <v>117</v>
      </c>
      <c r="E66" s="11" t="s">
        <v>543</v>
      </c>
      <c r="F66" s="39">
        <f t="shared" si="0"/>
        <v>65</v>
      </c>
      <c r="G66" s="56" t="s">
        <v>418</v>
      </c>
      <c r="H66" s="39"/>
      <c r="I66" s="39">
        <v>1</v>
      </c>
      <c r="J66" s="17" t="s">
        <v>114</v>
      </c>
      <c r="K66" s="31">
        <v>39083</v>
      </c>
      <c r="L66" s="31">
        <v>45855</v>
      </c>
      <c r="M66" s="35">
        <v>107.49</v>
      </c>
      <c r="N66" s="178">
        <v>37834</v>
      </c>
      <c r="O66" s="34"/>
      <c r="P66" s="18">
        <v>14.35</v>
      </c>
      <c r="Q66" s="13" t="s">
        <v>31</v>
      </c>
      <c r="R66" s="14" t="s">
        <v>11</v>
      </c>
      <c r="S66" s="269"/>
      <c r="T66" s="38"/>
      <c r="U66" s="39">
        <v>3</v>
      </c>
      <c r="V66" s="38">
        <v>3</v>
      </c>
      <c r="W66" s="38">
        <v>3</v>
      </c>
      <c r="X66" s="15"/>
      <c r="Y66" s="15"/>
      <c r="Z66" s="15"/>
      <c r="AA66" s="15"/>
      <c r="AB66" s="11"/>
      <c r="AC66" s="37"/>
      <c r="AD66" s="11"/>
      <c r="AE66" s="11"/>
      <c r="AF66" s="11"/>
      <c r="AG66" s="11"/>
      <c r="AH66" s="11"/>
      <c r="AI66" s="11"/>
      <c r="AJ66" s="11"/>
    </row>
    <row r="67" spans="1:36" s="16" customFormat="1" ht="13.5" customHeight="1" x14ac:dyDescent="0.25">
      <c r="A67" s="39">
        <v>117</v>
      </c>
      <c r="B67" s="39">
        <v>405</v>
      </c>
      <c r="C67" s="11" t="s">
        <v>169</v>
      </c>
      <c r="D67" s="11" t="s">
        <v>244</v>
      </c>
      <c r="E67" s="11" t="s">
        <v>245</v>
      </c>
      <c r="F67" s="39">
        <f t="shared" si="0"/>
        <v>66</v>
      </c>
      <c r="G67" s="39"/>
      <c r="H67" s="39"/>
      <c r="I67" s="39">
        <v>1</v>
      </c>
      <c r="J67" s="17" t="s">
        <v>246</v>
      </c>
      <c r="K67" s="31">
        <v>39141</v>
      </c>
      <c r="L67" s="31">
        <v>44196</v>
      </c>
      <c r="M67" s="35">
        <v>68</v>
      </c>
      <c r="N67" s="178">
        <v>36923</v>
      </c>
      <c r="O67" s="34">
        <v>92</v>
      </c>
      <c r="P67" s="18">
        <v>2.1</v>
      </c>
      <c r="Q67" s="13" t="s">
        <v>31</v>
      </c>
      <c r="R67" s="14" t="s">
        <v>11</v>
      </c>
      <c r="S67" s="269">
        <f>M67*Índices!B341/Índices!B123</f>
        <v>249.40534395696417</v>
      </c>
      <c r="T67" s="38"/>
      <c r="U67" s="255">
        <v>3</v>
      </c>
      <c r="V67" s="256"/>
      <c r="W67" s="38"/>
      <c r="X67" s="36"/>
      <c r="Y67" s="36"/>
      <c r="Z67" s="36"/>
      <c r="AA67" s="36"/>
      <c r="AB67" s="11"/>
      <c r="AC67" s="40"/>
      <c r="AD67" s="15"/>
      <c r="AE67" s="15"/>
      <c r="AF67" s="15"/>
      <c r="AG67" s="15"/>
      <c r="AH67" s="11"/>
      <c r="AI67" s="11"/>
      <c r="AJ67" s="11"/>
    </row>
    <row r="68" spans="1:36" s="16" customFormat="1" ht="13.5" customHeight="1" x14ac:dyDescent="0.25">
      <c r="A68" s="39">
        <v>117</v>
      </c>
      <c r="B68" s="39">
        <v>405</v>
      </c>
      <c r="C68" s="11" t="s">
        <v>169</v>
      </c>
      <c r="D68" s="11" t="s">
        <v>276</v>
      </c>
      <c r="E68" s="11" t="s">
        <v>275</v>
      </c>
      <c r="F68" s="39">
        <f t="shared" si="0"/>
        <v>67</v>
      </c>
      <c r="G68" s="39"/>
      <c r="H68" s="39"/>
      <c r="I68" s="39"/>
      <c r="J68" s="17" t="s">
        <v>274</v>
      </c>
      <c r="K68" s="31">
        <v>39142</v>
      </c>
      <c r="L68" s="31">
        <v>44926</v>
      </c>
      <c r="M68" s="35">
        <v>120</v>
      </c>
      <c r="N68" s="178">
        <v>39203</v>
      </c>
      <c r="O68" s="34">
        <v>92</v>
      </c>
      <c r="P68" s="18">
        <v>5.2203999999999997</v>
      </c>
      <c r="Q68" s="13" t="s">
        <v>31</v>
      </c>
      <c r="R68" s="14" t="s">
        <v>11</v>
      </c>
      <c r="S68" s="269"/>
      <c r="T68" s="38"/>
      <c r="U68" s="255">
        <v>3</v>
      </c>
      <c r="V68" s="256"/>
      <c r="W68" s="38"/>
      <c r="X68" s="36"/>
      <c r="Y68" s="36"/>
      <c r="Z68" s="36"/>
      <c r="AA68" s="36"/>
      <c r="AB68" s="11"/>
      <c r="AC68" s="40"/>
      <c r="AD68" s="15"/>
      <c r="AE68" s="15"/>
      <c r="AF68" s="15"/>
      <c r="AG68" s="15"/>
      <c r="AH68" s="11"/>
      <c r="AI68" s="11"/>
      <c r="AJ68" s="11"/>
    </row>
    <row r="69" spans="1:36" s="16" customFormat="1" ht="13.5" customHeight="1" x14ac:dyDescent="0.25">
      <c r="A69" s="39">
        <v>118</v>
      </c>
      <c r="B69" s="39">
        <v>4950</v>
      </c>
      <c r="C69" s="11" t="s">
        <v>75</v>
      </c>
      <c r="D69" s="11" t="s">
        <v>76</v>
      </c>
      <c r="E69" s="11" t="s">
        <v>76</v>
      </c>
      <c r="F69" s="39">
        <f t="shared" si="0"/>
        <v>68</v>
      </c>
      <c r="G69" s="39" t="s">
        <v>364</v>
      </c>
      <c r="H69" s="39"/>
      <c r="I69" s="39">
        <v>1</v>
      </c>
      <c r="J69" s="17" t="s">
        <v>78</v>
      </c>
      <c r="K69" s="31">
        <v>39156</v>
      </c>
      <c r="L69" s="31">
        <v>46460</v>
      </c>
      <c r="M69" s="35">
        <v>107.65</v>
      </c>
      <c r="N69" s="178">
        <v>37926</v>
      </c>
      <c r="O69" s="34">
        <v>61</v>
      </c>
      <c r="P69" s="12">
        <v>241591.22</v>
      </c>
      <c r="Q69" s="13" t="s">
        <v>10</v>
      </c>
      <c r="R69" s="14" t="s">
        <v>11</v>
      </c>
      <c r="S69" s="269"/>
      <c r="T69" s="38">
        <v>1</v>
      </c>
      <c r="U69" s="39">
        <v>2</v>
      </c>
      <c r="V69" s="38">
        <v>7</v>
      </c>
      <c r="W69" s="38">
        <v>12</v>
      </c>
      <c r="X69" s="15"/>
      <c r="Y69" s="15"/>
      <c r="Z69" s="15"/>
      <c r="AA69" s="15"/>
      <c r="AB69" s="11"/>
      <c r="AC69" s="40"/>
      <c r="AD69" s="15"/>
      <c r="AE69" s="15"/>
      <c r="AF69" s="15"/>
      <c r="AG69" s="15"/>
      <c r="AH69" s="11"/>
      <c r="AI69" s="11">
        <v>96.28</v>
      </c>
      <c r="AJ69" s="188">
        <v>37561</v>
      </c>
    </row>
    <row r="70" spans="1:36" s="16" customFormat="1" ht="13.5" customHeight="1" x14ac:dyDescent="0.25">
      <c r="A70" s="39">
        <v>120</v>
      </c>
      <c r="B70" s="39">
        <v>369</v>
      </c>
      <c r="C70" s="11" t="s">
        <v>121</v>
      </c>
      <c r="D70" s="11" t="s">
        <v>321</v>
      </c>
      <c r="E70" s="11" t="s">
        <v>323</v>
      </c>
      <c r="F70" s="39">
        <f t="shared" si="0"/>
        <v>69</v>
      </c>
      <c r="G70" s="39"/>
      <c r="H70" s="39"/>
      <c r="I70" s="39">
        <v>1</v>
      </c>
      <c r="J70" s="17" t="s">
        <v>126</v>
      </c>
      <c r="K70" s="31">
        <v>39203</v>
      </c>
      <c r="L70" s="31">
        <v>45047</v>
      </c>
      <c r="M70" s="35">
        <v>69.75</v>
      </c>
      <c r="N70" s="178">
        <v>37834</v>
      </c>
      <c r="O70" s="34">
        <v>153</v>
      </c>
      <c r="P70" s="42">
        <v>37.1</v>
      </c>
      <c r="Q70" s="13" t="s">
        <v>31</v>
      </c>
      <c r="R70" s="14" t="s">
        <v>11</v>
      </c>
      <c r="S70" s="269"/>
      <c r="T70" s="38"/>
      <c r="U70" s="39">
        <v>10</v>
      </c>
      <c r="V70" s="38">
        <v>11</v>
      </c>
      <c r="W70" s="38">
        <v>9</v>
      </c>
      <c r="X70" s="15"/>
      <c r="Y70" s="15"/>
      <c r="Z70" s="15"/>
      <c r="AA70" s="15"/>
      <c r="AB70" s="11"/>
      <c r="AC70" s="37"/>
      <c r="AD70" s="11"/>
      <c r="AE70" s="11"/>
      <c r="AF70" s="11"/>
      <c r="AG70" s="11"/>
      <c r="AH70" s="11"/>
      <c r="AI70" s="11"/>
      <c r="AJ70" s="11"/>
    </row>
    <row r="71" spans="1:36" s="16" customFormat="1" ht="13.5" customHeight="1" x14ac:dyDescent="0.25">
      <c r="A71" s="39">
        <v>117</v>
      </c>
      <c r="B71" s="39">
        <v>405</v>
      </c>
      <c r="C71" s="11" t="s">
        <v>169</v>
      </c>
      <c r="D71" s="11" t="s">
        <v>273</v>
      </c>
      <c r="E71" s="11" t="s">
        <v>559</v>
      </c>
      <c r="F71" s="39">
        <f t="shared" si="0"/>
        <v>70</v>
      </c>
      <c r="G71" s="39"/>
      <c r="H71" s="39"/>
      <c r="I71" s="39"/>
      <c r="J71" s="17" t="s">
        <v>272</v>
      </c>
      <c r="K71" s="31">
        <v>39264</v>
      </c>
      <c r="L71" s="31">
        <v>46568</v>
      </c>
      <c r="M71" s="35">
        <v>84.7</v>
      </c>
      <c r="N71" s="178">
        <v>39083</v>
      </c>
      <c r="O71" s="34">
        <v>92</v>
      </c>
      <c r="P71" s="18">
        <v>1.37</v>
      </c>
      <c r="Q71" s="13" t="s">
        <v>31</v>
      </c>
      <c r="R71" s="14" t="s">
        <v>11</v>
      </c>
      <c r="S71" s="269"/>
      <c r="T71" s="38"/>
      <c r="U71" s="255">
        <v>5</v>
      </c>
      <c r="V71" s="256"/>
      <c r="W71" s="38"/>
      <c r="X71" s="36"/>
      <c r="Y71" s="36"/>
      <c r="Z71" s="36"/>
      <c r="AA71" s="36"/>
      <c r="AB71" s="11"/>
      <c r="AC71" s="40"/>
      <c r="AD71" s="15"/>
      <c r="AE71" s="15"/>
      <c r="AF71" s="15"/>
      <c r="AG71" s="15"/>
      <c r="AH71" s="11"/>
      <c r="AI71" s="11"/>
      <c r="AJ71" s="11"/>
    </row>
    <row r="72" spans="1:36" s="16" customFormat="1" ht="27" customHeight="1" x14ac:dyDescent="0.25">
      <c r="A72" s="39">
        <v>117</v>
      </c>
      <c r="B72" s="39">
        <v>405</v>
      </c>
      <c r="C72" s="11" t="s">
        <v>169</v>
      </c>
      <c r="D72" s="11" t="s">
        <v>299</v>
      </c>
      <c r="E72" s="11" t="s">
        <v>300</v>
      </c>
      <c r="F72" s="39">
        <f t="shared" si="0"/>
        <v>71</v>
      </c>
      <c r="G72" s="39" t="s">
        <v>431</v>
      </c>
      <c r="H72" s="39"/>
      <c r="I72" s="39">
        <v>1</v>
      </c>
      <c r="J72" s="17" t="s">
        <v>298</v>
      </c>
      <c r="K72" s="31">
        <v>39431</v>
      </c>
      <c r="L72" s="31">
        <v>44909</v>
      </c>
      <c r="M72" s="35">
        <v>106</v>
      </c>
      <c r="N72" s="178">
        <v>37926</v>
      </c>
      <c r="O72" s="34">
        <v>44287</v>
      </c>
      <c r="P72" s="12">
        <f>29*8760*0.5</f>
        <v>127020</v>
      </c>
      <c r="Q72" s="13" t="s">
        <v>10</v>
      </c>
      <c r="R72" s="14" t="s">
        <v>11</v>
      </c>
      <c r="S72" s="269">
        <f>M72*Índices!B341/Índices!B156</f>
        <v>263.04709352433997</v>
      </c>
      <c r="T72" s="38"/>
      <c r="U72" s="255">
        <v>3</v>
      </c>
      <c r="V72" s="256"/>
      <c r="W72" s="38"/>
      <c r="X72" s="36"/>
      <c r="Y72" s="36"/>
      <c r="Z72" s="36"/>
      <c r="AA72" s="36"/>
      <c r="AB72" s="11"/>
      <c r="AC72" s="40"/>
      <c r="AD72" s="15"/>
      <c r="AE72" s="15"/>
      <c r="AF72" s="15"/>
      <c r="AG72" s="15"/>
      <c r="AH72" s="11"/>
      <c r="AI72" s="11"/>
      <c r="AJ72" s="11"/>
    </row>
    <row r="73" spans="1:36" s="16" customFormat="1" ht="27" customHeight="1" x14ac:dyDescent="0.25">
      <c r="A73" s="39">
        <v>154</v>
      </c>
      <c r="B73" s="39">
        <v>380</v>
      </c>
      <c r="C73" s="11" t="s">
        <v>113</v>
      </c>
      <c r="D73" s="11" t="s">
        <v>117</v>
      </c>
      <c r="E73" s="11"/>
      <c r="F73" s="39">
        <f t="shared" si="0"/>
        <v>72</v>
      </c>
      <c r="G73" s="56" t="s">
        <v>419</v>
      </c>
      <c r="H73" s="39"/>
      <c r="I73" s="39">
        <v>1</v>
      </c>
      <c r="J73" s="17" t="s">
        <v>116</v>
      </c>
      <c r="K73" s="31">
        <v>39448</v>
      </c>
      <c r="L73" s="31">
        <v>45855</v>
      </c>
      <c r="M73" s="35">
        <v>137.47999999999999</v>
      </c>
      <c r="N73" s="178">
        <v>39356</v>
      </c>
      <c r="O73" s="34"/>
      <c r="P73" s="18">
        <v>17.72</v>
      </c>
      <c r="Q73" s="13" t="s">
        <v>31</v>
      </c>
      <c r="R73" s="14" t="s">
        <v>11</v>
      </c>
      <c r="S73" s="269"/>
      <c r="T73" s="38"/>
      <c r="U73" s="39">
        <v>5</v>
      </c>
      <c r="V73" s="38"/>
      <c r="W73" s="38"/>
      <c r="X73" s="15"/>
      <c r="Y73" s="15"/>
      <c r="Z73" s="15"/>
      <c r="AA73" s="15"/>
      <c r="AB73" s="11"/>
      <c r="AC73" s="37"/>
      <c r="AD73" s="11"/>
      <c r="AE73" s="11"/>
      <c r="AF73" s="11"/>
      <c r="AG73" s="11"/>
      <c r="AH73" s="11"/>
      <c r="AI73" s="11"/>
      <c r="AJ73" s="11"/>
    </row>
    <row r="74" spans="1:36" s="16" customFormat="1" ht="27" customHeight="1" x14ac:dyDescent="0.25">
      <c r="A74" s="39">
        <v>151</v>
      </c>
      <c r="B74" s="39">
        <v>404</v>
      </c>
      <c r="C74" s="11" t="s">
        <v>9</v>
      </c>
      <c r="D74" s="11" t="s">
        <v>189</v>
      </c>
      <c r="E74" s="11"/>
      <c r="F74" s="39">
        <f t="shared" si="0"/>
        <v>73</v>
      </c>
      <c r="G74" s="55" t="s">
        <v>415</v>
      </c>
      <c r="H74" s="39"/>
      <c r="I74" s="39"/>
      <c r="J74" s="17" t="s">
        <v>191</v>
      </c>
      <c r="K74" s="31">
        <v>39491</v>
      </c>
      <c r="L74" s="31">
        <v>46724</v>
      </c>
      <c r="M74" s="35">
        <v>139.44</v>
      </c>
      <c r="N74" s="178">
        <v>39661</v>
      </c>
      <c r="O74" s="34">
        <v>92</v>
      </c>
      <c r="P74" s="18">
        <v>21.51</v>
      </c>
      <c r="Q74" s="13" t="s">
        <v>31</v>
      </c>
      <c r="R74" s="14" t="s">
        <v>11</v>
      </c>
      <c r="S74" s="269"/>
      <c r="T74" s="38"/>
      <c r="U74" s="39">
        <v>4</v>
      </c>
      <c r="V74" s="38"/>
      <c r="W74" s="38"/>
      <c r="X74" s="15"/>
      <c r="Y74" s="15"/>
      <c r="Z74" s="15"/>
      <c r="AA74" s="15"/>
      <c r="AB74" s="11"/>
      <c r="AC74" s="40"/>
      <c r="AD74" s="15"/>
      <c r="AE74" s="36"/>
      <c r="AF74" s="36"/>
      <c r="AG74" s="18"/>
      <c r="AH74" s="11"/>
      <c r="AI74" s="11"/>
      <c r="AJ74" s="11"/>
    </row>
    <row r="75" spans="1:36" s="16" customFormat="1" ht="13.5" customHeight="1" x14ac:dyDescent="0.25">
      <c r="A75" s="39">
        <v>120</v>
      </c>
      <c r="B75" s="39">
        <v>369</v>
      </c>
      <c r="C75" s="11" t="s">
        <v>121</v>
      </c>
      <c r="D75" s="11" t="s">
        <v>123</v>
      </c>
      <c r="E75" s="11" t="s">
        <v>328</v>
      </c>
      <c r="F75" s="39">
        <f t="shared" si="0"/>
        <v>74</v>
      </c>
      <c r="G75" s="39"/>
      <c r="H75" s="39"/>
      <c r="I75" s="39">
        <v>1</v>
      </c>
      <c r="J75" s="17" t="s">
        <v>130</v>
      </c>
      <c r="K75" s="31">
        <v>39600</v>
      </c>
      <c r="L75" s="31">
        <v>46905</v>
      </c>
      <c r="M75" s="35">
        <v>103.93</v>
      </c>
      <c r="N75" s="178">
        <v>38869</v>
      </c>
      <c r="O75" s="34">
        <v>153</v>
      </c>
      <c r="P75" s="42">
        <v>4.79</v>
      </c>
      <c r="Q75" s="13" t="s">
        <v>31</v>
      </c>
      <c r="R75" s="14" t="s">
        <v>11</v>
      </c>
      <c r="S75" s="269"/>
      <c r="T75" s="38"/>
      <c r="U75" s="39">
        <v>10</v>
      </c>
      <c r="V75" s="38">
        <v>11</v>
      </c>
      <c r="W75" s="38">
        <v>3</v>
      </c>
      <c r="X75" s="15"/>
      <c r="Y75" s="15"/>
      <c r="Z75" s="15"/>
      <c r="AA75" s="15"/>
      <c r="AB75" s="11"/>
      <c r="AC75" s="37"/>
      <c r="AD75" s="11"/>
      <c r="AE75" s="11"/>
      <c r="AF75" s="11"/>
      <c r="AG75" s="11"/>
      <c r="AH75" s="11"/>
      <c r="AI75" s="11"/>
      <c r="AJ75" s="11"/>
    </row>
    <row r="76" spans="1:36" s="16" customFormat="1" ht="13.5" customHeight="1" x14ac:dyDescent="0.25">
      <c r="A76" s="39">
        <v>113</v>
      </c>
      <c r="B76" s="39">
        <v>371</v>
      </c>
      <c r="C76" s="11" t="s">
        <v>173</v>
      </c>
      <c r="D76" s="11" t="s">
        <v>228</v>
      </c>
      <c r="E76" s="11" t="s">
        <v>320</v>
      </c>
      <c r="F76" s="39">
        <f t="shared" ref="F76:F130" si="1">F75+1</f>
        <v>75</v>
      </c>
      <c r="G76" s="39"/>
      <c r="H76" s="39"/>
      <c r="I76" s="39"/>
      <c r="J76" s="17" t="s">
        <v>231</v>
      </c>
      <c r="K76" s="31">
        <v>39675</v>
      </c>
      <c r="L76" s="31">
        <v>48567</v>
      </c>
      <c r="M76" s="35">
        <v>119</v>
      </c>
      <c r="N76" s="178">
        <v>38292</v>
      </c>
      <c r="O76" s="34">
        <v>44409</v>
      </c>
      <c r="P76" s="51">
        <v>182674</v>
      </c>
      <c r="Q76" s="13" t="s">
        <v>10</v>
      </c>
      <c r="R76" s="14" t="s">
        <v>11</v>
      </c>
      <c r="S76" s="269"/>
      <c r="T76" s="38">
        <v>1</v>
      </c>
      <c r="U76" s="39">
        <v>10</v>
      </c>
      <c r="V76" s="38">
        <v>11</v>
      </c>
      <c r="W76" s="38">
        <v>3</v>
      </c>
      <c r="X76" s="15"/>
      <c r="Y76" s="15"/>
      <c r="Z76" s="15"/>
      <c r="AA76" s="15"/>
      <c r="AB76" s="11" t="s">
        <v>347</v>
      </c>
      <c r="AC76" s="37"/>
      <c r="AD76" s="15"/>
      <c r="AE76" s="15"/>
      <c r="AF76" s="15"/>
      <c r="AG76" s="15"/>
      <c r="AH76" s="11"/>
      <c r="AI76" s="11"/>
      <c r="AJ76" s="11"/>
    </row>
    <row r="77" spans="1:36" s="16" customFormat="1" ht="12.75" customHeight="1" x14ac:dyDescent="0.25">
      <c r="A77" s="39">
        <v>133</v>
      </c>
      <c r="B77" s="39">
        <v>40</v>
      </c>
      <c r="C77" s="11" t="s">
        <v>176</v>
      </c>
      <c r="D77" s="11" t="s">
        <v>72</v>
      </c>
      <c r="E77" s="11" t="s">
        <v>72</v>
      </c>
      <c r="F77" s="39">
        <f t="shared" si="1"/>
        <v>76</v>
      </c>
      <c r="G77" s="56" t="s">
        <v>380</v>
      </c>
      <c r="H77" s="39"/>
      <c r="I77" s="39">
        <v>1</v>
      </c>
      <c r="J77" s="17" t="s">
        <v>214</v>
      </c>
      <c r="K77" s="31">
        <v>39692</v>
      </c>
      <c r="L77" s="31">
        <v>46996</v>
      </c>
      <c r="M77" s="35">
        <v>124.88</v>
      </c>
      <c r="N77" s="178">
        <v>37681</v>
      </c>
      <c r="O77" s="34">
        <v>92</v>
      </c>
      <c r="P77" s="18">
        <v>87</v>
      </c>
      <c r="Q77" s="13" t="s">
        <v>31</v>
      </c>
      <c r="R77" s="14" t="s">
        <v>11</v>
      </c>
      <c r="S77" s="269"/>
      <c r="T77" s="38">
        <v>1</v>
      </c>
      <c r="U77" s="39">
        <v>6</v>
      </c>
      <c r="V77" s="38">
        <v>5</v>
      </c>
      <c r="W77" s="38">
        <v>8</v>
      </c>
      <c r="X77" s="40">
        <v>0.31</v>
      </c>
      <c r="Y77" s="40">
        <v>0.3</v>
      </c>
      <c r="Z77" s="40">
        <v>0.39</v>
      </c>
      <c r="AA77" s="15"/>
      <c r="AB77" s="11"/>
      <c r="AC77" s="40">
        <v>1</v>
      </c>
      <c r="AD77" s="47">
        <v>283.50599999999997</v>
      </c>
      <c r="AE77" s="36">
        <v>8.7307000000000006</v>
      </c>
      <c r="AF77" s="36">
        <v>3.5908000000000002</v>
      </c>
      <c r="AG77" s="15">
        <v>124.88</v>
      </c>
      <c r="AH77" s="11"/>
      <c r="AI77" s="11"/>
      <c r="AJ77" s="11"/>
    </row>
    <row r="78" spans="1:36" s="16" customFormat="1" ht="13.5" customHeight="1" x14ac:dyDescent="0.25">
      <c r="A78" s="39">
        <v>113</v>
      </c>
      <c r="B78" s="39">
        <v>371</v>
      </c>
      <c r="C78" s="11" t="s">
        <v>173</v>
      </c>
      <c r="D78" s="11" t="s">
        <v>227</v>
      </c>
      <c r="E78" s="11" t="s">
        <v>319</v>
      </c>
      <c r="F78" s="39">
        <f t="shared" si="1"/>
        <v>77</v>
      </c>
      <c r="G78" s="39"/>
      <c r="H78" s="39"/>
      <c r="I78" s="39"/>
      <c r="J78" s="17" t="s">
        <v>230</v>
      </c>
      <c r="K78" s="31">
        <v>39752</v>
      </c>
      <c r="L78" s="31">
        <v>48567</v>
      </c>
      <c r="M78" s="35">
        <v>119</v>
      </c>
      <c r="N78" s="178">
        <v>38292</v>
      </c>
      <c r="O78" s="34">
        <v>44409</v>
      </c>
      <c r="P78" s="51">
        <v>75737</v>
      </c>
      <c r="Q78" s="13" t="s">
        <v>10</v>
      </c>
      <c r="R78" s="14" t="s">
        <v>11</v>
      </c>
      <c r="S78" s="269"/>
      <c r="T78" s="38">
        <v>1</v>
      </c>
      <c r="U78" s="39">
        <v>10</v>
      </c>
      <c r="V78" s="38">
        <v>11</v>
      </c>
      <c r="W78" s="38">
        <v>3</v>
      </c>
      <c r="X78" s="15"/>
      <c r="Y78" s="15"/>
      <c r="Z78" s="15"/>
      <c r="AA78" s="15"/>
      <c r="AB78" s="11" t="s">
        <v>347</v>
      </c>
      <c r="AC78" s="37"/>
      <c r="AD78" s="15"/>
      <c r="AE78" s="15"/>
      <c r="AF78" s="15"/>
      <c r="AG78" s="15"/>
      <c r="AH78" s="11"/>
      <c r="AI78" s="11"/>
      <c r="AJ78" s="11"/>
    </row>
    <row r="79" spans="1:36" s="16" customFormat="1" ht="13.5" customHeight="1" x14ac:dyDescent="0.25">
      <c r="A79" s="39">
        <v>109</v>
      </c>
      <c r="B79" s="39">
        <v>5160</v>
      </c>
      <c r="C79" s="11" t="s">
        <v>8</v>
      </c>
      <c r="D79" s="11" t="s">
        <v>223</v>
      </c>
      <c r="E79" s="11" t="s">
        <v>306</v>
      </c>
      <c r="F79" s="39">
        <f t="shared" si="1"/>
        <v>78</v>
      </c>
      <c r="G79" s="39" t="s">
        <v>352</v>
      </c>
      <c r="H79" s="39"/>
      <c r="I79" s="39">
        <v>1</v>
      </c>
      <c r="J79" s="17" t="s">
        <v>226</v>
      </c>
      <c r="K79" s="31">
        <v>40087</v>
      </c>
      <c r="L79" s="31">
        <v>49980</v>
      </c>
      <c r="M79" s="35">
        <v>95.69</v>
      </c>
      <c r="N79" s="178">
        <v>37561</v>
      </c>
      <c r="O79" s="34">
        <v>275</v>
      </c>
      <c r="P79" s="12">
        <v>445884</v>
      </c>
      <c r="Q79" s="13" t="s">
        <v>10</v>
      </c>
      <c r="R79" s="14" t="s">
        <v>11</v>
      </c>
      <c r="S79" s="269"/>
      <c r="T79" s="38">
        <v>1</v>
      </c>
      <c r="U79" s="39">
        <v>3</v>
      </c>
      <c r="V79" s="38"/>
      <c r="W79" s="38">
        <v>14</v>
      </c>
      <c r="X79" s="36"/>
      <c r="Y79" s="36"/>
      <c r="Z79" s="36"/>
      <c r="AA79" s="36"/>
      <c r="AB79" s="11" t="s">
        <v>353</v>
      </c>
      <c r="AC79" s="45"/>
      <c r="AD79" s="11"/>
      <c r="AE79" s="46"/>
      <c r="AF79" s="46"/>
      <c r="AG79" s="11"/>
      <c r="AH79" s="11"/>
      <c r="AI79" s="11"/>
      <c r="AJ79" s="11"/>
    </row>
    <row r="80" spans="1:36" s="16" customFormat="1" ht="13.5" customHeight="1" x14ac:dyDescent="0.25">
      <c r="A80" s="39">
        <v>120</v>
      </c>
      <c r="B80" s="39">
        <v>369</v>
      </c>
      <c r="C80" s="11" t="s">
        <v>121</v>
      </c>
      <c r="D80" s="11" t="s">
        <v>322</v>
      </c>
      <c r="E80" s="11" t="s">
        <v>324</v>
      </c>
      <c r="F80" s="39">
        <f t="shared" si="1"/>
        <v>79</v>
      </c>
      <c r="G80" s="39"/>
      <c r="H80" s="39"/>
      <c r="I80" s="39">
        <v>1</v>
      </c>
      <c r="J80" s="17" t="s">
        <v>129</v>
      </c>
      <c r="K80" s="31">
        <v>40269</v>
      </c>
      <c r="L80" s="31">
        <v>47574</v>
      </c>
      <c r="M80" s="35">
        <v>89.92</v>
      </c>
      <c r="N80" s="178">
        <v>38808</v>
      </c>
      <c r="O80" s="34">
        <v>153</v>
      </c>
      <c r="P80" s="42">
        <v>6.42</v>
      </c>
      <c r="Q80" s="13" t="s">
        <v>31</v>
      </c>
      <c r="R80" s="14" t="s">
        <v>11</v>
      </c>
      <c r="S80" s="269"/>
      <c r="T80" s="38"/>
      <c r="U80" s="39">
        <v>10</v>
      </c>
      <c r="V80" s="38">
        <v>11</v>
      </c>
      <c r="W80" s="38">
        <v>3</v>
      </c>
      <c r="X80" s="15"/>
      <c r="Y80" s="15"/>
      <c r="Z80" s="15"/>
      <c r="AA80" s="15"/>
      <c r="AB80" s="11"/>
      <c r="AC80" s="37"/>
      <c r="AD80" s="11"/>
      <c r="AE80" s="11"/>
      <c r="AF80" s="11"/>
      <c r="AG80" s="11"/>
      <c r="AH80" s="11"/>
      <c r="AI80" s="11"/>
      <c r="AJ80" s="11"/>
    </row>
    <row r="81" spans="1:36" s="16" customFormat="1" ht="13.5" customHeight="1" x14ac:dyDescent="0.25">
      <c r="A81" s="39">
        <v>120</v>
      </c>
      <c r="B81" s="39">
        <v>369</v>
      </c>
      <c r="C81" s="11" t="s">
        <v>121</v>
      </c>
      <c r="D81" s="11" t="s">
        <v>322</v>
      </c>
      <c r="E81" s="11" t="s">
        <v>325</v>
      </c>
      <c r="F81" s="39">
        <f t="shared" si="1"/>
        <v>80</v>
      </c>
      <c r="G81" s="39"/>
      <c r="H81" s="39"/>
      <c r="I81" s="39">
        <v>1</v>
      </c>
      <c r="J81" s="17" t="s">
        <v>127</v>
      </c>
      <c r="K81" s="31">
        <v>40269</v>
      </c>
      <c r="L81" s="31">
        <v>47574</v>
      </c>
      <c r="M81" s="35">
        <v>89.95</v>
      </c>
      <c r="N81" s="178">
        <v>38808</v>
      </c>
      <c r="O81" s="34">
        <v>153</v>
      </c>
      <c r="P81" s="42">
        <v>6.11</v>
      </c>
      <c r="Q81" s="13" t="s">
        <v>31</v>
      </c>
      <c r="R81" s="14" t="s">
        <v>11</v>
      </c>
      <c r="S81" s="269"/>
      <c r="T81" s="38"/>
      <c r="U81" s="39">
        <v>10</v>
      </c>
      <c r="V81" s="38">
        <v>11</v>
      </c>
      <c r="W81" s="38">
        <v>3</v>
      </c>
      <c r="X81" s="15"/>
      <c r="Y81" s="15"/>
      <c r="Z81" s="15"/>
      <c r="AA81" s="15"/>
      <c r="AB81" s="11"/>
      <c r="AC81" s="37"/>
      <c r="AD81" s="11"/>
      <c r="AE81" s="11"/>
      <c r="AF81" s="11"/>
      <c r="AG81" s="11"/>
      <c r="AH81" s="11"/>
      <c r="AI81" s="11"/>
      <c r="AJ81" s="11"/>
    </row>
    <row r="82" spans="1:36" s="16" customFormat="1" ht="13.5" customHeight="1" x14ac:dyDescent="0.25">
      <c r="A82" s="39">
        <v>136</v>
      </c>
      <c r="B82" s="39">
        <v>63</v>
      </c>
      <c r="C82" s="11" t="s">
        <v>177</v>
      </c>
      <c r="D82" s="11" t="s">
        <v>158</v>
      </c>
      <c r="E82" s="11"/>
      <c r="F82" s="39">
        <f t="shared" si="1"/>
        <v>81</v>
      </c>
      <c r="G82" s="39" t="s">
        <v>385</v>
      </c>
      <c r="H82" s="39"/>
      <c r="I82" s="39">
        <v>1</v>
      </c>
      <c r="J82" s="17" t="s">
        <v>218</v>
      </c>
      <c r="K82" s="31">
        <v>40422</v>
      </c>
      <c r="L82" s="31">
        <v>46710</v>
      </c>
      <c r="M82" s="35">
        <v>114.28</v>
      </c>
      <c r="N82" s="178">
        <v>37712</v>
      </c>
      <c r="O82" s="34">
        <v>92</v>
      </c>
      <c r="P82" s="42">
        <v>113.92</v>
      </c>
      <c r="Q82" s="13" t="s">
        <v>31</v>
      </c>
      <c r="R82" s="14"/>
      <c r="S82" s="269"/>
      <c r="T82" s="38"/>
      <c r="U82" s="39">
        <v>3</v>
      </c>
      <c r="V82" s="39">
        <v>1</v>
      </c>
      <c r="W82" s="39">
        <v>14</v>
      </c>
      <c r="X82" s="15"/>
      <c r="Y82" s="15"/>
      <c r="Z82" s="15"/>
      <c r="AA82" s="15"/>
      <c r="AB82" s="11"/>
      <c r="AC82" s="37"/>
      <c r="AD82" s="37"/>
      <c r="AE82" s="37"/>
      <c r="AF82" s="37"/>
      <c r="AG82" s="37"/>
      <c r="AH82" s="11"/>
      <c r="AI82" s="11"/>
      <c r="AJ82" s="11"/>
    </row>
    <row r="83" spans="1:36" s="16" customFormat="1" ht="13.5" customHeight="1" x14ac:dyDescent="0.25">
      <c r="A83" s="39">
        <v>151</v>
      </c>
      <c r="B83" s="39">
        <v>404</v>
      </c>
      <c r="C83" s="11" t="s">
        <v>9</v>
      </c>
      <c r="D83" s="11" t="s">
        <v>188</v>
      </c>
      <c r="E83" s="11"/>
      <c r="F83" s="39">
        <f t="shared" si="1"/>
        <v>82</v>
      </c>
      <c r="G83" s="39"/>
      <c r="H83" s="39" t="s">
        <v>412</v>
      </c>
      <c r="I83" s="39"/>
      <c r="J83" s="17" t="s">
        <v>190</v>
      </c>
      <c r="K83" s="31">
        <v>40725</v>
      </c>
      <c r="L83" s="31">
        <v>46204</v>
      </c>
      <c r="M83" s="35">
        <v>150.19999999999999</v>
      </c>
      <c r="N83" s="178">
        <v>40544</v>
      </c>
      <c r="O83" s="34">
        <v>183</v>
      </c>
      <c r="P83" s="18">
        <v>0.55000000000000004</v>
      </c>
      <c r="Q83" s="13" t="s">
        <v>31</v>
      </c>
      <c r="R83" s="14" t="s">
        <v>11</v>
      </c>
      <c r="S83" s="269"/>
      <c r="T83" s="38"/>
      <c r="U83" s="39">
        <v>4</v>
      </c>
      <c r="V83" s="38"/>
      <c r="W83" s="38"/>
      <c r="X83" s="15"/>
      <c r="Y83" s="15"/>
      <c r="Z83" s="15"/>
      <c r="AA83" s="15"/>
      <c r="AB83" s="11"/>
      <c r="AC83" s="40"/>
      <c r="AD83" s="15"/>
      <c r="AE83" s="36"/>
      <c r="AF83" s="36"/>
      <c r="AG83" s="18"/>
      <c r="AH83" s="11"/>
      <c r="AI83" s="11"/>
      <c r="AJ83" s="11"/>
    </row>
    <row r="84" spans="1:36" s="16" customFormat="1" ht="13.5" customHeight="1" x14ac:dyDescent="0.25">
      <c r="A84" s="39">
        <v>158</v>
      </c>
      <c r="B84" s="39">
        <v>87</v>
      </c>
      <c r="C84" s="11" t="s">
        <v>140</v>
      </c>
      <c r="D84" s="11" t="s">
        <v>141</v>
      </c>
      <c r="E84" s="11"/>
      <c r="F84" s="39">
        <f t="shared" si="1"/>
        <v>83</v>
      </c>
      <c r="G84" s="39" t="s">
        <v>422</v>
      </c>
      <c r="H84" s="39"/>
      <c r="I84" s="39">
        <v>3</v>
      </c>
      <c r="J84" s="17" t="s">
        <v>142</v>
      </c>
      <c r="K84" s="31">
        <v>40756</v>
      </c>
      <c r="L84" s="31">
        <v>49521</v>
      </c>
      <c r="M84" s="35">
        <v>132.5</v>
      </c>
      <c r="N84" s="178">
        <v>40756</v>
      </c>
      <c r="O84" s="34">
        <v>214</v>
      </c>
      <c r="P84" s="42" t="s">
        <v>111</v>
      </c>
      <c r="Q84" s="13" t="s">
        <v>31</v>
      </c>
      <c r="R84" s="14" t="s">
        <v>11</v>
      </c>
      <c r="S84" s="269">
        <v>3</v>
      </c>
      <c r="T84" s="38"/>
      <c r="U84" s="39">
        <v>5</v>
      </c>
      <c r="V84" s="38"/>
      <c r="W84" s="38">
        <v>12</v>
      </c>
      <c r="X84" s="15"/>
      <c r="Y84" s="15"/>
      <c r="Z84" s="15"/>
      <c r="AA84" s="15"/>
      <c r="AB84" s="11"/>
      <c r="AC84" s="37"/>
      <c r="AD84" s="11"/>
      <c r="AE84" s="11"/>
      <c r="AF84" s="11"/>
      <c r="AG84" s="11"/>
      <c r="AH84" s="11"/>
      <c r="AI84" s="11"/>
      <c r="AJ84" s="11"/>
    </row>
    <row r="85" spans="1:36" s="16" customFormat="1" ht="13.5" customHeight="1" x14ac:dyDescent="0.25">
      <c r="A85" s="39">
        <v>117</v>
      </c>
      <c r="B85" s="39">
        <v>405</v>
      </c>
      <c r="C85" s="11" t="s">
        <v>169</v>
      </c>
      <c r="D85" s="11" t="s">
        <v>251</v>
      </c>
      <c r="E85" s="11" t="s">
        <v>252</v>
      </c>
      <c r="F85" s="39">
        <f t="shared" si="1"/>
        <v>84</v>
      </c>
      <c r="G85" s="39"/>
      <c r="H85" s="39"/>
      <c r="I85" s="39">
        <v>1</v>
      </c>
      <c r="J85" s="17" t="s">
        <v>250</v>
      </c>
      <c r="K85" s="31">
        <v>41275</v>
      </c>
      <c r="L85" s="31">
        <v>47814</v>
      </c>
      <c r="M85" s="35">
        <v>93.5</v>
      </c>
      <c r="N85" s="178">
        <v>38443</v>
      </c>
      <c r="O85" s="34">
        <v>92</v>
      </c>
      <c r="P85" s="18">
        <v>18.399999999999999</v>
      </c>
      <c r="Q85" s="13" t="s">
        <v>31</v>
      </c>
      <c r="R85" s="14" t="s">
        <v>11</v>
      </c>
      <c r="S85" s="269">
        <f>M85*Índices!B341/Índices!B173</f>
        <v>201.03683621769412</v>
      </c>
      <c r="T85" s="38"/>
      <c r="U85" s="255">
        <v>3</v>
      </c>
      <c r="V85" s="256"/>
      <c r="W85" s="38"/>
      <c r="X85" s="36"/>
      <c r="Y85" s="36"/>
      <c r="Z85" s="36"/>
      <c r="AA85" s="36"/>
      <c r="AB85" s="11"/>
      <c r="AC85" s="40"/>
      <c r="AD85" s="15"/>
      <c r="AE85" s="15"/>
      <c r="AF85" s="15"/>
      <c r="AG85" s="15"/>
      <c r="AH85" s="11"/>
      <c r="AI85" s="11"/>
      <c r="AJ85" s="11"/>
    </row>
    <row r="86" spans="1:36" s="16" customFormat="1" ht="13.5" customHeight="1" x14ac:dyDescent="0.25">
      <c r="A86" s="39">
        <v>166</v>
      </c>
      <c r="B86" s="39">
        <v>1000041</v>
      </c>
      <c r="C86" s="11" t="s">
        <v>183</v>
      </c>
      <c r="D86" s="11" t="s">
        <v>209</v>
      </c>
      <c r="E86" s="11"/>
      <c r="F86" s="39">
        <f t="shared" si="1"/>
        <v>85</v>
      </c>
      <c r="G86" s="10" t="s">
        <v>428</v>
      </c>
      <c r="H86" s="39"/>
      <c r="I86" s="39">
        <v>1</v>
      </c>
      <c r="J86" s="17" t="s">
        <v>210</v>
      </c>
      <c r="K86" s="31">
        <v>41275</v>
      </c>
      <c r="L86" s="31">
        <v>44926</v>
      </c>
      <c r="M86" s="35">
        <v>88.47</v>
      </c>
      <c r="N86" s="178">
        <v>40940</v>
      </c>
      <c r="O86" s="34">
        <v>32</v>
      </c>
      <c r="P86" s="42" t="s">
        <v>111</v>
      </c>
      <c r="Q86" s="13" t="s">
        <v>31</v>
      </c>
      <c r="R86" s="14" t="s">
        <v>11</v>
      </c>
      <c r="S86" s="38">
        <v>1</v>
      </c>
      <c r="T86" s="38"/>
      <c r="U86" s="39">
        <v>3</v>
      </c>
      <c r="V86" s="38"/>
      <c r="W86" s="38"/>
      <c r="X86" s="15"/>
      <c r="Y86" s="15"/>
      <c r="Z86" s="15"/>
      <c r="AA86" s="15"/>
      <c r="AB86" s="11"/>
      <c r="AC86" s="37"/>
      <c r="AD86" s="11"/>
      <c r="AE86" s="11"/>
      <c r="AF86" s="11"/>
      <c r="AG86" s="11"/>
      <c r="AH86" s="11"/>
      <c r="AI86" s="11"/>
      <c r="AJ86" s="11"/>
    </row>
    <row r="87" spans="1:36" s="16" customFormat="1" ht="13.5" customHeight="1" x14ac:dyDescent="0.25">
      <c r="A87" s="39">
        <v>151</v>
      </c>
      <c r="B87" s="39">
        <v>404</v>
      </c>
      <c r="C87" s="11" t="s">
        <v>9</v>
      </c>
      <c r="D87" s="11" t="s">
        <v>187</v>
      </c>
      <c r="E87" s="11"/>
      <c r="F87" s="39">
        <f t="shared" si="1"/>
        <v>86</v>
      </c>
      <c r="G87" s="39" t="s">
        <v>414</v>
      </c>
      <c r="H87" s="39"/>
      <c r="I87" s="39"/>
      <c r="J87" s="17" t="s">
        <v>186</v>
      </c>
      <c r="K87" s="31">
        <v>41609</v>
      </c>
      <c r="L87" s="31">
        <v>44561</v>
      </c>
      <c r="M87" s="35">
        <v>141.30000000000001</v>
      </c>
      <c r="N87" s="178">
        <v>41275</v>
      </c>
      <c r="O87" s="34">
        <v>1</v>
      </c>
      <c r="P87" s="18">
        <v>10.5</v>
      </c>
      <c r="Q87" s="13" t="s">
        <v>31</v>
      </c>
      <c r="R87" s="14" t="s">
        <v>11</v>
      </c>
      <c r="S87" s="38"/>
      <c r="T87" s="38"/>
      <c r="U87" s="39">
        <v>4</v>
      </c>
      <c r="V87" s="38"/>
      <c r="W87" s="38"/>
      <c r="X87" s="15"/>
      <c r="Y87" s="15"/>
      <c r="Z87" s="15"/>
      <c r="AA87" s="15"/>
      <c r="AB87" s="11"/>
      <c r="AC87" s="40"/>
      <c r="AD87" s="15"/>
      <c r="AE87" s="36"/>
      <c r="AF87" s="36"/>
      <c r="AG87" s="18"/>
      <c r="AH87" s="11"/>
      <c r="AI87" s="11"/>
      <c r="AJ87" s="11"/>
    </row>
    <row r="88" spans="1:36" s="16" customFormat="1" ht="13.5" customHeight="1" x14ac:dyDescent="0.25">
      <c r="A88" s="39">
        <v>151</v>
      </c>
      <c r="B88" s="39">
        <v>404</v>
      </c>
      <c r="C88" s="11" t="s">
        <v>9</v>
      </c>
      <c r="D88" s="11" t="s">
        <v>185</v>
      </c>
      <c r="E88" s="11"/>
      <c r="F88" s="39">
        <f t="shared" si="1"/>
        <v>87</v>
      </c>
      <c r="G88" s="39" t="s">
        <v>413</v>
      </c>
      <c r="H88" s="39"/>
      <c r="I88" s="39"/>
      <c r="J88" s="17" t="s">
        <v>186</v>
      </c>
      <c r="K88" s="31">
        <v>41609</v>
      </c>
      <c r="L88" s="31">
        <v>44561</v>
      </c>
      <c r="M88" s="35">
        <v>141</v>
      </c>
      <c r="N88" s="178">
        <v>41275</v>
      </c>
      <c r="O88" s="34">
        <v>1</v>
      </c>
      <c r="P88" s="18">
        <v>12.5</v>
      </c>
      <c r="Q88" s="13" t="s">
        <v>31</v>
      </c>
      <c r="R88" s="14" t="s">
        <v>11</v>
      </c>
      <c r="S88" s="38"/>
      <c r="T88" s="38"/>
      <c r="U88" s="39">
        <v>4</v>
      </c>
      <c r="V88" s="38"/>
      <c r="W88" s="38"/>
      <c r="X88" s="15"/>
      <c r="Y88" s="15"/>
      <c r="Z88" s="15"/>
      <c r="AA88" s="15"/>
      <c r="AB88" s="11"/>
      <c r="AC88" s="40"/>
      <c r="AD88" s="15"/>
      <c r="AE88" s="36"/>
      <c r="AF88" s="36"/>
      <c r="AG88" s="18"/>
      <c r="AH88" s="11"/>
      <c r="AI88" s="11"/>
      <c r="AJ88" s="11"/>
    </row>
    <row r="89" spans="1:36" s="16" customFormat="1" ht="13.5" customHeight="1" x14ac:dyDescent="0.25">
      <c r="A89" s="39">
        <v>147</v>
      </c>
      <c r="B89" s="39">
        <v>398</v>
      </c>
      <c r="C89" s="11" t="s">
        <v>103</v>
      </c>
      <c r="D89" s="79" t="s">
        <v>102</v>
      </c>
      <c r="E89" s="11"/>
      <c r="F89" s="39">
        <f t="shared" si="1"/>
        <v>88</v>
      </c>
      <c r="G89" s="39" t="s">
        <v>391</v>
      </c>
      <c r="H89" s="39"/>
      <c r="I89" s="39">
        <v>2</v>
      </c>
      <c r="J89" s="17" t="s">
        <v>104</v>
      </c>
      <c r="K89" s="31">
        <v>41640</v>
      </c>
      <c r="L89" s="31">
        <v>73050</v>
      </c>
      <c r="M89" s="35" t="s">
        <v>111</v>
      </c>
      <c r="N89" s="178"/>
      <c r="O89" s="34">
        <v>153</v>
      </c>
      <c r="P89" s="42" t="s">
        <v>111</v>
      </c>
      <c r="Q89" s="13" t="s">
        <v>10</v>
      </c>
      <c r="R89" s="14" t="s">
        <v>11</v>
      </c>
      <c r="S89" s="38">
        <v>4</v>
      </c>
      <c r="T89" s="38">
        <v>2</v>
      </c>
      <c r="U89" s="39">
        <v>1</v>
      </c>
      <c r="V89" s="38"/>
      <c r="W89" s="38">
        <v>11</v>
      </c>
      <c r="X89" s="15"/>
      <c r="Y89" s="15"/>
      <c r="Z89" s="15"/>
      <c r="AA89" s="15"/>
      <c r="AB89" s="11"/>
      <c r="AC89" s="37"/>
      <c r="AD89" s="11"/>
      <c r="AE89" s="11"/>
      <c r="AF89" s="11"/>
      <c r="AG89" s="11"/>
      <c r="AH89" s="11"/>
      <c r="AI89" s="11"/>
      <c r="AJ89" s="11"/>
    </row>
    <row r="90" spans="1:36" s="16" customFormat="1" ht="13.5" customHeight="1" x14ac:dyDescent="0.25">
      <c r="A90" s="39">
        <v>144</v>
      </c>
      <c r="B90" s="39">
        <v>86</v>
      </c>
      <c r="C90" s="11" t="s">
        <v>146</v>
      </c>
      <c r="D90" s="11" t="s">
        <v>138</v>
      </c>
      <c r="E90" s="11"/>
      <c r="F90" s="39">
        <f t="shared" si="1"/>
        <v>89</v>
      </c>
      <c r="G90" s="39"/>
      <c r="H90" s="39"/>
      <c r="I90" s="39">
        <v>2</v>
      </c>
      <c r="J90" s="17" t="s">
        <v>147</v>
      </c>
      <c r="K90" s="31">
        <v>41754</v>
      </c>
      <c r="L90" s="31">
        <v>52712</v>
      </c>
      <c r="M90" s="35" t="s">
        <v>111</v>
      </c>
      <c r="N90" s="178"/>
      <c r="O90" s="34">
        <v>214</v>
      </c>
      <c r="P90" s="42" t="s">
        <v>111</v>
      </c>
      <c r="Q90" s="13" t="s">
        <v>10</v>
      </c>
      <c r="R90" s="14" t="s">
        <v>11</v>
      </c>
      <c r="S90" s="38">
        <v>2</v>
      </c>
      <c r="T90" s="38"/>
      <c r="U90" s="39">
        <v>1</v>
      </c>
      <c r="V90" s="38"/>
      <c r="W90" s="38">
        <v>11</v>
      </c>
      <c r="X90" s="15"/>
      <c r="Y90" s="15"/>
      <c r="Z90" s="15"/>
      <c r="AA90" s="15"/>
      <c r="AB90" s="11"/>
      <c r="AC90" s="37"/>
      <c r="AD90" s="11"/>
      <c r="AE90" s="11"/>
      <c r="AF90" s="11"/>
      <c r="AG90" s="11"/>
      <c r="AH90" s="11"/>
      <c r="AI90" s="11"/>
      <c r="AJ90" s="11"/>
    </row>
    <row r="91" spans="1:36" s="16" customFormat="1" ht="13.5" customHeight="1" x14ac:dyDescent="0.25">
      <c r="A91" s="39">
        <v>153</v>
      </c>
      <c r="B91" s="39">
        <v>6600</v>
      </c>
      <c r="C91" s="11" t="s">
        <v>182</v>
      </c>
      <c r="D91" s="11" t="s">
        <v>37</v>
      </c>
      <c r="E91" s="11" t="s">
        <v>37</v>
      </c>
      <c r="F91" s="39">
        <f t="shared" si="1"/>
        <v>90</v>
      </c>
      <c r="G91" s="39" t="s">
        <v>416</v>
      </c>
      <c r="H91" s="39"/>
      <c r="I91" s="39">
        <v>1</v>
      </c>
      <c r="J91" s="17" t="s">
        <v>213</v>
      </c>
      <c r="K91" s="31">
        <v>42005</v>
      </c>
      <c r="L91" s="31">
        <v>44593</v>
      </c>
      <c r="M91" s="35">
        <v>134.01</v>
      </c>
      <c r="N91" s="178">
        <v>37469</v>
      </c>
      <c r="O91" s="34">
        <v>214</v>
      </c>
      <c r="P91" s="18">
        <v>50.11</v>
      </c>
      <c r="Q91" s="13" t="s">
        <v>31</v>
      </c>
      <c r="R91" s="14" t="s">
        <v>11</v>
      </c>
      <c r="S91" s="38"/>
      <c r="T91" s="38"/>
      <c r="U91" s="39">
        <v>6</v>
      </c>
      <c r="V91" s="38">
        <v>5</v>
      </c>
      <c r="W91" s="38">
        <v>8</v>
      </c>
      <c r="X91" s="40">
        <v>0.31850000000000001</v>
      </c>
      <c r="Y91" s="40">
        <v>0.43009999999999998</v>
      </c>
      <c r="Z91" s="40">
        <v>0.25140000000000001</v>
      </c>
      <c r="AA91" s="40"/>
      <c r="AB91" s="11"/>
      <c r="AC91" s="40">
        <v>1</v>
      </c>
      <c r="AD91" s="47">
        <v>204.31</v>
      </c>
      <c r="AE91" s="36">
        <v>5.9896000000000003</v>
      </c>
      <c r="AF91" s="36">
        <v>2.3757999999999999</v>
      </c>
      <c r="AG91" s="15">
        <v>106.4</v>
      </c>
      <c r="AH91" s="11"/>
      <c r="AI91" s="11"/>
      <c r="AJ91" s="11"/>
    </row>
    <row r="92" spans="1:36" s="16" customFormat="1" ht="13.5" customHeight="1" x14ac:dyDescent="0.25">
      <c r="A92" s="39">
        <v>155</v>
      </c>
      <c r="B92" s="39">
        <v>6587</v>
      </c>
      <c r="C92" s="11" t="s">
        <v>63</v>
      </c>
      <c r="D92" s="11" t="s">
        <v>37</v>
      </c>
      <c r="E92" s="11" t="s">
        <v>37</v>
      </c>
      <c r="F92" s="39">
        <f t="shared" si="1"/>
        <v>91</v>
      </c>
      <c r="G92" s="39" t="s">
        <v>420</v>
      </c>
      <c r="H92" s="39"/>
      <c r="I92" s="39">
        <v>1</v>
      </c>
      <c r="J92" s="17" t="s">
        <v>64</v>
      </c>
      <c r="K92" s="31">
        <v>42005</v>
      </c>
      <c r="L92" s="31">
        <v>44593</v>
      </c>
      <c r="M92" s="35">
        <f>114.24*95.24%</f>
        <v>108.80217599999999</v>
      </c>
      <c r="N92" s="178">
        <v>37347</v>
      </c>
      <c r="O92" s="34">
        <v>92</v>
      </c>
      <c r="P92" s="18">
        <v>14.71</v>
      </c>
      <c r="Q92" s="13" t="s">
        <v>31</v>
      </c>
      <c r="R92" s="14" t="s">
        <v>11</v>
      </c>
      <c r="S92" s="38">
        <v>1</v>
      </c>
      <c r="T92" s="38">
        <v>1</v>
      </c>
      <c r="U92" s="39">
        <v>6</v>
      </c>
      <c r="V92" s="38">
        <v>5</v>
      </c>
      <c r="W92" s="38">
        <v>8</v>
      </c>
      <c r="X92" s="40">
        <v>0.31850000000000001</v>
      </c>
      <c r="Y92" s="40">
        <v>0.43009999999999998</v>
      </c>
      <c r="Z92" s="40">
        <v>0.25140000000000001</v>
      </c>
      <c r="AA92" s="40"/>
      <c r="AB92" s="11"/>
      <c r="AC92" s="40">
        <v>1</v>
      </c>
      <c r="AD92" s="47">
        <v>217.27600000000001</v>
      </c>
      <c r="AE92" s="36">
        <v>6.0251999999999999</v>
      </c>
      <c r="AF92" s="36">
        <v>2.3466</v>
      </c>
      <c r="AG92" s="15">
        <v>106.4</v>
      </c>
      <c r="AH92" s="11"/>
      <c r="AI92" s="11"/>
      <c r="AJ92" s="11"/>
    </row>
    <row r="93" spans="1:36" s="16" customFormat="1" ht="13.5" customHeight="1" x14ac:dyDescent="0.25">
      <c r="A93" s="39">
        <v>140</v>
      </c>
      <c r="B93" s="39">
        <v>6611</v>
      </c>
      <c r="C93" s="11" t="s">
        <v>38</v>
      </c>
      <c r="D93" s="11" t="s">
        <v>37</v>
      </c>
      <c r="E93" s="11" t="s">
        <v>37</v>
      </c>
      <c r="F93" s="39">
        <f t="shared" si="1"/>
        <v>92</v>
      </c>
      <c r="G93" s="39" t="s">
        <v>394</v>
      </c>
      <c r="H93" s="39"/>
      <c r="I93" s="39">
        <v>3</v>
      </c>
      <c r="J93" s="17" t="s">
        <v>48</v>
      </c>
      <c r="K93" s="31">
        <v>42005</v>
      </c>
      <c r="L93" s="31">
        <v>44593</v>
      </c>
      <c r="M93" s="35">
        <v>114.87</v>
      </c>
      <c r="N93" s="178">
        <v>37408</v>
      </c>
      <c r="O93" s="34">
        <v>32</v>
      </c>
      <c r="P93" s="18">
        <v>10.18</v>
      </c>
      <c r="Q93" s="13" t="s">
        <v>31</v>
      </c>
      <c r="R93" s="14" t="s">
        <v>11</v>
      </c>
      <c r="S93" s="38"/>
      <c r="T93" s="38">
        <v>1</v>
      </c>
      <c r="U93" s="39">
        <v>6</v>
      </c>
      <c r="V93" s="38">
        <v>5</v>
      </c>
      <c r="W93" s="38">
        <v>8</v>
      </c>
      <c r="X93" s="40">
        <v>0.31850000000000001</v>
      </c>
      <c r="Y93" s="40">
        <v>0.43009999999999998</v>
      </c>
      <c r="Z93" s="40">
        <v>0.25140000000000001</v>
      </c>
      <c r="AA93" s="15"/>
      <c r="AB93" s="11"/>
      <c r="AC93" s="40">
        <v>1</v>
      </c>
      <c r="AD93" s="47">
        <v>204.31</v>
      </c>
      <c r="AE93" s="36">
        <v>5.9896000000000003</v>
      </c>
      <c r="AF93" s="36">
        <v>2.3757999999999999</v>
      </c>
      <c r="AG93" s="15">
        <v>106.4</v>
      </c>
      <c r="AH93" s="11"/>
      <c r="AI93" s="11"/>
      <c r="AJ93" s="11"/>
    </row>
    <row r="94" spans="1:36" s="16" customFormat="1" ht="13.5" customHeight="1" x14ac:dyDescent="0.25">
      <c r="A94" s="39">
        <v>131</v>
      </c>
      <c r="B94" s="39">
        <v>2904</v>
      </c>
      <c r="C94" s="11" t="s">
        <v>137</v>
      </c>
      <c r="D94" s="11" t="s">
        <v>138</v>
      </c>
      <c r="E94" s="11"/>
      <c r="F94" s="39">
        <f t="shared" si="1"/>
        <v>93</v>
      </c>
      <c r="G94" s="39"/>
      <c r="H94" s="39" t="s">
        <v>378</v>
      </c>
      <c r="I94" s="39">
        <v>2</v>
      </c>
      <c r="J94" s="17" t="s">
        <v>139</v>
      </c>
      <c r="K94" s="31">
        <v>42005</v>
      </c>
      <c r="L94" s="31">
        <v>52963</v>
      </c>
      <c r="M94" s="35" t="s">
        <v>111</v>
      </c>
      <c r="N94" s="178"/>
      <c r="O94" s="34">
        <v>214</v>
      </c>
      <c r="P94" s="42" t="s">
        <v>111</v>
      </c>
      <c r="Q94" s="13" t="s">
        <v>10</v>
      </c>
      <c r="R94" s="14" t="s">
        <v>11</v>
      </c>
      <c r="S94" s="38">
        <v>2</v>
      </c>
      <c r="T94" s="38"/>
      <c r="U94" s="39">
        <v>1</v>
      </c>
      <c r="V94" s="38"/>
      <c r="W94" s="38">
        <v>11</v>
      </c>
      <c r="X94" s="15"/>
      <c r="Y94" s="15"/>
      <c r="Z94" s="15"/>
      <c r="AA94" s="15"/>
      <c r="AB94" s="11"/>
      <c r="AC94" s="37"/>
      <c r="AD94" s="189"/>
      <c r="AE94" s="46"/>
      <c r="AF94" s="46"/>
      <c r="AG94" s="11"/>
      <c r="AH94" s="11"/>
      <c r="AI94" s="11"/>
      <c r="AJ94" s="11"/>
    </row>
    <row r="95" spans="1:36" s="16" customFormat="1" ht="13.5" customHeight="1" x14ac:dyDescent="0.25">
      <c r="A95" s="39">
        <v>152</v>
      </c>
      <c r="B95" s="39">
        <v>6612</v>
      </c>
      <c r="C95" s="11" t="s">
        <v>84</v>
      </c>
      <c r="D95" s="11" t="s">
        <v>50</v>
      </c>
      <c r="E95" s="11"/>
      <c r="F95" s="39">
        <f t="shared" si="1"/>
        <v>94</v>
      </c>
      <c r="G95" s="39"/>
      <c r="H95" s="39"/>
      <c r="I95" s="39">
        <v>2</v>
      </c>
      <c r="J95" s="17" t="s">
        <v>83</v>
      </c>
      <c r="K95" s="31">
        <v>42005</v>
      </c>
      <c r="L95" s="31">
        <v>53327</v>
      </c>
      <c r="M95" s="35" t="s">
        <v>111</v>
      </c>
      <c r="N95" s="190" t="s">
        <v>111</v>
      </c>
      <c r="O95" s="34">
        <v>61</v>
      </c>
      <c r="P95" s="42" t="s">
        <v>111</v>
      </c>
      <c r="Q95" s="13" t="s">
        <v>10</v>
      </c>
      <c r="R95" s="14" t="s">
        <v>11</v>
      </c>
      <c r="S95" s="38">
        <v>2</v>
      </c>
      <c r="T95" s="38"/>
      <c r="U95" s="39">
        <v>1</v>
      </c>
      <c r="V95" s="38"/>
      <c r="W95" s="38">
        <v>11</v>
      </c>
      <c r="X95" s="15"/>
      <c r="Y95" s="15"/>
      <c r="Z95" s="15"/>
      <c r="AA95" s="15"/>
      <c r="AB95" s="11"/>
      <c r="AC95" s="37"/>
      <c r="AD95" s="11"/>
      <c r="AE95" s="11"/>
      <c r="AF95" s="11"/>
      <c r="AG95" s="11"/>
      <c r="AH95" s="11"/>
      <c r="AI95" s="11"/>
      <c r="AJ95" s="11"/>
    </row>
    <row r="96" spans="1:36" s="16" customFormat="1" ht="13.5" customHeight="1" x14ac:dyDescent="0.25">
      <c r="A96" s="39">
        <v>163</v>
      </c>
      <c r="B96" s="39">
        <v>46</v>
      </c>
      <c r="C96" s="11" t="s">
        <v>81</v>
      </c>
      <c r="D96" s="11" t="s">
        <v>63</v>
      </c>
      <c r="E96" s="11"/>
      <c r="F96" s="39">
        <f t="shared" si="1"/>
        <v>95</v>
      </c>
      <c r="G96" s="39"/>
      <c r="H96" s="39"/>
      <c r="I96" s="39">
        <v>2</v>
      </c>
      <c r="J96" s="17" t="s">
        <v>82</v>
      </c>
      <c r="K96" s="31">
        <v>42005</v>
      </c>
      <c r="L96" s="31">
        <v>53327</v>
      </c>
      <c r="M96" s="35" t="s">
        <v>111</v>
      </c>
      <c r="N96" s="178"/>
      <c r="O96" s="34">
        <v>92</v>
      </c>
      <c r="P96" s="42" t="s">
        <v>111</v>
      </c>
      <c r="Q96" s="13" t="s">
        <v>10</v>
      </c>
      <c r="R96" s="14" t="s">
        <v>11</v>
      </c>
      <c r="S96" s="38"/>
      <c r="T96" s="38"/>
      <c r="U96" s="39">
        <v>1</v>
      </c>
      <c r="V96" s="38"/>
      <c r="W96" s="38">
        <v>11</v>
      </c>
      <c r="X96" s="15"/>
      <c r="Y96" s="15"/>
      <c r="Z96" s="15"/>
      <c r="AA96" s="15"/>
      <c r="AB96" s="11"/>
      <c r="AC96" s="37"/>
      <c r="AD96" s="11"/>
      <c r="AE96" s="11"/>
      <c r="AF96" s="11"/>
      <c r="AG96" s="11"/>
      <c r="AH96" s="11"/>
      <c r="AI96" s="11"/>
      <c r="AJ96" s="11"/>
    </row>
    <row r="97" spans="1:36" s="16" customFormat="1" ht="13.5" customHeight="1" x14ac:dyDescent="0.25">
      <c r="A97" s="39">
        <v>143</v>
      </c>
      <c r="B97" s="39">
        <v>88</v>
      </c>
      <c r="C97" s="11" t="s">
        <v>148</v>
      </c>
      <c r="D97" s="11" t="s">
        <v>138</v>
      </c>
      <c r="E97" s="11"/>
      <c r="F97" s="39">
        <f t="shared" si="1"/>
        <v>96</v>
      </c>
      <c r="G97" s="39"/>
      <c r="H97" s="39"/>
      <c r="I97" s="39">
        <v>2</v>
      </c>
      <c r="J97" s="17" t="s">
        <v>149</v>
      </c>
      <c r="K97" s="31">
        <v>42119</v>
      </c>
      <c r="L97" s="31">
        <v>53077</v>
      </c>
      <c r="M97" s="35" t="s">
        <v>111</v>
      </c>
      <c r="N97" s="178"/>
      <c r="O97" s="34">
        <v>214</v>
      </c>
      <c r="P97" s="42" t="s">
        <v>111</v>
      </c>
      <c r="Q97" s="13" t="s">
        <v>10</v>
      </c>
      <c r="R97" s="14" t="s">
        <v>11</v>
      </c>
      <c r="S97" s="38">
        <v>2</v>
      </c>
      <c r="T97" s="38"/>
      <c r="U97" s="39">
        <v>1</v>
      </c>
      <c r="V97" s="38"/>
      <c r="W97" s="38">
        <v>11</v>
      </c>
      <c r="X97" s="15"/>
      <c r="Y97" s="15"/>
      <c r="Z97" s="15"/>
      <c r="AA97" s="15"/>
      <c r="AB97" s="11"/>
      <c r="AC97" s="37"/>
      <c r="AD97" s="11"/>
      <c r="AE97" s="11"/>
      <c r="AF97" s="11"/>
      <c r="AG97" s="11"/>
      <c r="AH97" s="11"/>
      <c r="AI97" s="11"/>
      <c r="AJ97" s="11"/>
    </row>
    <row r="98" spans="1:36" s="16" customFormat="1" ht="13.5" customHeight="1" x14ac:dyDescent="0.25">
      <c r="A98" s="39">
        <v>107</v>
      </c>
      <c r="B98" s="39">
        <v>31</v>
      </c>
      <c r="C98" s="11" t="s">
        <v>168</v>
      </c>
      <c r="D98" s="11" t="s">
        <v>219</v>
      </c>
      <c r="E98" s="11" t="s">
        <v>316</v>
      </c>
      <c r="F98" s="39">
        <f t="shared" si="1"/>
        <v>97</v>
      </c>
      <c r="G98" s="39"/>
      <c r="H98" s="39"/>
      <c r="I98" s="39"/>
      <c r="J98" s="17" t="s">
        <v>220</v>
      </c>
      <c r="K98" s="31">
        <v>42333</v>
      </c>
      <c r="L98" s="31">
        <v>47812</v>
      </c>
      <c r="M98" s="35">
        <v>798.65</v>
      </c>
      <c r="N98" s="178">
        <v>41760</v>
      </c>
      <c r="O98" s="34">
        <v>306</v>
      </c>
      <c r="P98" s="12">
        <v>52700</v>
      </c>
      <c r="Q98" s="13" t="s">
        <v>10</v>
      </c>
      <c r="R98" s="14" t="s">
        <v>11</v>
      </c>
      <c r="S98" s="38"/>
      <c r="T98" s="38">
        <v>1</v>
      </c>
      <c r="U98" s="39">
        <v>10</v>
      </c>
      <c r="V98" s="38">
        <v>11</v>
      </c>
      <c r="W98" s="38">
        <v>3</v>
      </c>
      <c r="X98" s="36"/>
      <c r="Y98" s="36"/>
      <c r="Z98" s="36"/>
      <c r="AA98" s="36"/>
      <c r="AB98" s="11" t="s">
        <v>347</v>
      </c>
      <c r="AC98" s="45"/>
      <c r="AD98" s="11"/>
      <c r="AE98" s="46"/>
      <c r="AF98" s="46"/>
      <c r="AG98" s="11"/>
      <c r="AH98" s="11"/>
      <c r="AI98" s="11"/>
      <c r="AJ98" s="11"/>
    </row>
    <row r="99" spans="1:36" s="16" customFormat="1" ht="13.5" customHeight="1" x14ac:dyDescent="0.25">
      <c r="A99" s="39">
        <v>120</v>
      </c>
      <c r="B99" s="39">
        <v>369</v>
      </c>
      <c r="C99" s="11" t="s">
        <v>121</v>
      </c>
      <c r="D99" s="11" t="s">
        <v>125</v>
      </c>
      <c r="E99" s="11" t="s">
        <v>335</v>
      </c>
      <c r="F99" s="39">
        <f t="shared" si="1"/>
        <v>98</v>
      </c>
      <c r="G99" s="39"/>
      <c r="H99" s="39"/>
      <c r="I99" s="39">
        <v>1</v>
      </c>
      <c r="J99" s="17" t="s">
        <v>135</v>
      </c>
      <c r="K99" s="31">
        <v>42455</v>
      </c>
      <c r="L99" s="31">
        <v>47932</v>
      </c>
      <c r="M99" s="35">
        <v>1452.92</v>
      </c>
      <c r="N99" s="178">
        <v>42156</v>
      </c>
      <c r="O99" s="34">
        <v>153</v>
      </c>
      <c r="P99" s="42">
        <v>1.52</v>
      </c>
      <c r="Q99" s="13" t="s">
        <v>31</v>
      </c>
      <c r="R99" s="14" t="s">
        <v>11</v>
      </c>
      <c r="S99" s="38"/>
      <c r="T99" s="38"/>
      <c r="U99" s="39">
        <v>10</v>
      </c>
      <c r="V99" s="38">
        <v>11</v>
      </c>
      <c r="W99" s="38"/>
      <c r="X99" s="15"/>
      <c r="Y99" s="15"/>
      <c r="Z99" s="15"/>
      <c r="AA99" s="15"/>
      <c r="AB99" s="11"/>
      <c r="AC99" s="11"/>
      <c r="AD99" s="11"/>
      <c r="AE99" s="11"/>
      <c r="AF99" s="11"/>
      <c r="AG99" s="11"/>
      <c r="AH99" s="11"/>
      <c r="AI99" s="11"/>
      <c r="AJ99" s="11"/>
    </row>
    <row r="100" spans="1:36" s="16" customFormat="1" ht="13.5" customHeight="1" x14ac:dyDescent="0.25">
      <c r="A100" s="39">
        <v>146</v>
      </c>
      <c r="B100" s="39">
        <v>26</v>
      </c>
      <c r="C100" s="11" t="s">
        <v>180</v>
      </c>
      <c r="D100" s="79" t="s">
        <v>395</v>
      </c>
      <c r="E100" s="48"/>
      <c r="F100" s="39">
        <f t="shared" si="1"/>
        <v>99</v>
      </c>
      <c r="G100" s="39"/>
      <c r="H100" s="39"/>
      <c r="I100" s="39"/>
      <c r="J100" s="17" t="s">
        <v>398</v>
      </c>
      <c r="K100" s="31">
        <v>42460</v>
      </c>
      <c r="L100" s="31">
        <v>47937</v>
      </c>
      <c r="M100" s="35"/>
      <c r="N100" s="178"/>
      <c r="O100" s="34"/>
      <c r="P100" s="51">
        <v>32544</v>
      </c>
      <c r="Q100" s="13" t="s">
        <v>10</v>
      </c>
      <c r="R100" s="14" t="s">
        <v>11</v>
      </c>
      <c r="S100" s="38"/>
      <c r="T100" s="38"/>
      <c r="U100" s="39">
        <v>10</v>
      </c>
      <c r="V100" s="38">
        <v>11</v>
      </c>
      <c r="W100" s="38"/>
      <c r="X100" s="15"/>
      <c r="Y100" s="15"/>
      <c r="Z100" s="15"/>
      <c r="AA100" s="15"/>
      <c r="AB100" s="11"/>
      <c r="AC100" s="37"/>
      <c r="AD100" s="11"/>
      <c r="AE100" s="11"/>
      <c r="AF100" s="11"/>
      <c r="AG100" s="11"/>
      <c r="AH100" s="11"/>
      <c r="AI100" s="11"/>
      <c r="AJ100" s="11"/>
    </row>
    <row r="101" spans="1:36" s="16" customFormat="1" ht="13.5" customHeight="1" x14ac:dyDescent="0.25">
      <c r="A101" s="39">
        <v>146</v>
      </c>
      <c r="B101" s="39">
        <v>26</v>
      </c>
      <c r="C101" s="11" t="s">
        <v>180</v>
      </c>
      <c r="D101" s="79" t="s">
        <v>396</v>
      </c>
      <c r="E101" s="48"/>
      <c r="F101" s="39">
        <f t="shared" si="1"/>
        <v>100</v>
      </c>
      <c r="G101" s="39"/>
      <c r="H101" s="39"/>
      <c r="I101" s="39"/>
      <c r="J101" s="17" t="s">
        <v>398</v>
      </c>
      <c r="K101" s="31">
        <v>42560</v>
      </c>
      <c r="L101" s="31">
        <v>44286</v>
      </c>
      <c r="M101" s="35"/>
      <c r="N101" s="178"/>
      <c r="O101" s="34"/>
      <c r="P101" s="51">
        <v>13624</v>
      </c>
      <c r="Q101" s="13" t="s">
        <v>10</v>
      </c>
      <c r="R101" s="14" t="s">
        <v>11</v>
      </c>
      <c r="S101" s="38"/>
      <c r="T101" s="38"/>
      <c r="U101" s="39">
        <v>10</v>
      </c>
      <c r="V101" s="38">
        <v>11</v>
      </c>
      <c r="W101" s="38"/>
      <c r="X101" s="15"/>
      <c r="Y101" s="15"/>
      <c r="Z101" s="15"/>
      <c r="AA101" s="15"/>
      <c r="AB101" s="11"/>
      <c r="AC101" s="37"/>
      <c r="AD101" s="11"/>
      <c r="AE101" s="11"/>
      <c r="AF101" s="11"/>
      <c r="AG101" s="11"/>
      <c r="AH101" s="11"/>
      <c r="AI101" s="11"/>
      <c r="AJ101" s="11"/>
    </row>
    <row r="102" spans="1:36" s="16" customFormat="1" ht="13.5" customHeight="1" x14ac:dyDescent="0.25">
      <c r="A102" s="39">
        <v>113</v>
      </c>
      <c r="B102" s="39">
        <v>371</v>
      </c>
      <c r="C102" s="11" t="s">
        <v>173</v>
      </c>
      <c r="D102" s="11" t="s">
        <v>229</v>
      </c>
      <c r="E102" s="11"/>
      <c r="F102" s="39">
        <f t="shared" si="1"/>
        <v>101</v>
      </c>
      <c r="G102" s="39"/>
      <c r="H102" s="39"/>
      <c r="I102" s="39"/>
      <c r="J102" s="17" t="s">
        <v>232</v>
      </c>
      <c r="K102" s="31">
        <v>42749</v>
      </c>
      <c r="L102" s="31">
        <v>44574</v>
      </c>
      <c r="M102" s="35">
        <v>1288</v>
      </c>
      <c r="N102" s="178">
        <v>42461</v>
      </c>
      <c r="O102" s="34"/>
      <c r="P102" s="42" t="s">
        <v>111</v>
      </c>
      <c r="Q102" s="13" t="s">
        <v>10</v>
      </c>
      <c r="R102" s="14" t="s">
        <v>11</v>
      </c>
      <c r="S102" s="49"/>
      <c r="T102" s="38">
        <v>1</v>
      </c>
      <c r="U102" s="39">
        <v>10</v>
      </c>
      <c r="V102" s="38">
        <v>11</v>
      </c>
      <c r="W102" s="38"/>
      <c r="X102" s="15"/>
      <c r="Y102" s="15"/>
      <c r="Z102" s="15"/>
      <c r="AA102" s="15"/>
      <c r="AB102" s="11" t="s">
        <v>347</v>
      </c>
      <c r="AC102" s="37"/>
      <c r="AD102" s="15"/>
      <c r="AE102" s="15"/>
      <c r="AF102" s="15"/>
      <c r="AG102" s="15"/>
      <c r="AH102" s="11"/>
      <c r="AI102" s="11"/>
      <c r="AJ102" s="11"/>
    </row>
    <row r="103" spans="1:36" s="16" customFormat="1" ht="13.5" customHeight="1" x14ac:dyDescent="0.25">
      <c r="A103" s="39">
        <v>146</v>
      </c>
      <c r="B103" s="39">
        <v>26</v>
      </c>
      <c r="C103" s="11" t="s">
        <v>180</v>
      </c>
      <c r="D103" s="79" t="s">
        <v>397</v>
      </c>
      <c r="E103" s="11"/>
      <c r="F103" s="39">
        <f t="shared" si="1"/>
        <v>102</v>
      </c>
      <c r="G103" s="39"/>
      <c r="H103" s="39"/>
      <c r="I103" s="39"/>
      <c r="J103" s="17" t="s">
        <v>399</v>
      </c>
      <c r="K103" s="31">
        <v>42765</v>
      </c>
      <c r="L103" s="31">
        <v>44955</v>
      </c>
      <c r="M103" s="35"/>
      <c r="N103" s="178"/>
      <c r="O103" s="34"/>
      <c r="P103" s="51">
        <v>201540</v>
      </c>
      <c r="Q103" s="13" t="s">
        <v>10</v>
      </c>
      <c r="R103" s="14" t="s">
        <v>11</v>
      </c>
      <c r="S103" s="38"/>
      <c r="T103" s="38"/>
      <c r="U103" s="39">
        <v>10</v>
      </c>
      <c r="V103" s="38">
        <v>11</v>
      </c>
      <c r="W103" s="38"/>
      <c r="X103" s="15"/>
      <c r="Y103" s="15"/>
      <c r="Z103" s="15"/>
      <c r="AA103" s="15"/>
      <c r="AB103" s="11"/>
      <c r="AC103" s="37"/>
      <c r="AD103" s="11"/>
      <c r="AE103" s="11"/>
      <c r="AF103" s="11"/>
      <c r="AG103" s="11"/>
      <c r="AH103" s="11"/>
      <c r="AI103" s="11"/>
      <c r="AJ103" s="11"/>
    </row>
    <row r="104" spans="1:36" s="16" customFormat="1" ht="13.5" customHeight="1" x14ac:dyDescent="0.25">
      <c r="A104" s="39">
        <v>123</v>
      </c>
      <c r="B104" s="39">
        <v>103</v>
      </c>
      <c r="C104" s="11" t="s">
        <v>120</v>
      </c>
      <c r="D104" s="11" t="s">
        <v>108</v>
      </c>
      <c r="E104" s="11"/>
      <c r="F104" s="39">
        <f t="shared" si="1"/>
        <v>103</v>
      </c>
      <c r="G104" s="39" t="s">
        <v>366</v>
      </c>
      <c r="H104" s="39"/>
      <c r="I104" s="39">
        <v>3</v>
      </c>
      <c r="J104" s="17" t="s">
        <v>109</v>
      </c>
      <c r="K104" s="31">
        <v>42948</v>
      </c>
      <c r="L104" s="31">
        <v>46387</v>
      </c>
      <c r="M104" s="35">
        <v>140</v>
      </c>
      <c r="N104" s="178">
        <v>42522</v>
      </c>
      <c r="O104" s="34">
        <v>153</v>
      </c>
      <c r="P104" s="42" t="s">
        <v>111</v>
      </c>
      <c r="Q104" s="13" t="s">
        <v>31</v>
      </c>
      <c r="R104" s="14" t="s">
        <v>11</v>
      </c>
      <c r="S104" s="38">
        <v>1</v>
      </c>
      <c r="T104" s="38">
        <v>2</v>
      </c>
      <c r="U104" s="39">
        <v>5</v>
      </c>
      <c r="V104" s="38"/>
      <c r="W104" s="38">
        <v>12</v>
      </c>
      <c r="X104" s="15"/>
      <c r="Y104" s="15"/>
      <c r="Z104" s="15"/>
      <c r="AA104" s="15"/>
      <c r="AB104" s="11" t="s">
        <v>347</v>
      </c>
      <c r="AC104" s="11"/>
      <c r="AD104" s="11"/>
      <c r="AE104" s="11"/>
      <c r="AF104" s="11"/>
      <c r="AG104" s="11"/>
      <c r="AH104" s="11"/>
      <c r="AI104" s="11"/>
      <c r="AJ104" s="11"/>
    </row>
    <row r="105" spans="1:36" s="16" customFormat="1" ht="13.5" customHeight="1" x14ac:dyDescent="0.25">
      <c r="A105" s="39">
        <v>161</v>
      </c>
      <c r="B105" s="39">
        <v>401</v>
      </c>
      <c r="C105" s="11" t="s">
        <v>107</v>
      </c>
      <c r="D105" s="11" t="s">
        <v>108</v>
      </c>
      <c r="E105" s="11"/>
      <c r="F105" s="39">
        <f t="shared" si="1"/>
        <v>104</v>
      </c>
      <c r="G105" s="39" t="s">
        <v>372</v>
      </c>
      <c r="H105" s="39"/>
      <c r="I105" s="39">
        <v>3</v>
      </c>
      <c r="J105" s="17" t="s">
        <v>109</v>
      </c>
      <c r="K105" s="31">
        <v>43101</v>
      </c>
      <c r="L105" s="31">
        <v>46752</v>
      </c>
      <c r="M105" s="35">
        <v>140</v>
      </c>
      <c r="N105" s="178">
        <v>42522</v>
      </c>
      <c r="O105" s="34">
        <v>183</v>
      </c>
      <c r="P105" s="42" t="s">
        <v>111</v>
      </c>
      <c r="Q105" s="13" t="s">
        <v>31</v>
      </c>
      <c r="R105" s="14" t="s">
        <v>11</v>
      </c>
      <c r="S105" s="38">
        <v>1</v>
      </c>
      <c r="T105" s="38">
        <v>2</v>
      </c>
      <c r="U105" s="39">
        <v>5</v>
      </c>
      <c r="V105" s="38"/>
      <c r="W105" s="38">
        <v>12</v>
      </c>
      <c r="X105" s="15"/>
      <c r="Y105" s="15"/>
      <c r="Z105" s="15"/>
      <c r="AA105" s="15"/>
      <c r="AB105" s="11" t="s">
        <v>347</v>
      </c>
      <c r="AC105" s="37"/>
      <c r="AD105" s="11"/>
      <c r="AE105" s="11"/>
      <c r="AF105" s="11"/>
      <c r="AG105" s="11"/>
      <c r="AH105" s="11"/>
      <c r="AI105" s="11"/>
      <c r="AJ105" s="11"/>
    </row>
    <row r="106" spans="1:36" s="16" customFormat="1" ht="13.5" customHeight="1" x14ac:dyDescent="0.25">
      <c r="A106" s="39">
        <v>156</v>
      </c>
      <c r="B106" s="39">
        <v>83</v>
      </c>
      <c r="C106" s="11" t="s">
        <v>118</v>
      </c>
      <c r="D106" s="11" t="s">
        <v>108</v>
      </c>
      <c r="E106" s="11"/>
      <c r="F106" s="39">
        <f t="shared" si="1"/>
        <v>105</v>
      </c>
      <c r="G106" s="39" t="s">
        <v>371</v>
      </c>
      <c r="H106" s="39"/>
      <c r="I106" s="39">
        <v>3</v>
      </c>
      <c r="J106" s="17" t="s">
        <v>109</v>
      </c>
      <c r="K106" s="31">
        <v>43313</v>
      </c>
      <c r="L106" s="31">
        <v>46387</v>
      </c>
      <c r="M106" s="35">
        <v>140</v>
      </c>
      <c r="N106" s="178">
        <v>42522</v>
      </c>
      <c r="O106" s="34">
        <v>153</v>
      </c>
      <c r="P106" s="42" t="s">
        <v>111</v>
      </c>
      <c r="Q106" s="13" t="s">
        <v>31</v>
      </c>
      <c r="R106" s="14" t="s">
        <v>11</v>
      </c>
      <c r="S106" s="38">
        <v>1</v>
      </c>
      <c r="T106" s="38">
        <v>2</v>
      </c>
      <c r="U106" s="39">
        <v>5</v>
      </c>
      <c r="V106" s="38"/>
      <c r="W106" s="38">
        <v>12</v>
      </c>
      <c r="X106" s="15"/>
      <c r="Y106" s="15"/>
      <c r="Z106" s="15"/>
      <c r="AA106" s="15"/>
      <c r="AB106" s="11" t="s">
        <v>347</v>
      </c>
      <c r="AC106" s="37"/>
      <c r="AD106" s="11"/>
      <c r="AE106" s="11"/>
      <c r="AF106" s="11"/>
      <c r="AG106" s="11"/>
      <c r="AH106" s="11"/>
      <c r="AI106" s="11"/>
      <c r="AJ106" s="11"/>
    </row>
    <row r="107" spans="1:36" s="16" customFormat="1" ht="13.5" customHeight="1" x14ac:dyDescent="0.25">
      <c r="A107" s="39">
        <v>164</v>
      </c>
      <c r="B107" s="39">
        <v>400</v>
      </c>
      <c r="C107" s="11" t="s">
        <v>160</v>
      </c>
      <c r="D107" s="11" t="s">
        <v>108</v>
      </c>
      <c r="E107" s="11"/>
      <c r="F107" s="39">
        <f t="shared" si="1"/>
        <v>106</v>
      </c>
      <c r="G107" s="39" t="s">
        <v>367</v>
      </c>
      <c r="H107" s="39"/>
      <c r="I107" s="39">
        <v>3</v>
      </c>
      <c r="J107" s="17" t="s">
        <v>109</v>
      </c>
      <c r="K107" s="31">
        <v>43313</v>
      </c>
      <c r="L107" s="31">
        <v>46387</v>
      </c>
      <c r="M107" s="35">
        <v>140</v>
      </c>
      <c r="N107" s="178">
        <v>42522</v>
      </c>
      <c r="O107" s="34">
        <v>183</v>
      </c>
      <c r="P107" s="42" t="s">
        <v>111</v>
      </c>
      <c r="Q107" s="13" t="s">
        <v>31</v>
      </c>
      <c r="R107" s="14" t="s">
        <v>11</v>
      </c>
      <c r="S107" s="38">
        <v>1</v>
      </c>
      <c r="T107" s="38">
        <v>2</v>
      </c>
      <c r="U107" s="39">
        <v>5</v>
      </c>
      <c r="V107" s="38"/>
      <c r="W107" s="38">
        <v>12</v>
      </c>
      <c r="X107" s="15"/>
      <c r="Y107" s="15"/>
      <c r="Z107" s="15"/>
      <c r="AA107" s="15"/>
      <c r="AB107" s="11" t="s">
        <v>347</v>
      </c>
      <c r="AC107" s="37"/>
      <c r="AD107" s="11"/>
      <c r="AE107" s="11"/>
      <c r="AF107" s="11"/>
      <c r="AG107" s="11"/>
      <c r="AH107" s="11"/>
      <c r="AI107" s="11"/>
      <c r="AJ107" s="11"/>
    </row>
    <row r="108" spans="1:36" s="16" customFormat="1" ht="13.5" customHeight="1" x14ac:dyDescent="0.25">
      <c r="A108" s="39">
        <v>102</v>
      </c>
      <c r="B108" s="39">
        <v>7019</v>
      </c>
      <c r="C108" s="11" t="s">
        <v>164</v>
      </c>
      <c r="D108" s="11" t="s">
        <v>198</v>
      </c>
      <c r="E108" s="11"/>
      <c r="F108" s="39">
        <f t="shared" si="1"/>
        <v>107</v>
      </c>
      <c r="G108" s="39"/>
      <c r="H108" s="39"/>
      <c r="I108" s="39"/>
      <c r="J108" s="17" t="s">
        <v>204</v>
      </c>
      <c r="K108" s="31">
        <v>43421</v>
      </c>
      <c r="L108" s="31">
        <v>47817</v>
      </c>
      <c r="M108" s="35">
        <v>275.76</v>
      </c>
      <c r="N108" s="178">
        <v>42856</v>
      </c>
      <c r="O108" s="31"/>
      <c r="P108" s="42">
        <v>15.09</v>
      </c>
      <c r="Q108" s="13" t="s">
        <v>31</v>
      </c>
      <c r="R108" s="14"/>
      <c r="S108" s="38"/>
      <c r="T108" s="38"/>
      <c r="U108" s="39">
        <v>5</v>
      </c>
      <c r="V108" s="38">
        <v>11</v>
      </c>
      <c r="W108" s="38"/>
      <c r="X108" s="36"/>
      <c r="Y108" s="36"/>
      <c r="Z108" s="36"/>
      <c r="AA108" s="36"/>
      <c r="AB108" s="11" t="s">
        <v>347</v>
      </c>
      <c r="AC108" s="11"/>
      <c r="AD108" s="11"/>
      <c r="AE108" s="11"/>
      <c r="AF108" s="11"/>
      <c r="AG108" s="11"/>
      <c r="AH108" s="11"/>
      <c r="AI108" s="11"/>
      <c r="AJ108" s="11"/>
    </row>
    <row r="109" spans="1:36" s="16" customFormat="1" ht="13.5" customHeight="1" x14ac:dyDescent="0.25">
      <c r="A109" s="39">
        <v>102</v>
      </c>
      <c r="B109" s="39">
        <v>7019</v>
      </c>
      <c r="C109" s="11" t="s">
        <v>164</v>
      </c>
      <c r="D109" s="11" t="s">
        <v>205</v>
      </c>
      <c r="E109" s="11"/>
      <c r="F109" s="39">
        <f t="shared" si="1"/>
        <v>108</v>
      </c>
      <c r="G109" s="39"/>
      <c r="H109" s="39"/>
      <c r="I109" s="39"/>
      <c r="J109" s="17" t="s">
        <v>204</v>
      </c>
      <c r="K109" s="31">
        <v>43445</v>
      </c>
      <c r="L109" s="31">
        <v>48923</v>
      </c>
      <c r="M109" s="35">
        <v>1152.23</v>
      </c>
      <c r="N109" s="178">
        <v>42522</v>
      </c>
      <c r="O109" s="31"/>
      <c r="P109" s="42">
        <v>33.04</v>
      </c>
      <c r="Q109" s="13" t="s">
        <v>31</v>
      </c>
      <c r="R109" s="14"/>
      <c r="S109" s="38"/>
      <c r="T109" s="38"/>
      <c r="U109" s="39">
        <v>5</v>
      </c>
      <c r="V109" s="38">
        <v>11</v>
      </c>
      <c r="W109" s="38"/>
      <c r="X109" s="36"/>
      <c r="Y109" s="36"/>
      <c r="Z109" s="36"/>
      <c r="AA109" s="36"/>
      <c r="AB109" s="11" t="s">
        <v>347</v>
      </c>
      <c r="AC109" s="11"/>
      <c r="AD109" s="11"/>
      <c r="AE109" s="11"/>
      <c r="AF109" s="11"/>
      <c r="AG109" s="11"/>
      <c r="AH109" s="11"/>
      <c r="AI109" s="11"/>
      <c r="AJ109" s="11"/>
    </row>
    <row r="110" spans="1:36" s="16" customFormat="1" ht="13.5" customHeight="1" x14ac:dyDescent="0.25">
      <c r="A110" s="39">
        <v>102</v>
      </c>
      <c r="B110" s="39">
        <v>7019</v>
      </c>
      <c r="C110" s="11" t="s">
        <v>164</v>
      </c>
      <c r="D110" s="11" t="s">
        <v>206</v>
      </c>
      <c r="E110" s="11"/>
      <c r="F110" s="39">
        <f t="shared" si="1"/>
        <v>109</v>
      </c>
      <c r="G110" s="39"/>
      <c r="H110" s="39"/>
      <c r="I110" s="39"/>
      <c r="J110" s="17" t="s">
        <v>204</v>
      </c>
      <c r="K110" s="31">
        <v>43445</v>
      </c>
      <c r="L110" s="31">
        <v>48923</v>
      </c>
      <c r="M110" s="35">
        <v>1170.8</v>
      </c>
      <c r="N110" s="178">
        <v>42522</v>
      </c>
      <c r="O110" s="31"/>
      <c r="P110" s="42">
        <v>26.91</v>
      </c>
      <c r="Q110" s="13" t="s">
        <v>31</v>
      </c>
      <c r="R110" s="14"/>
      <c r="S110" s="52"/>
      <c r="T110" s="38"/>
      <c r="U110" s="39">
        <v>5</v>
      </c>
      <c r="V110" s="38">
        <v>11</v>
      </c>
      <c r="W110" s="38"/>
      <c r="X110" s="36"/>
      <c r="Y110" s="36"/>
      <c r="Z110" s="36"/>
      <c r="AA110" s="36"/>
      <c r="AB110" s="11" t="s">
        <v>347</v>
      </c>
      <c r="AC110" s="11"/>
      <c r="AD110" s="11"/>
      <c r="AE110" s="11"/>
      <c r="AF110" s="11"/>
      <c r="AG110" s="11"/>
      <c r="AH110" s="11"/>
      <c r="AI110" s="11"/>
      <c r="AJ110" s="11"/>
    </row>
    <row r="111" spans="1:36" s="16" customFormat="1" ht="13.5" customHeight="1" x14ac:dyDescent="0.25">
      <c r="A111" s="39">
        <v>157</v>
      </c>
      <c r="B111" s="39">
        <v>399</v>
      </c>
      <c r="C111" s="11" t="s">
        <v>110</v>
      </c>
      <c r="D111" s="11" t="s">
        <v>102</v>
      </c>
      <c r="E111" s="11"/>
      <c r="F111" s="39">
        <f t="shared" si="1"/>
        <v>110</v>
      </c>
      <c r="G111" s="39"/>
      <c r="H111" s="39" t="s">
        <v>421</v>
      </c>
      <c r="I111" s="39">
        <v>2</v>
      </c>
      <c r="J111" s="17" t="s">
        <v>112</v>
      </c>
      <c r="K111" s="31">
        <v>43466</v>
      </c>
      <c r="L111" s="31">
        <v>54788</v>
      </c>
      <c r="M111" s="35" t="s">
        <v>111</v>
      </c>
      <c r="N111" s="178"/>
      <c r="O111" s="34">
        <v>153</v>
      </c>
      <c r="P111" s="42" t="s">
        <v>111</v>
      </c>
      <c r="Q111" s="13" t="s">
        <v>10</v>
      </c>
      <c r="R111" s="14" t="s">
        <v>11</v>
      </c>
      <c r="S111" s="38">
        <v>2</v>
      </c>
      <c r="T111" s="38"/>
      <c r="U111" s="39">
        <v>1</v>
      </c>
      <c r="V111" s="38"/>
      <c r="W111" s="38">
        <v>11</v>
      </c>
      <c r="X111" s="15"/>
      <c r="Y111" s="15"/>
      <c r="Z111" s="15"/>
      <c r="AA111" s="15"/>
      <c r="AB111" s="11"/>
      <c r="AC111" s="37"/>
      <c r="AD111" s="11"/>
      <c r="AE111" s="11"/>
      <c r="AF111" s="11"/>
      <c r="AG111" s="11"/>
      <c r="AH111" s="11"/>
      <c r="AI111" s="11"/>
      <c r="AJ111" s="11"/>
    </row>
    <row r="112" spans="1:36" s="16" customFormat="1" ht="13.5" customHeight="1" x14ac:dyDescent="0.25">
      <c r="A112" s="39">
        <v>128</v>
      </c>
      <c r="B112" s="39">
        <v>6612</v>
      </c>
      <c r="C112" s="11" t="s">
        <v>85</v>
      </c>
      <c r="D112" s="11" t="s">
        <v>86</v>
      </c>
      <c r="E112" s="11"/>
      <c r="F112" s="39">
        <f t="shared" si="1"/>
        <v>111</v>
      </c>
      <c r="G112" s="39" t="s">
        <v>373</v>
      </c>
      <c r="H112" s="39"/>
      <c r="I112" s="39">
        <v>3</v>
      </c>
      <c r="J112" s="17" t="s">
        <v>87</v>
      </c>
      <c r="K112" s="31">
        <v>43617</v>
      </c>
      <c r="L112" s="31">
        <v>47118</v>
      </c>
      <c r="M112" s="35">
        <v>159</v>
      </c>
      <c r="N112" s="178">
        <v>43191</v>
      </c>
      <c r="O112" s="34">
        <v>153</v>
      </c>
      <c r="P112" s="42" t="s">
        <v>111</v>
      </c>
      <c r="Q112" s="13" t="s">
        <v>31</v>
      </c>
      <c r="R112" s="14" t="s">
        <v>11</v>
      </c>
      <c r="S112" s="38">
        <v>1</v>
      </c>
      <c r="T112" s="38">
        <v>2</v>
      </c>
      <c r="U112" s="39">
        <v>4</v>
      </c>
      <c r="V112" s="38"/>
      <c r="W112" s="38">
        <v>12</v>
      </c>
      <c r="X112" s="15"/>
      <c r="Y112" s="15"/>
      <c r="Z112" s="15"/>
      <c r="AA112" s="15"/>
      <c r="AB112" s="11"/>
      <c r="AC112" s="37">
        <v>9.0299999999999994</v>
      </c>
      <c r="AD112" s="11">
        <v>9.36</v>
      </c>
      <c r="AE112" s="11">
        <v>9.3699999999999992</v>
      </c>
      <c r="AF112" s="11">
        <v>9.32</v>
      </c>
      <c r="AG112" s="11">
        <v>9.3800000000000008</v>
      </c>
      <c r="AH112" s="11">
        <v>9.3800000000000008</v>
      </c>
      <c r="AI112" s="11">
        <v>9.39</v>
      </c>
      <c r="AJ112" s="11">
        <v>9.34</v>
      </c>
    </row>
    <row r="113" spans="1:37" s="16" customFormat="1" ht="13.5" customHeight="1" x14ac:dyDescent="0.25">
      <c r="A113" s="39">
        <v>138</v>
      </c>
      <c r="B113" s="39">
        <v>95</v>
      </c>
      <c r="C113" s="11" t="s">
        <v>106</v>
      </c>
      <c r="D113" s="11" t="s">
        <v>86</v>
      </c>
      <c r="E113" s="11"/>
      <c r="F113" s="39">
        <f t="shared" si="1"/>
        <v>112</v>
      </c>
      <c r="G113" s="39" t="s">
        <v>389</v>
      </c>
      <c r="H113" s="39"/>
      <c r="I113" s="39">
        <v>3</v>
      </c>
      <c r="J113" s="17" t="s">
        <v>105</v>
      </c>
      <c r="K113" s="31">
        <v>43647</v>
      </c>
      <c r="L113" s="31">
        <v>47118</v>
      </c>
      <c r="M113" s="35">
        <v>159</v>
      </c>
      <c r="N113" s="178">
        <v>43191</v>
      </c>
      <c r="O113" s="34">
        <v>183</v>
      </c>
      <c r="P113" s="42" t="s">
        <v>111</v>
      </c>
      <c r="Q113" s="13" t="s">
        <v>31</v>
      </c>
      <c r="R113" s="14" t="s">
        <v>11</v>
      </c>
      <c r="S113" s="38">
        <v>1</v>
      </c>
      <c r="T113" s="38">
        <v>2</v>
      </c>
      <c r="U113" s="39">
        <v>5</v>
      </c>
      <c r="V113" s="38"/>
      <c r="W113" s="38">
        <v>12</v>
      </c>
      <c r="X113" s="15"/>
      <c r="Y113" s="15"/>
      <c r="Z113" s="15"/>
      <c r="AA113" s="15"/>
      <c r="AB113" s="11"/>
      <c r="AC113" s="37"/>
      <c r="AD113" s="11"/>
      <c r="AE113" s="11"/>
      <c r="AF113" s="11"/>
      <c r="AG113" s="11"/>
      <c r="AH113" s="11"/>
      <c r="AI113" s="11"/>
      <c r="AJ113" s="11"/>
    </row>
    <row r="114" spans="1:37" s="16" customFormat="1" ht="13.5" customHeight="1" x14ac:dyDescent="0.25">
      <c r="A114" s="39">
        <v>147</v>
      </c>
      <c r="B114" s="39">
        <v>398</v>
      </c>
      <c r="C114" s="11" t="s">
        <v>103</v>
      </c>
      <c r="D114" s="11" t="s">
        <v>86</v>
      </c>
      <c r="E114" s="11"/>
      <c r="F114" s="39">
        <f t="shared" si="1"/>
        <v>113</v>
      </c>
      <c r="G114" s="39" t="s">
        <v>390</v>
      </c>
      <c r="H114" s="39"/>
      <c r="I114" s="39">
        <v>3</v>
      </c>
      <c r="J114" s="17" t="s">
        <v>105</v>
      </c>
      <c r="K114" s="31">
        <v>43647</v>
      </c>
      <c r="L114" s="31">
        <v>47118</v>
      </c>
      <c r="M114" s="35">
        <v>159</v>
      </c>
      <c r="N114" s="178">
        <v>43191</v>
      </c>
      <c r="O114" s="34">
        <v>183</v>
      </c>
      <c r="P114" s="18">
        <v>6.84</v>
      </c>
      <c r="Q114" s="13" t="s">
        <v>31</v>
      </c>
      <c r="R114" s="14" t="s">
        <v>11</v>
      </c>
      <c r="S114" s="38"/>
      <c r="T114" s="38">
        <v>2</v>
      </c>
      <c r="U114" s="39">
        <v>5</v>
      </c>
      <c r="V114" s="38"/>
      <c r="W114" s="38">
        <v>12</v>
      </c>
      <c r="X114" s="15"/>
      <c r="Y114" s="15"/>
      <c r="Z114" s="15"/>
      <c r="AA114" s="15"/>
      <c r="AB114" s="11"/>
      <c r="AC114" s="37"/>
      <c r="AD114" s="11"/>
      <c r="AE114" s="11"/>
      <c r="AF114" s="11"/>
      <c r="AG114" s="11"/>
      <c r="AH114" s="11"/>
      <c r="AI114" s="11"/>
      <c r="AJ114" s="11"/>
    </row>
    <row r="115" spans="1:37" s="16" customFormat="1" ht="13.5" customHeight="1" x14ac:dyDescent="0.25">
      <c r="A115" s="39">
        <v>149</v>
      </c>
      <c r="B115" s="39">
        <v>381</v>
      </c>
      <c r="C115" s="11" t="s">
        <v>119</v>
      </c>
      <c r="D115" s="11" t="s">
        <v>400</v>
      </c>
      <c r="E115" s="11"/>
      <c r="F115" s="39">
        <f t="shared" si="1"/>
        <v>114</v>
      </c>
      <c r="G115" s="39" t="s">
        <v>401</v>
      </c>
      <c r="H115" s="39"/>
      <c r="I115" s="39">
        <v>1</v>
      </c>
      <c r="J115" s="17" t="s">
        <v>402</v>
      </c>
      <c r="K115" s="31">
        <v>44075</v>
      </c>
      <c r="L115" s="31">
        <v>49309</v>
      </c>
      <c r="M115" s="35">
        <v>188.3</v>
      </c>
      <c r="N115" s="178">
        <v>43678</v>
      </c>
      <c r="O115" s="34">
        <v>44409</v>
      </c>
      <c r="P115" s="42">
        <v>15</v>
      </c>
      <c r="Q115" s="13" t="s">
        <v>31</v>
      </c>
      <c r="R115" s="14" t="s">
        <v>11</v>
      </c>
      <c r="S115" s="38"/>
      <c r="T115" s="38"/>
      <c r="U115" s="39">
        <v>4</v>
      </c>
      <c r="V115" s="38"/>
      <c r="W115" s="38">
        <v>12</v>
      </c>
      <c r="X115" s="15"/>
      <c r="Y115" s="15"/>
      <c r="Z115" s="15"/>
      <c r="AA115" s="15"/>
      <c r="AB115" s="11"/>
      <c r="AC115" s="37"/>
      <c r="AD115" s="11"/>
      <c r="AE115" s="11"/>
      <c r="AF115" s="11"/>
      <c r="AG115" s="11"/>
      <c r="AH115" s="11"/>
      <c r="AI115" s="11"/>
      <c r="AJ115" s="11"/>
    </row>
    <row r="116" spans="1:37" s="16" customFormat="1" ht="13.5" customHeight="1" x14ac:dyDescent="0.25">
      <c r="A116" s="39">
        <v>163</v>
      </c>
      <c r="B116" s="39">
        <v>46</v>
      </c>
      <c r="C116" s="11" t="s">
        <v>81</v>
      </c>
      <c r="D116" s="11" t="s">
        <v>400</v>
      </c>
      <c r="E116" s="11"/>
      <c r="F116" s="39">
        <f t="shared" si="1"/>
        <v>115</v>
      </c>
      <c r="G116" s="55"/>
      <c r="H116" s="39"/>
      <c r="I116" s="39">
        <v>1</v>
      </c>
      <c r="J116" s="17" t="s">
        <v>424</v>
      </c>
      <c r="K116" s="31">
        <v>44562</v>
      </c>
      <c r="L116" s="31">
        <v>48213</v>
      </c>
      <c r="M116" s="35">
        <v>135.85</v>
      </c>
      <c r="N116" s="178">
        <v>44075</v>
      </c>
      <c r="O116" s="73">
        <v>44317</v>
      </c>
      <c r="P116" s="42">
        <v>30</v>
      </c>
      <c r="Q116" s="13" t="s">
        <v>31</v>
      </c>
      <c r="R116" s="14" t="s">
        <v>11</v>
      </c>
      <c r="S116" s="38"/>
      <c r="T116" s="38"/>
      <c r="U116" s="39">
        <v>4</v>
      </c>
      <c r="V116" s="38"/>
      <c r="W116" s="38">
        <v>12</v>
      </c>
      <c r="X116" s="15"/>
      <c r="Y116" s="15"/>
      <c r="Z116" s="15"/>
      <c r="AA116" s="15"/>
      <c r="AB116" s="11"/>
      <c r="AC116" s="37"/>
      <c r="AD116" s="11"/>
      <c r="AE116" s="11"/>
      <c r="AF116" s="11"/>
      <c r="AG116" s="11"/>
      <c r="AH116" s="11"/>
      <c r="AI116" s="11"/>
      <c r="AJ116" s="11"/>
    </row>
    <row r="117" spans="1:37" s="16" customFormat="1" ht="13.5" customHeight="1" x14ac:dyDescent="0.25">
      <c r="A117" s="39">
        <v>110</v>
      </c>
      <c r="B117" s="39">
        <v>5707</v>
      </c>
      <c r="C117" s="11" t="s">
        <v>161</v>
      </c>
      <c r="D117" s="11" t="s">
        <v>162</v>
      </c>
      <c r="E117" s="11"/>
      <c r="F117" s="39">
        <f t="shared" si="1"/>
        <v>116</v>
      </c>
      <c r="G117" s="39" t="s">
        <v>354</v>
      </c>
      <c r="H117" s="39"/>
      <c r="I117" s="39">
        <v>1</v>
      </c>
      <c r="J117" s="17" t="s">
        <v>163</v>
      </c>
      <c r="K117" s="31">
        <v>46023</v>
      </c>
      <c r="L117" s="31">
        <v>48837</v>
      </c>
      <c r="M117" s="35">
        <v>62.58</v>
      </c>
      <c r="N117" s="178">
        <v>37196</v>
      </c>
      <c r="O117" s="34">
        <v>306</v>
      </c>
      <c r="P117" s="42">
        <v>3.86</v>
      </c>
      <c r="Q117" s="13" t="s">
        <v>31</v>
      </c>
      <c r="R117" s="14" t="s">
        <v>11</v>
      </c>
      <c r="S117" s="38"/>
      <c r="T117" s="38">
        <v>1</v>
      </c>
      <c r="U117" s="39">
        <v>3</v>
      </c>
      <c r="V117" s="38">
        <v>12</v>
      </c>
      <c r="W117" s="38">
        <v>12</v>
      </c>
      <c r="X117" s="15"/>
      <c r="Y117" s="15"/>
      <c r="Z117" s="15"/>
      <c r="AA117" s="15"/>
      <c r="AB117" s="11" t="s">
        <v>347</v>
      </c>
      <c r="AC117" s="13"/>
      <c r="AD117" s="11"/>
      <c r="AE117" s="11"/>
      <c r="AF117" s="11"/>
      <c r="AG117" s="11"/>
      <c r="AH117" s="11"/>
      <c r="AI117" s="11"/>
      <c r="AJ117" s="11"/>
    </row>
    <row r="118" spans="1:37" s="16" customFormat="1" ht="13.5" customHeight="1" x14ac:dyDescent="0.25">
      <c r="A118" s="55">
        <v>139</v>
      </c>
      <c r="B118" s="55">
        <v>51</v>
      </c>
      <c r="C118" s="69" t="s">
        <v>178</v>
      </c>
      <c r="D118" s="69" t="s">
        <v>392</v>
      </c>
      <c r="E118" s="69"/>
      <c r="F118" s="39">
        <f t="shared" si="1"/>
        <v>117</v>
      </c>
      <c r="G118" s="55" t="s">
        <v>393</v>
      </c>
      <c r="H118" s="55"/>
      <c r="I118" s="55"/>
      <c r="J118" s="70"/>
      <c r="K118" s="71"/>
      <c r="L118" s="71"/>
      <c r="M118" s="72"/>
      <c r="N118" s="71"/>
      <c r="O118" s="73"/>
      <c r="P118" s="74"/>
      <c r="Q118" s="75"/>
      <c r="R118" s="76"/>
      <c r="S118" s="77"/>
      <c r="T118" s="77"/>
      <c r="U118" s="55"/>
      <c r="V118" s="77"/>
      <c r="W118" s="77"/>
      <c r="X118" s="78"/>
      <c r="Y118" s="78"/>
      <c r="Z118" s="78"/>
      <c r="AA118" s="78"/>
      <c r="AB118" s="11"/>
      <c r="AC118" s="37"/>
      <c r="AD118" s="11"/>
      <c r="AE118" s="11"/>
      <c r="AF118" s="11"/>
      <c r="AG118" s="11"/>
      <c r="AH118" s="11"/>
      <c r="AI118" s="11"/>
      <c r="AJ118" s="11"/>
      <c r="AK118" s="16" t="s">
        <v>533</v>
      </c>
    </row>
    <row r="119" spans="1:37" s="16" customFormat="1" ht="13.5" customHeight="1" x14ac:dyDescent="0.25">
      <c r="A119" s="39">
        <v>112</v>
      </c>
      <c r="B119" s="39">
        <v>6072</v>
      </c>
      <c r="C119" s="11" t="s">
        <v>172</v>
      </c>
      <c r="D119" s="48" t="s">
        <v>184</v>
      </c>
      <c r="E119" s="48"/>
      <c r="F119" s="39">
        <f t="shared" si="1"/>
        <v>118</v>
      </c>
      <c r="G119" s="39"/>
      <c r="H119" s="39"/>
      <c r="I119" s="39"/>
      <c r="J119" s="17"/>
      <c r="K119" s="31"/>
      <c r="L119" s="31"/>
      <c r="M119" s="35"/>
      <c r="N119" s="31"/>
      <c r="O119" s="34"/>
      <c r="P119" s="42"/>
      <c r="Q119" s="13"/>
      <c r="R119" s="14"/>
      <c r="S119" s="38"/>
      <c r="T119" s="38"/>
      <c r="U119" s="39"/>
      <c r="V119" s="38"/>
      <c r="W119" s="38"/>
      <c r="X119" s="15"/>
      <c r="Y119" s="15"/>
      <c r="Z119" s="15"/>
      <c r="AA119" s="15"/>
      <c r="AB119" s="11" t="s">
        <v>347</v>
      </c>
      <c r="AC119" s="37"/>
      <c r="AD119" s="15"/>
      <c r="AE119" s="15"/>
      <c r="AF119" s="15"/>
      <c r="AG119" s="15"/>
      <c r="AH119" s="11"/>
      <c r="AI119" s="11"/>
      <c r="AJ119" s="11"/>
    </row>
    <row r="120" spans="1:37" s="16" customFormat="1" ht="13.5" customHeight="1" x14ac:dyDescent="0.25">
      <c r="A120" s="39">
        <v>116</v>
      </c>
      <c r="B120" s="39">
        <v>37</v>
      </c>
      <c r="C120" s="11" t="s">
        <v>171</v>
      </c>
      <c r="D120" s="48" t="s">
        <v>184</v>
      </c>
      <c r="E120" s="48"/>
      <c r="F120" s="39">
        <f t="shared" si="1"/>
        <v>119</v>
      </c>
      <c r="G120" s="39"/>
      <c r="H120" s="39"/>
      <c r="I120" s="39"/>
      <c r="J120" s="17"/>
      <c r="K120" s="31"/>
      <c r="L120" s="31"/>
      <c r="M120" s="35"/>
      <c r="N120" s="31"/>
      <c r="O120" s="34"/>
      <c r="P120" s="18"/>
      <c r="Q120" s="13"/>
      <c r="R120" s="14"/>
      <c r="S120" s="38"/>
      <c r="T120" s="38"/>
      <c r="U120" s="39"/>
      <c r="V120" s="38"/>
      <c r="W120" s="38"/>
      <c r="X120" s="36"/>
      <c r="Y120" s="36"/>
      <c r="Z120" s="36"/>
      <c r="AA120" s="15"/>
      <c r="AB120" s="11"/>
      <c r="AC120" s="40"/>
      <c r="AD120" s="15"/>
      <c r="AE120" s="15"/>
      <c r="AF120" s="15"/>
      <c r="AG120" s="15"/>
      <c r="AH120" s="11"/>
      <c r="AI120" s="11"/>
      <c r="AJ120" s="11"/>
    </row>
    <row r="121" spans="1:37" s="16" customFormat="1" ht="13.5" customHeight="1" x14ac:dyDescent="0.25">
      <c r="A121" s="39">
        <v>119</v>
      </c>
      <c r="B121" s="39">
        <v>38</v>
      </c>
      <c r="C121" s="11" t="s">
        <v>174</v>
      </c>
      <c r="D121" s="68" t="s">
        <v>184</v>
      </c>
      <c r="E121" s="11"/>
      <c r="F121" s="39">
        <f t="shared" si="1"/>
        <v>120</v>
      </c>
      <c r="G121" s="39"/>
      <c r="H121" s="39"/>
      <c r="I121" s="39"/>
      <c r="J121" s="17"/>
      <c r="K121" s="31"/>
      <c r="L121" s="31"/>
      <c r="M121" s="35"/>
      <c r="N121" s="31"/>
      <c r="O121" s="34"/>
      <c r="P121" s="18"/>
      <c r="Q121" s="13"/>
      <c r="R121" s="14"/>
      <c r="S121" s="38"/>
      <c r="T121" s="38"/>
      <c r="U121" s="39"/>
      <c r="V121" s="38"/>
      <c r="W121" s="38"/>
      <c r="X121" s="15"/>
      <c r="Y121" s="15"/>
      <c r="Z121" s="15"/>
      <c r="AA121" s="15"/>
      <c r="AB121" s="11"/>
      <c r="AC121" s="40"/>
      <c r="AD121" s="15"/>
      <c r="AE121" s="36"/>
      <c r="AF121" s="36"/>
      <c r="AG121" s="18"/>
      <c r="AH121" s="11"/>
      <c r="AI121" s="11"/>
      <c r="AJ121" s="11"/>
    </row>
    <row r="122" spans="1:37" s="16" customFormat="1" ht="13.5" customHeight="1" x14ac:dyDescent="0.25">
      <c r="A122" s="39">
        <v>132</v>
      </c>
      <c r="B122" s="39">
        <v>2866</v>
      </c>
      <c r="C122" s="11" t="s">
        <v>175</v>
      </c>
      <c r="D122" s="48" t="s">
        <v>184</v>
      </c>
      <c r="E122" s="11"/>
      <c r="F122" s="39">
        <f t="shared" si="1"/>
        <v>121</v>
      </c>
      <c r="G122" s="39"/>
      <c r="H122" s="39"/>
      <c r="I122" s="39"/>
      <c r="J122" s="17"/>
      <c r="K122" s="31"/>
      <c r="L122" s="31"/>
      <c r="M122" s="35"/>
      <c r="N122" s="31"/>
      <c r="O122" s="34"/>
      <c r="P122" s="42"/>
      <c r="Q122" s="13"/>
      <c r="R122" s="14"/>
      <c r="S122" s="38"/>
      <c r="T122" s="38"/>
      <c r="U122" s="39"/>
      <c r="V122" s="38"/>
      <c r="W122" s="38"/>
      <c r="X122" s="15"/>
      <c r="Y122" s="15"/>
      <c r="Z122" s="15"/>
      <c r="AA122" s="15"/>
      <c r="AB122" s="11"/>
      <c r="AC122" s="37"/>
      <c r="AD122" s="189"/>
      <c r="AE122" s="46"/>
      <c r="AF122" s="46"/>
      <c r="AG122" s="11"/>
      <c r="AH122" s="11"/>
      <c r="AI122" s="11"/>
      <c r="AJ122" s="11"/>
    </row>
    <row r="123" spans="1:37" s="16" customFormat="1" ht="13.5" customHeight="1" x14ac:dyDescent="0.25">
      <c r="A123" s="39">
        <v>145</v>
      </c>
      <c r="B123" s="39">
        <v>385</v>
      </c>
      <c r="C123" s="11" t="s">
        <v>179</v>
      </c>
      <c r="D123" s="48" t="s">
        <v>184</v>
      </c>
      <c r="E123" s="48"/>
      <c r="F123" s="39">
        <f t="shared" si="1"/>
        <v>122</v>
      </c>
      <c r="G123" s="39"/>
      <c r="H123" s="39"/>
      <c r="I123" s="39"/>
      <c r="J123" s="17"/>
      <c r="K123" s="31"/>
      <c r="L123" s="31"/>
      <c r="M123" s="35"/>
      <c r="N123" s="31"/>
      <c r="O123" s="34"/>
      <c r="P123" s="42"/>
      <c r="Q123" s="13"/>
      <c r="R123" s="14"/>
      <c r="S123" s="38"/>
      <c r="T123" s="38"/>
      <c r="U123" s="39"/>
      <c r="V123" s="38"/>
      <c r="W123" s="38"/>
      <c r="X123" s="15"/>
      <c r="Y123" s="15"/>
      <c r="Z123" s="15"/>
      <c r="AA123" s="15"/>
      <c r="AB123" s="11"/>
      <c r="AC123" s="37"/>
      <c r="AD123" s="11"/>
      <c r="AE123" s="11"/>
      <c r="AF123" s="11"/>
      <c r="AG123" s="11"/>
      <c r="AH123" s="11"/>
      <c r="AI123" s="11"/>
      <c r="AJ123" s="11"/>
    </row>
    <row r="124" spans="1:37" s="16" customFormat="1" ht="13.5" customHeight="1" x14ac:dyDescent="0.25">
      <c r="A124" s="39">
        <v>148</v>
      </c>
      <c r="B124" s="39">
        <v>390</v>
      </c>
      <c r="C124" s="11" t="s">
        <v>181</v>
      </c>
      <c r="D124" s="48" t="s">
        <v>184</v>
      </c>
      <c r="E124" s="48"/>
      <c r="F124" s="39">
        <f t="shared" si="1"/>
        <v>123</v>
      </c>
      <c r="G124" s="39"/>
      <c r="H124" s="39"/>
      <c r="I124" s="39"/>
      <c r="J124" s="17"/>
      <c r="K124" s="31"/>
      <c r="L124" s="31"/>
      <c r="M124" s="35"/>
      <c r="N124" s="31"/>
      <c r="O124" s="34"/>
      <c r="P124" s="18"/>
      <c r="Q124" s="13"/>
      <c r="R124" s="14"/>
      <c r="S124" s="38"/>
      <c r="T124" s="38"/>
      <c r="U124" s="39"/>
      <c r="V124" s="38"/>
      <c r="W124" s="38"/>
      <c r="X124" s="15"/>
      <c r="Y124" s="15"/>
      <c r="Z124" s="15"/>
      <c r="AA124" s="15"/>
      <c r="AB124" s="11"/>
      <c r="AC124" s="37"/>
      <c r="AD124" s="11"/>
      <c r="AE124" s="11"/>
      <c r="AF124" s="11"/>
      <c r="AG124" s="11"/>
      <c r="AH124" s="11"/>
      <c r="AI124" s="11"/>
      <c r="AJ124" s="11"/>
    </row>
    <row r="125" spans="1:37" s="16" customFormat="1" ht="13.5" customHeight="1" x14ac:dyDescent="0.25">
      <c r="A125" s="39">
        <v>150</v>
      </c>
      <c r="B125" s="39">
        <v>6585</v>
      </c>
      <c r="C125" s="11" t="s">
        <v>88</v>
      </c>
      <c r="D125" s="11" t="s">
        <v>406</v>
      </c>
      <c r="E125" s="11"/>
      <c r="F125" s="39">
        <f t="shared" si="1"/>
        <v>124</v>
      </c>
      <c r="G125" s="39" t="s">
        <v>405</v>
      </c>
      <c r="H125" s="39"/>
      <c r="I125" s="39"/>
      <c r="J125" s="17" t="s">
        <v>407</v>
      </c>
      <c r="K125" s="31"/>
      <c r="L125" s="31"/>
      <c r="M125" s="35"/>
      <c r="N125" s="31"/>
      <c r="O125" s="34"/>
      <c r="P125" s="42">
        <v>11.33</v>
      </c>
      <c r="Q125" s="13" t="s">
        <v>31</v>
      </c>
      <c r="R125" s="14" t="s">
        <v>11</v>
      </c>
      <c r="S125" s="38"/>
      <c r="T125" s="38"/>
      <c r="U125" s="39">
        <v>14</v>
      </c>
      <c r="V125" s="38">
        <v>9</v>
      </c>
      <c r="W125" s="38"/>
      <c r="X125" s="15"/>
      <c r="Y125" s="15"/>
      <c r="Z125" s="15"/>
      <c r="AA125" s="15"/>
      <c r="AB125" s="11"/>
      <c r="AC125" s="37"/>
      <c r="AD125" s="11"/>
      <c r="AE125" s="11"/>
      <c r="AF125" s="11"/>
      <c r="AG125" s="11"/>
      <c r="AH125" s="11"/>
      <c r="AI125" s="11"/>
      <c r="AJ125" s="11"/>
    </row>
    <row r="126" spans="1:37" s="16" customFormat="1" ht="13.5" customHeight="1" x14ac:dyDescent="0.25">
      <c r="A126" s="56">
        <v>102</v>
      </c>
      <c r="B126" s="56">
        <v>7019</v>
      </c>
      <c r="C126" s="57" t="s">
        <v>164</v>
      </c>
      <c r="D126" s="57" t="s">
        <v>340</v>
      </c>
      <c r="E126" s="57"/>
      <c r="F126" s="39">
        <f t="shared" si="1"/>
        <v>125</v>
      </c>
      <c r="G126" s="56" t="s">
        <v>358</v>
      </c>
      <c r="H126" s="56"/>
      <c r="I126" s="56">
        <v>1</v>
      </c>
      <c r="J126" s="58" t="s">
        <v>343</v>
      </c>
      <c r="K126" s="59"/>
      <c r="L126" s="59" t="s">
        <v>342</v>
      </c>
      <c r="M126" s="60"/>
      <c r="N126" s="59"/>
      <c r="O126" s="59"/>
      <c r="P126" s="61">
        <v>1103033</v>
      </c>
      <c r="Q126" s="62" t="s">
        <v>10</v>
      </c>
      <c r="R126" s="63" t="s">
        <v>11</v>
      </c>
      <c r="S126" s="64"/>
      <c r="T126" s="65"/>
      <c r="U126" s="56"/>
      <c r="V126" s="65">
        <v>11</v>
      </c>
      <c r="W126" s="65"/>
      <c r="X126" s="66"/>
      <c r="Y126" s="66"/>
      <c r="Z126" s="66"/>
      <c r="AA126" s="66"/>
      <c r="AB126" s="11" t="s">
        <v>347</v>
      </c>
      <c r="AC126" s="11"/>
      <c r="AD126" s="11"/>
      <c r="AE126" s="11"/>
      <c r="AF126" s="11"/>
      <c r="AG126" s="11"/>
      <c r="AH126" s="11"/>
      <c r="AI126" s="11"/>
      <c r="AJ126" s="11"/>
    </row>
    <row r="127" spans="1:37" s="16" customFormat="1" ht="13.5" customHeight="1" x14ac:dyDescent="0.25">
      <c r="A127" s="56">
        <v>102</v>
      </c>
      <c r="B127" s="56">
        <v>7019</v>
      </c>
      <c r="C127" s="57" t="s">
        <v>164</v>
      </c>
      <c r="D127" s="57" t="s">
        <v>341</v>
      </c>
      <c r="E127" s="57"/>
      <c r="F127" s="39">
        <f t="shared" si="1"/>
        <v>126</v>
      </c>
      <c r="G127" s="56"/>
      <c r="H127" s="56"/>
      <c r="I127" s="56">
        <v>2</v>
      </c>
      <c r="J127" s="58" t="s">
        <v>343</v>
      </c>
      <c r="K127" s="59"/>
      <c r="L127" s="59" t="s">
        <v>342</v>
      </c>
      <c r="M127" s="60" t="s">
        <v>344</v>
      </c>
      <c r="N127" s="59" t="s">
        <v>344</v>
      </c>
      <c r="O127" s="59"/>
      <c r="P127" s="67">
        <v>80.25</v>
      </c>
      <c r="Q127" s="62" t="s">
        <v>10</v>
      </c>
      <c r="R127" s="63" t="s">
        <v>11</v>
      </c>
      <c r="S127" s="64"/>
      <c r="T127" s="65"/>
      <c r="U127" s="56"/>
      <c r="V127" s="65"/>
      <c r="W127" s="65"/>
      <c r="X127" s="66"/>
      <c r="Y127" s="66"/>
      <c r="Z127" s="66"/>
      <c r="AA127" s="66"/>
      <c r="AB127" s="11" t="s">
        <v>347</v>
      </c>
      <c r="AC127" s="11"/>
      <c r="AD127" s="11"/>
      <c r="AE127" s="11"/>
      <c r="AF127" s="11"/>
      <c r="AG127" s="11"/>
      <c r="AH127" s="11"/>
      <c r="AI127" s="11"/>
      <c r="AJ127" s="11"/>
    </row>
    <row r="128" spans="1:37" s="16" customFormat="1" ht="13.5" customHeight="1" x14ac:dyDescent="0.25">
      <c r="A128" s="39">
        <v>105</v>
      </c>
      <c r="B128" s="39">
        <v>370</v>
      </c>
      <c r="C128" s="11" t="s">
        <v>166</v>
      </c>
      <c r="D128" s="48" t="s">
        <v>184</v>
      </c>
      <c r="E128" s="11"/>
      <c r="F128" s="39">
        <f t="shared" si="1"/>
        <v>127</v>
      </c>
      <c r="G128" s="39"/>
      <c r="H128" s="39"/>
      <c r="I128" s="39"/>
      <c r="J128" s="17"/>
      <c r="K128" s="31"/>
      <c r="L128" s="31"/>
      <c r="M128" s="35"/>
      <c r="N128" s="31"/>
      <c r="O128" s="34"/>
      <c r="P128" s="42"/>
      <c r="Q128" s="53"/>
      <c r="R128" s="14"/>
      <c r="S128" s="38"/>
      <c r="T128" s="38"/>
      <c r="U128" s="39"/>
      <c r="V128" s="38"/>
      <c r="W128" s="38"/>
      <c r="X128" s="36"/>
      <c r="Y128" s="36"/>
      <c r="Z128" s="36"/>
      <c r="AA128" s="36"/>
      <c r="AB128" s="11"/>
      <c r="AC128" s="45"/>
      <c r="AD128" s="11"/>
      <c r="AE128" s="46"/>
      <c r="AF128" s="46"/>
      <c r="AG128" s="11"/>
      <c r="AH128" s="11"/>
      <c r="AI128" s="11"/>
      <c r="AJ128" s="11"/>
    </row>
    <row r="129" spans="1:37" s="16" customFormat="1" ht="13.5" customHeight="1" x14ac:dyDescent="0.25">
      <c r="A129" s="39">
        <v>108</v>
      </c>
      <c r="B129" s="39">
        <v>44</v>
      </c>
      <c r="C129" s="11" t="s">
        <v>167</v>
      </c>
      <c r="D129" s="48" t="s">
        <v>184</v>
      </c>
      <c r="E129" s="48"/>
      <c r="F129" s="39">
        <f t="shared" si="1"/>
        <v>128</v>
      </c>
      <c r="G129" s="39"/>
      <c r="H129" s="39"/>
      <c r="I129" s="39"/>
      <c r="J129" s="17"/>
      <c r="K129" s="31"/>
      <c r="L129" s="31"/>
      <c r="M129" s="35"/>
      <c r="N129" s="31"/>
      <c r="O129" s="34"/>
      <c r="P129" s="12"/>
      <c r="Q129" s="13"/>
      <c r="R129" s="14"/>
      <c r="S129" s="38"/>
      <c r="T129" s="38"/>
      <c r="U129" s="39"/>
      <c r="V129" s="38"/>
      <c r="W129" s="38"/>
      <c r="X129" s="36"/>
      <c r="Y129" s="36"/>
      <c r="Z129" s="36"/>
      <c r="AA129" s="36"/>
      <c r="AB129" s="11"/>
      <c r="AC129" s="45"/>
      <c r="AD129" s="11"/>
      <c r="AE129" s="46"/>
      <c r="AF129" s="46"/>
      <c r="AG129" s="11"/>
      <c r="AH129" s="11"/>
      <c r="AI129" s="11"/>
      <c r="AJ129" s="11"/>
    </row>
    <row r="130" spans="1:37" s="16" customFormat="1" ht="13.5" customHeight="1" x14ac:dyDescent="0.25">
      <c r="A130" s="39">
        <v>167</v>
      </c>
      <c r="B130" s="39">
        <v>1000042</v>
      </c>
      <c r="C130" s="11" t="s">
        <v>102</v>
      </c>
      <c r="D130" s="48" t="s">
        <v>184</v>
      </c>
      <c r="E130" s="48"/>
      <c r="F130" s="39">
        <f t="shared" si="1"/>
        <v>129</v>
      </c>
      <c r="G130" s="39"/>
      <c r="H130" s="39"/>
      <c r="I130" s="39"/>
      <c r="J130" s="17"/>
      <c r="K130" s="31"/>
      <c r="L130" s="31"/>
      <c r="M130" s="35"/>
      <c r="N130" s="31"/>
      <c r="O130" s="34"/>
      <c r="P130" s="42"/>
      <c r="Q130" s="13"/>
      <c r="R130" s="14"/>
      <c r="S130" s="38"/>
      <c r="T130" s="38"/>
      <c r="U130" s="39"/>
      <c r="V130" s="38"/>
      <c r="W130" s="38"/>
      <c r="X130" s="15"/>
      <c r="Y130" s="15"/>
      <c r="Z130" s="15"/>
      <c r="AA130" s="15"/>
      <c r="AB130" s="11"/>
      <c r="AC130" s="37"/>
      <c r="AD130" s="11"/>
      <c r="AE130" s="11"/>
      <c r="AF130" s="11"/>
      <c r="AG130" s="11"/>
      <c r="AH130" s="11"/>
      <c r="AI130" s="11"/>
      <c r="AJ130" s="11"/>
    </row>
    <row r="131" spans="1:37" s="20" customFormat="1" ht="13.5" customHeight="1" x14ac:dyDescent="0.25">
      <c r="A131" s="181"/>
      <c r="B131" s="181"/>
      <c r="F131" s="39">
        <v>1</v>
      </c>
      <c r="G131" s="181">
        <f>F131+1</f>
        <v>2</v>
      </c>
      <c r="H131" s="181">
        <f>G131+1</f>
        <v>3</v>
      </c>
      <c r="I131" s="181">
        <f t="shared" ref="I131:AK131" si="2">H131+1</f>
        <v>4</v>
      </c>
      <c r="J131" s="182">
        <f t="shared" si="2"/>
        <v>5</v>
      </c>
      <c r="K131" s="182">
        <f t="shared" si="2"/>
        <v>6</v>
      </c>
      <c r="L131" s="182">
        <f t="shared" si="2"/>
        <v>7</v>
      </c>
      <c r="M131" s="182">
        <f t="shared" si="2"/>
        <v>8</v>
      </c>
      <c r="N131" s="182">
        <f t="shared" si="2"/>
        <v>9</v>
      </c>
      <c r="O131" s="182">
        <f t="shared" si="2"/>
        <v>10</v>
      </c>
      <c r="P131" s="182">
        <f t="shared" si="2"/>
        <v>11</v>
      </c>
      <c r="Q131" s="182">
        <f t="shared" si="2"/>
        <v>12</v>
      </c>
      <c r="R131" s="182">
        <f t="shared" si="2"/>
        <v>13</v>
      </c>
      <c r="S131" s="182">
        <f t="shared" si="2"/>
        <v>14</v>
      </c>
      <c r="T131" s="182">
        <f t="shared" si="2"/>
        <v>15</v>
      </c>
      <c r="U131" s="182">
        <f t="shared" si="2"/>
        <v>16</v>
      </c>
      <c r="V131" s="182">
        <f t="shared" si="2"/>
        <v>17</v>
      </c>
      <c r="W131" s="182">
        <f t="shared" si="2"/>
        <v>18</v>
      </c>
      <c r="X131" s="182">
        <f t="shared" si="2"/>
        <v>19</v>
      </c>
      <c r="Y131" s="182">
        <f t="shared" si="2"/>
        <v>20</v>
      </c>
      <c r="Z131" s="182">
        <f t="shared" si="2"/>
        <v>21</v>
      </c>
      <c r="AA131" s="182">
        <f t="shared" si="2"/>
        <v>22</v>
      </c>
      <c r="AB131" s="182">
        <f t="shared" si="2"/>
        <v>23</v>
      </c>
      <c r="AC131" s="182">
        <f t="shared" si="2"/>
        <v>24</v>
      </c>
      <c r="AD131" s="182">
        <f t="shared" si="2"/>
        <v>25</v>
      </c>
      <c r="AE131" s="182">
        <f t="shared" si="2"/>
        <v>26</v>
      </c>
      <c r="AF131" s="182">
        <f t="shared" si="2"/>
        <v>27</v>
      </c>
      <c r="AG131" s="182">
        <f t="shared" si="2"/>
        <v>28</v>
      </c>
      <c r="AH131" s="182">
        <f t="shared" si="2"/>
        <v>29</v>
      </c>
      <c r="AI131" s="182">
        <f t="shared" si="2"/>
        <v>30</v>
      </c>
      <c r="AJ131" s="182">
        <f t="shared" si="2"/>
        <v>31</v>
      </c>
      <c r="AK131" s="182">
        <f t="shared" si="2"/>
        <v>32</v>
      </c>
    </row>
    <row r="132" spans="1:37" s="20" customFormat="1" ht="13.5" customHeight="1" x14ac:dyDescent="0.25">
      <c r="A132" s="181"/>
      <c r="B132" s="181"/>
      <c r="F132" s="181"/>
      <c r="G132" s="181"/>
      <c r="H132" s="181"/>
      <c r="I132" s="181"/>
      <c r="J132" s="182"/>
      <c r="K132" s="32"/>
      <c r="L132" s="32"/>
      <c r="M132" s="183"/>
      <c r="N132" s="32"/>
      <c r="O132" s="184"/>
      <c r="P132" s="185">
        <f>91947*12/8760</f>
        <v>125.95479452054795</v>
      </c>
      <c r="Q132" s="23"/>
      <c r="R132" s="24"/>
      <c r="S132" s="186"/>
      <c r="T132" s="186"/>
      <c r="U132" s="181"/>
      <c r="V132" s="186"/>
      <c r="W132" s="186"/>
      <c r="X132" s="25"/>
      <c r="Y132" s="25"/>
      <c r="Z132" s="25"/>
      <c r="AA132" s="25"/>
      <c r="AC132" s="187"/>
    </row>
    <row r="133" spans="1:37" s="20" customFormat="1" ht="13.5" customHeight="1" x14ac:dyDescent="0.25">
      <c r="A133" s="19"/>
      <c r="B133" s="43"/>
      <c r="F133" s="19"/>
      <c r="G133" s="19"/>
      <c r="H133" s="21">
        <f>110.26*Índices!B341/Índices!B221</f>
        <v>195.39997699897989</v>
      </c>
      <c r="I133" s="19"/>
      <c r="J133" s="182"/>
      <c r="K133" s="32"/>
      <c r="L133" s="32"/>
      <c r="M133" s="21"/>
      <c r="N133" s="32"/>
      <c r="O133" s="32"/>
      <c r="P133" s="22"/>
      <c r="Q133" s="23"/>
      <c r="R133" s="24"/>
      <c r="U133" s="19"/>
      <c r="X133" s="25"/>
      <c r="Y133" s="25"/>
      <c r="Z133" s="25"/>
      <c r="AA133" s="25"/>
    </row>
    <row r="134" spans="1:37" s="20" customFormat="1" ht="13.5" customHeight="1" x14ac:dyDescent="0.25">
      <c r="A134" s="19"/>
      <c r="B134" s="43"/>
      <c r="F134" s="19"/>
      <c r="G134" s="19"/>
      <c r="H134" s="19"/>
      <c r="I134" s="19"/>
      <c r="J134" s="182"/>
      <c r="K134" s="32"/>
      <c r="L134" s="32"/>
      <c r="M134" s="21"/>
      <c r="N134" s="32"/>
      <c r="O134" s="32"/>
      <c r="P134" s="22"/>
      <c r="Q134" s="23"/>
      <c r="R134" s="24"/>
      <c r="U134" s="19"/>
      <c r="X134" s="25"/>
      <c r="Y134" s="25"/>
      <c r="Z134" s="25"/>
      <c r="AA134" s="25"/>
    </row>
    <row r="135" spans="1:37" s="20" customFormat="1" ht="13.5" customHeight="1" x14ac:dyDescent="0.25">
      <c r="A135" s="19"/>
      <c r="B135" s="43"/>
      <c r="F135" s="19"/>
      <c r="G135" s="19"/>
      <c r="H135" s="19"/>
      <c r="I135" s="19"/>
      <c r="J135" s="182"/>
      <c r="K135" s="32"/>
      <c r="L135" s="32"/>
      <c r="M135" s="21"/>
      <c r="N135" s="32"/>
      <c r="O135" s="32"/>
      <c r="P135" s="22"/>
      <c r="Q135" s="23"/>
      <c r="R135" s="24"/>
      <c r="U135" s="19"/>
      <c r="X135" s="25"/>
      <c r="Y135" s="25"/>
      <c r="Z135" s="25"/>
      <c r="AA135" s="25"/>
    </row>
    <row r="136" spans="1:37" s="20" customFormat="1" ht="13.5" customHeight="1" x14ac:dyDescent="0.25">
      <c r="A136" s="19"/>
      <c r="B136" s="43"/>
      <c r="F136" s="19"/>
      <c r="G136" s="19"/>
      <c r="H136" s="19"/>
      <c r="I136" s="19"/>
      <c r="J136" s="182"/>
      <c r="K136" s="32"/>
      <c r="L136" s="32"/>
      <c r="M136" s="21"/>
      <c r="N136" s="32"/>
      <c r="O136" s="32"/>
      <c r="P136" s="22"/>
      <c r="Q136" s="23"/>
      <c r="R136" s="24"/>
      <c r="U136" s="19"/>
      <c r="X136" s="25"/>
      <c r="Y136" s="25"/>
      <c r="Z136" s="25"/>
      <c r="AA136" s="25"/>
    </row>
    <row r="137" spans="1:37" s="20" customFormat="1" ht="13.5" customHeight="1" x14ac:dyDescent="0.25">
      <c r="A137" s="19"/>
      <c r="B137" s="43"/>
      <c r="F137" s="19"/>
      <c r="G137" s="19"/>
      <c r="H137" s="19"/>
      <c r="I137" s="19"/>
      <c r="J137" s="182"/>
      <c r="K137" s="32"/>
      <c r="L137" s="32"/>
      <c r="M137" s="21"/>
      <c r="N137" s="32"/>
      <c r="O137" s="32"/>
      <c r="P137" s="22"/>
      <c r="Q137" s="23"/>
      <c r="R137" s="24"/>
      <c r="U137" s="19"/>
      <c r="X137" s="25"/>
      <c r="Y137" s="25"/>
      <c r="Z137" s="25"/>
      <c r="AA137" s="25"/>
    </row>
    <row r="138" spans="1:37" s="20" customFormat="1" ht="13.5" customHeight="1" x14ac:dyDescent="0.25">
      <c r="A138" s="19"/>
      <c r="B138" s="43"/>
      <c r="F138" s="19"/>
      <c r="G138" s="19"/>
      <c r="H138" s="19"/>
      <c r="I138" s="19"/>
      <c r="J138" s="182"/>
      <c r="K138" s="32"/>
      <c r="L138" s="32"/>
      <c r="M138" s="21"/>
      <c r="N138" s="32"/>
      <c r="O138" s="32"/>
      <c r="P138" s="22"/>
      <c r="Q138" s="23"/>
      <c r="R138" s="24"/>
      <c r="U138" s="19"/>
      <c r="X138" s="25"/>
      <c r="Y138" s="25"/>
      <c r="Z138" s="25"/>
      <c r="AA138" s="25"/>
    </row>
    <row r="139" spans="1:37" s="20" customFormat="1" ht="13.5" customHeight="1" x14ac:dyDescent="0.25">
      <c r="A139" s="19"/>
      <c r="B139" s="43"/>
      <c r="F139" s="19"/>
      <c r="G139" s="19"/>
      <c r="H139" s="19"/>
      <c r="I139" s="19"/>
      <c r="J139" s="182"/>
      <c r="K139" s="32"/>
      <c r="L139" s="32"/>
      <c r="M139" s="21"/>
      <c r="N139" s="32"/>
      <c r="O139" s="32"/>
      <c r="P139" s="22"/>
      <c r="Q139" s="23"/>
      <c r="R139" s="24"/>
      <c r="U139" s="19"/>
      <c r="X139" s="25"/>
      <c r="Y139" s="25"/>
      <c r="Z139" s="25"/>
      <c r="AA139" s="25"/>
    </row>
    <row r="140" spans="1:37" s="20" customFormat="1" ht="13.5" customHeight="1" x14ac:dyDescent="0.25">
      <c r="A140" s="19"/>
      <c r="B140" s="43"/>
      <c r="F140" s="19"/>
      <c r="G140" s="19"/>
      <c r="H140" s="19"/>
      <c r="I140" s="19"/>
      <c r="J140" s="182"/>
      <c r="K140" s="32"/>
      <c r="L140" s="32"/>
      <c r="M140" s="21"/>
      <c r="N140" s="32"/>
      <c r="O140" s="32"/>
      <c r="P140" s="22"/>
      <c r="Q140" s="23"/>
      <c r="R140" s="24"/>
      <c r="U140" s="19"/>
      <c r="X140" s="25"/>
      <c r="Y140" s="25"/>
      <c r="Z140" s="25"/>
      <c r="AA140" s="25"/>
    </row>
    <row r="141" spans="1:37" s="20" customFormat="1" ht="13.5" customHeight="1" x14ac:dyDescent="0.25">
      <c r="A141" s="19"/>
      <c r="B141" s="43"/>
      <c r="F141" s="19"/>
      <c r="G141" s="19"/>
      <c r="H141" s="19"/>
      <c r="I141" s="19"/>
      <c r="J141" s="182"/>
      <c r="K141" s="32"/>
      <c r="L141" s="32"/>
      <c r="M141" s="21"/>
      <c r="N141" s="32"/>
      <c r="O141" s="32"/>
      <c r="P141" s="22"/>
      <c r="Q141" s="23"/>
      <c r="R141" s="24"/>
      <c r="U141" s="19"/>
      <c r="X141" s="25"/>
      <c r="Y141" s="25"/>
      <c r="Z141" s="25"/>
      <c r="AA141" s="25"/>
    </row>
    <row r="142" spans="1:37" s="20" customFormat="1" ht="13.5" customHeight="1" x14ac:dyDescent="0.25">
      <c r="A142" s="19"/>
      <c r="B142" s="43"/>
      <c r="F142" s="19"/>
      <c r="G142" s="19"/>
      <c r="H142" s="19"/>
      <c r="I142" s="19"/>
      <c r="J142" s="182"/>
      <c r="K142" s="32"/>
      <c r="L142" s="32"/>
      <c r="M142" s="21"/>
      <c r="N142" s="32"/>
      <c r="O142" s="32"/>
      <c r="P142" s="22"/>
      <c r="Q142" s="23"/>
      <c r="R142" s="24"/>
      <c r="U142" s="19"/>
      <c r="X142" s="25"/>
      <c r="Y142" s="25"/>
      <c r="Z142" s="25"/>
      <c r="AA142" s="25"/>
    </row>
    <row r="143" spans="1:37" s="20" customFormat="1" ht="13.5" customHeight="1" x14ac:dyDescent="0.25">
      <c r="A143" s="19"/>
      <c r="B143" s="43"/>
      <c r="F143" s="19"/>
      <c r="G143" s="19"/>
      <c r="H143" s="19"/>
      <c r="I143" s="19"/>
      <c r="J143" s="182"/>
      <c r="K143" s="32"/>
      <c r="L143" s="32"/>
      <c r="M143" s="21"/>
      <c r="N143" s="32"/>
      <c r="O143" s="32"/>
      <c r="P143" s="22"/>
      <c r="Q143" s="23"/>
      <c r="R143" s="24"/>
      <c r="U143" s="19"/>
      <c r="X143" s="25"/>
      <c r="Y143" s="25"/>
      <c r="Z143" s="25"/>
      <c r="AA143" s="25"/>
    </row>
    <row r="144" spans="1:37" s="20" customFormat="1" ht="13.5" customHeight="1" x14ac:dyDescent="0.25">
      <c r="A144" s="19"/>
      <c r="B144" s="43"/>
      <c r="F144" s="19"/>
      <c r="G144" s="19"/>
      <c r="H144" s="19"/>
      <c r="I144" s="19"/>
      <c r="J144" s="182"/>
      <c r="K144" s="32"/>
      <c r="L144" s="32"/>
      <c r="M144" s="21"/>
      <c r="N144" s="32"/>
      <c r="O144" s="32"/>
      <c r="P144" s="22"/>
      <c r="Q144" s="23"/>
      <c r="R144" s="24"/>
      <c r="U144" s="19"/>
      <c r="X144" s="25"/>
      <c r="Y144" s="25"/>
      <c r="Z144" s="25"/>
      <c r="AA144" s="25"/>
    </row>
    <row r="145" spans="1:27" s="20" customFormat="1" ht="13.5" customHeight="1" x14ac:dyDescent="0.25">
      <c r="A145" s="19"/>
      <c r="B145" s="43"/>
      <c r="F145" s="19"/>
      <c r="G145" s="19"/>
      <c r="H145" s="19"/>
      <c r="I145" s="19"/>
      <c r="J145" s="182"/>
      <c r="K145" s="32"/>
      <c r="L145" s="32"/>
      <c r="M145" s="21"/>
      <c r="N145" s="32"/>
      <c r="O145" s="32"/>
      <c r="P145" s="22"/>
      <c r="Q145" s="23"/>
      <c r="R145" s="24"/>
      <c r="U145" s="19"/>
      <c r="X145" s="25"/>
      <c r="Y145" s="25"/>
      <c r="Z145" s="25"/>
      <c r="AA145" s="25"/>
    </row>
    <row r="146" spans="1:27" s="20" customFormat="1" ht="13.5" customHeight="1" x14ac:dyDescent="0.25">
      <c r="A146" s="19"/>
      <c r="B146" s="43"/>
      <c r="F146" s="19"/>
      <c r="G146" s="19"/>
      <c r="H146" s="19"/>
      <c r="I146" s="19"/>
      <c r="J146" s="182"/>
      <c r="K146" s="32"/>
      <c r="L146" s="32"/>
      <c r="M146" s="21"/>
      <c r="N146" s="32"/>
      <c r="O146" s="32"/>
      <c r="P146" s="22"/>
      <c r="Q146" s="23"/>
      <c r="R146" s="24"/>
      <c r="U146" s="19"/>
      <c r="X146" s="25"/>
      <c r="Y146" s="25"/>
      <c r="Z146" s="25"/>
      <c r="AA146" s="25"/>
    </row>
    <row r="147" spans="1:27" s="20" customFormat="1" ht="13.5" customHeight="1" x14ac:dyDescent="0.25">
      <c r="A147" s="19"/>
      <c r="B147" s="43"/>
      <c r="F147" s="19"/>
      <c r="G147" s="19"/>
      <c r="H147" s="19"/>
      <c r="I147" s="19"/>
      <c r="J147" s="182"/>
      <c r="K147" s="32"/>
      <c r="L147" s="32"/>
      <c r="M147" s="21"/>
      <c r="N147" s="32"/>
      <c r="O147" s="32"/>
      <c r="P147" s="22"/>
      <c r="Q147" s="23"/>
      <c r="R147" s="24"/>
      <c r="U147" s="19"/>
      <c r="X147" s="25"/>
      <c r="Y147" s="25"/>
      <c r="Z147" s="25"/>
      <c r="AA147" s="25"/>
    </row>
    <row r="148" spans="1:27" s="20" customFormat="1" ht="13.5" customHeight="1" x14ac:dyDescent="0.25">
      <c r="A148" s="19"/>
      <c r="B148" s="43"/>
      <c r="F148" s="19"/>
      <c r="G148" s="19"/>
      <c r="H148" s="19"/>
      <c r="I148" s="19"/>
      <c r="J148" s="182"/>
      <c r="K148" s="32"/>
      <c r="L148" s="32"/>
      <c r="M148" s="21"/>
      <c r="N148" s="32"/>
      <c r="O148" s="32"/>
      <c r="P148" s="22"/>
      <c r="Q148" s="23"/>
      <c r="R148" s="24"/>
      <c r="U148" s="19"/>
      <c r="X148" s="25"/>
      <c r="Y148" s="25"/>
      <c r="Z148" s="25"/>
      <c r="AA148" s="25"/>
    </row>
    <row r="149" spans="1:27" s="20" customFormat="1" ht="13.5" customHeight="1" x14ac:dyDescent="0.25">
      <c r="A149" s="19"/>
      <c r="B149" s="43"/>
      <c r="F149" s="19"/>
      <c r="G149" s="19"/>
      <c r="H149" s="19"/>
      <c r="I149" s="19"/>
      <c r="J149" s="182"/>
      <c r="K149" s="32"/>
      <c r="L149" s="32"/>
      <c r="M149" s="21"/>
      <c r="N149" s="32"/>
      <c r="O149" s="32"/>
      <c r="P149" s="22"/>
      <c r="Q149" s="23"/>
      <c r="R149" s="24"/>
      <c r="U149" s="19"/>
      <c r="X149" s="25"/>
      <c r="Y149" s="25"/>
      <c r="Z149" s="25"/>
      <c r="AA149" s="25"/>
    </row>
    <row r="150" spans="1:27" s="20" customFormat="1" ht="13.5" customHeight="1" x14ac:dyDescent="0.25">
      <c r="A150" s="19"/>
      <c r="B150" s="43"/>
      <c r="F150" s="19"/>
      <c r="G150" s="19"/>
      <c r="H150" s="19"/>
      <c r="I150" s="19"/>
      <c r="J150" s="182"/>
      <c r="K150" s="32"/>
      <c r="L150" s="32"/>
      <c r="M150" s="21"/>
      <c r="N150" s="32"/>
      <c r="O150" s="32"/>
      <c r="P150" s="22"/>
      <c r="Q150" s="23"/>
      <c r="R150" s="24"/>
      <c r="U150" s="19"/>
      <c r="X150" s="25"/>
      <c r="Y150" s="25"/>
      <c r="Z150" s="25"/>
      <c r="AA150" s="25"/>
    </row>
    <row r="151" spans="1:27" s="20" customFormat="1" ht="13.5" customHeight="1" x14ac:dyDescent="0.25">
      <c r="A151" s="19"/>
      <c r="B151" s="43"/>
      <c r="F151" s="19"/>
      <c r="G151" s="19"/>
      <c r="H151" s="19"/>
      <c r="I151" s="19"/>
      <c r="J151" s="182"/>
      <c r="K151" s="32"/>
      <c r="L151" s="32"/>
      <c r="M151" s="21"/>
      <c r="N151" s="32"/>
      <c r="O151" s="32"/>
      <c r="P151" s="22"/>
      <c r="Q151" s="23"/>
      <c r="R151" s="24"/>
      <c r="U151" s="19"/>
      <c r="X151" s="25"/>
      <c r="Y151" s="25"/>
      <c r="Z151" s="25"/>
      <c r="AA151" s="25"/>
    </row>
    <row r="152" spans="1:27" s="20" customFormat="1" ht="13.5" customHeight="1" x14ac:dyDescent="0.25">
      <c r="A152" s="19"/>
      <c r="B152" s="43"/>
      <c r="F152" s="19"/>
      <c r="G152" s="19"/>
      <c r="H152" s="19"/>
      <c r="I152" s="19"/>
      <c r="J152" s="182"/>
      <c r="K152" s="32"/>
      <c r="L152" s="32"/>
      <c r="M152" s="21"/>
      <c r="N152" s="32"/>
      <c r="O152" s="32"/>
      <c r="P152" s="22"/>
      <c r="Q152" s="23"/>
      <c r="R152" s="24"/>
      <c r="U152" s="19"/>
      <c r="X152" s="25"/>
      <c r="Y152" s="25"/>
      <c r="Z152" s="25"/>
      <c r="AA152" s="25"/>
    </row>
    <row r="153" spans="1:27" s="20" customFormat="1" ht="13.5" customHeight="1" x14ac:dyDescent="0.25">
      <c r="A153" s="19"/>
      <c r="B153" s="43"/>
      <c r="F153" s="19"/>
      <c r="G153" s="19"/>
      <c r="H153" s="19"/>
      <c r="I153" s="19"/>
      <c r="J153" s="182"/>
      <c r="K153" s="32"/>
      <c r="L153" s="32"/>
      <c r="M153" s="21"/>
      <c r="N153" s="32"/>
      <c r="O153" s="32"/>
      <c r="P153" s="22"/>
      <c r="Q153" s="23"/>
      <c r="R153" s="24"/>
      <c r="U153" s="19"/>
      <c r="X153" s="25"/>
      <c r="Y153" s="25"/>
      <c r="Z153" s="25"/>
      <c r="AA153" s="25"/>
    </row>
    <row r="154" spans="1:27" s="20" customFormat="1" ht="13.5" customHeight="1" x14ac:dyDescent="0.25">
      <c r="A154" s="19"/>
      <c r="B154" s="43"/>
      <c r="F154" s="19"/>
      <c r="G154" s="19"/>
      <c r="H154" s="19"/>
      <c r="I154" s="19"/>
      <c r="J154" s="182"/>
      <c r="K154" s="32"/>
      <c r="L154" s="32"/>
      <c r="M154" s="21"/>
      <c r="N154" s="32"/>
      <c r="O154" s="32"/>
      <c r="P154" s="22"/>
      <c r="Q154" s="23"/>
      <c r="R154" s="24"/>
      <c r="U154" s="19"/>
      <c r="X154" s="25"/>
      <c r="Y154" s="25"/>
      <c r="Z154" s="25"/>
      <c r="AA154" s="25"/>
    </row>
    <row r="155" spans="1:27" s="20" customFormat="1" ht="13.5" customHeight="1" x14ac:dyDescent="0.25">
      <c r="A155" s="19"/>
      <c r="B155" s="43"/>
      <c r="F155" s="19"/>
      <c r="G155" s="19"/>
      <c r="H155" s="19"/>
      <c r="I155" s="19"/>
      <c r="J155" s="182"/>
      <c r="K155" s="32"/>
      <c r="L155" s="32"/>
      <c r="M155" s="21"/>
      <c r="N155" s="32"/>
      <c r="O155" s="32"/>
      <c r="P155" s="22"/>
      <c r="Q155" s="23"/>
      <c r="R155" s="24"/>
      <c r="U155" s="19"/>
      <c r="X155" s="25"/>
      <c r="Y155" s="25"/>
      <c r="Z155" s="25"/>
      <c r="AA155" s="25"/>
    </row>
    <row r="156" spans="1:27" s="20" customFormat="1" ht="13.5" customHeight="1" x14ac:dyDescent="0.25">
      <c r="A156" s="19"/>
      <c r="B156" s="43"/>
      <c r="F156" s="19"/>
      <c r="G156" s="19"/>
      <c r="H156" s="19"/>
      <c r="I156" s="19"/>
      <c r="J156" s="182"/>
      <c r="K156" s="32"/>
      <c r="L156" s="32"/>
      <c r="M156" s="21"/>
      <c r="N156" s="32"/>
      <c r="O156" s="32"/>
      <c r="P156" s="22"/>
      <c r="Q156" s="23"/>
      <c r="R156" s="24"/>
      <c r="U156" s="19"/>
      <c r="X156" s="25"/>
      <c r="Y156" s="25"/>
      <c r="Z156" s="25"/>
      <c r="AA156" s="25"/>
    </row>
    <row r="157" spans="1:27" s="20" customFormat="1" ht="13.5" customHeight="1" x14ac:dyDescent="0.25">
      <c r="A157" s="19"/>
      <c r="B157" s="43"/>
      <c r="F157" s="19"/>
      <c r="G157" s="19"/>
      <c r="H157" s="19"/>
      <c r="I157" s="19"/>
      <c r="J157" s="182"/>
      <c r="K157" s="32"/>
      <c r="L157" s="32"/>
      <c r="M157" s="21"/>
      <c r="N157" s="32"/>
      <c r="O157" s="32"/>
      <c r="P157" s="22"/>
      <c r="Q157" s="23"/>
      <c r="R157" s="24"/>
      <c r="U157" s="19"/>
      <c r="X157" s="25"/>
      <c r="Y157" s="25"/>
      <c r="Z157" s="25"/>
      <c r="AA157" s="25"/>
    </row>
    <row r="158" spans="1:27" s="20" customFormat="1" ht="13.5" customHeight="1" x14ac:dyDescent="0.25">
      <c r="A158" s="19"/>
      <c r="B158" s="43"/>
      <c r="F158" s="19"/>
      <c r="G158" s="19"/>
      <c r="H158" s="19"/>
      <c r="I158" s="19"/>
      <c r="J158" s="182"/>
      <c r="K158" s="32"/>
      <c r="L158" s="32"/>
      <c r="M158" s="21"/>
      <c r="N158" s="32"/>
      <c r="O158" s="32"/>
      <c r="P158" s="22"/>
      <c r="Q158" s="23"/>
      <c r="R158" s="24"/>
      <c r="U158" s="19"/>
      <c r="X158" s="25"/>
      <c r="Y158" s="25"/>
      <c r="Z158" s="25"/>
      <c r="AA158" s="25"/>
    </row>
    <row r="159" spans="1:27" s="20" customFormat="1" ht="13.5" customHeight="1" x14ac:dyDescent="0.25">
      <c r="A159" s="19"/>
      <c r="B159" s="43"/>
      <c r="F159" s="19"/>
      <c r="G159" s="19"/>
      <c r="H159" s="19"/>
      <c r="I159" s="19"/>
      <c r="J159" s="182"/>
      <c r="K159" s="32"/>
      <c r="L159" s="32"/>
      <c r="M159" s="21"/>
      <c r="N159" s="32"/>
      <c r="O159" s="32"/>
      <c r="P159" s="22"/>
      <c r="Q159" s="23"/>
      <c r="R159" s="24"/>
      <c r="U159" s="19"/>
      <c r="X159" s="25"/>
      <c r="Y159" s="25"/>
      <c r="Z159" s="25"/>
      <c r="AA159" s="25"/>
    </row>
    <row r="160" spans="1:27" s="20" customFormat="1" ht="13.5" customHeight="1" x14ac:dyDescent="0.25">
      <c r="A160" s="19"/>
      <c r="B160" s="43"/>
      <c r="F160" s="19"/>
      <c r="G160" s="19"/>
      <c r="H160" s="19"/>
      <c r="I160" s="19"/>
      <c r="J160" s="182"/>
      <c r="K160" s="32"/>
      <c r="L160" s="32"/>
      <c r="M160" s="21"/>
      <c r="N160" s="32"/>
      <c r="O160" s="32"/>
      <c r="P160" s="22"/>
      <c r="Q160" s="23"/>
      <c r="R160" s="24"/>
      <c r="U160" s="19"/>
      <c r="X160" s="25"/>
      <c r="Y160" s="25"/>
      <c r="Z160" s="25"/>
      <c r="AA160" s="25"/>
    </row>
    <row r="161" spans="1:27" s="20" customFormat="1" ht="13.5" customHeight="1" x14ac:dyDescent="0.25">
      <c r="A161" s="19"/>
      <c r="B161" s="43"/>
      <c r="F161" s="19"/>
      <c r="G161" s="19"/>
      <c r="H161" s="19"/>
      <c r="I161" s="19"/>
      <c r="J161" s="182"/>
      <c r="K161" s="32"/>
      <c r="L161" s="32"/>
      <c r="M161" s="21"/>
      <c r="N161" s="32"/>
      <c r="O161" s="32"/>
      <c r="P161" s="22"/>
      <c r="Q161" s="23"/>
      <c r="R161" s="24"/>
      <c r="U161" s="19"/>
      <c r="X161" s="25"/>
      <c r="Y161" s="25"/>
      <c r="Z161" s="25"/>
      <c r="AA161" s="25"/>
    </row>
    <row r="162" spans="1:27" s="20" customFormat="1" ht="13.5" customHeight="1" x14ac:dyDescent="0.25">
      <c r="A162" s="19"/>
      <c r="B162" s="43"/>
      <c r="F162" s="19"/>
      <c r="G162" s="19"/>
      <c r="H162" s="19"/>
      <c r="I162" s="19"/>
      <c r="J162" s="182"/>
      <c r="K162" s="32"/>
      <c r="L162" s="32"/>
      <c r="M162" s="21"/>
      <c r="N162" s="32"/>
      <c r="O162" s="32"/>
      <c r="P162" s="22"/>
      <c r="Q162" s="23"/>
      <c r="R162" s="24"/>
      <c r="U162" s="19"/>
      <c r="X162" s="25"/>
      <c r="Y162" s="25"/>
      <c r="Z162" s="25"/>
      <c r="AA162" s="25"/>
    </row>
    <row r="163" spans="1:27" s="20" customFormat="1" ht="13.5" customHeight="1" x14ac:dyDescent="0.25">
      <c r="A163" s="19"/>
      <c r="B163" s="43"/>
      <c r="F163" s="19"/>
      <c r="G163" s="19"/>
      <c r="H163" s="19"/>
      <c r="I163" s="19"/>
      <c r="J163" s="182"/>
      <c r="K163" s="32"/>
      <c r="L163" s="32"/>
      <c r="M163" s="21"/>
      <c r="N163" s="32"/>
      <c r="O163" s="32"/>
      <c r="P163" s="22"/>
      <c r="Q163" s="23"/>
      <c r="R163" s="24"/>
      <c r="U163" s="19"/>
      <c r="X163" s="25"/>
      <c r="Y163" s="25"/>
      <c r="Z163" s="25"/>
      <c r="AA163" s="25"/>
    </row>
    <row r="164" spans="1:27" s="20" customFormat="1" ht="13.5" customHeight="1" x14ac:dyDescent="0.25">
      <c r="A164" s="19"/>
      <c r="B164" s="43"/>
      <c r="F164" s="19"/>
      <c r="G164" s="19"/>
      <c r="H164" s="19"/>
      <c r="I164" s="19"/>
      <c r="J164" s="182"/>
      <c r="K164" s="32"/>
      <c r="L164" s="32"/>
      <c r="M164" s="21"/>
      <c r="N164" s="32"/>
      <c r="O164" s="32"/>
      <c r="P164" s="22"/>
      <c r="Q164" s="23"/>
      <c r="R164" s="24"/>
      <c r="U164" s="19"/>
      <c r="X164" s="25"/>
      <c r="Y164" s="25"/>
      <c r="Z164" s="25"/>
      <c r="AA164" s="25"/>
    </row>
    <row r="165" spans="1:27" s="20" customFormat="1" ht="13.5" customHeight="1" x14ac:dyDescent="0.25">
      <c r="A165" s="19"/>
      <c r="B165" s="43"/>
      <c r="F165" s="19"/>
      <c r="G165" s="19"/>
      <c r="H165" s="19"/>
      <c r="I165" s="19"/>
      <c r="J165" s="182"/>
      <c r="K165" s="32"/>
      <c r="L165" s="32"/>
      <c r="M165" s="21"/>
      <c r="N165" s="32"/>
      <c r="O165" s="32"/>
      <c r="P165" s="22"/>
      <c r="Q165" s="23"/>
      <c r="R165" s="24"/>
      <c r="U165" s="19"/>
      <c r="X165" s="25"/>
      <c r="Y165" s="25"/>
      <c r="Z165" s="25"/>
      <c r="AA165" s="25"/>
    </row>
    <row r="166" spans="1:27" s="20" customFormat="1" ht="13.5" customHeight="1" x14ac:dyDescent="0.25">
      <c r="A166" s="19"/>
      <c r="B166" s="43"/>
      <c r="F166" s="19"/>
      <c r="G166" s="19"/>
      <c r="H166" s="19"/>
      <c r="I166" s="19"/>
      <c r="J166" s="182"/>
      <c r="K166" s="32"/>
      <c r="L166" s="32"/>
      <c r="M166" s="21"/>
      <c r="N166" s="32"/>
      <c r="O166" s="32"/>
      <c r="P166" s="22"/>
      <c r="Q166" s="23"/>
      <c r="R166" s="24"/>
      <c r="U166" s="19"/>
      <c r="X166" s="25"/>
      <c r="Y166" s="25"/>
      <c r="Z166" s="25"/>
      <c r="AA166" s="25"/>
    </row>
    <row r="167" spans="1:27" s="20" customFormat="1" ht="13.5" customHeight="1" x14ac:dyDescent="0.25">
      <c r="A167" s="19"/>
      <c r="B167" s="43"/>
      <c r="F167" s="19"/>
      <c r="G167" s="19"/>
      <c r="H167" s="19"/>
      <c r="I167" s="19"/>
      <c r="J167" s="182"/>
      <c r="K167" s="32"/>
      <c r="L167" s="32"/>
      <c r="M167" s="21"/>
      <c r="N167" s="32"/>
      <c r="O167" s="32"/>
      <c r="P167" s="22"/>
      <c r="Q167" s="23"/>
      <c r="R167" s="24"/>
      <c r="U167" s="19"/>
      <c r="X167" s="25"/>
      <c r="Y167" s="25"/>
      <c r="Z167" s="25"/>
      <c r="AA167" s="25"/>
    </row>
    <row r="168" spans="1:27" s="20" customFormat="1" ht="13.5" customHeight="1" x14ac:dyDescent="0.25">
      <c r="A168" s="19"/>
      <c r="B168" s="43"/>
      <c r="F168" s="19"/>
      <c r="G168" s="19"/>
      <c r="H168" s="19"/>
      <c r="I168" s="19"/>
      <c r="J168" s="182"/>
      <c r="K168" s="32"/>
      <c r="L168" s="32"/>
      <c r="M168" s="21"/>
      <c r="N168" s="32"/>
      <c r="O168" s="32"/>
      <c r="P168" s="22"/>
      <c r="Q168" s="23"/>
      <c r="R168" s="24"/>
      <c r="U168" s="19"/>
      <c r="X168" s="25"/>
      <c r="Y168" s="25"/>
      <c r="Z168" s="25"/>
      <c r="AA168" s="25"/>
    </row>
    <row r="169" spans="1:27" s="20" customFormat="1" ht="13.5" customHeight="1" x14ac:dyDescent="0.25">
      <c r="A169" s="19"/>
      <c r="B169" s="43"/>
      <c r="F169" s="19"/>
      <c r="G169" s="19"/>
      <c r="H169" s="19"/>
      <c r="I169" s="19"/>
      <c r="J169" s="182"/>
      <c r="K169" s="32"/>
      <c r="L169" s="32"/>
      <c r="M169" s="21"/>
      <c r="N169" s="32"/>
      <c r="O169" s="32"/>
      <c r="P169" s="22"/>
      <c r="Q169" s="23"/>
      <c r="R169" s="24"/>
      <c r="U169" s="19"/>
      <c r="X169" s="25"/>
      <c r="Y169" s="25"/>
      <c r="Z169" s="25"/>
      <c r="AA169" s="25"/>
    </row>
    <row r="170" spans="1:27" s="20" customFormat="1" ht="13.5" customHeight="1" x14ac:dyDescent="0.25">
      <c r="A170" s="19"/>
      <c r="B170" s="43"/>
      <c r="F170" s="19"/>
      <c r="G170" s="19"/>
      <c r="H170" s="19"/>
      <c r="I170" s="19"/>
      <c r="J170" s="182"/>
      <c r="K170" s="32"/>
      <c r="L170" s="32"/>
      <c r="M170" s="21"/>
      <c r="N170" s="32"/>
      <c r="O170" s="32"/>
      <c r="P170" s="22"/>
      <c r="Q170" s="23"/>
      <c r="R170" s="24"/>
      <c r="U170" s="19"/>
      <c r="X170" s="25"/>
      <c r="Y170" s="25"/>
      <c r="Z170" s="25"/>
      <c r="AA170" s="25"/>
    </row>
    <row r="171" spans="1:27" s="20" customFormat="1" ht="13.5" customHeight="1" x14ac:dyDescent="0.25">
      <c r="A171" s="19"/>
      <c r="B171" s="43"/>
      <c r="F171" s="19"/>
      <c r="G171" s="19"/>
      <c r="H171" s="19"/>
      <c r="I171" s="19"/>
      <c r="J171" s="182"/>
      <c r="K171" s="32"/>
      <c r="L171" s="32"/>
      <c r="M171" s="21"/>
      <c r="N171" s="32"/>
      <c r="O171" s="32"/>
      <c r="P171" s="22"/>
      <c r="Q171" s="23"/>
      <c r="R171" s="24"/>
      <c r="U171" s="19"/>
      <c r="X171" s="25"/>
      <c r="Y171" s="25"/>
      <c r="Z171" s="25"/>
      <c r="AA171" s="25"/>
    </row>
    <row r="172" spans="1:27" s="20" customFormat="1" ht="13.5" customHeight="1" x14ac:dyDescent="0.25">
      <c r="A172" s="19"/>
      <c r="B172" s="43"/>
      <c r="F172" s="19"/>
      <c r="G172" s="19"/>
      <c r="H172" s="19"/>
      <c r="I172" s="19"/>
      <c r="J172" s="182"/>
      <c r="K172" s="32"/>
      <c r="L172" s="32"/>
      <c r="M172" s="21"/>
      <c r="N172" s="32"/>
      <c r="O172" s="32"/>
      <c r="P172" s="22"/>
      <c r="Q172" s="23"/>
      <c r="R172" s="24"/>
      <c r="U172" s="19"/>
      <c r="X172" s="25"/>
      <c r="Y172" s="25"/>
      <c r="Z172" s="25"/>
      <c r="AA172" s="25"/>
    </row>
    <row r="173" spans="1:27" s="20" customFormat="1" ht="13.5" customHeight="1" x14ac:dyDescent="0.25">
      <c r="A173" s="19"/>
      <c r="B173" s="43"/>
      <c r="F173" s="19"/>
      <c r="G173" s="19"/>
      <c r="H173" s="19"/>
      <c r="I173" s="19"/>
      <c r="J173" s="182"/>
      <c r="K173" s="32"/>
      <c r="L173" s="32"/>
      <c r="M173" s="21"/>
      <c r="N173" s="32"/>
      <c r="O173" s="32"/>
      <c r="P173" s="22"/>
      <c r="Q173" s="23"/>
      <c r="R173" s="24"/>
      <c r="U173" s="19"/>
      <c r="X173" s="25"/>
      <c r="Y173" s="25"/>
      <c r="Z173" s="25"/>
      <c r="AA173" s="25"/>
    </row>
    <row r="174" spans="1:27" s="20" customFormat="1" ht="13.5" customHeight="1" x14ac:dyDescent="0.25">
      <c r="A174" s="19"/>
      <c r="B174" s="43"/>
      <c r="F174" s="19"/>
      <c r="G174" s="19"/>
      <c r="H174" s="19"/>
      <c r="I174" s="19"/>
      <c r="J174" s="182"/>
      <c r="K174" s="32"/>
      <c r="L174" s="32"/>
      <c r="M174" s="21"/>
      <c r="N174" s="32"/>
      <c r="O174" s="32"/>
      <c r="P174" s="22"/>
      <c r="Q174" s="23"/>
      <c r="R174" s="24"/>
      <c r="U174" s="19"/>
      <c r="X174" s="25"/>
      <c r="Y174" s="25"/>
      <c r="Z174" s="25"/>
      <c r="AA174" s="25"/>
    </row>
    <row r="175" spans="1:27" s="20" customFormat="1" ht="13.5" customHeight="1" x14ac:dyDescent="0.25">
      <c r="A175" s="19"/>
      <c r="B175" s="43"/>
      <c r="F175" s="19"/>
      <c r="G175" s="19"/>
      <c r="H175" s="19"/>
      <c r="I175" s="19"/>
      <c r="J175" s="182"/>
      <c r="K175" s="32"/>
      <c r="L175" s="32"/>
      <c r="M175" s="21"/>
      <c r="N175" s="32"/>
      <c r="O175" s="32"/>
      <c r="P175" s="22"/>
      <c r="Q175" s="23"/>
      <c r="R175" s="24"/>
      <c r="U175" s="19"/>
      <c r="X175" s="25"/>
      <c r="Y175" s="25"/>
      <c r="Z175" s="25"/>
      <c r="AA175" s="25"/>
    </row>
    <row r="176" spans="1:27" s="20" customFormat="1" ht="13.5" customHeight="1" x14ac:dyDescent="0.25">
      <c r="A176" s="19"/>
      <c r="B176" s="43"/>
      <c r="F176" s="19"/>
      <c r="G176" s="19"/>
      <c r="H176" s="19"/>
      <c r="I176" s="19"/>
      <c r="J176" s="182"/>
      <c r="K176" s="32"/>
      <c r="L176" s="32"/>
      <c r="M176" s="21"/>
      <c r="N176" s="32"/>
      <c r="O176" s="32"/>
      <c r="P176" s="22"/>
      <c r="Q176" s="23"/>
      <c r="R176" s="24"/>
      <c r="U176" s="19"/>
      <c r="X176" s="25"/>
      <c r="Y176" s="25"/>
      <c r="Z176" s="25"/>
      <c r="AA176" s="25"/>
    </row>
    <row r="177" spans="1:27" s="20" customFormat="1" ht="13.5" customHeight="1" x14ac:dyDescent="0.25">
      <c r="A177" s="19"/>
      <c r="B177" s="43"/>
      <c r="F177" s="19"/>
      <c r="G177" s="19"/>
      <c r="H177" s="19"/>
      <c r="I177" s="19"/>
      <c r="J177" s="182"/>
      <c r="K177" s="32"/>
      <c r="L177" s="32"/>
      <c r="M177" s="21"/>
      <c r="N177" s="32"/>
      <c r="O177" s="32"/>
      <c r="P177" s="22"/>
      <c r="Q177" s="23"/>
      <c r="R177" s="24"/>
      <c r="U177" s="19"/>
      <c r="X177" s="25"/>
      <c r="Y177" s="25"/>
      <c r="Z177" s="25"/>
      <c r="AA177" s="25"/>
    </row>
    <row r="178" spans="1:27" s="20" customFormat="1" ht="13.5" customHeight="1" x14ac:dyDescent="0.25">
      <c r="A178" s="19"/>
      <c r="B178" s="43"/>
      <c r="F178" s="19"/>
      <c r="G178" s="19"/>
      <c r="H178" s="19"/>
      <c r="I178" s="19"/>
      <c r="J178" s="182"/>
      <c r="K178" s="32"/>
      <c r="L178" s="32"/>
      <c r="M178" s="21"/>
      <c r="N178" s="32"/>
      <c r="O178" s="32"/>
      <c r="P178" s="22"/>
      <c r="Q178" s="23"/>
      <c r="R178" s="24"/>
      <c r="U178" s="19"/>
      <c r="X178" s="25"/>
      <c r="Y178" s="25"/>
      <c r="Z178" s="25"/>
      <c r="AA178" s="25"/>
    </row>
    <row r="179" spans="1:27" s="20" customFormat="1" ht="13.5" customHeight="1" x14ac:dyDescent="0.25">
      <c r="A179" s="19"/>
      <c r="B179" s="43"/>
      <c r="F179" s="19"/>
      <c r="G179" s="19"/>
      <c r="H179" s="19"/>
      <c r="I179" s="19"/>
      <c r="J179" s="182"/>
      <c r="K179" s="32"/>
      <c r="L179" s="32"/>
      <c r="M179" s="21"/>
      <c r="N179" s="32"/>
      <c r="O179" s="32"/>
      <c r="P179" s="22"/>
      <c r="Q179" s="23"/>
      <c r="R179" s="24"/>
      <c r="U179" s="19"/>
      <c r="X179" s="25"/>
      <c r="Y179" s="25"/>
      <c r="Z179" s="25"/>
      <c r="AA179" s="25"/>
    </row>
    <row r="180" spans="1:27" s="20" customFormat="1" ht="13.5" customHeight="1" x14ac:dyDescent="0.25">
      <c r="A180" s="19"/>
      <c r="B180" s="43"/>
      <c r="F180" s="19"/>
      <c r="G180" s="19"/>
      <c r="H180" s="19"/>
      <c r="I180" s="19"/>
      <c r="J180" s="182"/>
      <c r="K180" s="32"/>
      <c r="L180" s="32"/>
      <c r="M180" s="21"/>
      <c r="N180" s="32"/>
      <c r="O180" s="32"/>
      <c r="P180" s="22"/>
      <c r="Q180" s="23"/>
      <c r="R180" s="24"/>
      <c r="U180" s="19"/>
      <c r="X180" s="25"/>
      <c r="Y180" s="25"/>
      <c r="Z180" s="25"/>
      <c r="AA180" s="25"/>
    </row>
    <row r="181" spans="1:27" s="20" customFormat="1" ht="13.5" customHeight="1" x14ac:dyDescent="0.25">
      <c r="A181" s="19"/>
      <c r="B181" s="43"/>
      <c r="F181" s="19"/>
      <c r="G181" s="19"/>
      <c r="H181" s="19"/>
      <c r="I181" s="19"/>
      <c r="J181" s="182"/>
      <c r="K181" s="32"/>
      <c r="L181" s="32"/>
      <c r="M181" s="21"/>
      <c r="N181" s="32"/>
      <c r="O181" s="32"/>
      <c r="P181" s="22"/>
      <c r="Q181" s="23"/>
      <c r="R181" s="24"/>
      <c r="U181" s="19"/>
      <c r="X181" s="25"/>
      <c r="Y181" s="25"/>
      <c r="Z181" s="25"/>
      <c r="AA181" s="25"/>
    </row>
    <row r="182" spans="1:27" s="20" customFormat="1" ht="13.5" customHeight="1" x14ac:dyDescent="0.25">
      <c r="A182" s="19"/>
      <c r="B182" s="43"/>
      <c r="F182" s="19"/>
      <c r="G182" s="19"/>
      <c r="H182" s="19"/>
      <c r="I182" s="19"/>
      <c r="J182" s="182"/>
      <c r="K182" s="32"/>
      <c r="L182" s="32"/>
      <c r="M182" s="21"/>
      <c r="N182" s="32"/>
      <c r="O182" s="32"/>
      <c r="P182" s="22"/>
      <c r="Q182" s="23"/>
      <c r="R182" s="24"/>
      <c r="U182" s="19"/>
      <c r="X182" s="25"/>
      <c r="Y182" s="25"/>
      <c r="Z182" s="25"/>
      <c r="AA182" s="25"/>
    </row>
    <row r="183" spans="1:27" s="20" customFormat="1" ht="13.5" customHeight="1" x14ac:dyDescent="0.25">
      <c r="A183" s="19"/>
      <c r="B183" s="43"/>
      <c r="F183" s="19"/>
      <c r="G183" s="19"/>
      <c r="H183" s="19"/>
      <c r="I183" s="19"/>
      <c r="J183" s="182"/>
      <c r="K183" s="32"/>
      <c r="L183" s="32"/>
      <c r="M183" s="21"/>
      <c r="N183" s="32"/>
      <c r="O183" s="32"/>
      <c r="P183" s="22"/>
      <c r="Q183" s="23"/>
      <c r="R183" s="24"/>
      <c r="U183" s="19"/>
      <c r="X183" s="25"/>
      <c r="Y183" s="25"/>
      <c r="Z183" s="25"/>
      <c r="AA183" s="25"/>
    </row>
    <row r="184" spans="1:27" s="20" customFormat="1" ht="13.5" customHeight="1" x14ac:dyDescent="0.25">
      <c r="A184" s="19"/>
      <c r="B184" s="43"/>
      <c r="F184" s="19"/>
      <c r="G184" s="19"/>
      <c r="H184" s="19"/>
      <c r="I184" s="19"/>
      <c r="J184" s="182"/>
      <c r="K184" s="32"/>
      <c r="L184" s="32"/>
      <c r="M184" s="21"/>
      <c r="N184" s="32"/>
      <c r="O184" s="32"/>
      <c r="P184" s="22"/>
      <c r="Q184" s="23"/>
      <c r="R184" s="24"/>
      <c r="U184" s="19"/>
      <c r="X184" s="25"/>
      <c r="Y184" s="25"/>
      <c r="Z184" s="25"/>
      <c r="AA184" s="25"/>
    </row>
    <row r="185" spans="1:27" s="20" customFormat="1" ht="13.5" customHeight="1" x14ac:dyDescent="0.25">
      <c r="A185" s="19"/>
      <c r="B185" s="43"/>
      <c r="F185" s="19"/>
      <c r="G185" s="19"/>
      <c r="H185" s="19"/>
      <c r="I185" s="19"/>
      <c r="J185" s="182"/>
      <c r="K185" s="32"/>
      <c r="L185" s="32"/>
      <c r="M185" s="21"/>
      <c r="N185" s="32"/>
      <c r="O185" s="32"/>
      <c r="P185" s="22"/>
      <c r="Q185" s="23"/>
      <c r="R185" s="24"/>
      <c r="U185" s="19"/>
      <c r="X185" s="25"/>
      <c r="Y185" s="25"/>
      <c r="Z185" s="25"/>
      <c r="AA185" s="25"/>
    </row>
    <row r="186" spans="1:27" s="20" customFormat="1" ht="13.5" customHeight="1" x14ac:dyDescent="0.25">
      <c r="A186" s="19"/>
      <c r="B186" s="43"/>
      <c r="F186" s="19"/>
      <c r="G186" s="19"/>
      <c r="H186" s="19"/>
      <c r="I186" s="19"/>
      <c r="J186" s="182"/>
      <c r="K186" s="32"/>
      <c r="L186" s="32"/>
      <c r="M186" s="21"/>
      <c r="N186" s="32"/>
      <c r="O186" s="32"/>
      <c r="P186" s="22"/>
      <c r="Q186" s="23"/>
      <c r="R186" s="24"/>
      <c r="U186" s="19"/>
      <c r="X186" s="25"/>
      <c r="Y186" s="25"/>
      <c r="Z186" s="25"/>
      <c r="AA186" s="25"/>
    </row>
    <row r="187" spans="1:27" s="20" customFormat="1" ht="13.5" customHeight="1" x14ac:dyDescent="0.25">
      <c r="A187" s="19"/>
      <c r="B187" s="43"/>
      <c r="F187" s="19"/>
      <c r="G187" s="19"/>
      <c r="H187" s="19"/>
      <c r="I187" s="19"/>
      <c r="J187" s="182"/>
      <c r="K187" s="32"/>
      <c r="L187" s="32"/>
      <c r="M187" s="21"/>
      <c r="N187" s="32"/>
      <c r="O187" s="32"/>
      <c r="P187" s="22"/>
      <c r="Q187" s="23"/>
      <c r="R187" s="24"/>
      <c r="U187" s="19"/>
      <c r="X187" s="25"/>
      <c r="Y187" s="25"/>
      <c r="Z187" s="25"/>
      <c r="AA187" s="25"/>
    </row>
    <row r="188" spans="1:27" s="20" customFormat="1" ht="13.5" customHeight="1" x14ac:dyDescent="0.25">
      <c r="A188" s="19"/>
      <c r="B188" s="43"/>
      <c r="F188" s="19"/>
      <c r="G188" s="19"/>
      <c r="H188" s="19"/>
      <c r="I188" s="19"/>
      <c r="J188" s="182"/>
      <c r="K188" s="32"/>
      <c r="L188" s="32"/>
      <c r="M188" s="21"/>
      <c r="N188" s="32"/>
      <c r="O188" s="32"/>
      <c r="P188" s="22"/>
      <c r="Q188" s="23"/>
      <c r="R188" s="24"/>
      <c r="U188" s="19"/>
      <c r="X188" s="25"/>
      <c r="Y188" s="25"/>
      <c r="Z188" s="25"/>
      <c r="AA188" s="25"/>
    </row>
    <row r="189" spans="1:27" s="20" customFormat="1" ht="13.5" customHeight="1" x14ac:dyDescent="0.25">
      <c r="A189" s="19"/>
      <c r="B189" s="43"/>
      <c r="F189" s="19"/>
      <c r="G189" s="19"/>
      <c r="H189" s="19"/>
      <c r="I189" s="19"/>
      <c r="J189" s="182"/>
      <c r="K189" s="32"/>
      <c r="L189" s="32"/>
      <c r="M189" s="21"/>
      <c r="N189" s="32"/>
      <c r="O189" s="32"/>
      <c r="P189" s="22"/>
      <c r="Q189" s="23"/>
      <c r="R189" s="24"/>
      <c r="U189" s="19"/>
      <c r="X189" s="25"/>
      <c r="Y189" s="25"/>
      <c r="Z189" s="25"/>
      <c r="AA189" s="25"/>
    </row>
    <row r="190" spans="1:27" s="20" customFormat="1" ht="13.5" customHeight="1" x14ac:dyDescent="0.25">
      <c r="A190" s="19"/>
      <c r="B190" s="43"/>
      <c r="F190" s="19"/>
      <c r="G190" s="19"/>
      <c r="H190" s="19"/>
      <c r="I190" s="19"/>
      <c r="J190" s="182"/>
      <c r="K190" s="32"/>
      <c r="L190" s="32"/>
      <c r="M190" s="21"/>
      <c r="N190" s="32"/>
      <c r="O190" s="32"/>
      <c r="P190" s="22"/>
      <c r="Q190" s="23"/>
      <c r="R190" s="24"/>
      <c r="U190" s="19"/>
      <c r="X190" s="25"/>
      <c r="Y190" s="25"/>
      <c r="Z190" s="25"/>
      <c r="AA190" s="25"/>
    </row>
    <row r="191" spans="1:27" s="20" customFormat="1" ht="13.5" customHeight="1" x14ac:dyDescent="0.25">
      <c r="A191" s="19"/>
      <c r="B191" s="43"/>
      <c r="F191" s="19"/>
      <c r="G191" s="19"/>
      <c r="H191" s="19"/>
      <c r="I191" s="19"/>
      <c r="J191" s="182"/>
      <c r="K191" s="32"/>
      <c r="L191" s="32"/>
      <c r="M191" s="21"/>
      <c r="N191" s="32"/>
      <c r="O191" s="32"/>
      <c r="P191" s="22"/>
      <c r="Q191" s="23"/>
      <c r="R191" s="24"/>
      <c r="U191" s="19"/>
      <c r="X191" s="25"/>
      <c r="Y191" s="25"/>
      <c r="Z191" s="25"/>
      <c r="AA191" s="25"/>
    </row>
    <row r="192" spans="1:27" s="20" customFormat="1" ht="13.5" customHeight="1" x14ac:dyDescent="0.25">
      <c r="A192" s="19"/>
      <c r="B192" s="43"/>
      <c r="F192" s="19"/>
      <c r="G192" s="19"/>
      <c r="H192" s="19"/>
      <c r="I192" s="19"/>
      <c r="J192" s="182"/>
      <c r="K192" s="32"/>
      <c r="L192" s="32"/>
      <c r="M192" s="21"/>
      <c r="N192" s="32"/>
      <c r="O192" s="32"/>
      <c r="P192" s="22"/>
      <c r="Q192" s="23"/>
      <c r="R192" s="24"/>
      <c r="U192" s="19"/>
      <c r="X192" s="25"/>
      <c r="Y192" s="25"/>
      <c r="Z192" s="25"/>
      <c r="AA192" s="25"/>
    </row>
    <row r="193" spans="1:27" s="20" customFormat="1" ht="13.5" customHeight="1" x14ac:dyDescent="0.25">
      <c r="A193" s="19"/>
      <c r="B193" s="43"/>
      <c r="F193" s="19"/>
      <c r="G193" s="19"/>
      <c r="H193" s="19"/>
      <c r="I193" s="19"/>
      <c r="J193" s="182"/>
      <c r="K193" s="32"/>
      <c r="L193" s="32"/>
      <c r="M193" s="21"/>
      <c r="N193" s="32"/>
      <c r="O193" s="32"/>
      <c r="P193" s="22"/>
      <c r="Q193" s="23"/>
      <c r="R193" s="24"/>
      <c r="U193" s="19"/>
      <c r="X193" s="25"/>
      <c r="Y193" s="25"/>
      <c r="Z193" s="25"/>
      <c r="AA193" s="25"/>
    </row>
    <row r="194" spans="1:27" s="20" customFormat="1" ht="13.5" customHeight="1" x14ac:dyDescent="0.25">
      <c r="A194" s="19"/>
      <c r="B194" s="43"/>
      <c r="F194" s="19"/>
      <c r="G194" s="19"/>
      <c r="H194" s="19"/>
      <c r="I194" s="19"/>
      <c r="J194" s="182"/>
      <c r="K194" s="32"/>
      <c r="L194" s="32"/>
      <c r="M194" s="21"/>
      <c r="N194" s="32"/>
      <c r="O194" s="32"/>
      <c r="P194" s="22"/>
      <c r="Q194" s="23"/>
      <c r="R194" s="24"/>
      <c r="U194" s="19"/>
      <c r="X194" s="25"/>
      <c r="Y194" s="25"/>
      <c r="Z194" s="25"/>
      <c r="AA194" s="25"/>
    </row>
    <row r="195" spans="1:27" s="20" customFormat="1" ht="13.5" customHeight="1" x14ac:dyDescent="0.25">
      <c r="A195" s="19"/>
      <c r="B195" s="43"/>
      <c r="F195" s="19"/>
      <c r="G195" s="19"/>
      <c r="H195" s="19"/>
      <c r="I195" s="19"/>
      <c r="J195" s="182"/>
      <c r="K195" s="32"/>
      <c r="L195" s="32"/>
      <c r="M195" s="21"/>
      <c r="N195" s="32"/>
      <c r="O195" s="32"/>
      <c r="P195" s="22"/>
      <c r="Q195" s="23"/>
      <c r="R195" s="24"/>
      <c r="U195" s="19"/>
      <c r="X195" s="25"/>
      <c r="Y195" s="25"/>
      <c r="Z195" s="25"/>
      <c r="AA195" s="25"/>
    </row>
    <row r="196" spans="1:27" s="20" customFormat="1" ht="13.5" customHeight="1" x14ac:dyDescent="0.25">
      <c r="A196" s="19"/>
      <c r="B196" s="43"/>
      <c r="F196" s="19"/>
      <c r="G196" s="19"/>
      <c r="H196" s="19"/>
      <c r="I196" s="19"/>
      <c r="J196" s="182"/>
      <c r="K196" s="32"/>
      <c r="L196" s="32"/>
      <c r="M196" s="21"/>
      <c r="N196" s="32"/>
      <c r="O196" s="32"/>
      <c r="P196" s="22"/>
      <c r="Q196" s="23"/>
      <c r="R196" s="24"/>
      <c r="U196" s="19"/>
      <c r="X196" s="25"/>
      <c r="Y196" s="25"/>
      <c r="Z196" s="25"/>
      <c r="AA196" s="25"/>
    </row>
    <row r="197" spans="1:27" s="20" customFormat="1" ht="13.5" customHeight="1" x14ac:dyDescent="0.25">
      <c r="A197" s="19"/>
      <c r="B197" s="43"/>
      <c r="F197" s="19"/>
      <c r="G197" s="19"/>
      <c r="H197" s="19"/>
      <c r="I197" s="19"/>
      <c r="J197" s="182"/>
      <c r="K197" s="32"/>
      <c r="L197" s="32"/>
      <c r="M197" s="21"/>
      <c r="N197" s="32"/>
      <c r="O197" s="32"/>
      <c r="P197" s="22"/>
      <c r="Q197" s="23"/>
      <c r="R197" s="24"/>
      <c r="U197" s="19"/>
      <c r="X197" s="25"/>
      <c r="Y197" s="25"/>
      <c r="Z197" s="25"/>
      <c r="AA197" s="25"/>
    </row>
    <row r="198" spans="1:27" s="20" customFormat="1" ht="13.5" customHeight="1" x14ac:dyDescent="0.25">
      <c r="A198" s="19"/>
      <c r="B198" s="43"/>
      <c r="F198" s="19"/>
      <c r="G198" s="19"/>
      <c r="H198" s="19"/>
      <c r="I198" s="19"/>
      <c r="J198" s="182"/>
      <c r="K198" s="32"/>
      <c r="L198" s="32"/>
      <c r="M198" s="21"/>
      <c r="N198" s="32"/>
      <c r="O198" s="32"/>
      <c r="P198" s="22"/>
      <c r="Q198" s="23"/>
      <c r="R198" s="24"/>
      <c r="U198" s="19"/>
      <c r="X198" s="25"/>
      <c r="Y198" s="25"/>
      <c r="Z198" s="25"/>
      <c r="AA198" s="25"/>
    </row>
    <row r="199" spans="1:27" s="20" customFormat="1" ht="13.5" customHeight="1" x14ac:dyDescent="0.25">
      <c r="A199" s="19"/>
      <c r="B199" s="43"/>
      <c r="F199" s="19"/>
      <c r="G199" s="19"/>
      <c r="H199" s="19"/>
      <c r="I199" s="19"/>
      <c r="J199" s="182"/>
      <c r="K199" s="32"/>
      <c r="L199" s="32"/>
      <c r="M199" s="21"/>
      <c r="N199" s="32"/>
      <c r="O199" s="32"/>
      <c r="P199" s="22"/>
      <c r="Q199" s="23"/>
      <c r="R199" s="24"/>
      <c r="U199" s="19"/>
      <c r="X199" s="25"/>
      <c r="Y199" s="25"/>
      <c r="Z199" s="25"/>
      <c r="AA199" s="25"/>
    </row>
    <row r="200" spans="1:27" s="20" customFormat="1" ht="13.5" customHeight="1" x14ac:dyDescent="0.25">
      <c r="A200" s="19"/>
      <c r="B200" s="43"/>
      <c r="F200" s="19"/>
      <c r="G200" s="19"/>
      <c r="H200" s="19"/>
      <c r="I200" s="19"/>
      <c r="J200" s="182"/>
      <c r="K200" s="32"/>
      <c r="L200" s="32"/>
      <c r="M200" s="21"/>
      <c r="N200" s="32"/>
      <c r="O200" s="32"/>
      <c r="P200" s="22"/>
      <c r="Q200" s="23"/>
      <c r="R200" s="24"/>
      <c r="U200" s="19"/>
      <c r="X200" s="25"/>
      <c r="Y200" s="25"/>
      <c r="Z200" s="25"/>
      <c r="AA200" s="25"/>
    </row>
    <row r="201" spans="1:27" s="20" customFormat="1" ht="13.5" customHeight="1" x14ac:dyDescent="0.25">
      <c r="A201" s="19"/>
      <c r="B201" s="43"/>
      <c r="F201" s="19"/>
      <c r="G201" s="19"/>
      <c r="H201" s="19"/>
      <c r="I201" s="19"/>
      <c r="J201" s="182"/>
      <c r="K201" s="32"/>
      <c r="L201" s="32"/>
      <c r="M201" s="21"/>
      <c r="N201" s="32"/>
      <c r="O201" s="32"/>
      <c r="P201" s="22"/>
      <c r="Q201" s="23"/>
      <c r="R201" s="24"/>
      <c r="U201" s="19"/>
      <c r="X201" s="25"/>
      <c r="Y201" s="25"/>
      <c r="Z201" s="25"/>
      <c r="AA201" s="25"/>
    </row>
    <row r="202" spans="1:27" s="20" customFormat="1" ht="13.5" customHeight="1" x14ac:dyDescent="0.25">
      <c r="A202" s="19"/>
      <c r="B202" s="43"/>
      <c r="F202" s="19"/>
      <c r="G202" s="19"/>
      <c r="H202" s="19"/>
      <c r="I202" s="19"/>
      <c r="J202" s="182"/>
      <c r="K202" s="32"/>
      <c r="L202" s="32"/>
      <c r="M202" s="21"/>
      <c r="N202" s="32"/>
      <c r="O202" s="32"/>
      <c r="P202" s="22"/>
      <c r="Q202" s="23"/>
      <c r="R202" s="24"/>
      <c r="U202" s="19"/>
      <c r="X202" s="25"/>
      <c r="Y202" s="25"/>
      <c r="Z202" s="25"/>
      <c r="AA202" s="25"/>
    </row>
    <row r="203" spans="1:27" s="20" customFormat="1" ht="13.5" customHeight="1" x14ac:dyDescent="0.25">
      <c r="A203" s="19"/>
      <c r="B203" s="43"/>
      <c r="F203" s="19"/>
      <c r="G203" s="19"/>
      <c r="H203" s="19"/>
      <c r="I203" s="19"/>
      <c r="J203" s="182"/>
      <c r="K203" s="32"/>
      <c r="L203" s="32"/>
      <c r="M203" s="21"/>
      <c r="N203" s="32"/>
      <c r="O203" s="32"/>
      <c r="P203" s="22"/>
      <c r="Q203" s="23"/>
      <c r="R203" s="24"/>
      <c r="U203" s="19"/>
      <c r="X203" s="25"/>
      <c r="Y203" s="25"/>
      <c r="Z203" s="25"/>
      <c r="AA203" s="25"/>
    </row>
    <row r="204" spans="1:27" s="20" customFormat="1" ht="13.5" customHeight="1" x14ac:dyDescent="0.25">
      <c r="A204" s="19"/>
      <c r="B204" s="43"/>
      <c r="F204" s="19"/>
      <c r="G204" s="19"/>
      <c r="H204" s="19"/>
      <c r="I204" s="19"/>
      <c r="J204" s="182"/>
      <c r="K204" s="32"/>
      <c r="L204" s="32"/>
      <c r="M204" s="21"/>
      <c r="N204" s="32"/>
      <c r="O204" s="32"/>
      <c r="P204" s="22"/>
      <c r="Q204" s="23"/>
      <c r="R204" s="24"/>
      <c r="U204" s="19"/>
      <c r="X204" s="25"/>
      <c r="Y204" s="25"/>
      <c r="Z204" s="25"/>
      <c r="AA204" s="25"/>
    </row>
    <row r="205" spans="1:27" s="20" customFormat="1" ht="13.5" customHeight="1" x14ac:dyDescent="0.25">
      <c r="A205" s="19"/>
      <c r="B205" s="43"/>
      <c r="F205" s="19"/>
      <c r="G205" s="19"/>
      <c r="H205" s="19"/>
      <c r="I205" s="19"/>
      <c r="J205" s="182"/>
      <c r="K205" s="32"/>
      <c r="L205" s="32"/>
      <c r="M205" s="21"/>
      <c r="N205" s="32"/>
      <c r="O205" s="32"/>
      <c r="P205" s="22"/>
      <c r="Q205" s="23"/>
      <c r="R205" s="24"/>
      <c r="U205" s="19"/>
      <c r="X205" s="25"/>
      <c r="Y205" s="25"/>
      <c r="Z205" s="25"/>
      <c r="AA205" s="25"/>
    </row>
    <row r="206" spans="1:27" s="20" customFormat="1" ht="13.5" customHeight="1" x14ac:dyDescent="0.25">
      <c r="A206" s="19"/>
      <c r="B206" s="43"/>
      <c r="F206" s="19"/>
      <c r="G206" s="19"/>
      <c r="H206" s="19"/>
      <c r="I206" s="19"/>
      <c r="J206" s="182"/>
      <c r="K206" s="32"/>
      <c r="L206" s="32"/>
      <c r="M206" s="21"/>
      <c r="N206" s="32"/>
      <c r="O206" s="32"/>
      <c r="P206" s="22"/>
      <c r="Q206" s="23"/>
      <c r="R206" s="24"/>
      <c r="U206" s="19"/>
      <c r="X206" s="25"/>
      <c r="Y206" s="25"/>
      <c r="Z206" s="25"/>
      <c r="AA206" s="25"/>
    </row>
    <row r="207" spans="1:27" s="20" customFormat="1" ht="13.5" customHeight="1" x14ac:dyDescent="0.25">
      <c r="A207" s="19"/>
      <c r="B207" s="43"/>
      <c r="F207" s="19"/>
      <c r="G207" s="19"/>
      <c r="H207" s="19"/>
      <c r="I207" s="19"/>
      <c r="J207" s="182"/>
      <c r="K207" s="32"/>
      <c r="L207" s="32"/>
      <c r="M207" s="21"/>
      <c r="N207" s="32"/>
      <c r="O207" s="32"/>
      <c r="P207" s="22"/>
      <c r="Q207" s="23"/>
      <c r="R207" s="24"/>
      <c r="U207" s="19"/>
      <c r="X207" s="25"/>
      <c r="Y207" s="25"/>
      <c r="Z207" s="25"/>
      <c r="AA207" s="25"/>
    </row>
    <row r="208" spans="1:27" s="20" customFormat="1" ht="13.5" customHeight="1" x14ac:dyDescent="0.25">
      <c r="A208" s="19"/>
      <c r="B208" s="43"/>
      <c r="F208" s="19"/>
      <c r="G208" s="19"/>
      <c r="H208" s="19"/>
      <c r="I208" s="19"/>
      <c r="J208" s="182"/>
      <c r="K208" s="32"/>
      <c r="L208" s="32"/>
      <c r="M208" s="21"/>
      <c r="N208" s="32"/>
      <c r="O208" s="32"/>
      <c r="P208" s="22"/>
      <c r="Q208" s="23"/>
      <c r="R208" s="24"/>
      <c r="U208" s="19"/>
      <c r="X208" s="25"/>
      <c r="Y208" s="25"/>
      <c r="Z208" s="25"/>
      <c r="AA208" s="25"/>
    </row>
    <row r="209" spans="1:27" s="20" customFormat="1" ht="13.5" customHeight="1" x14ac:dyDescent="0.25">
      <c r="A209" s="19"/>
      <c r="B209" s="43"/>
      <c r="F209" s="19"/>
      <c r="G209" s="19"/>
      <c r="H209" s="19"/>
      <c r="I209" s="19"/>
      <c r="J209" s="182"/>
      <c r="K209" s="32"/>
      <c r="L209" s="32"/>
      <c r="M209" s="21"/>
      <c r="N209" s="32"/>
      <c r="O209" s="32"/>
      <c r="P209" s="22"/>
      <c r="Q209" s="23"/>
      <c r="R209" s="24"/>
      <c r="U209" s="19"/>
      <c r="X209" s="25"/>
      <c r="Y209" s="25"/>
      <c r="Z209" s="25"/>
      <c r="AA209" s="25"/>
    </row>
    <row r="210" spans="1:27" s="20" customFormat="1" ht="13.5" customHeight="1" x14ac:dyDescent="0.25">
      <c r="A210" s="19"/>
      <c r="B210" s="43"/>
      <c r="F210" s="19"/>
      <c r="G210" s="19"/>
      <c r="H210" s="19"/>
      <c r="I210" s="19"/>
      <c r="J210" s="182"/>
      <c r="K210" s="32"/>
      <c r="L210" s="32"/>
      <c r="M210" s="21"/>
      <c r="N210" s="32"/>
      <c r="O210" s="32"/>
      <c r="P210" s="22"/>
      <c r="Q210" s="23"/>
      <c r="R210" s="24"/>
      <c r="U210" s="19"/>
      <c r="X210" s="25"/>
      <c r="Y210" s="25"/>
      <c r="Z210" s="25"/>
      <c r="AA210" s="25"/>
    </row>
    <row r="211" spans="1:27" s="20" customFormat="1" ht="13.5" customHeight="1" x14ac:dyDescent="0.25">
      <c r="A211" s="19"/>
      <c r="B211" s="43"/>
      <c r="F211" s="19"/>
      <c r="G211" s="19"/>
      <c r="H211" s="19"/>
      <c r="I211" s="19"/>
      <c r="J211" s="182"/>
      <c r="K211" s="32"/>
      <c r="L211" s="32"/>
      <c r="M211" s="21"/>
      <c r="N211" s="32"/>
      <c r="O211" s="32"/>
      <c r="P211" s="22"/>
      <c r="Q211" s="23"/>
      <c r="R211" s="24"/>
      <c r="U211" s="19"/>
      <c r="X211" s="25"/>
      <c r="Y211" s="25"/>
      <c r="Z211" s="25"/>
      <c r="AA211" s="25"/>
    </row>
    <row r="212" spans="1:27" s="20" customFormat="1" ht="13.5" customHeight="1" x14ac:dyDescent="0.25">
      <c r="A212" s="19"/>
      <c r="B212" s="43"/>
      <c r="F212" s="19"/>
      <c r="G212" s="19"/>
      <c r="H212" s="19"/>
      <c r="I212" s="19"/>
      <c r="J212" s="182"/>
      <c r="K212" s="32"/>
      <c r="L212" s="32"/>
      <c r="M212" s="21"/>
      <c r="N212" s="32"/>
      <c r="O212" s="32"/>
      <c r="P212" s="22"/>
      <c r="Q212" s="23"/>
      <c r="R212" s="24"/>
      <c r="U212" s="19"/>
      <c r="X212" s="25"/>
      <c r="Y212" s="25"/>
      <c r="Z212" s="25"/>
      <c r="AA212" s="25"/>
    </row>
    <row r="213" spans="1:27" s="20" customFormat="1" ht="13.5" customHeight="1" x14ac:dyDescent="0.25">
      <c r="A213" s="19"/>
      <c r="B213" s="43"/>
      <c r="F213" s="19"/>
      <c r="G213" s="19"/>
      <c r="H213" s="19"/>
      <c r="I213" s="19"/>
      <c r="J213" s="182"/>
      <c r="K213" s="32"/>
      <c r="L213" s="32"/>
      <c r="M213" s="21"/>
      <c r="N213" s="32"/>
      <c r="O213" s="32"/>
      <c r="P213" s="22"/>
      <c r="Q213" s="23"/>
      <c r="R213" s="24"/>
      <c r="U213" s="19"/>
      <c r="X213" s="25"/>
      <c r="Y213" s="25"/>
      <c r="Z213" s="25"/>
      <c r="AA213" s="25"/>
    </row>
    <row r="214" spans="1:27" s="20" customFormat="1" ht="13.5" customHeight="1" x14ac:dyDescent="0.25">
      <c r="A214" s="19"/>
      <c r="B214" s="43"/>
      <c r="F214" s="19"/>
      <c r="G214" s="19"/>
      <c r="H214" s="19"/>
      <c r="I214" s="19"/>
      <c r="J214" s="182"/>
      <c r="K214" s="32"/>
      <c r="L214" s="32"/>
      <c r="M214" s="21"/>
      <c r="N214" s="32"/>
      <c r="O214" s="32"/>
      <c r="P214" s="22"/>
      <c r="Q214" s="23"/>
      <c r="R214" s="24"/>
      <c r="U214" s="19"/>
      <c r="X214" s="25"/>
      <c r="Y214" s="25"/>
      <c r="Z214" s="25"/>
      <c r="AA214" s="25"/>
    </row>
    <row r="215" spans="1:27" s="20" customFormat="1" ht="13.5" customHeight="1" x14ac:dyDescent="0.25">
      <c r="A215" s="19"/>
      <c r="B215" s="43"/>
      <c r="F215" s="19"/>
      <c r="G215" s="19"/>
      <c r="H215" s="19"/>
      <c r="I215" s="19"/>
      <c r="J215" s="182"/>
      <c r="K215" s="32"/>
      <c r="L215" s="32"/>
      <c r="M215" s="21"/>
      <c r="N215" s="32"/>
      <c r="O215" s="32"/>
      <c r="P215" s="22"/>
      <c r="Q215" s="23"/>
      <c r="R215" s="24"/>
      <c r="U215" s="19"/>
      <c r="X215" s="25"/>
      <c r="Y215" s="25"/>
      <c r="Z215" s="25"/>
      <c r="AA215" s="25"/>
    </row>
    <row r="216" spans="1:27" s="20" customFormat="1" ht="13.5" customHeight="1" x14ac:dyDescent="0.25">
      <c r="A216" s="19"/>
      <c r="B216" s="43"/>
      <c r="F216" s="19"/>
      <c r="G216" s="19"/>
      <c r="H216" s="19"/>
      <c r="I216" s="19"/>
      <c r="J216" s="182"/>
      <c r="K216" s="32"/>
      <c r="L216" s="32"/>
      <c r="M216" s="21"/>
      <c r="N216" s="32"/>
      <c r="O216" s="32"/>
      <c r="P216" s="22"/>
      <c r="Q216" s="23"/>
      <c r="R216" s="24"/>
      <c r="U216" s="19"/>
      <c r="X216" s="25"/>
      <c r="Y216" s="25"/>
      <c r="Z216" s="25"/>
      <c r="AA216" s="25"/>
    </row>
    <row r="217" spans="1:27" s="20" customFormat="1" ht="13.5" customHeight="1" x14ac:dyDescent="0.25">
      <c r="A217" s="19"/>
      <c r="B217" s="43"/>
      <c r="F217" s="19"/>
      <c r="G217" s="19"/>
      <c r="H217" s="19"/>
      <c r="I217" s="19"/>
      <c r="J217" s="182"/>
      <c r="K217" s="32"/>
      <c r="L217" s="32"/>
      <c r="M217" s="21"/>
      <c r="N217" s="32"/>
      <c r="O217" s="32"/>
      <c r="P217" s="22"/>
      <c r="Q217" s="23"/>
      <c r="R217" s="24"/>
      <c r="U217" s="19"/>
      <c r="X217" s="25"/>
      <c r="Y217" s="25"/>
      <c r="Z217" s="25"/>
      <c r="AA217" s="25"/>
    </row>
    <row r="218" spans="1:27" s="20" customFormat="1" ht="13.5" customHeight="1" x14ac:dyDescent="0.25">
      <c r="A218" s="19"/>
      <c r="B218" s="43"/>
      <c r="F218" s="19"/>
      <c r="G218" s="19"/>
      <c r="H218" s="19"/>
      <c r="I218" s="19"/>
      <c r="J218" s="182"/>
      <c r="K218" s="32"/>
      <c r="L218" s="32"/>
      <c r="M218" s="21"/>
      <c r="N218" s="32"/>
      <c r="O218" s="32"/>
      <c r="P218" s="22"/>
      <c r="Q218" s="23"/>
      <c r="R218" s="24"/>
      <c r="U218" s="19"/>
      <c r="X218" s="25"/>
      <c r="Y218" s="25"/>
      <c r="Z218" s="25"/>
      <c r="AA218" s="25"/>
    </row>
    <row r="219" spans="1:27" s="20" customFormat="1" ht="13.5" customHeight="1" x14ac:dyDescent="0.25">
      <c r="A219" s="19"/>
      <c r="B219" s="43"/>
      <c r="F219" s="19"/>
      <c r="G219" s="19"/>
      <c r="H219" s="19"/>
      <c r="I219" s="19"/>
      <c r="J219" s="182"/>
      <c r="K219" s="32"/>
      <c r="L219" s="32"/>
      <c r="M219" s="21"/>
      <c r="N219" s="32"/>
      <c r="O219" s="32"/>
      <c r="P219" s="22"/>
      <c r="Q219" s="23"/>
      <c r="R219" s="24"/>
      <c r="U219" s="19"/>
      <c r="X219" s="25"/>
      <c r="Y219" s="25"/>
      <c r="Z219" s="25"/>
      <c r="AA219" s="25"/>
    </row>
    <row r="220" spans="1:27" s="20" customFormat="1" ht="13.5" customHeight="1" x14ac:dyDescent="0.25">
      <c r="A220" s="19"/>
      <c r="B220" s="43"/>
      <c r="F220" s="19"/>
      <c r="G220" s="19"/>
      <c r="H220" s="19"/>
      <c r="I220" s="19"/>
      <c r="J220" s="182"/>
      <c r="K220" s="32"/>
      <c r="L220" s="32"/>
      <c r="M220" s="21"/>
      <c r="N220" s="32"/>
      <c r="O220" s="32"/>
      <c r="P220" s="22"/>
      <c r="Q220" s="23"/>
      <c r="R220" s="24"/>
      <c r="U220" s="19"/>
      <c r="X220" s="25"/>
      <c r="Y220" s="25"/>
      <c r="Z220" s="25"/>
      <c r="AA220" s="25"/>
    </row>
    <row r="221" spans="1:27" s="20" customFormat="1" ht="13.5" customHeight="1" x14ac:dyDescent="0.25">
      <c r="A221" s="19"/>
      <c r="B221" s="43"/>
      <c r="F221" s="19"/>
      <c r="G221" s="19"/>
      <c r="H221" s="19"/>
      <c r="I221" s="19"/>
      <c r="J221" s="182"/>
      <c r="K221" s="32"/>
      <c r="L221" s="32"/>
      <c r="M221" s="21"/>
      <c r="N221" s="32"/>
      <c r="O221" s="32"/>
      <c r="P221" s="22"/>
      <c r="Q221" s="23"/>
      <c r="R221" s="24"/>
      <c r="U221" s="19"/>
      <c r="X221" s="25"/>
      <c r="Y221" s="25"/>
      <c r="Z221" s="25"/>
      <c r="AA221" s="25"/>
    </row>
    <row r="222" spans="1:27" s="20" customFormat="1" ht="13.5" customHeight="1" x14ac:dyDescent="0.25">
      <c r="A222" s="19"/>
      <c r="B222" s="43"/>
      <c r="F222" s="19"/>
      <c r="G222" s="19"/>
      <c r="H222" s="19"/>
      <c r="I222" s="19"/>
      <c r="J222" s="182"/>
      <c r="K222" s="32"/>
      <c r="L222" s="32"/>
      <c r="M222" s="21"/>
      <c r="N222" s="32"/>
      <c r="O222" s="32"/>
      <c r="P222" s="22"/>
      <c r="Q222" s="23"/>
      <c r="R222" s="24"/>
      <c r="U222" s="19"/>
      <c r="X222" s="25"/>
      <c r="Y222" s="25"/>
      <c r="Z222" s="25"/>
      <c r="AA222" s="25"/>
    </row>
    <row r="223" spans="1:27" s="20" customFormat="1" ht="13.5" customHeight="1" x14ac:dyDescent="0.25">
      <c r="A223" s="19"/>
      <c r="B223" s="43"/>
      <c r="F223" s="19"/>
      <c r="G223" s="19"/>
      <c r="H223" s="19"/>
      <c r="I223" s="19"/>
      <c r="J223" s="182"/>
      <c r="K223" s="32"/>
      <c r="L223" s="32"/>
      <c r="M223" s="21"/>
      <c r="N223" s="32"/>
      <c r="O223" s="32"/>
      <c r="P223" s="22"/>
      <c r="Q223" s="23"/>
      <c r="R223" s="24"/>
      <c r="U223" s="19"/>
      <c r="X223" s="25"/>
      <c r="Y223" s="25"/>
      <c r="Z223" s="25"/>
      <c r="AA223" s="25"/>
    </row>
    <row r="224" spans="1:27" s="20" customFormat="1" ht="13.5" customHeight="1" x14ac:dyDescent="0.25">
      <c r="A224" s="19"/>
      <c r="B224" s="43"/>
      <c r="F224" s="19"/>
      <c r="G224" s="19"/>
      <c r="H224" s="19"/>
      <c r="I224" s="19"/>
      <c r="J224" s="182"/>
      <c r="K224" s="32"/>
      <c r="L224" s="32"/>
      <c r="M224" s="21"/>
      <c r="N224" s="32"/>
      <c r="O224" s="32"/>
      <c r="P224" s="22"/>
      <c r="Q224" s="23"/>
      <c r="R224" s="24"/>
      <c r="U224" s="19"/>
      <c r="X224" s="25"/>
      <c r="Y224" s="25"/>
      <c r="Z224" s="25"/>
      <c r="AA224" s="25"/>
    </row>
    <row r="225" spans="1:27" s="20" customFormat="1" ht="13.5" customHeight="1" x14ac:dyDescent="0.25">
      <c r="A225" s="19"/>
      <c r="B225" s="43"/>
      <c r="F225" s="19"/>
      <c r="G225" s="19"/>
      <c r="H225" s="19"/>
      <c r="I225" s="19"/>
      <c r="J225" s="182"/>
      <c r="K225" s="32"/>
      <c r="L225" s="32"/>
      <c r="M225" s="21"/>
      <c r="N225" s="32"/>
      <c r="O225" s="32"/>
      <c r="P225" s="22"/>
      <c r="Q225" s="23"/>
      <c r="R225" s="24"/>
      <c r="U225" s="19"/>
      <c r="X225" s="25"/>
      <c r="Y225" s="25"/>
      <c r="Z225" s="25"/>
      <c r="AA225" s="25"/>
    </row>
    <row r="226" spans="1:27" s="20" customFormat="1" ht="13.5" customHeight="1" x14ac:dyDescent="0.25">
      <c r="A226" s="19"/>
      <c r="B226" s="43"/>
      <c r="F226" s="19"/>
      <c r="G226" s="19"/>
      <c r="H226" s="19"/>
      <c r="I226" s="19"/>
      <c r="J226" s="182"/>
      <c r="K226" s="32"/>
      <c r="L226" s="32"/>
      <c r="M226" s="21"/>
      <c r="N226" s="32"/>
      <c r="O226" s="32"/>
      <c r="P226" s="22"/>
      <c r="Q226" s="23"/>
      <c r="R226" s="24"/>
      <c r="U226" s="19"/>
      <c r="X226" s="25"/>
      <c r="Y226" s="25"/>
      <c r="Z226" s="25"/>
      <c r="AA226" s="25"/>
    </row>
    <row r="227" spans="1:27" s="20" customFormat="1" ht="13.5" customHeight="1" x14ac:dyDescent="0.25">
      <c r="A227" s="19"/>
      <c r="B227" s="43"/>
      <c r="F227" s="19"/>
      <c r="G227" s="19"/>
      <c r="H227" s="19"/>
      <c r="I227" s="19"/>
      <c r="J227" s="182"/>
      <c r="K227" s="32"/>
      <c r="L227" s="32"/>
      <c r="M227" s="21"/>
      <c r="N227" s="32"/>
      <c r="O227" s="32"/>
      <c r="P227" s="22"/>
      <c r="Q227" s="23"/>
      <c r="R227" s="24"/>
      <c r="U227" s="19"/>
      <c r="X227" s="25"/>
      <c r="Y227" s="25"/>
      <c r="Z227" s="25"/>
      <c r="AA227" s="25"/>
    </row>
    <row r="228" spans="1:27" s="20" customFormat="1" ht="13.5" customHeight="1" x14ac:dyDescent="0.25">
      <c r="A228" s="19"/>
      <c r="B228" s="43"/>
      <c r="F228" s="19"/>
      <c r="G228" s="19"/>
      <c r="H228" s="19"/>
      <c r="I228" s="19"/>
      <c r="J228" s="182"/>
      <c r="K228" s="32"/>
      <c r="L228" s="32"/>
      <c r="M228" s="21"/>
      <c r="N228" s="32"/>
      <c r="O228" s="32"/>
      <c r="P228" s="22"/>
      <c r="Q228" s="23"/>
      <c r="R228" s="24"/>
      <c r="U228" s="19"/>
      <c r="X228" s="25"/>
      <c r="Y228" s="25"/>
      <c r="Z228" s="25"/>
      <c r="AA228" s="25"/>
    </row>
    <row r="229" spans="1:27" s="20" customFormat="1" ht="13.5" customHeight="1" x14ac:dyDescent="0.25">
      <c r="A229" s="19"/>
      <c r="B229" s="43"/>
      <c r="F229" s="19"/>
      <c r="G229" s="19"/>
      <c r="H229" s="19"/>
      <c r="I229" s="19"/>
      <c r="J229" s="182"/>
      <c r="K229" s="32"/>
      <c r="L229" s="32"/>
      <c r="M229" s="21"/>
      <c r="N229" s="32"/>
      <c r="O229" s="32"/>
      <c r="P229" s="22"/>
      <c r="Q229" s="23"/>
      <c r="R229" s="24"/>
      <c r="U229" s="19"/>
      <c r="X229" s="25"/>
      <c r="Y229" s="25"/>
      <c r="Z229" s="25"/>
      <c r="AA229" s="25"/>
    </row>
    <row r="230" spans="1:27" s="20" customFormat="1" ht="13.5" customHeight="1" x14ac:dyDescent="0.25">
      <c r="A230" s="19"/>
      <c r="B230" s="43"/>
      <c r="F230" s="19"/>
      <c r="G230" s="19"/>
      <c r="H230" s="19"/>
      <c r="I230" s="19"/>
      <c r="J230" s="182"/>
      <c r="K230" s="32"/>
      <c r="L230" s="32"/>
      <c r="M230" s="21"/>
      <c r="N230" s="32"/>
      <c r="O230" s="32"/>
      <c r="P230" s="22"/>
      <c r="Q230" s="23"/>
      <c r="R230" s="24"/>
      <c r="U230" s="19"/>
      <c r="X230" s="25"/>
      <c r="Y230" s="25"/>
      <c r="Z230" s="25"/>
      <c r="AA230" s="25"/>
    </row>
    <row r="231" spans="1:27" s="20" customFormat="1" ht="13.5" customHeight="1" x14ac:dyDescent="0.25">
      <c r="A231" s="19"/>
      <c r="B231" s="43"/>
      <c r="F231" s="19"/>
      <c r="G231" s="19"/>
      <c r="H231" s="19"/>
      <c r="I231" s="19"/>
      <c r="J231" s="182"/>
      <c r="K231" s="32"/>
      <c r="L231" s="32"/>
      <c r="M231" s="21"/>
      <c r="N231" s="32"/>
      <c r="O231" s="32"/>
      <c r="P231" s="22"/>
      <c r="Q231" s="23"/>
      <c r="R231" s="24"/>
      <c r="U231" s="19"/>
      <c r="X231" s="25"/>
      <c r="Y231" s="25"/>
      <c r="Z231" s="25"/>
      <c r="AA231" s="25"/>
    </row>
    <row r="232" spans="1:27" s="20" customFormat="1" ht="13.5" customHeight="1" x14ac:dyDescent="0.25">
      <c r="A232" s="19"/>
      <c r="B232" s="43"/>
      <c r="F232" s="19"/>
      <c r="G232" s="19"/>
      <c r="H232" s="19"/>
      <c r="I232" s="19"/>
      <c r="J232" s="182"/>
      <c r="K232" s="32"/>
      <c r="L232" s="32"/>
      <c r="M232" s="21"/>
      <c r="N232" s="32"/>
      <c r="O232" s="32"/>
      <c r="P232" s="22"/>
      <c r="Q232" s="23"/>
      <c r="R232" s="24"/>
      <c r="U232" s="19"/>
      <c r="X232" s="25"/>
      <c r="Y232" s="25"/>
      <c r="Z232" s="25"/>
      <c r="AA232" s="25"/>
    </row>
    <row r="233" spans="1:27" s="20" customFormat="1" ht="13.5" customHeight="1" x14ac:dyDescent="0.25">
      <c r="A233" s="19"/>
      <c r="B233" s="43"/>
      <c r="F233" s="19"/>
      <c r="G233" s="19"/>
      <c r="H233" s="19"/>
      <c r="I233" s="19"/>
      <c r="J233" s="182"/>
      <c r="K233" s="32"/>
      <c r="L233" s="32"/>
      <c r="M233" s="21"/>
      <c r="N233" s="32"/>
      <c r="O233" s="32"/>
      <c r="P233" s="22"/>
      <c r="Q233" s="23"/>
      <c r="R233" s="24"/>
      <c r="U233" s="19"/>
      <c r="X233" s="25"/>
      <c r="Y233" s="25"/>
      <c r="Z233" s="25"/>
      <c r="AA233" s="25"/>
    </row>
    <row r="234" spans="1:27" s="20" customFormat="1" ht="13.5" customHeight="1" x14ac:dyDescent="0.25">
      <c r="A234" s="19"/>
      <c r="B234" s="43"/>
      <c r="F234" s="19"/>
      <c r="G234" s="19"/>
      <c r="H234" s="19"/>
      <c r="I234" s="19"/>
      <c r="J234" s="182"/>
      <c r="K234" s="32"/>
      <c r="L234" s="32"/>
      <c r="M234" s="21"/>
      <c r="N234" s="32"/>
      <c r="O234" s="32"/>
      <c r="P234" s="22"/>
      <c r="Q234" s="23"/>
      <c r="R234" s="24"/>
      <c r="U234" s="19"/>
      <c r="X234" s="25"/>
      <c r="Y234" s="25"/>
      <c r="Z234" s="25"/>
      <c r="AA234" s="25"/>
    </row>
    <row r="235" spans="1:27" s="20" customFormat="1" ht="13.5" customHeight="1" x14ac:dyDescent="0.25">
      <c r="A235" s="19"/>
      <c r="B235" s="43"/>
      <c r="F235" s="19"/>
      <c r="G235" s="19"/>
      <c r="H235" s="19"/>
      <c r="I235" s="19"/>
      <c r="J235" s="182"/>
      <c r="K235" s="32"/>
      <c r="L235" s="32"/>
      <c r="M235" s="21"/>
      <c r="N235" s="32"/>
      <c r="O235" s="32"/>
      <c r="P235" s="22"/>
      <c r="Q235" s="23"/>
      <c r="R235" s="24"/>
      <c r="U235" s="19"/>
      <c r="X235" s="25"/>
      <c r="Y235" s="25"/>
      <c r="Z235" s="25"/>
      <c r="AA235" s="25"/>
    </row>
    <row r="236" spans="1:27" s="20" customFormat="1" ht="13.5" customHeight="1" x14ac:dyDescent="0.25">
      <c r="A236" s="19"/>
      <c r="B236" s="43"/>
      <c r="F236" s="19"/>
      <c r="G236" s="19"/>
      <c r="H236" s="19"/>
      <c r="I236" s="19"/>
      <c r="J236" s="182"/>
      <c r="K236" s="32"/>
      <c r="L236" s="32"/>
      <c r="M236" s="21"/>
      <c r="N236" s="32"/>
      <c r="O236" s="32"/>
      <c r="P236" s="22"/>
      <c r="Q236" s="23"/>
      <c r="R236" s="24"/>
      <c r="U236" s="19"/>
      <c r="X236" s="25"/>
      <c r="Y236" s="25"/>
      <c r="Z236" s="25"/>
      <c r="AA236" s="25"/>
    </row>
    <row r="237" spans="1:27" s="20" customFormat="1" ht="13.5" customHeight="1" x14ac:dyDescent="0.25">
      <c r="A237" s="19"/>
      <c r="B237" s="43"/>
      <c r="F237" s="19"/>
      <c r="G237" s="19"/>
      <c r="H237" s="19"/>
      <c r="I237" s="19"/>
      <c r="J237" s="182"/>
      <c r="K237" s="32"/>
      <c r="L237" s="32"/>
      <c r="M237" s="21"/>
      <c r="N237" s="32"/>
      <c r="O237" s="32"/>
      <c r="P237" s="22"/>
      <c r="Q237" s="23"/>
      <c r="R237" s="24"/>
      <c r="U237" s="19"/>
      <c r="X237" s="25"/>
      <c r="Y237" s="25"/>
      <c r="Z237" s="25"/>
      <c r="AA237" s="25"/>
    </row>
    <row r="238" spans="1:27" s="20" customFormat="1" ht="13.5" customHeight="1" x14ac:dyDescent="0.25">
      <c r="A238" s="19"/>
      <c r="B238" s="43"/>
      <c r="F238" s="19"/>
      <c r="G238" s="19"/>
      <c r="H238" s="19"/>
      <c r="I238" s="19"/>
      <c r="J238" s="182"/>
      <c r="K238" s="32"/>
      <c r="L238" s="32"/>
      <c r="M238" s="21"/>
      <c r="N238" s="32"/>
      <c r="O238" s="32"/>
      <c r="P238" s="22"/>
      <c r="Q238" s="23"/>
      <c r="R238" s="24"/>
      <c r="U238" s="19"/>
      <c r="X238" s="25"/>
      <c r="Y238" s="25"/>
      <c r="Z238" s="25"/>
      <c r="AA238" s="25"/>
    </row>
    <row r="239" spans="1:27" s="20" customFormat="1" ht="13.5" customHeight="1" x14ac:dyDescent="0.25">
      <c r="A239" s="19"/>
      <c r="B239" s="43"/>
      <c r="F239" s="19"/>
      <c r="G239" s="19"/>
      <c r="H239" s="19"/>
      <c r="I239" s="19"/>
      <c r="J239" s="182"/>
      <c r="K239" s="32"/>
      <c r="L239" s="32"/>
      <c r="M239" s="21"/>
      <c r="N239" s="32"/>
      <c r="O239" s="32"/>
      <c r="P239" s="22"/>
      <c r="Q239" s="23"/>
      <c r="R239" s="24"/>
      <c r="U239" s="19"/>
      <c r="X239" s="25"/>
      <c r="Y239" s="25"/>
      <c r="Z239" s="25"/>
      <c r="AA239" s="25"/>
    </row>
    <row r="240" spans="1:27" s="20" customFormat="1" ht="13.5" customHeight="1" x14ac:dyDescent="0.25">
      <c r="A240" s="19"/>
      <c r="B240" s="43"/>
      <c r="F240" s="19"/>
      <c r="G240" s="19"/>
      <c r="H240" s="19"/>
      <c r="I240" s="19"/>
      <c r="J240" s="182"/>
      <c r="K240" s="32"/>
      <c r="L240" s="32"/>
      <c r="M240" s="21"/>
      <c r="N240" s="32"/>
      <c r="O240" s="32"/>
      <c r="P240" s="22"/>
      <c r="Q240" s="23"/>
      <c r="R240" s="24"/>
      <c r="U240" s="19"/>
      <c r="X240" s="25"/>
      <c r="Y240" s="25"/>
      <c r="Z240" s="25"/>
      <c r="AA240" s="25"/>
    </row>
    <row r="241" spans="1:27" s="20" customFormat="1" ht="13.5" customHeight="1" x14ac:dyDescent="0.25">
      <c r="A241" s="19"/>
      <c r="B241" s="43"/>
      <c r="F241" s="19"/>
      <c r="G241" s="19"/>
      <c r="H241" s="19"/>
      <c r="I241" s="19"/>
      <c r="J241" s="182"/>
      <c r="K241" s="32"/>
      <c r="L241" s="32"/>
      <c r="M241" s="21"/>
      <c r="N241" s="32"/>
      <c r="O241" s="32"/>
      <c r="P241" s="22"/>
      <c r="Q241" s="23"/>
      <c r="R241" s="24"/>
      <c r="U241" s="19"/>
      <c r="X241" s="25"/>
      <c r="Y241" s="25"/>
      <c r="Z241" s="25"/>
      <c r="AA241" s="25"/>
    </row>
    <row r="242" spans="1:27" s="20" customFormat="1" ht="13.5" customHeight="1" x14ac:dyDescent="0.25">
      <c r="A242" s="19"/>
      <c r="B242" s="43"/>
      <c r="F242" s="19"/>
      <c r="G242" s="19"/>
      <c r="H242" s="19"/>
      <c r="I242" s="19"/>
      <c r="J242" s="182"/>
      <c r="K242" s="32"/>
      <c r="L242" s="32"/>
      <c r="M242" s="21"/>
      <c r="N242" s="32"/>
      <c r="O242" s="32"/>
      <c r="P242" s="22"/>
      <c r="Q242" s="23"/>
      <c r="R242" s="24"/>
      <c r="U242" s="19"/>
      <c r="X242" s="25"/>
      <c r="Y242" s="25"/>
      <c r="Z242" s="25"/>
      <c r="AA242" s="25"/>
    </row>
    <row r="243" spans="1:27" s="20" customFormat="1" ht="13.5" customHeight="1" x14ac:dyDescent="0.25">
      <c r="A243" s="19"/>
      <c r="B243" s="43"/>
      <c r="F243" s="19"/>
      <c r="G243" s="19"/>
      <c r="H243" s="19"/>
      <c r="I243" s="19"/>
      <c r="J243" s="182"/>
      <c r="K243" s="32"/>
      <c r="L243" s="32"/>
      <c r="M243" s="21"/>
      <c r="N243" s="32"/>
      <c r="O243" s="32"/>
      <c r="P243" s="22"/>
      <c r="Q243" s="23"/>
      <c r="R243" s="24"/>
      <c r="U243" s="19"/>
      <c r="X243" s="25"/>
      <c r="Y243" s="25"/>
      <c r="Z243" s="25"/>
      <c r="AA243" s="25"/>
    </row>
    <row r="244" spans="1:27" s="20" customFormat="1" ht="13.5" customHeight="1" x14ac:dyDescent="0.25">
      <c r="A244" s="19"/>
      <c r="B244" s="43"/>
      <c r="F244" s="19"/>
      <c r="G244" s="19"/>
      <c r="H244" s="19"/>
      <c r="I244" s="19"/>
      <c r="J244" s="182"/>
      <c r="K244" s="32"/>
      <c r="L244" s="32"/>
      <c r="M244" s="21"/>
      <c r="N244" s="32"/>
      <c r="O244" s="32"/>
      <c r="P244" s="22"/>
      <c r="Q244" s="23"/>
      <c r="R244" s="24"/>
      <c r="U244" s="19"/>
      <c r="X244" s="25"/>
      <c r="Y244" s="25"/>
      <c r="Z244" s="25"/>
      <c r="AA244" s="25"/>
    </row>
    <row r="245" spans="1:27" s="20" customFormat="1" ht="13.5" customHeight="1" x14ac:dyDescent="0.25">
      <c r="A245" s="19"/>
      <c r="B245" s="43"/>
      <c r="F245" s="19"/>
      <c r="G245" s="19"/>
      <c r="H245" s="19"/>
      <c r="I245" s="19"/>
      <c r="J245" s="182"/>
      <c r="K245" s="32"/>
      <c r="L245" s="32"/>
      <c r="M245" s="21"/>
      <c r="N245" s="32"/>
      <c r="O245" s="32"/>
      <c r="P245" s="22"/>
      <c r="Q245" s="23"/>
      <c r="R245" s="24"/>
      <c r="U245" s="19"/>
      <c r="X245" s="25"/>
      <c r="Y245" s="25"/>
      <c r="Z245" s="25"/>
      <c r="AA245" s="25"/>
    </row>
    <row r="246" spans="1:27" s="20" customFormat="1" ht="13.5" customHeight="1" x14ac:dyDescent="0.25">
      <c r="A246" s="19"/>
      <c r="B246" s="43"/>
      <c r="F246" s="19"/>
      <c r="G246" s="19"/>
      <c r="H246" s="19"/>
      <c r="I246" s="19"/>
      <c r="J246" s="182"/>
      <c r="K246" s="32"/>
      <c r="L246" s="32"/>
      <c r="M246" s="21"/>
      <c r="N246" s="32"/>
      <c r="O246" s="32"/>
      <c r="P246" s="22"/>
      <c r="Q246" s="23"/>
      <c r="R246" s="24"/>
      <c r="U246" s="19"/>
      <c r="X246" s="25"/>
      <c r="Y246" s="25"/>
      <c r="Z246" s="25"/>
      <c r="AA246" s="25"/>
    </row>
    <row r="247" spans="1:27" s="20" customFormat="1" ht="13.5" customHeight="1" x14ac:dyDescent="0.25">
      <c r="A247" s="19"/>
      <c r="B247" s="43"/>
      <c r="F247" s="19"/>
      <c r="G247" s="19"/>
      <c r="H247" s="19"/>
      <c r="I247" s="19"/>
      <c r="J247" s="182"/>
      <c r="K247" s="32"/>
      <c r="L247" s="32"/>
      <c r="M247" s="21"/>
      <c r="N247" s="32"/>
      <c r="O247" s="32"/>
      <c r="P247" s="22"/>
      <c r="Q247" s="23"/>
      <c r="R247" s="24"/>
      <c r="U247" s="19"/>
      <c r="X247" s="25"/>
      <c r="Y247" s="25"/>
      <c r="Z247" s="25"/>
      <c r="AA247" s="25"/>
    </row>
    <row r="248" spans="1:27" s="20" customFormat="1" ht="13.5" customHeight="1" x14ac:dyDescent="0.25">
      <c r="A248" s="19"/>
      <c r="B248" s="43"/>
      <c r="F248" s="19"/>
      <c r="G248" s="19"/>
      <c r="H248" s="19"/>
      <c r="I248" s="19"/>
      <c r="J248" s="182"/>
      <c r="K248" s="32"/>
      <c r="L248" s="32"/>
      <c r="M248" s="21"/>
      <c r="N248" s="32"/>
      <c r="O248" s="32"/>
      <c r="P248" s="22"/>
      <c r="Q248" s="23"/>
      <c r="R248" s="24"/>
      <c r="U248" s="19"/>
      <c r="X248" s="25"/>
      <c r="Y248" s="25"/>
      <c r="Z248" s="25"/>
      <c r="AA248" s="25"/>
    </row>
    <row r="249" spans="1:27" s="20" customFormat="1" ht="13.5" customHeight="1" x14ac:dyDescent="0.25">
      <c r="A249" s="19"/>
      <c r="B249" s="43"/>
      <c r="F249" s="19"/>
      <c r="G249" s="19"/>
      <c r="H249" s="19"/>
      <c r="I249" s="19"/>
      <c r="J249" s="182"/>
      <c r="K249" s="32"/>
      <c r="L249" s="32"/>
      <c r="M249" s="21"/>
      <c r="N249" s="32"/>
      <c r="O249" s="32"/>
      <c r="P249" s="22"/>
      <c r="Q249" s="23"/>
      <c r="R249" s="24"/>
      <c r="U249" s="19"/>
      <c r="X249" s="25"/>
      <c r="Y249" s="25"/>
      <c r="Z249" s="25"/>
      <c r="AA249" s="25"/>
    </row>
    <row r="250" spans="1:27" s="20" customFormat="1" ht="13.5" customHeight="1" x14ac:dyDescent="0.25">
      <c r="A250" s="19"/>
      <c r="B250" s="43"/>
      <c r="F250" s="19"/>
      <c r="G250" s="19"/>
      <c r="H250" s="19"/>
      <c r="I250" s="19"/>
      <c r="J250" s="182"/>
      <c r="K250" s="32"/>
      <c r="L250" s="32"/>
      <c r="M250" s="21"/>
      <c r="N250" s="32"/>
      <c r="O250" s="32"/>
      <c r="P250" s="22"/>
      <c r="Q250" s="23"/>
      <c r="R250" s="24"/>
      <c r="U250" s="19"/>
      <c r="X250" s="25"/>
      <c r="Y250" s="25"/>
      <c r="Z250" s="25"/>
      <c r="AA250" s="25"/>
    </row>
    <row r="251" spans="1:27" s="20" customFormat="1" ht="13.5" customHeight="1" x14ac:dyDescent="0.25">
      <c r="A251" s="19"/>
      <c r="B251" s="43"/>
      <c r="F251" s="19"/>
      <c r="G251" s="19"/>
      <c r="H251" s="19"/>
      <c r="I251" s="19"/>
      <c r="J251" s="182"/>
      <c r="K251" s="32"/>
      <c r="L251" s="32"/>
      <c r="M251" s="21"/>
      <c r="N251" s="32"/>
      <c r="O251" s="32"/>
      <c r="P251" s="22"/>
      <c r="Q251" s="23"/>
      <c r="R251" s="24"/>
      <c r="U251" s="19"/>
      <c r="X251" s="25"/>
      <c r="Y251" s="25"/>
      <c r="Z251" s="25"/>
      <c r="AA251" s="25"/>
    </row>
    <row r="252" spans="1:27" s="20" customFormat="1" ht="13.5" customHeight="1" x14ac:dyDescent="0.25">
      <c r="A252" s="19"/>
      <c r="B252" s="43"/>
      <c r="F252" s="19"/>
      <c r="G252" s="19"/>
      <c r="H252" s="19"/>
      <c r="I252" s="19"/>
      <c r="J252" s="182"/>
      <c r="K252" s="32"/>
      <c r="L252" s="32"/>
      <c r="M252" s="21"/>
      <c r="N252" s="32"/>
      <c r="O252" s="32"/>
      <c r="P252" s="22"/>
      <c r="Q252" s="23"/>
      <c r="R252" s="24"/>
      <c r="U252" s="19"/>
      <c r="X252" s="25"/>
      <c r="Y252" s="25"/>
      <c r="Z252" s="25"/>
      <c r="AA252" s="25"/>
    </row>
    <row r="253" spans="1:27" s="20" customFormat="1" ht="13.5" customHeight="1" x14ac:dyDescent="0.25">
      <c r="A253" s="19"/>
      <c r="B253" s="43"/>
      <c r="F253" s="19"/>
      <c r="G253" s="19"/>
      <c r="H253" s="19"/>
      <c r="I253" s="19"/>
      <c r="J253" s="182"/>
      <c r="K253" s="32"/>
      <c r="L253" s="32"/>
      <c r="M253" s="21"/>
      <c r="N253" s="32"/>
      <c r="O253" s="32"/>
      <c r="P253" s="22"/>
      <c r="Q253" s="23"/>
      <c r="R253" s="24"/>
      <c r="U253" s="19"/>
      <c r="X253" s="25"/>
      <c r="Y253" s="25"/>
      <c r="Z253" s="25"/>
      <c r="AA253" s="25"/>
    </row>
    <row r="254" spans="1:27" s="20" customFormat="1" ht="13.5" customHeight="1" x14ac:dyDescent="0.25">
      <c r="A254" s="19"/>
      <c r="B254" s="43"/>
      <c r="F254" s="19"/>
      <c r="G254" s="19"/>
      <c r="H254" s="19"/>
      <c r="I254" s="19"/>
      <c r="J254" s="182"/>
      <c r="K254" s="32"/>
      <c r="L254" s="32"/>
      <c r="M254" s="21"/>
      <c r="N254" s="32"/>
      <c r="O254" s="32"/>
      <c r="P254" s="22"/>
      <c r="Q254" s="23"/>
      <c r="R254" s="24"/>
      <c r="U254" s="19"/>
      <c r="X254" s="25"/>
      <c r="Y254" s="25"/>
      <c r="Z254" s="25"/>
      <c r="AA254" s="25"/>
    </row>
    <row r="255" spans="1:27" s="20" customFormat="1" ht="13.5" customHeight="1" x14ac:dyDescent="0.25">
      <c r="A255" s="19"/>
      <c r="B255" s="43"/>
      <c r="F255" s="19"/>
      <c r="G255" s="19"/>
      <c r="H255" s="19"/>
      <c r="I255" s="19"/>
      <c r="J255" s="182"/>
      <c r="K255" s="32"/>
      <c r="L255" s="32"/>
      <c r="M255" s="21"/>
      <c r="N255" s="32"/>
      <c r="O255" s="32"/>
      <c r="P255" s="22"/>
      <c r="Q255" s="23"/>
      <c r="R255" s="24"/>
      <c r="U255" s="19"/>
      <c r="X255" s="25"/>
      <c r="Y255" s="25"/>
      <c r="Z255" s="25"/>
      <c r="AA255" s="25"/>
    </row>
    <row r="256" spans="1:27" s="20" customFormat="1" ht="13.5" customHeight="1" x14ac:dyDescent="0.25">
      <c r="A256" s="19"/>
      <c r="B256" s="43"/>
      <c r="F256" s="19"/>
      <c r="G256" s="19"/>
      <c r="H256" s="19"/>
      <c r="I256" s="19"/>
      <c r="J256" s="182"/>
      <c r="K256" s="32"/>
      <c r="L256" s="32"/>
      <c r="M256" s="21"/>
      <c r="N256" s="32"/>
      <c r="O256" s="32"/>
      <c r="P256" s="22"/>
      <c r="Q256" s="23"/>
      <c r="R256" s="24"/>
      <c r="U256" s="19"/>
      <c r="X256" s="25"/>
      <c r="Y256" s="25"/>
      <c r="Z256" s="25"/>
      <c r="AA256" s="25"/>
    </row>
    <row r="257" spans="1:27" s="20" customFormat="1" ht="13.5" customHeight="1" x14ac:dyDescent="0.25">
      <c r="A257" s="19"/>
      <c r="B257" s="43"/>
      <c r="F257" s="19"/>
      <c r="G257" s="19"/>
      <c r="H257" s="19"/>
      <c r="I257" s="19"/>
      <c r="J257" s="182"/>
      <c r="K257" s="32"/>
      <c r="L257" s="32"/>
      <c r="M257" s="21"/>
      <c r="N257" s="32"/>
      <c r="O257" s="32"/>
      <c r="P257" s="22"/>
      <c r="Q257" s="23"/>
      <c r="R257" s="24"/>
      <c r="U257" s="19"/>
      <c r="X257" s="25"/>
      <c r="Y257" s="25"/>
      <c r="Z257" s="25"/>
      <c r="AA257" s="25"/>
    </row>
    <row r="258" spans="1:27" s="20" customFormat="1" ht="13.5" customHeight="1" x14ac:dyDescent="0.25">
      <c r="A258" s="19"/>
      <c r="B258" s="43"/>
      <c r="F258" s="19"/>
      <c r="G258" s="19"/>
      <c r="H258" s="19"/>
      <c r="I258" s="19"/>
      <c r="J258" s="182"/>
      <c r="K258" s="32"/>
      <c r="L258" s="32"/>
      <c r="M258" s="21"/>
      <c r="N258" s="32"/>
      <c r="O258" s="32"/>
      <c r="P258" s="22"/>
      <c r="Q258" s="23"/>
      <c r="R258" s="24"/>
      <c r="U258" s="19"/>
      <c r="X258" s="25"/>
      <c r="Y258" s="25"/>
      <c r="Z258" s="25"/>
      <c r="AA258" s="25"/>
    </row>
    <row r="259" spans="1:27" s="20" customFormat="1" ht="13.5" customHeight="1" x14ac:dyDescent="0.25">
      <c r="A259" s="19"/>
      <c r="B259" s="43"/>
      <c r="F259" s="19"/>
      <c r="G259" s="19"/>
      <c r="H259" s="19"/>
      <c r="I259" s="19"/>
      <c r="J259" s="182"/>
      <c r="K259" s="32"/>
      <c r="L259" s="32"/>
      <c r="M259" s="21"/>
      <c r="N259" s="32"/>
      <c r="O259" s="32"/>
      <c r="P259" s="22"/>
      <c r="Q259" s="23"/>
      <c r="R259" s="24"/>
      <c r="U259" s="19"/>
      <c r="X259" s="25"/>
      <c r="Y259" s="25"/>
      <c r="Z259" s="25"/>
      <c r="AA259" s="25"/>
    </row>
    <row r="260" spans="1:27" s="20" customFormat="1" ht="13.5" customHeight="1" x14ac:dyDescent="0.25">
      <c r="A260" s="19"/>
      <c r="B260" s="43"/>
      <c r="F260" s="19"/>
      <c r="G260" s="19"/>
      <c r="H260" s="19"/>
      <c r="I260" s="19"/>
      <c r="J260" s="182"/>
      <c r="K260" s="32"/>
      <c r="L260" s="32"/>
      <c r="M260" s="21"/>
      <c r="N260" s="32"/>
      <c r="O260" s="32"/>
      <c r="P260" s="22"/>
      <c r="Q260" s="23"/>
      <c r="R260" s="24"/>
      <c r="U260" s="19"/>
      <c r="X260" s="25"/>
      <c r="Y260" s="25"/>
      <c r="Z260" s="25"/>
      <c r="AA260" s="25"/>
    </row>
    <row r="261" spans="1:27" s="20" customFormat="1" ht="13.5" customHeight="1" x14ac:dyDescent="0.25">
      <c r="A261" s="19"/>
      <c r="B261" s="43"/>
      <c r="F261" s="19"/>
      <c r="G261" s="19"/>
      <c r="H261" s="19"/>
      <c r="I261" s="19"/>
      <c r="J261" s="182"/>
      <c r="K261" s="32"/>
      <c r="L261" s="32"/>
      <c r="M261" s="21"/>
      <c r="N261" s="32"/>
      <c r="O261" s="32"/>
      <c r="P261" s="22"/>
      <c r="Q261" s="23"/>
      <c r="R261" s="24"/>
      <c r="U261" s="19"/>
      <c r="X261" s="25"/>
      <c r="Y261" s="25"/>
      <c r="Z261" s="25"/>
      <c r="AA261" s="25"/>
    </row>
    <row r="262" spans="1:27" s="20" customFormat="1" ht="13.5" customHeight="1" x14ac:dyDescent="0.25">
      <c r="A262" s="19"/>
      <c r="B262" s="43"/>
      <c r="F262" s="19"/>
      <c r="G262" s="19"/>
      <c r="H262" s="19"/>
      <c r="I262" s="19"/>
      <c r="J262" s="182"/>
      <c r="K262" s="32"/>
      <c r="L262" s="32"/>
      <c r="M262" s="21"/>
      <c r="N262" s="32"/>
      <c r="O262" s="32"/>
      <c r="P262" s="22"/>
      <c r="Q262" s="23"/>
      <c r="R262" s="24"/>
      <c r="U262" s="19"/>
      <c r="X262" s="25"/>
      <c r="Y262" s="25"/>
      <c r="Z262" s="25"/>
      <c r="AA262" s="25"/>
    </row>
    <row r="263" spans="1:27" s="20" customFormat="1" ht="13.5" customHeight="1" x14ac:dyDescent="0.25">
      <c r="A263" s="19"/>
      <c r="B263" s="43"/>
      <c r="F263" s="19"/>
      <c r="G263" s="19"/>
      <c r="H263" s="19"/>
      <c r="I263" s="19"/>
      <c r="J263" s="182"/>
      <c r="K263" s="32"/>
      <c r="L263" s="32"/>
      <c r="M263" s="21"/>
      <c r="N263" s="32"/>
      <c r="O263" s="32"/>
      <c r="P263" s="22"/>
      <c r="Q263" s="23"/>
      <c r="R263" s="24"/>
      <c r="U263" s="19"/>
      <c r="X263" s="25"/>
      <c r="Y263" s="25"/>
      <c r="Z263" s="25"/>
      <c r="AA263" s="25"/>
    </row>
    <row r="264" spans="1:27" s="20" customFormat="1" ht="13.5" customHeight="1" x14ac:dyDescent="0.25">
      <c r="A264" s="19"/>
      <c r="B264" s="43"/>
      <c r="F264" s="19"/>
      <c r="G264" s="19"/>
      <c r="H264" s="19"/>
      <c r="I264" s="19"/>
      <c r="J264" s="182"/>
      <c r="K264" s="32"/>
      <c r="L264" s="32"/>
      <c r="M264" s="21"/>
      <c r="N264" s="32"/>
      <c r="O264" s="32"/>
      <c r="P264" s="22"/>
      <c r="Q264" s="23"/>
      <c r="R264" s="24"/>
      <c r="U264" s="19"/>
      <c r="X264" s="25"/>
      <c r="Y264" s="25"/>
      <c r="Z264" s="25"/>
      <c r="AA264" s="25"/>
    </row>
    <row r="265" spans="1:27" s="20" customFormat="1" ht="13.5" customHeight="1" x14ac:dyDescent="0.25">
      <c r="A265" s="19"/>
      <c r="B265" s="43"/>
      <c r="F265" s="19"/>
      <c r="G265" s="19"/>
      <c r="H265" s="19"/>
      <c r="I265" s="19"/>
      <c r="J265" s="182"/>
      <c r="K265" s="32"/>
      <c r="L265" s="32"/>
      <c r="M265" s="21"/>
      <c r="N265" s="32"/>
      <c r="O265" s="32"/>
      <c r="P265" s="22"/>
      <c r="Q265" s="23"/>
      <c r="R265" s="24"/>
      <c r="U265" s="19"/>
      <c r="X265" s="25"/>
      <c r="Y265" s="25"/>
      <c r="Z265" s="25"/>
      <c r="AA265" s="25"/>
    </row>
    <row r="266" spans="1:27" s="20" customFormat="1" ht="13.5" customHeight="1" x14ac:dyDescent="0.25">
      <c r="A266" s="19"/>
      <c r="B266" s="43"/>
      <c r="F266" s="19"/>
      <c r="G266" s="19"/>
      <c r="H266" s="19"/>
      <c r="I266" s="19"/>
      <c r="J266" s="182"/>
      <c r="K266" s="32"/>
      <c r="L266" s="32"/>
      <c r="M266" s="21"/>
      <c r="N266" s="32"/>
      <c r="O266" s="32"/>
      <c r="P266" s="22"/>
      <c r="Q266" s="23"/>
      <c r="R266" s="24"/>
      <c r="U266" s="19"/>
      <c r="X266" s="25"/>
      <c r="Y266" s="25"/>
      <c r="Z266" s="25"/>
      <c r="AA266" s="25"/>
    </row>
    <row r="267" spans="1:27" s="20" customFormat="1" ht="13.5" customHeight="1" x14ac:dyDescent="0.25">
      <c r="A267" s="19"/>
      <c r="B267" s="43"/>
      <c r="F267" s="19"/>
      <c r="G267" s="19"/>
      <c r="H267" s="19"/>
      <c r="I267" s="19"/>
      <c r="J267" s="182"/>
      <c r="K267" s="32"/>
      <c r="L267" s="32"/>
      <c r="M267" s="21"/>
      <c r="N267" s="32"/>
      <c r="O267" s="32"/>
      <c r="P267" s="22"/>
      <c r="Q267" s="23"/>
      <c r="R267" s="24"/>
      <c r="U267" s="19"/>
      <c r="X267" s="25"/>
      <c r="Y267" s="25"/>
      <c r="Z267" s="25"/>
      <c r="AA267" s="25"/>
    </row>
    <row r="268" spans="1:27" s="20" customFormat="1" ht="13.5" customHeight="1" x14ac:dyDescent="0.25">
      <c r="A268" s="19"/>
      <c r="B268" s="43"/>
      <c r="F268" s="19"/>
      <c r="G268" s="19"/>
      <c r="H268" s="19"/>
      <c r="I268" s="19"/>
      <c r="J268" s="182"/>
      <c r="K268" s="32"/>
      <c r="L268" s="32"/>
      <c r="M268" s="21"/>
      <c r="N268" s="32"/>
      <c r="O268" s="32"/>
      <c r="P268" s="22"/>
      <c r="Q268" s="23"/>
      <c r="R268" s="24"/>
      <c r="U268" s="19"/>
      <c r="X268" s="25"/>
      <c r="Y268" s="25"/>
      <c r="Z268" s="25"/>
      <c r="AA268" s="25"/>
    </row>
    <row r="269" spans="1:27" s="20" customFormat="1" ht="13.5" customHeight="1" x14ac:dyDescent="0.25">
      <c r="A269" s="19"/>
      <c r="B269" s="43"/>
      <c r="F269" s="19"/>
      <c r="G269" s="19"/>
      <c r="H269" s="19"/>
      <c r="I269" s="19"/>
      <c r="J269" s="182"/>
      <c r="K269" s="32"/>
      <c r="L269" s="32"/>
      <c r="M269" s="21"/>
      <c r="N269" s="32"/>
      <c r="O269" s="32"/>
      <c r="P269" s="22"/>
      <c r="Q269" s="23"/>
      <c r="R269" s="24"/>
      <c r="U269" s="19"/>
      <c r="X269" s="25"/>
      <c r="Y269" s="25"/>
      <c r="Z269" s="25"/>
      <c r="AA269" s="25"/>
    </row>
    <row r="270" spans="1:27" s="20" customFormat="1" ht="13.5" customHeight="1" x14ac:dyDescent="0.25">
      <c r="A270" s="19"/>
      <c r="B270" s="43"/>
      <c r="F270" s="19"/>
      <c r="G270" s="19"/>
      <c r="H270" s="19"/>
      <c r="I270" s="19"/>
      <c r="J270" s="182"/>
      <c r="K270" s="32"/>
      <c r="L270" s="32"/>
      <c r="M270" s="21"/>
      <c r="N270" s="32"/>
      <c r="O270" s="32"/>
      <c r="P270" s="22"/>
      <c r="Q270" s="23"/>
      <c r="R270" s="24"/>
      <c r="U270" s="19"/>
      <c r="X270" s="25"/>
      <c r="Y270" s="25"/>
      <c r="Z270" s="25"/>
      <c r="AA270" s="25"/>
    </row>
    <row r="271" spans="1:27" s="20" customFormat="1" ht="13.5" customHeight="1" x14ac:dyDescent="0.25">
      <c r="A271" s="19"/>
      <c r="B271" s="43"/>
      <c r="F271" s="19"/>
      <c r="G271" s="19"/>
      <c r="H271" s="19"/>
      <c r="I271" s="19"/>
      <c r="J271" s="182"/>
      <c r="K271" s="32"/>
      <c r="L271" s="32"/>
      <c r="M271" s="21"/>
      <c r="N271" s="32"/>
      <c r="O271" s="32"/>
      <c r="P271" s="22"/>
      <c r="Q271" s="23"/>
      <c r="R271" s="24"/>
      <c r="U271" s="19"/>
      <c r="X271" s="25"/>
      <c r="Y271" s="25"/>
      <c r="Z271" s="25"/>
      <c r="AA271" s="25"/>
    </row>
    <row r="272" spans="1:27" s="20" customFormat="1" ht="13.5" customHeight="1" x14ac:dyDescent="0.25">
      <c r="A272" s="19"/>
      <c r="B272" s="43"/>
      <c r="F272" s="19"/>
      <c r="G272" s="19"/>
      <c r="H272" s="19"/>
      <c r="I272" s="19"/>
      <c r="J272" s="182"/>
      <c r="K272" s="32"/>
      <c r="L272" s="32"/>
      <c r="M272" s="21"/>
      <c r="N272" s="32"/>
      <c r="O272" s="32"/>
      <c r="P272" s="22"/>
      <c r="Q272" s="23"/>
      <c r="R272" s="24"/>
      <c r="U272" s="19"/>
      <c r="X272" s="25"/>
      <c r="Y272" s="25"/>
      <c r="Z272" s="25"/>
      <c r="AA272" s="25"/>
    </row>
    <row r="273" spans="1:27" s="20" customFormat="1" ht="13.5" customHeight="1" x14ac:dyDescent="0.25">
      <c r="A273" s="19"/>
      <c r="B273" s="43"/>
      <c r="F273" s="19"/>
      <c r="G273" s="19"/>
      <c r="H273" s="19"/>
      <c r="I273" s="19"/>
      <c r="J273" s="182"/>
      <c r="K273" s="32"/>
      <c r="L273" s="32"/>
      <c r="M273" s="21"/>
      <c r="N273" s="32"/>
      <c r="O273" s="32"/>
      <c r="P273" s="22"/>
      <c r="Q273" s="23"/>
      <c r="R273" s="24"/>
      <c r="U273" s="19"/>
      <c r="X273" s="25"/>
      <c r="Y273" s="25"/>
      <c r="Z273" s="25"/>
      <c r="AA273" s="25"/>
    </row>
    <row r="274" spans="1:27" s="20" customFormat="1" ht="13.5" customHeight="1" x14ac:dyDescent="0.25">
      <c r="A274" s="19"/>
      <c r="B274" s="43"/>
      <c r="F274" s="19"/>
      <c r="G274" s="19"/>
      <c r="H274" s="19"/>
      <c r="I274" s="19"/>
      <c r="J274" s="182"/>
      <c r="K274" s="32"/>
      <c r="L274" s="32"/>
      <c r="M274" s="21"/>
      <c r="N274" s="32"/>
      <c r="O274" s="32"/>
      <c r="P274" s="22"/>
      <c r="Q274" s="23"/>
      <c r="R274" s="24"/>
      <c r="U274" s="19"/>
      <c r="X274" s="25"/>
      <c r="Y274" s="25"/>
      <c r="Z274" s="25"/>
      <c r="AA274" s="25"/>
    </row>
    <row r="275" spans="1:27" s="20" customFormat="1" ht="13.5" customHeight="1" x14ac:dyDescent="0.25">
      <c r="A275" s="19"/>
      <c r="B275" s="43"/>
      <c r="F275" s="19"/>
      <c r="G275" s="19"/>
      <c r="H275" s="19"/>
      <c r="I275" s="19"/>
      <c r="J275" s="182"/>
      <c r="K275" s="32"/>
      <c r="L275" s="32"/>
      <c r="M275" s="21"/>
      <c r="N275" s="32"/>
      <c r="O275" s="32"/>
      <c r="P275" s="22"/>
      <c r="Q275" s="23"/>
      <c r="R275" s="24"/>
      <c r="U275" s="19"/>
      <c r="X275" s="25"/>
      <c r="Y275" s="25"/>
      <c r="Z275" s="25"/>
      <c r="AA275" s="25"/>
    </row>
    <row r="276" spans="1:27" s="20" customFormat="1" ht="13.5" customHeight="1" x14ac:dyDescent="0.25">
      <c r="A276" s="19"/>
      <c r="B276" s="43"/>
      <c r="F276" s="19"/>
      <c r="G276" s="19"/>
      <c r="H276" s="19"/>
      <c r="I276" s="19"/>
      <c r="J276" s="182"/>
      <c r="K276" s="32"/>
      <c r="L276" s="32"/>
      <c r="M276" s="21"/>
      <c r="N276" s="32"/>
      <c r="O276" s="32"/>
      <c r="P276" s="22"/>
      <c r="Q276" s="23"/>
      <c r="R276" s="24"/>
      <c r="U276" s="19"/>
      <c r="X276" s="25"/>
      <c r="Y276" s="25"/>
      <c r="Z276" s="25"/>
      <c r="AA276" s="25"/>
    </row>
    <row r="277" spans="1:27" s="20" customFormat="1" ht="13.5" customHeight="1" x14ac:dyDescent="0.25">
      <c r="A277" s="19"/>
      <c r="B277" s="43"/>
      <c r="F277" s="19"/>
      <c r="G277" s="19"/>
      <c r="H277" s="19"/>
      <c r="I277" s="19"/>
      <c r="J277" s="182"/>
      <c r="K277" s="32"/>
      <c r="L277" s="32"/>
      <c r="M277" s="21"/>
      <c r="N277" s="32"/>
      <c r="O277" s="32"/>
      <c r="P277" s="22"/>
      <c r="Q277" s="23"/>
      <c r="R277" s="24"/>
      <c r="U277" s="19"/>
      <c r="X277" s="25"/>
      <c r="Y277" s="25"/>
      <c r="Z277" s="25"/>
      <c r="AA277" s="25"/>
    </row>
    <row r="278" spans="1:27" s="20" customFormat="1" ht="13.5" customHeight="1" x14ac:dyDescent="0.25">
      <c r="A278" s="19"/>
      <c r="B278" s="43"/>
      <c r="F278" s="19"/>
      <c r="G278" s="19"/>
      <c r="H278" s="19"/>
      <c r="I278" s="19"/>
      <c r="J278" s="182"/>
      <c r="K278" s="32"/>
      <c r="L278" s="32"/>
      <c r="M278" s="21"/>
      <c r="N278" s="32"/>
      <c r="O278" s="32"/>
      <c r="P278" s="22"/>
      <c r="Q278" s="23"/>
      <c r="R278" s="24"/>
      <c r="U278" s="19"/>
      <c r="X278" s="25"/>
      <c r="Y278" s="25"/>
      <c r="Z278" s="25"/>
      <c r="AA278" s="25"/>
    </row>
    <row r="279" spans="1:27" s="20" customFormat="1" ht="13.5" customHeight="1" x14ac:dyDescent="0.25">
      <c r="A279" s="19"/>
      <c r="B279" s="43"/>
      <c r="F279" s="19"/>
      <c r="G279" s="19"/>
      <c r="H279" s="19"/>
      <c r="I279" s="19"/>
      <c r="J279" s="182"/>
      <c r="K279" s="32"/>
      <c r="L279" s="32"/>
      <c r="M279" s="21"/>
      <c r="N279" s="32"/>
      <c r="O279" s="32"/>
      <c r="P279" s="22"/>
      <c r="Q279" s="23"/>
      <c r="R279" s="24"/>
      <c r="U279" s="19"/>
      <c r="X279" s="25"/>
      <c r="Y279" s="25"/>
      <c r="Z279" s="25"/>
      <c r="AA279" s="25"/>
    </row>
    <row r="280" spans="1:27" s="20" customFormat="1" ht="13.5" customHeight="1" x14ac:dyDescent="0.25">
      <c r="A280" s="19"/>
      <c r="B280" s="43"/>
      <c r="F280" s="19"/>
      <c r="G280" s="19"/>
      <c r="H280" s="19"/>
      <c r="I280" s="19"/>
      <c r="J280" s="182"/>
      <c r="K280" s="32"/>
      <c r="L280" s="32"/>
      <c r="M280" s="21"/>
      <c r="N280" s="32"/>
      <c r="O280" s="32"/>
      <c r="P280" s="22"/>
      <c r="Q280" s="23"/>
      <c r="R280" s="24"/>
      <c r="U280" s="19"/>
      <c r="X280" s="25"/>
      <c r="Y280" s="25"/>
      <c r="Z280" s="25"/>
      <c r="AA280" s="25"/>
    </row>
    <row r="281" spans="1:27" s="20" customFormat="1" ht="13.5" customHeight="1" x14ac:dyDescent="0.25">
      <c r="A281" s="19"/>
      <c r="B281" s="43"/>
      <c r="F281" s="19"/>
      <c r="G281" s="19"/>
      <c r="H281" s="19"/>
      <c r="I281" s="19"/>
      <c r="J281" s="182"/>
      <c r="K281" s="32"/>
      <c r="L281" s="32"/>
      <c r="M281" s="21"/>
      <c r="N281" s="32"/>
      <c r="O281" s="32"/>
      <c r="P281" s="22"/>
      <c r="Q281" s="23"/>
      <c r="R281" s="24"/>
      <c r="U281" s="19"/>
      <c r="X281" s="25"/>
      <c r="Y281" s="25"/>
      <c r="Z281" s="25"/>
      <c r="AA281" s="25"/>
    </row>
    <row r="282" spans="1:27" s="20" customFormat="1" ht="13.5" customHeight="1" x14ac:dyDescent="0.25">
      <c r="A282" s="19"/>
      <c r="B282" s="43"/>
      <c r="F282" s="19"/>
      <c r="G282" s="19"/>
      <c r="H282" s="19"/>
      <c r="I282" s="19"/>
      <c r="J282" s="182"/>
      <c r="K282" s="32"/>
      <c r="L282" s="32"/>
      <c r="M282" s="21"/>
      <c r="N282" s="32"/>
      <c r="O282" s="32"/>
      <c r="P282" s="22"/>
      <c r="Q282" s="23"/>
      <c r="R282" s="24"/>
      <c r="U282" s="19"/>
      <c r="X282" s="25"/>
      <c r="Y282" s="25"/>
      <c r="Z282" s="25"/>
      <c r="AA282" s="25"/>
    </row>
    <row r="283" spans="1:27" s="20" customFormat="1" ht="13.5" customHeight="1" x14ac:dyDescent="0.25">
      <c r="A283" s="19"/>
      <c r="B283" s="43"/>
      <c r="F283" s="19"/>
      <c r="G283" s="19"/>
      <c r="H283" s="19"/>
      <c r="I283" s="19"/>
      <c r="J283" s="182"/>
      <c r="K283" s="32"/>
      <c r="L283" s="32"/>
      <c r="M283" s="21"/>
      <c r="N283" s="32"/>
      <c r="O283" s="32"/>
      <c r="P283" s="22"/>
      <c r="Q283" s="23"/>
      <c r="R283" s="24"/>
      <c r="U283" s="19"/>
      <c r="X283" s="25"/>
      <c r="Y283" s="25"/>
      <c r="Z283" s="25"/>
      <c r="AA283" s="25"/>
    </row>
    <row r="284" spans="1:27" s="20" customFormat="1" ht="13.5" customHeight="1" x14ac:dyDescent="0.25">
      <c r="A284" s="19"/>
      <c r="B284" s="43"/>
      <c r="F284" s="19"/>
      <c r="G284" s="19"/>
      <c r="H284" s="19"/>
      <c r="I284" s="19"/>
      <c r="J284" s="182"/>
      <c r="K284" s="32"/>
      <c r="L284" s="32"/>
      <c r="M284" s="21"/>
      <c r="N284" s="32"/>
      <c r="O284" s="32"/>
      <c r="P284" s="22"/>
      <c r="Q284" s="23"/>
      <c r="R284" s="24"/>
      <c r="U284" s="19"/>
      <c r="X284" s="25"/>
      <c r="Y284" s="25"/>
      <c r="Z284" s="25"/>
      <c r="AA284" s="25"/>
    </row>
    <row r="285" spans="1:27" s="20" customFormat="1" ht="13.5" customHeight="1" x14ac:dyDescent="0.25">
      <c r="A285" s="19"/>
      <c r="B285" s="43"/>
      <c r="F285" s="19"/>
      <c r="G285" s="19"/>
      <c r="H285" s="19"/>
      <c r="I285" s="19"/>
      <c r="J285" s="182"/>
      <c r="K285" s="32"/>
      <c r="L285" s="32"/>
      <c r="M285" s="21"/>
      <c r="N285" s="32"/>
      <c r="O285" s="32"/>
      <c r="P285" s="22"/>
      <c r="Q285" s="23"/>
      <c r="R285" s="24"/>
      <c r="U285" s="19"/>
      <c r="X285" s="25"/>
      <c r="Y285" s="25"/>
      <c r="Z285" s="25"/>
      <c r="AA285" s="25"/>
    </row>
    <row r="286" spans="1:27" s="20" customFormat="1" ht="13.5" customHeight="1" x14ac:dyDescent="0.25">
      <c r="A286" s="19"/>
      <c r="B286" s="43"/>
      <c r="F286" s="19"/>
      <c r="G286" s="19"/>
      <c r="H286" s="19"/>
      <c r="I286" s="19"/>
      <c r="J286" s="182"/>
      <c r="K286" s="32"/>
      <c r="L286" s="32"/>
      <c r="M286" s="21"/>
      <c r="N286" s="32"/>
      <c r="O286" s="32"/>
      <c r="P286" s="22"/>
      <c r="Q286" s="23"/>
      <c r="R286" s="24"/>
      <c r="U286" s="19"/>
      <c r="X286" s="25"/>
      <c r="Y286" s="25"/>
      <c r="Z286" s="25"/>
      <c r="AA286" s="25"/>
    </row>
    <row r="287" spans="1:27" s="20" customFormat="1" ht="13.5" customHeight="1" x14ac:dyDescent="0.25">
      <c r="A287" s="19"/>
      <c r="B287" s="43"/>
      <c r="F287" s="19"/>
      <c r="G287" s="19"/>
      <c r="H287" s="19"/>
      <c r="I287" s="19"/>
      <c r="J287" s="182"/>
      <c r="K287" s="32"/>
      <c r="L287" s="32"/>
      <c r="M287" s="21"/>
      <c r="N287" s="32"/>
      <c r="O287" s="32"/>
      <c r="P287" s="22"/>
      <c r="Q287" s="23"/>
      <c r="R287" s="24"/>
      <c r="U287" s="19"/>
      <c r="X287" s="25"/>
      <c r="Y287" s="25"/>
      <c r="Z287" s="25"/>
      <c r="AA287" s="25"/>
    </row>
    <row r="288" spans="1:27" s="20" customFormat="1" ht="13.5" customHeight="1" x14ac:dyDescent="0.25">
      <c r="A288" s="19"/>
      <c r="B288" s="43"/>
      <c r="F288" s="19"/>
      <c r="G288" s="19"/>
      <c r="H288" s="19"/>
      <c r="I288" s="19"/>
      <c r="J288" s="182"/>
      <c r="K288" s="32"/>
      <c r="L288" s="32"/>
      <c r="M288" s="21"/>
      <c r="N288" s="32"/>
      <c r="O288" s="32"/>
      <c r="P288" s="22"/>
      <c r="Q288" s="23"/>
      <c r="R288" s="24"/>
      <c r="U288" s="19"/>
      <c r="X288" s="25"/>
      <c r="Y288" s="25"/>
      <c r="Z288" s="25"/>
      <c r="AA288" s="25"/>
    </row>
    <row r="289" spans="1:27" s="20" customFormat="1" ht="13.5" customHeight="1" x14ac:dyDescent="0.25">
      <c r="A289" s="19"/>
      <c r="B289" s="43"/>
      <c r="F289" s="19"/>
      <c r="G289" s="19"/>
      <c r="H289" s="19"/>
      <c r="I289" s="19"/>
      <c r="J289" s="182"/>
      <c r="K289" s="32"/>
      <c r="L289" s="32"/>
      <c r="M289" s="21"/>
      <c r="N289" s="32"/>
      <c r="O289" s="32"/>
      <c r="P289" s="22"/>
      <c r="Q289" s="23"/>
      <c r="R289" s="24"/>
      <c r="U289" s="19"/>
      <c r="X289" s="25"/>
      <c r="Y289" s="25"/>
      <c r="Z289" s="25"/>
      <c r="AA289" s="25"/>
    </row>
    <row r="290" spans="1:27" s="20" customFormat="1" ht="13.5" customHeight="1" x14ac:dyDescent="0.25">
      <c r="A290" s="19"/>
      <c r="B290" s="43"/>
      <c r="F290" s="19"/>
      <c r="G290" s="19"/>
      <c r="H290" s="19"/>
      <c r="I290" s="19"/>
      <c r="J290" s="182"/>
      <c r="K290" s="32"/>
      <c r="L290" s="32"/>
      <c r="M290" s="21"/>
      <c r="N290" s="32"/>
      <c r="O290" s="32"/>
      <c r="P290" s="22"/>
      <c r="Q290" s="23"/>
      <c r="R290" s="24"/>
      <c r="U290" s="19"/>
      <c r="X290" s="25"/>
      <c r="Y290" s="25"/>
      <c r="Z290" s="25"/>
      <c r="AA290" s="25"/>
    </row>
    <row r="291" spans="1:27" s="20" customFormat="1" ht="13.5" customHeight="1" x14ac:dyDescent="0.25">
      <c r="A291" s="19"/>
      <c r="B291" s="43"/>
      <c r="F291" s="19"/>
      <c r="G291" s="19"/>
      <c r="H291" s="19"/>
      <c r="I291" s="19"/>
      <c r="J291" s="182"/>
      <c r="K291" s="32"/>
      <c r="L291" s="32"/>
      <c r="M291" s="21"/>
      <c r="N291" s="32"/>
      <c r="O291" s="32"/>
      <c r="P291" s="22"/>
      <c r="Q291" s="23"/>
      <c r="R291" s="24"/>
      <c r="U291" s="19"/>
      <c r="X291" s="25"/>
      <c r="Y291" s="25"/>
      <c r="Z291" s="25"/>
      <c r="AA291" s="25"/>
    </row>
    <row r="292" spans="1:27" s="20" customFormat="1" ht="13.5" customHeight="1" x14ac:dyDescent="0.25">
      <c r="A292" s="19"/>
      <c r="B292" s="43"/>
      <c r="F292" s="19"/>
      <c r="G292" s="19"/>
      <c r="H292" s="19"/>
      <c r="I292" s="19"/>
      <c r="J292" s="182"/>
      <c r="K292" s="32"/>
      <c r="L292" s="32"/>
      <c r="M292" s="21"/>
      <c r="N292" s="32"/>
      <c r="O292" s="32"/>
      <c r="P292" s="22"/>
      <c r="Q292" s="23"/>
      <c r="R292" s="24"/>
      <c r="U292" s="19"/>
      <c r="X292" s="25"/>
      <c r="Y292" s="25"/>
      <c r="Z292" s="25"/>
      <c r="AA292" s="25"/>
    </row>
    <row r="293" spans="1:27" s="20" customFormat="1" ht="13.5" customHeight="1" x14ac:dyDescent="0.25">
      <c r="A293" s="19"/>
      <c r="B293" s="43"/>
      <c r="F293" s="19"/>
      <c r="G293" s="19"/>
      <c r="H293" s="19"/>
      <c r="I293" s="19"/>
      <c r="J293" s="182"/>
      <c r="K293" s="32"/>
      <c r="L293" s="32"/>
      <c r="M293" s="21"/>
      <c r="N293" s="32"/>
      <c r="O293" s="32"/>
      <c r="P293" s="22"/>
      <c r="Q293" s="23"/>
      <c r="R293" s="24"/>
      <c r="U293" s="19"/>
      <c r="X293" s="25"/>
      <c r="Y293" s="25"/>
      <c r="Z293" s="25"/>
      <c r="AA293" s="25"/>
    </row>
    <row r="294" spans="1:27" s="20" customFormat="1" ht="13.5" customHeight="1" x14ac:dyDescent="0.25">
      <c r="A294" s="19"/>
      <c r="B294" s="43"/>
      <c r="F294" s="19"/>
      <c r="G294" s="19"/>
      <c r="H294" s="19"/>
      <c r="I294" s="19"/>
      <c r="J294" s="182"/>
      <c r="K294" s="32"/>
      <c r="L294" s="32"/>
      <c r="M294" s="21"/>
      <c r="N294" s="32"/>
      <c r="O294" s="32"/>
      <c r="P294" s="22"/>
      <c r="Q294" s="23"/>
      <c r="R294" s="24"/>
      <c r="U294" s="19"/>
      <c r="X294" s="25"/>
      <c r="Y294" s="25"/>
      <c r="Z294" s="25"/>
      <c r="AA294" s="25"/>
    </row>
    <row r="295" spans="1:27" s="20" customFormat="1" ht="13.5" customHeight="1" x14ac:dyDescent="0.25">
      <c r="A295" s="19"/>
      <c r="B295" s="43"/>
      <c r="F295" s="19"/>
      <c r="G295" s="19"/>
      <c r="H295" s="19"/>
      <c r="I295" s="19"/>
      <c r="J295" s="182"/>
      <c r="K295" s="32"/>
      <c r="L295" s="32"/>
      <c r="M295" s="21"/>
      <c r="N295" s="32"/>
      <c r="O295" s="32"/>
      <c r="P295" s="22"/>
      <c r="Q295" s="23"/>
      <c r="R295" s="24"/>
      <c r="U295" s="19"/>
      <c r="X295" s="25"/>
      <c r="Y295" s="25"/>
      <c r="Z295" s="25"/>
      <c r="AA295" s="25"/>
    </row>
    <row r="296" spans="1:27" s="20" customFormat="1" ht="13.5" customHeight="1" x14ac:dyDescent="0.25">
      <c r="A296" s="19"/>
      <c r="B296" s="43"/>
      <c r="F296" s="19"/>
      <c r="G296" s="19"/>
      <c r="H296" s="19"/>
      <c r="I296" s="19"/>
      <c r="J296" s="182"/>
      <c r="K296" s="32"/>
      <c r="L296" s="32"/>
      <c r="M296" s="21"/>
      <c r="N296" s="32"/>
      <c r="O296" s="32"/>
      <c r="P296" s="22"/>
      <c r="Q296" s="23"/>
      <c r="R296" s="24"/>
      <c r="U296" s="19"/>
      <c r="X296" s="25"/>
      <c r="Y296" s="25"/>
      <c r="Z296" s="25"/>
      <c r="AA296" s="25"/>
    </row>
    <row r="297" spans="1:27" s="20" customFormat="1" ht="13.5" customHeight="1" x14ac:dyDescent="0.25">
      <c r="A297" s="19"/>
      <c r="B297" s="43"/>
      <c r="F297" s="19"/>
      <c r="G297" s="19"/>
      <c r="H297" s="19"/>
      <c r="I297" s="19"/>
      <c r="J297" s="182"/>
      <c r="K297" s="32"/>
      <c r="L297" s="32"/>
      <c r="M297" s="21"/>
      <c r="N297" s="32"/>
      <c r="O297" s="32"/>
      <c r="P297" s="22"/>
      <c r="Q297" s="23"/>
      <c r="R297" s="24"/>
      <c r="U297" s="19"/>
      <c r="X297" s="25"/>
      <c r="Y297" s="25"/>
      <c r="Z297" s="25"/>
      <c r="AA297" s="25"/>
    </row>
    <row r="298" spans="1:27" s="20" customFormat="1" ht="13.5" customHeight="1" x14ac:dyDescent="0.25">
      <c r="A298" s="19"/>
      <c r="B298" s="43"/>
      <c r="F298" s="19"/>
      <c r="G298" s="19"/>
      <c r="H298" s="19"/>
      <c r="I298" s="19"/>
      <c r="J298" s="182"/>
      <c r="K298" s="32"/>
      <c r="L298" s="32"/>
      <c r="M298" s="21"/>
      <c r="N298" s="32"/>
      <c r="O298" s="32"/>
      <c r="P298" s="22"/>
      <c r="Q298" s="23"/>
      <c r="R298" s="24"/>
      <c r="U298" s="19"/>
      <c r="X298" s="25"/>
      <c r="Y298" s="25"/>
      <c r="Z298" s="25"/>
      <c r="AA298" s="25"/>
    </row>
    <row r="299" spans="1:27" s="20" customFormat="1" ht="13.5" customHeight="1" x14ac:dyDescent="0.25">
      <c r="A299" s="19"/>
      <c r="B299" s="43"/>
      <c r="F299" s="19"/>
      <c r="G299" s="19"/>
      <c r="H299" s="19"/>
      <c r="I299" s="19"/>
      <c r="J299" s="182"/>
      <c r="K299" s="32"/>
      <c r="L299" s="32"/>
      <c r="M299" s="21"/>
      <c r="N299" s="32"/>
      <c r="O299" s="32"/>
      <c r="P299" s="22"/>
      <c r="Q299" s="23"/>
      <c r="R299" s="24"/>
      <c r="U299" s="19"/>
      <c r="X299" s="25"/>
      <c r="Y299" s="25"/>
      <c r="Z299" s="25"/>
      <c r="AA299" s="25"/>
    </row>
    <row r="300" spans="1:27" s="20" customFormat="1" ht="13.5" customHeight="1" x14ac:dyDescent="0.25">
      <c r="A300" s="19"/>
      <c r="B300" s="43"/>
      <c r="F300" s="19"/>
      <c r="G300" s="19"/>
      <c r="H300" s="19"/>
      <c r="I300" s="19"/>
      <c r="J300" s="182"/>
      <c r="K300" s="32"/>
      <c r="L300" s="32"/>
      <c r="M300" s="21"/>
      <c r="N300" s="32"/>
      <c r="O300" s="32"/>
      <c r="P300" s="22"/>
      <c r="Q300" s="23"/>
      <c r="R300" s="24"/>
      <c r="U300" s="19"/>
      <c r="X300" s="25"/>
      <c r="Y300" s="25"/>
      <c r="Z300" s="25"/>
      <c r="AA300" s="25"/>
    </row>
    <row r="301" spans="1:27" s="20" customFormat="1" ht="13.5" customHeight="1" x14ac:dyDescent="0.25">
      <c r="A301" s="19"/>
      <c r="B301" s="43"/>
      <c r="F301" s="19"/>
      <c r="G301" s="19"/>
      <c r="H301" s="19"/>
      <c r="I301" s="19"/>
      <c r="J301" s="182"/>
      <c r="K301" s="32"/>
      <c r="L301" s="32"/>
      <c r="M301" s="21"/>
      <c r="N301" s="32"/>
      <c r="O301" s="32"/>
      <c r="P301" s="22"/>
      <c r="Q301" s="23"/>
      <c r="R301" s="24"/>
      <c r="U301" s="19"/>
      <c r="X301" s="25"/>
      <c r="Y301" s="25"/>
      <c r="Z301" s="25"/>
      <c r="AA301" s="25"/>
    </row>
    <row r="302" spans="1:27" s="20" customFormat="1" ht="13.5" customHeight="1" x14ac:dyDescent="0.25">
      <c r="A302" s="19"/>
      <c r="B302" s="43"/>
      <c r="F302" s="19"/>
      <c r="G302" s="19"/>
      <c r="H302" s="19"/>
      <c r="I302" s="19"/>
      <c r="J302" s="182"/>
      <c r="K302" s="32"/>
      <c r="L302" s="32"/>
      <c r="M302" s="21"/>
      <c r="N302" s="32"/>
      <c r="O302" s="32"/>
      <c r="P302" s="22"/>
      <c r="Q302" s="23"/>
      <c r="R302" s="24"/>
      <c r="U302" s="19"/>
      <c r="X302" s="25"/>
      <c r="Y302" s="25"/>
      <c r="Z302" s="25"/>
      <c r="AA302" s="25"/>
    </row>
    <row r="303" spans="1:27" s="20" customFormat="1" ht="13.5" customHeight="1" x14ac:dyDescent="0.25">
      <c r="A303" s="19"/>
      <c r="B303" s="43"/>
      <c r="F303" s="19"/>
      <c r="G303" s="19"/>
      <c r="H303" s="19"/>
      <c r="I303" s="19"/>
      <c r="J303" s="182"/>
      <c r="K303" s="32"/>
      <c r="L303" s="32"/>
      <c r="M303" s="21"/>
      <c r="N303" s="32"/>
      <c r="O303" s="32"/>
      <c r="P303" s="22"/>
      <c r="Q303" s="23"/>
      <c r="R303" s="24"/>
      <c r="U303" s="19"/>
      <c r="X303" s="25"/>
      <c r="Y303" s="25"/>
      <c r="Z303" s="25"/>
      <c r="AA303" s="25"/>
    </row>
    <row r="304" spans="1:27" s="20" customFormat="1" ht="13.5" customHeight="1" x14ac:dyDescent="0.25">
      <c r="A304" s="19"/>
      <c r="B304" s="43"/>
      <c r="F304" s="19"/>
      <c r="G304" s="19"/>
      <c r="H304" s="19"/>
      <c r="I304" s="19"/>
      <c r="J304" s="182"/>
      <c r="K304" s="32"/>
      <c r="L304" s="32"/>
      <c r="M304" s="21"/>
      <c r="N304" s="32"/>
      <c r="O304" s="32"/>
      <c r="P304" s="22"/>
      <c r="Q304" s="23"/>
      <c r="R304" s="24"/>
      <c r="U304" s="19"/>
      <c r="X304" s="25"/>
      <c r="Y304" s="25"/>
      <c r="Z304" s="25"/>
      <c r="AA304" s="25"/>
    </row>
    <row r="305" spans="1:27" s="20" customFormat="1" ht="13.5" customHeight="1" x14ac:dyDescent="0.25">
      <c r="A305" s="19"/>
      <c r="B305" s="43"/>
      <c r="F305" s="19"/>
      <c r="G305" s="19"/>
      <c r="H305" s="19"/>
      <c r="I305" s="19"/>
      <c r="J305" s="182"/>
      <c r="K305" s="32"/>
      <c r="L305" s="32"/>
      <c r="M305" s="21"/>
      <c r="N305" s="32"/>
      <c r="O305" s="32"/>
      <c r="P305" s="22"/>
      <c r="Q305" s="23"/>
      <c r="R305" s="24"/>
      <c r="U305" s="19"/>
      <c r="X305" s="25"/>
      <c r="Y305" s="25"/>
      <c r="Z305" s="25"/>
      <c r="AA305" s="25"/>
    </row>
    <row r="306" spans="1:27" s="20" customFormat="1" ht="13.5" customHeight="1" x14ac:dyDescent="0.25">
      <c r="A306" s="19"/>
      <c r="B306" s="43"/>
      <c r="F306" s="19"/>
      <c r="G306" s="19"/>
      <c r="H306" s="19"/>
      <c r="I306" s="19"/>
      <c r="J306" s="182"/>
      <c r="K306" s="32"/>
      <c r="L306" s="32"/>
      <c r="M306" s="21"/>
      <c r="N306" s="32"/>
      <c r="O306" s="32"/>
      <c r="P306" s="22"/>
      <c r="Q306" s="23"/>
      <c r="R306" s="24"/>
      <c r="U306" s="19"/>
      <c r="X306" s="25"/>
      <c r="Y306" s="25"/>
      <c r="Z306" s="25"/>
      <c r="AA306" s="25"/>
    </row>
    <row r="307" spans="1:27" s="20" customFormat="1" ht="13.5" customHeight="1" x14ac:dyDescent="0.25">
      <c r="A307" s="19"/>
      <c r="B307" s="43"/>
      <c r="F307" s="19"/>
      <c r="G307" s="19"/>
      <c r="H307" s="19"/>
      <c r="I307" s="19"/>
      <c r="J307" s="182"/>
      <c r="K307" s="32"/>
      <c r="L307" s="32"/>
      <c r="M307" s="21"/>
      <c r="N307" s="32"/>
      <c r="O307" s="32"/>
      <c r="P307" s="22"/>
      <c r="Q307" s="23"/>
      <c r="R307" s="24"/>
      <c r="U307" s="19"/>
      <c r="X307" s="25"/>
      <c r="Y307" s="25"/>
      <c r="Z307" s="25"/>
      <c r="AA307" s="25"/>
    </row>
    <row r="308" spans="1:27" s="20" customFormat="1" ht="13.5" customHeight="1" x14ac:dyDescent="0.25">
      <c r="A308" s="19"/>
      <c r="B308" s="43"/>
      <c r="F308" s="19"/>
      <c r="G308" s="19"/>
      <c r="H308" s="19"/>
      <c r="I308" s="19"/>
      <c r="J308" s="182"/>
      <c r="K308" s="32"/>
      <c r="L308" s="32"/>
      <c r="M308" s="21"/>
      <c r="N308" s="32"/>
      <c r="O308" s="32"/>
      <c r="P308" s="22"/>
      <c r="Q308" s="23"/>
      <c r="R308" s="24"/>
      <c r="U308" s="19"/>
      <c r="X308" s="25"/>
      <c r="Y308" s="25"/>
      <c r="Z308" s="25"/>
      <c r="AA308" s="25"/>
    </row>
    <row r="309" spans="1:27" s="20" customFormat="1" ht="13.5" customHeight="1" x14ac:dyDescent="0.25">
      <c r="A309" s="19"/>
      <c r="B309" s="43"/>
      <c r="F309" s="19"/>
      <c r="G309" s="19"/>
      <c r="H309" s="19"/>
      <c r="I309" s="19"/>
      <c r="J309" s="182"/>
      <c r="K309" s="32"/>
      <c r="L309" s="32"/>
      <c r="M309" s="21"/>
      <c r="N309" s="32"/>
      <c r="O309" s="32"/>
      <c r="P309" s="22"/>
      <c r="Q309" s="23"/>
      <c r="R309" s="24"/>
      <c r="U309" s="19"/>
      <c r="X309" s="25"/>
      <c r="Y309" s="25"/>
      <c r="Z309" s="25"/>
      <c r="AA309" s="25"/>
    </row>
    <row r="310" spans="1:27" s="20" customFormat="1" ht="13.5" customHeight="1" x14ac:dyDescent="0.25">
      <c r="A310" s="19"/>
      <c r="B310" s="43"/>
      <c r="F310" s="19"/>
      <c r="G310" s="19"/>
      <c r="H310" s="19"/>
      <c r="I310" s="19"/>
      <c r="J310" s="182"/>
      <c r="K310" s="32"/>
      <c r="L310" s="32"/>
      <c r="M310" s="21"/>
      <c r="N310" s="32"/>
      <c r="O310" s="32"/>
      <c r="P310" s="22"/>
      <c r="Q310" s="23"/>
      <c r="R310" s="24"/>
      <c r="U310" s="19"/>
      <c r="X310" s="25"/>
      <c r="Y310" s="25"/>
      <c r="Z310" s="25"/>
      <c r="AA310" s="25"/>
    </row>
    <row r="311" spans="1:27" s="20" customFormat="1" ht="13.5" customHeight="1" x14ac:dyDescent="0.25">
      <c r="A311" s="19"/>
      <c r="B311" s="43"/>
      <c r="F311" s="19"/>
      <c r="G311" s="19"/>
      <c r="H311" s="19"/>
      <c r="I311" s="19"/>
      <c r="J311" s="182"/>
      <c r="K311" s="32"/>
      <c r="L311" s="32"/>
      <c r="M311" s="21"/>
      <c r="N311" s="32"/>
      <c r="O311" s="32"/>
      <c r="P311" s="22"/>
      <c r="Q311" s="23"/>
      <c r="R311" s="24"/>
      <c r="U311" s="19"/>
      <c r="X311" s="25"/>
      <c r="Y311" s="25"/>
      <c r="Z311" s="25"/>
      <c r="AA311" s="25"/>
    </row>
    <row r="312" spans="1:27" s="20" customFormat="1" ht="13.5" customHeight="1" x14ac:dyDescent="0.25">
      <c r="A312" s="19"/>
      <c r="B312" s="43"/>
      <c r="F312" s="19"/>
      <c r="G312" s="19"/>
      <c r="H312" s="19"/>
      <c r="I312" s="19"/>
      <c r="J312" s="182"/>
      <c r="K312" s="32"/>
      <c r="L312" s="32"/>
      <c r="M312" s="21"/>
      <c r="N312" s="32"/>
      <c r="O312" s="32"/>
      <c r="P312" s="22"/>
      <c r="Q312" s="23"/>
      <c r="R312" s="24"/>
      <c r="U312" s="19"/>
      <c r="X312" s="25"/>
      <c r="Y312" s="25"/>
      <c r="Z312" s="25"/>
      <c r="AA312" s="25"/>
    </row>
    <row r="313" spans="1:27" s="20" customFormat="1" ht="13.5" customHeight="1" x14ac:dyDescent="0.25">
      <c r="A313" s="19"/>
      <c r="B313" s="43"/>
      <c r="F313" s="19"/>
      <c r="G313" s="19"/>
      <c r="H313" s="19"/>
      <c r="I313" s="19"/>
      <c r="J313" s="182"/>
      <c r="K313" s="32"/>
      <c r="L313" s="32"/>
      <c r="M313" s="21"/>
      <c r="N313" s="32"/>
      <c r="O313" s="32"/>
      <c r="P313" s="22"/>
      <c r="Q313" s="23"/>
      <c r="R313" s="24"/>
      <c r="U313" s="19"/>
      <c r="X313" s="25"/>
      <c r="Y313" s="25"/>
      <c r="Z313" s="25"/>
      <c r="AA313" s="25"/>
    </row>
    <row r="314" spans="1:27" s="20" customFormat="1" ht="13.5" customHeight="1" x14ac:dyDescent="0.25">
      <c r="A314" s="19"/>
      <c r="B314" s="43"/>
      <c r="F314" s="19"/>
      <c r="G314" s="19"/>
      <c r="H314" s="19"/>
      <c r="I314" s="19"/>
      <c r="J314" s="182"/>
      <c r="K314" s="32"/>
      <c r="L314" s="32"/>
      <c r="M314" s="21"/>
      <c r="N314" s="32"/>
      <c r="O314" s="32"/>
      <c r="P314" s="22"/>
      <c r="Q314" s="23"/>
      <c r="R314" s="24"/>
      <c r="U314" s="19"/>
      <c r="X314" s="25"/>
      <c r="Y314" s="25"/>
      <c r="Z314" s="25"/>
      <c r="AA314" s="25"/>
    </row>
    <row r="315" spans="1:27" s="20" customFormat="1" ht="13.5" customHeight="1" x14ac:dyDescent="0.25">
      <c r="A315" s="19"/>
      <c r="B315" s="43"/>
      <c r="F315" s="19"/>
      <c r="G315" s="19"/>
      <c r="H315" s="19"/>
      <c r="I315" s="19"/>
      <c r="J315" s="182"/>
      <c r="K315" s="32"/>
      <c r="L315" s="32"/>
      <c r="M315" s="21"/>
      <c r="N315" s="32"/>
      <c r="O315" s="32"/>
      <c r="P315" s="22"/>
      <c r="Q315" s="23"/>
      <c r="R315" s="24"/>
      <c r="U315" s="19"/>
      <c r="X315" s="25"/>
      <c r="Y315" s="25"/>
      <c r="Z315" s="25"/>
      <c r="AA315" s="25"/>
    </row>
    <row r="316" spans="1:27" s="20" customFormat="1" ht="13.5" customHeight="1" x14ac:dyDescent="0.25">
      <c r="A316" s="19"/>
      <c r="B316" s="43"/>
      <c r="F316" s="19"/>
      <c r="G316" s="19"/>
      <c r="H316" s="19"/>
      <c r="I316" s="19"/>
      <c r="J316" s="182"/>
      <c r="K316" s="32"/>
      <c r="L316" s="32"/>
      <c r="M316" s="21"/>
      <c r="N316" s="32"/>
      <c r="O316" s="32"/>
      <c r="P316" s="22"/>
      <c r="Q316" s="23"/>
      <c r="R316" s="24"/>
      <c r="U316" s="19"/>
      <c r="X316" s="25"/>
      <c r="Y316" s="25"/>
      <c r="Z316" s="25"/>
      <c r="AA316" s="25"/>
    </row>
    <row r="317" spans="1:27" s="20" customFormat="1" ht="13.5" customHeight="1" x14ac:dyDescent="0.25">
      <c r="A317" s="19"/>
      <c r="B317" s="43"/>
      <c r="F317" s="19"/>
      <c r="G317" s="19"/>
      <c r="H317" s="19"/>
      <c r="I317" s="19"/>
      <c r="J317" s="182"/>
      <c r="K317" s="32"/>
      <c r="L317" s="32"/>
      <c r="M317" s="21"/>
      <c r="N317" s="32"/>
      <c r="O317" s="32"/>
      <c r="P317" s="22"/>
      <c r="Q317" s="23"/>
      <c r="R317" s="24"/>
      <c r="U317" s="19"/>
      <c r="X317" s="25"/>
      <c r="Y317" s="25"/>
      <c r="Z317" s="25"/>
      <c r="AA317" s="25"/>
    </row>
    <row r="318" spans="1:27" s="20" customFormat="1" ht="13.5" customHeight="1" x14ac:dyDescent="0.25">
      <c r="A318" s="19"/>
      <c r="B318" s="43"/>
      <c r="F318" s="19"/>
      <c r="G318" s="19"/>
      <c r="H318" s="19"/>
      <c r="I318" s="19"/>
      <c r="J318" s="182"/>
      <c r="K318" s="32"/>
      <c r="L318" s="32"/>
      <c r="M318" s="21"/>
      <c r="N318" s="32"/>
      <c r="O318" s="32"/>
      <c r="P318" s="22"/>
      <c r="Q318" s="23"/>
      <c r="R318" s="24"/>
      <c r="U318" s="19"/>
      <c r="X318" s="25"/>
      <c r="Y318" s="25"/>
      <c r="Z318" s="25"/>
      <c r="AA318" s="25"/>
    </row>
    <row r="319" spans="1:27" s="20" customFormat="1" ht="13.5" customHeight="1" x14ac:dyDescent="0.25">
      <c r="A319" s="19"/>
      <c r="B319" s="43"/>
      <c r="F319" s="19"/>
      <c r="G319" s="19"/>
      <c r="H319" s="19"/>
      <c r="I319" s="19"/>
      <c r="J319" s="182"/>
      <c r="K319" s="32"/>
      <c r="L319" s="32"/>
      <c r="M319" s="21"/>
      <c r="N319" s="32"/>
      <c r="O319" s="32"/>
      <c r="P319" s="22"/>
      <c r="Q319" s="23"/>
      <c r="R319" s="24"/>
      <c r="U319" s="19"/>
      <c r="X319" s="25"/>
      <c r="Y319" s="25"/>
      <c r="Z319" s="25"/>
      <c r="AA319" s="25"/>
    </row>
    <row r="320" spans="1:27" s="20" customFormat="1" ht="13.5" customHeight="1" x14ac:dyDescent="0.25">
      <c r="A320" s="19"/>
      <c r="B320" s="43"/>
      <c r="F320" s="19"/>
      <c r="G320" s="19"/>
      <c r="H320" s="19"/>
      <c r="I320" s="19"/>
      <c r="J320" s="182"/>
      <c r="K320" s="32"/>
      <c r="L320" s="32"/>
      <c r="M320" s="21"/>
      <c r="N320" s="32"/>
      <c r="O320" s="32"/>
      <c r="P320" s="22"/>
      <c r="Q320" s="23"/>
      <c r="R320" s="24"/>
      <c r="U320" s="19"/>
      <c r="X320" s="25"/>
      <c r="Y320" s="25"/>
      <c r="Z320" s="25"/>
      <c r="AA320" s="25"/>
    </row>
    <row r="321" spans="1:27" s="20" customFormat="1" ht="13.5" customHeight="1" x14ac:dyDescent="0.25">
      <c r="A321" s="19"/>
      <c r="B321" s="43"/>
      <c r="F321" s="19"/>
      <c r="G321" s="19"/>
      <c r="H321" s="19"/>
      <c r="I321" s="19"/>
      <c r="J321" s="182"/>
      <c r="K321" s="32"/>
      <c r="L321" s="32"/>
      <c r="M321" s="21"/>
      <c r="N321" s="32"/>
      <c r="O321" s="32"/>
      <c r="P321" s="22"/>
      <c r="Q321" s="23"/>
      <c r="R321" s="24"/>
      <c r="U321" s="19"/>
      <c r="X321" s="25"/>
      <c r="Y321" s="25"/>
      <c r="Z321" s="25"/>
      <c r="AA321" s="25"/>
    </row>
    <row r="322" spans="1:27" s="20" customFormat="1" ht="13.5" customHeight="1" x14ac:dyDescent="0.25">
      <c r="A322" s="19"/>
      <c r="B322" s="43"/>
      <c r="F322" s="19"/>
      <c r="G322" s="19"/>
      <c r="H322" s="19"/>
      <c r="I322" s="19"/>
      <c r="J322" s="182"/>
      <c r="K322" s="32"/>
      <c r="L322" s="32"/>
      <c r="M322" s="21"/>
      <c r="N322" s="32"/>
      <c r="O322" s="32"/>
      <c r="P322" s="22"/>
      <c r="Q322" s="23"/>
      <c r="R322" s="24"/>
      <c r="U322" s="19"/>
      <c r="X322" s="25"/>
      <c r="Y322" s="25"/>
      <c r="Z322" s="25"/>
      <c r="AA322" s="25"/>
    </row>
    <row r="323" spans="1:27" s="20" customFormat="1" ht="13.5" customHeight="1" x14ac:dyDescent="0.25">
      <c r="A323" s="19"/>
      <c r="B323" s="43"/>
      <c r="F323" s="19"/>
      <c r="G323" s="19"/>
      <c r="H323" s="19"/>
      <c r="I323" s="19"/>
      <c r="J323" s="182"/>
      <c r="K323" s="32"/>
      <c r="L323" s="32"/>
      <c r="M323" s="21"/>
      <c r="N323" s="32"/>
      <c r="O323" s="32"/>
      <c r="P323" s="22"/>
      <c r="Q323" s="23"/>
      <c r="R323" s="24"/>
      <c r="U323" s="19"/>
      <c r="X323" s="25"/>
      <c r="Y323" s="25"/>
      <c r="Z323" s="25"/>
      <c r="AA323" s="25"/>
    </row>
    <row r="324" spans="1:27" s="20" customFormat="1" ht="13.5" customHeight="1" x14ac:dyDescent="0.25">
      <c r="A324" s="19"/>
      <c r="B324" s="43"/>
      <c r="F324" s="19"/>
      <c r="G324" s="19"/>
      <c r="H324" s="19"/>
      <c r="I324" s="19"/>
      <c r="J324" s="182"/>
      <c r="K324" s="32"/>
      <c r="L324" s="32"/>
      <c r="M324" s="21"/>
      <c r="N324" s="32"/>
      <c r="O324" s="32"/>
      <c r="P324" s="22"/>
      <c r="Q324" s="23"/>
      <c r="R324" s="24"/>
      <c r="U324" s="19"/>
      <c r="X324" s="25"/>
      <c r="Y324" s="25"/>
      <c r="Z324" s="25"/>
      <c r="AA324" s="25"/>
    </row>
    <row r="325" spans="1:27" s="20" customFormat="1" ht="13.5" customHeight="1" x14ac:dyDescent="0.25">
      <c r="A325" s="19"/>
      <c r="B325" s="43"/>
      <c r="F325" s="19"/>
      <c r="G325" s="19"/>
      <c r="H325" s="19"/>
      <c r="I325" s="19"/>
      <c r="J325" s="182"/>
      <c r="K325" s="32"/>
      <c r="L325" s="32"/>
      <c r="M325" s="21"/>
      <c r="N325" s="32"/>
      <c r="O325" s="32"/>
      <c r="P325" s="22"/>
      <c r="Q325" s="23"/>
      <c r="R325" s="24"/>
      <c r="U325" s="19"/>
      <c r="X325" s="25"/>
      <c r="Y325" s="25"/>
      <c r="Z325" s="25"/>
      <c r="AA325" s="25"/>
    </row>
    <row r="326" spans="1:27" s="20" customFormat="1" ht="13.5" customHeight="1" x14ac:dyDescent="0.25">
      <c r="A326" s="19"/>
      <c r="B326" s="43"/>
      <c r="F326" s="19"/>
      <c r="G326" s="19"/>
      <c r="H326" s="19"/>
      <c r="I326" s="19"/>
      <c r="J326" s="182"/>
      <c r="K326" s="32"/>
      <c r="L326" s="32"/>
      <c r="M326" s="21"/>
      <c r="N326" s="32"/>
      <c r="O326" s="32"/>
      <c r="P326" s="22"/>
      <c r="Q326" s="23"/>
      <c r="R326" s="24"/>
      <c r="U326" s="19"/>
      <c r="X326" s="25"/>
      <c r="Y326" s="25"/>
      <c r="Z326" s="25"/>
      <c r="AA326" s="25"/>
    </row>
    <row r="327" spans="1:27" s="20" customFormat="1" ht="13.5" customHeight="1" x14ac:dyDescent="0.25">
      <c r="A327" s="19"/>
      <c r="B327" s="43"/>
      <c r="F327" s="19"/>
      <c r="G327" s="19"/>
      <c r="H327" s="19"/>
      <c r="I327" s="19"/>
      <c r="J327" s="182"/>
      <c r="K327" s="32"/>
      <c r="L327" s="32"/>
      <c r="M327" s="21"/>
      <c r="N327" s="32"/>
      <c r="O327" s="32"/>
      <c r="P327" s="22"/>
      <c r="Q327" s="23"/>
      <c r="R327" s="24"/>
      <c r="U327" s="19"/>
      <c r="X327" s="25"/>
      <c r="Y327" s="25"/>
      <c r="Z327" s="25"/>
      <c r="AA327" s="25"/>
    </row>
    <row r="328" spans="1:27" s="20" customFormat="1" ht="13.5" customHeight="1" x14ac:dyDescent="0.25">
      <c r="A328" s="19"/>
      <c r="B328" s="43"/>
      <c r="F328" s="19"/>
      <c r="G328" s="19"/>
      <c r="H328" s="19"/>
      <c r="I328" s="19"/>
      <c r="J328" s="182"/>
      <c r="K328" s="32"/>
      <c r="L328" s="32"/>
      <c r="M328" s="21"/>
      <c r="N328" s="32"/>
      <c r="O328" s="32"/>
      <c r="P328" s="22"/>
      <c r="Q328" s="23"/>
      <c r="R328" s="24"/>
      <c r="U328" s="19"/>
      <c r="X328" s="25"/>
      <c r="Y328" s="25"/>
      <c r="Z328" s="25"/>
      <c r="AA328" s="25"/>
    </row>
    <row r="329" spans="1:27" s="20" customFormat="1" ht="13.5" customHeight="1" x14ac:dyDescent="0.25">
      <c r="A329" s="19"/>
      <c r="B329" s="43"/>
      <c r="F329" s="19"/>
      <c r="G329" s="19"/>
      <c r="H329" s="19"/>
      <c r="I329" s="19"/>
      <c r="J329" s="182"/>
      <c r="K329" s="32"/>
      <c r="L329" s="32"/>
      <c r="M329" s="21"/>
      <c r="N329" s="32"/>
      <c r="O329" s="32"/>
      <c r="P329" s="22"/>
      <c r="Q329" s="23"/>
      <c r="R329" s="24"/>
      <c r="U329" s="19"/>
      <c r="X329" s="25"/>
      <c r="Y329" s="25"/>
      <c r="Z329" s="25"/>
      <c r="AA329" s="25"/>
    </row>
    <row r="330" spans="1:27" s="20" customFormat="1" ht="13.5" customHeight="1" x14ac:dyDescent="0.25">
      <c r="A330" s="19"/>
      <c r="B330" s="43"/>
      <c r="F330" s="19"/>
      <c r="G330" s="19"/>
      <c r="H330" s="19"/>
      <c r="I330" s="19"/>
      <c r="J330" s="182"/>
      <c r="K330" s="32"/>
      <c r="L330" s="32"/>
      <c r="M330" s="21"/>
      <c r="N330" s="32"/>
      <c r="O330" s="32"/>
      <c r="P330" s="22"/>
      <c r="Q330" s="23"/>
      <c r="R330" s="24"/>
      <c r="U330" s="19"/>
      <c r="X330" s="25"/>
      <c r="Y330" s="25"/>
      <c r="Z330" s="25"/>
      <c r="AA330" s="25"/>
    </row>
    <row r="331" spans="1:27" s="20" customFormat="1" ht="13.5" customHeight="1" x14ac:dyDescent="0.25">
      <c r="A331" s="19"/>
      <c r="B331" s="43"/>
      <c r="F331" s="19"/>
      <c r="G331" s="19"/>
      <c r="H331" s="19"/>
      <c r="I331" s="19"/>
      <c r="J331" s="182"/>
      <c r="K331" s="32"/>
      <c r="L331" s="32"/>
      <c r="M331" s="21"/>
      <c r="N331" s="32"/>
      <c r="O331" s="32"/>
      <c r="P331" s="22"/>
      <c r="Q331" s="23"/>
      <c r="R331" s="24"/>
      <c r="U331" s="19"/>
      <c r="X331" s="25"/>
      <c r="Y331" s="25"/>
      <c r="Z331" s="25"/>
      <c r="AA331" s="25"/>
    </row>
    <row r="332" spans="1:27" s="20" customFormat="1" ht="13.5" customHeight="1" x14ac:dyDescent="0.25">
      <c r="A332" s="19"/>
      <c r="B332" s="43"/>
      <c r="F332" s="19"/>
      <c r="G332" s="19"/>
      <c r="H332" s="19"/>
      <c r="I332" s="19"/>
      <c r="J332" s="182"/>
      <c r="K332" s="32"/>
      <c r="L332" s="32"/>
      <c r="M332" s="21"/>
      <c r="N332" s="32"/>
      <c r="O332" s="32"/>
      <c r="P332" s="22"/>
      <c r="Q332" s="23"/>
      <c r="R332" s="24"/>
      <c r="U332" s="19"/>
      <c r="X332" s="25"/>
      <c r="Y332" s="25"/>
      <c r="Z332" s="25"/>
      <c r="AA332" s="25"/>
    </row>
    <row r="333" spans="1:27" s="20" customFormat="1" ht="13.5" customHeight="1" x14ac:dyDescent="0.25">
      <c r="A333" s="19"/>
      <c r="B333" s="43"/>
      <c r="F333" s="19"/>
      <c r="G333" s="19"/>
      <c r="H333" s="19"/>
      <c r="I333" s="19"/>
      <c r="J333" s="182"/>
      <c r="K333" s="32"/>
      <c r="L333" s="32"/>
      <c r="M333" s="21"/>
      <c r="N333" s="32"/>
      <c r="O333" s="32"/>
      <c r="P333" s="22"/>
      <c r="Q333" s="23"/>
      <c r="R333" s="24"/>
      <c r="U333" s="19"/>
      <c r="X333" s="25"/>
      <c r="Y333" s="25"/>
      <c r="Z333" s="25"/>
      <c r="AA333" s="25"/>
    </row>
    <row r="334" spans="1:27" s="20" customFormat="1" ht="13.5" customHeight="1" x14ac:dyDescent="0.25">
      <c r="A334" s="19"/>
      <c r="B334" s="43"/>
      <c r="F334" s="19"/>
      <c r="G334" s="19"/>
      <c r="H334" s="19"/>
      <c r="I334" s="19"/>
      <c r="J334" s="182"/>
      <c r="K334" s="32"/>
      <c r="L334" s="32"/>
      <c r="M334" s="21"/>
      <c r="N334" s="32"/>
      <c r="O334" s="32"/>
      <c r="P334" s="22"/>
      <c r="Q334" s="23"/>
      <c r="R334" s="24"/>
      <c r="U334" s="19"/>
      <c r="X334" s="25"/>
      <c r="Y334" s="25"/>
      <c r="Z334" s="25"/>
      <c r="AA334" s="25"/>
    </row>
    <row r="335" spans="1:27" s="20" customFormat="1" ht="13.5" customHeight="1" x14ac:dyDescent="0.25">
      <c r="A335" s="19"/>
      <c r="B335" s="43"/>
      <c r="F335" s="19"/>
      <c r="G335" s="19"/>
      <c r="H335" s="19"/>
      <c r="I335" s="19"/>
      <c r="J335" s="182"/>
      <c r="K335" s="32"/>
      <c r="L335" s="32"/>
      <c r="M335" s="21"/>
      <c r="N335" s="32"/>
      <c r="O335" s="32"/>
      <c r="P335" s="22"/>
      <c r="Q335" s="23"/>
      <c r="R335" s="24"/>
      <c r="U335" s="19"/>
      <c r="X335" s="25"/>
      <c r="Y335" s="25"/>
      <c r="Z335" s="25"/>
      <c r="AA335" s="25"/>
    </row>
    <row r="336" spans="1:27" s="20" customFormat="1" ht="13.5" customHeight="1" x14ac:dyDescent="0.25">
      <c r="A336" s="19"/>
      <c r="B336" s="43"/>
      <c r="F336" s="19"/>
      <c r="G336" s="19"/>
      <c r="H336" s="19"/>
      <c r="I336" s="19"/>
      <c r="J336" s="182"/>
      <c r="K336" s="32"/>
      <c r="L336" s="32"/>
      <c r="M336" s="21"/>
      <c r="N336" s="32"/>
      <c r="O336" s="32"/>
      <c r="P336" s="22"/>
      <c r="Q336" s="23"/>
      <c r="R336" s="24"/>
      <c r="U336" s="19"/>
      <c r="X336" s="25"/>
      <c r="Y336" s="25"/>
      <c r="Z336" s="25"/>
      <c r="AA336" s="25"/>
    </row>
    <row r="337" spans="1:27" s="20" customFormat="1" ht="13.5" customHeight="1" x14ac:dyDescent="0.25">
      <c r="A337" s="19"/>
      <c r="B337" s="43"/>
      <c r="F337" s="19"/>
      <c r="G337" s="19"/>
      <c r="H337" s="19"/>
      <c r="I337" s="19"/>
      <c r="J337" s="182"/>
      <c r="K337" s="32"/>
      <c r="L337" s="32"/>
      <c r="M337" s="21"/>
      <c r="N337" s="32"/>
      <c r="O337" s="32"/>
      <c r="P337" s="22"/>
      <c r="Q337" s="23"/>
      <c r="R337" s="24"/>
      <c r="U337" s="19"/>
      <c r="X337" s="25"/>
      <c r="Y337" s="25"/>
      <c r="Z337" s="25"/>
      <c r="AA337" s="25"/>
    </row>
    <row r="338" spans="1:27" s="20" customFormat="1" ht="13.5" customHeight="1" x14ac:dyDescent="0.25">
      <c r="A338" s="19"/>
      <c r="B338" s="43"/>
      <c r="F338" s="19"/>
      <c r="G338" s="19"/>
      <c r="H338" s="19"/>
      <c r="I338" s="19"/>
      <c r="J338" s="182"/>
      <c r="K338" s="32"/>
      <c r="L338" s="32"/>
      <c r="M338" s="21"/>
      <c r="N338" s="32"/>
      <c r="O338" s="32"/>
      <c r="P338" s="22"/>
      <c r="Q338" s="23"/>
      <c r="R338" s="24"/>
      <c r="U338" s="19"/>
      <c r="X338" s="25"/>
      <c r="Y338" s="25"/>
      <c r="Z338" s="25"/>
      <c r="AA338" s="25"/>
    </row>
    <row r="339" spans="1:27" s="20" customFormat="1" ht="13.5" customHeight="1" x14ac:dyDescent="0.25">
      <c r="A339" s="19"/>
      <c r="B339" s="43"/>
      <c r="F339" s="19"/>
      <c r="G339" s="19"/>
      <c r="H339" s="19"/>
      <c r="I339" s="19"/>
      <c r="J339" s="182"/>
      <c r="K339" s="32"/>
      <c r="L339" s="32"/>
      <c r="M339" s="21"/>
      <c r="N339" s="32"/>
      <c r="O339" s="32"/>
      <c r="P339" s="22"/>
      <c r="Q339" s="23"/>
      <c r="R339" s="24"/>
      <c r="U339" s="19"/>
      <c r="X339" s="25"/>
      <c r="Y339" s="25"/>
      <c r="Z339" s="25"/>
      <c r="AA339" s="25"/>
    </row>
    <row r="340" spans="1:27" s="20" customFormat="1" ht="13.5" customHeight="1" x14ac:dyDescent="0.25">
      <c r="A340" s="19"/>
      <c r="B340" s="43"/>
      <c r="F340" s="19"/>
      <c r="G340" s="19"/>
      <c r="H340" s="19"/>
      <c r="I340" s="19"/>
      <c r="J340" s="182"/>
      <c r="K340" s="32"/>
      <c r="L340" s="32"/>
      <c r="M340" s="21"/>
      <c r="N340" s="32"/>
      <c r="O340" s="32"/>
      <c r="P340" s="22"/>
      <c r="Q340" s="23"/>
      <c r="R340" s="24"/>
      <c r="U340" s="19"/>
      <c r="X340" s="25"/>
      <c r="Y340" s="25"/>
      <c r="Z340" s="25"/>
      <c r="AA340" s="25"/>
    </row>
    <row r="341" spans="1:27" s="20" customFormat="1" ht="13.5" customHeight="1" x14ac:dyDescent="0.25">
      <c r="A341" s="19"/>
      <c r="B341" s="43"/>
      <c r="F341" s="19"/>
      <c r="G341" s="19"/>
      <c r="H341" s="19"/>
      <c r="I341" s="19"/>
      <c r="J341" s="182"/>
      <c r="K341" s="32"/>
      <c r="L341" s="32"/>
      <c r="M341" s="21"/>
      <c r="N341" s="32"/>
      <c r="O341" s="32"/>
      <c r="P341" s="22"/>
      <c r="Q341" s="23"/>
      <c r="R341" s="24"/>
      <c r="U341" s="19"/>
      <c r="X341" s="25"/>
      <c r="Y341" s="25"/>
      <c r="Z341" s="25"/>
      <c r="AA341" s="25"/>
    </row>
    <row r="342" spans="1:27" s="20" customFormat="1" ht="13.5" customHeight="1" x14ac:dyDescent="0.25">
      <c r="A342" s="19"/>
      <c r="B342" s="43"/>
      <c r="F342" s="19"/>
      <c r="G342" s="19"/>
      <c r="H342" s="19"/>
      <c r="I342" s="19"/>
      <c r="J342" s="182"/>
      <c r="K342" s="32"/>
      <c r="L342" s="32"/>
      <c r="M342" s="21"/>
      <c r="N342" s="32"/>
      <c r="O342" s="32"/>
      <c r="P342" s="22"/>
      <c r="Q342" s="23"/>
      <c r="R342" s="24"/>
      <c r="U342" s="19"/>
      <c r="X342" s="25"/>
      <c r="Y342" s="25"/>
      <c r="Z342" s="25"/>
      <c r="AA342" s="25"/>
    </row>
    <row r="343" spans="1:27" s="20" customFormat="1" ht="13.5" customHeight="1" x14ac:dyDescent="0.25">
      <c r="A343" s="19"/>
      <c r="B343" s="43"/>
      <c r="F343" s="19"/>
      <c r="G343" s="19"/>
      <c r="H343" s="19"/>
      <c r="I343" s="19"/>
      <c r="J343" s="182"/>
      <c r="K343" s="32"/>
      <c r="L343" s="32"/>
      <c r="M343" s="21"/>
      <c r="N343" s="32"/>
      <c r="O343" s="32"/>
      <c r="P343" s="22"/>
      <c r="Q343" s="23"/>
      <c r="R343" s="24"/>
      <c r="U343" s="19"/>
      <c r="X343" s="25"/>
      <c r="Y343" s="25"/>
      <c r="Z343" s="25"/>
      <c r="AA343" s="25"/>
    </row>
    <row r="344" spans="1:27" s="20" customFormat="1" ht="13.5" customHeight="1" x14ac:dyDescent="0.25">
      <c r="A344" s="19"/>
      <c r="B344" s="43"/>
      <c r="F344" s="19"/>
      <c r="G344" s="19"/>
      <c r="H344" s="19"/>
      <c r="I344" s="19"/>
      <c r="J344" s="182"/>
      <c r="K344" s="32"/>
      <c r="L344" s="32"/>
      <c r="M344" s="21"/>
      <c r="N344" s="32"/>
      <c r="O344" s="32"/>
      <c r="P344" s="22"/>
      <c r="Q344" s="23"/>
      <c r="R344" s="24"/>
      <c r="U344" s="19"/>
      <c r="X344" s="25"/>
      <c r="Y344" s="25"/>
      <c r="Z344" s="25"/>
      <c r="AA344" s="25"/>
    </row>
    <row r="345" spans="1:27" s="20" customFormat="1" ht="13.5" customHeight="1" x14ac:dyDescent="0.25">
      <c r="A345" s="19"/>
      <c r="B345" s="43"/>
      <c r="F345" s="19"/>
      <c r="G345" s="19"/>
      <c r="H345" s="19"/>
      <c r="I345" s="19"/>
      <c r="J345" s="182"/>
      <c r="K345" s="32"/>
      <c r="L345" s="32"/>
      <c r="M345" s="21"/>
      <c r="N345" s="32"/>
      <c r="O345" s="32"/>
      <c r="P345" s="22"/>
      <c r="Q345" s="23"/>
      <c r="R345" s="24"/>
      <c r="U345" s="19"/>
      <c r="X345" s="25"/>
      <c r="Y345" s="25"/>
      <c r="Z345" s="25"/>
      <c r="AA345" s="25"/>
    </row>
    <row r="346" spans="1:27" s="20" customFormat="1" ht="13.5" customHeight="1" x14ac:dyDescent="0.25">
      <c r="A346" s="19"/>
      <c r="B346" s="43"/>
      <c r="F346" s="19"/>
      <c r="G346" s="19"/>
      <c r="H346" s="19"/>
      <c r="I346" s="19"/>
      <c r="J346" s="182"/>
      <c r="K346" s="32"/>
      <c r="L346" s="32"/>
      <c r="M346" s="21"/>
      <c r="N346" s="32"/>
      <c r="O346" s="32"/>
      <c r="P346" s="22"/>
      <c r="Q346" s="23"/>
      <c r="R346" s="24"/>
      <c r="U346" s="19"/>
      <c r="X346" s="25"/>
      <c r="Y346" s="25"/>
      <c r="Z346" s="25"/>
      <c r="AA346" s="25"/>
    </row>
    <row r="347" spans="1:27" s="20" customFormat="1" ht="13.5" customHeight="1" x14ac:dyDescent="0.25">
      <c r="A347" s="19"/>
      <c r="B347" s="43"/>
      <c r="F347" s="19"/>
      <c r="G347" s="19"/>
      <c r="H347" s="19"/>
      <c r="I347" s="19"/>
      <c r="J347" s="182"/>
      <c r="K347" s="32"/>
      <c r="L347" s="32"/>
      <c r="M347" s="21"/>
      <c r="N347" s="32"/>
      <c r="O347" s="32"/>
      <c r="P347" s="22"/>
      <c r="Q347" s="23"/>
      <c r="R347" s="24"/>
      <c r="U347" s="19"/>
      <c r="X347" s="25"/>
      <c r="Y347" s="25"/>
      <c r="Z347" s="25"/>
      <c r="AA347" s="25"/>
    </row>
    <row r="348" spans="1:27" s="20" customFormat="1" ht="13.5" customHeight="1" x14ac:dyDescent="0.25">
      <c r="A348" s="19"/>
      <c r="B348" s="43"/>
      <c r="F348" s="19"/>
      <c r="G348" s="19"/>
      <c r="H348" s="19"/>
      <c r="I348" s="19"/>
      <c r="J348" s="182"/>
      <c r="K348" s="32"/>
      <c r="L348" s="32"/>
      <c r="M348" s="21"/>
      <c r="N348" s="32"/>
      <c r="O348" s="32"/>
      <c r="P348" s="22"/>
      <c r="Q348" s="23"/>
      <c r="R348" s="24"/>
      <c r="U348" s="19"/>
      <c r="X348" s="25"/>
      <c r="Y348" s="25"/>
      <c r="Z348" s="25"/>
      <c r="AA348" s="25"/>
    </row>
    <row r="349" spans="1:27" s="20" customFormat="1" ht="13.5" customHeight="1" x14ac:dyDescent="0.25">
      <c r="A349" s="19"/>
      <c r="B349" s="43"/>
      <c r="F349" s="19"/>
      <c r="G349" s="19"/>
      <c r="H349" s="19"/>
      <c r="I349" s="19"/>
      <c r="J349" s="182"/>
      <c r="K349" s="32"/>
      <c r="L349" s="32"/>
      <c r="M349" s="21"/>
      <c r="N349" s="32"/>
      <c r="O349" s="32"/>
      <c r="P349" s="22"/>
      <c r="Q349" s="23"/>
      <c r="R349" s="24"/>
      <c r="U349" s="19"/>
      <c r="X349" s="25"/>
      <c r="Y349" s="25"/>
      <c r="Z349" s="25"/>
      <c r="AA349" s="25"/>
    </row>
    <row r="350" spans="1:27" s="20" customFormat="1" ht="13.5" customHeight="1" x14ac:dyDescent="0.25">
      <c r="A350" s="19"/>
      <c r="B350" s="43"/>
      <c r="F350" s="19"/>
      <c r="G350" s="19"/>
      <c r="H350" s="19"/>
      <c r="I350" s="19"/>
      <c r="J350" s="182"/>
      <c r="K350" s="32"/>
      <c r="L350" s="32"/>
      <c r="M350" s="21"/>
      <c r="N350" s="32"/>
      <c r="O350" s="32"/>
      <c r="P350" s="22"/>
      <c r="Q350" s="23"/>
      <c r="R350" s="24"/>
      <c r="U350" s="19"/>
      <c r="X350" s="25"/>
      <c r="Y350" s="25"/>
      <c r="Z350" s="25"/>
      <c r="AA350" s="25"/>
    </row>
    <row r="351" spans="1:27" s="20" customFormat="1" ht="13.5" customHeight="1" x14ac:dyDescent="0.25">
      <c r="A351" s="19"/>
      <c r="B351" s="43"/>
      <c r="F351" s="19"/>
      <c r="G351" s="19"/>
      <c r="H351" s="19"/>
      <c r="I351" s="19"/>
      <c r="J351" s="182"/>
      <c r="K351" s="32"/>
      <c r="L351" s="32"/>
      <c r="M351" s="21"/>
      <c r="N351" s="32"/>
      <c r="O351" s="32"/>
      <c r="P351" s="22"/>
      <c r="Q351" s="23"/>
      <c r="R351" s="24"/>
      <c r="U351" s="19"/>
      <c r="X351" s="25"/>
      <c r="Y351" s="25"/>
      <c r="Z351" s="25"/>
      <c r="AA351" s="25"/>
    </row>
    <row r="352" spans="1:27" s="20" customFormat="1" ht="13.5" customHeight="1" x14ac:dyDescent="0.25">
      <c r="A352" s="19"/>
      <c r="B352" s="43"/>
      <c r="F352" s="19"/>
      <c r="G352" s="19"/>
      <c r="H352" s="19"/>
      <c r="I352" s="19"/>
      <c r="J352" s="182"/>
      <c r="K352" s="32"/>
      <c r="L352" s="32"/>
      <c r="M352" s="21"/>
      <c r="N352" s="32"/>
      <c r="O352" s="32"/>
      <c r="P352" s="22"/>
      <c r="Q352" s="23"/>
      <c r="R352" s="24"/>
      <c r="U352" s="19"/>
      <c r="X352" s="25"/>
      <c r="Y352" s="25"/>
      <c r="Z352" s="25"/>
      <c r="AA352" s="25"/>
    </row>
    <row r="353" spans="1:27" s="20" customFormat="1" ht="13.5" customHeight="1" x14ac:dyDescent="0.25">
      <c r="A353" s="19"/>
      <c r="B353" s="43"/>
      <c r="F353" s="19"/>
      <c r="G353" s="19"/>
      <c r="H353" s="19"/>
      <c r="I353" s="19"/>
      <c r="J353" s="182"/>
      <c r="K353" s="32"/>
      <c r="L353" s="32"/>
      <c r="M353" s="21"/>
      <c r="N353" s="32"/>
      <c r="O353" s="32"/>
      <c r="P353" s="22"/>
      <c r="Q353" s="23"/>
      <c r="R353" s="24"/>
      <c r="U353" s="19"/>
      <c r="X353" s="25"/>
      <c r="Y353" s="25"/>
      <c r="Z353" s="25"/>
      <c r="AA353" s="25"/>
    </row>
    <row r="354" spans="1:27" s="20" customFormat="1" ht="13.5" customHeight="1" x14ac:dyDescent="0.25">
      <c r="A354" s="19"/>
      <c r="B354" s="43"/>
      <c r="F354" s="19"/>
      <c r="G354" s="19"/>
      <c r="H354" s="19"/>
      <c r="I354" s="19"/>
      <c r="J354" s="182"/>
      <c r="K354" s="32"/>
      <c r="L354" s="32"/>
      <c r="M354" s="21"/>
      <c r="N354" s="32"/>
      <c r="O354" s="32"/>
      <c r="P354" s="22"/>
      <c r="Q354" s="23"/>
      <c r="R354" s="24"/>
      <c r="U354" s="19"/>
      <c r="X354" s="25"/>
      <c r="Y354" s="25"/>
      <c r="Z354" s="25"/>
      <c r="AA354" s="25"/>
    </row>
    <row r="355" spans="1:27" s="20" customFormat="1" ht="13.5" customHeight="1" x14ac:dyDescent="0.25">
      <c r="A355" s="19"/>
      <c r="B355" s="43"/>
      <c r="F355" s="19"/>
      <c r="G355" s="19"/>
      <c r="H355" s="19"/>
      <c r="I355" s="19"/>
      <c r="J355" s="182"/>
      <c r="K355" s="32"/>
      <c r="L355" s="32"/>
      <c r="M355" s="21"/>
      <c r="N355" s="32"/>
      <c r="O355" s="32"/>
      <c r="P355" s="22"/>
      <c r="Q355" s="23"/>
      <c r="R355" s="24"/>
      <c r="U355" s="19"/>
      <c r="X355" s="25"/>
      <c r="Y355" s="25"/>
      <c r="Z355" s="25"/>
      <c r="AA355" s="25"/>
    </row>
    <row r="356" spans="1:27" s="20" customFormat="1" ht="13.5" customHeight="1" x14ac:dyDescent="0.25">
      <c r="A356" s="19"/>
      <c r="B356" s="43"/>
      <c r="F356" s="19"/>
      <c r="G356" s="19"/>
      <c r="H356" s="19"/>
      <c r="I356" s="19"/>
      <c r="J356" s="182"/>
      <c r="K356" s="32"/>
      <c r="L356" s="32"/>
      <c r="M356" s="21"/>
      <c r="N356" s="32"/>
      <c r="O356" s="32"/>
      <c r="P356" s="22"/>
      <c r="Q356" s="23"/>
      <c r="R356" s="24"/>
      <c r="U356" s="19"/>
      <c r="X356" s="25"/>
      <c r="Y356" s="25"/>
      <c r="Z356" s="25"/>
      <c r="AA356" s="25"/>
    </row>
    <row r="357" spans="1:27" s="20" customFormat="1" ht="13.5" customHeight="1" x14ac:dyDescent="0.25">
      <c r="A357" s="19"/>
      <c r="B357" s="43"/>
      <c r="F357" s="19"/>
      <c r="G357" s="19"/>
      <c r="H357" s="19"/>
      <c r="I357" s="19"/>
      <c r="J357" s="182"/>
      <c r="K357" s="32"/>
      <c r="L357" s="32"/>
      <c r="M357" s="21"/>
      <c r="N357" s="32"/>
      <c r="O357" s="32"/>
      <c r="P357" s="22"/>
      <c r="Q357" s="23"/>
      <c r="R357" s="24"/>
      <c r="U357" s="19"/>
      <c r="X357" s="25"/>
      <c r="Y357" s="25"/>
      <c r="Z357" s="25"/>
      <c r="AA357" s="25"/>
    </row>
    <row r="358" spans="1:27" s="20" customFormat="1" ht="13.5" customHeight="1" x14ac:dyDescent="0.25">
      <c r="A358" s="19"/>
      <c r="B358" s="43"/>
      <c r="F358" s="19"/>
      <c r="G358" s="19"/>
      <c r="H358" s="19"/>
      <c r="I358" s="19"/>
      <c r="J358" s="182"/>
      <c r="K358" s="32"/>
      <c r="L358" s="32"/>
      <c r="M358" s="21"/>
      <c r="N358" s="32"/>
      <c r="O358" s="32"/>
      <c r="P358" s="22"/>
      <c r="Q358" s="23"/>
      <c r="R358" s="24"/>
      <c r="U358" s="19"/>
      <c r="X358" s="25"/>
      <c r="Y358" s="25"/>
      <c r="Z358" s="25"/>
      <c r="AA358" s="25"/>
    </row>
    <row r="359" spans="1:27" s="20" customFormat="1" ht="13.5" customHeight="1" x14ac:dyDescent="0.25">
      <c r="A359" s="19"/>
      <c r="B359" s="43"/>
      <c r="F359" s="19"/>
      <c r="G359" s="19"/>
      <c r="H359" s="19"/>
      <c r="I359" s="19"/>
      <c r="J359" s="182"/>
      <c r="K359" s="32"/>
      <c r="L359" s="32"/>
      <c r="M359" s="21"/>
      <c r="N359" s="32"/>
      <c r="O359" s="32"/>
      <c r="P359" s="22"/>
      <c r="Q359" s="23"/>
      <c r="R359" s="24"/>
      <c r="U359" s="19"/>
      <c r="X359" s="25"/>
      <c r="Y359" s="25"/>
      <c r="Z359" s="25"/>
      <c r="AA359" s="25"/>
    </row>
    <row r="360" spans="1:27" s="20" customFormat="1" ht="13.5" customHeight="1" x14ac:dyDescent="0.25">
      <c r="A360" s="19"/>
      <c r="B360" s="43"/>
      <c r="F360" s="19"/>
      <c r="G360" s="19"/>
      <c r="H360" s="19"/>
      <c r="I360" s="19"/>
      <c r="J360" s="182"/>
      <c r="K360" s="32"/>
      <c r="L360" s="32"/>
      <c r="M360" s="21"/>
      <c r="N360" s="32"/>
      <c r="O360" s="32"/>
      <c r="P360" s="22"/>
      <c r="Q360" s="23"/>
      <c r="R360" s="24"/>
      <c r="U360" s="19"/>
      <c r="X360" s="25"/>
      <c r="Y360" s="25"/>
      <c r="Z360" s="25"/>
      <c r="AA360" s="25"/>
    </row>
    <row r="361" spans="1:27" s="20" customFormat="1" ht="13.5" customHeight="1" x14ac:dyDescent="0.25">
      <c r="A361" s="19"/>
      <c r="B361" s="43"/>
      <c r="F361" s="19"/>
      <c r="G361" s="19"/>
      <c r="H361" s="19"/>
      <c r="I361" s="19"/>
      <c r="J361" s="182"/>
      <c r="K361" s="32"/>
      <c r="L361" s="32"/>
      <c r="M361" s="21"/>
      <c r="N361" s="32"/>
      <c r="O361" s="32"/>
      <c r="P361" s="22"/>
      <c r="Q361" s="23"/>
      <c r="R361" s="24"/>
      <c r="U361" s="19"/>
      <c r="X361" s="25"/>
      <c r="Y361" s="25"/>
      <c r="Z361" s="25"/>
      <c r="AA361" s="25"/>
    </row>
    <row r="362" spans="1:27" s="20" customFormat="1" ht="13.5" customHeight="1" x14ac:dyDescent="0.25">
      <c r="A362" s="19"/>
      <c r="B362" s="43"/>
      <c r="F362" s="19"/>
      <c r="G362" s="19"/>
      <c r="H362" s="19"/>
      <c r="I362" s="19"/>
      <c r="J362" s="182"/>
      <c r="K362" s="32"/>
      <c r="L362" s="32"/>
      <c r="M362" s="21"/>
      <c r="N362" s="32"/>
      <c r="O362" s="32"/>
      <c r="P362" s="22"/>
      <c r="Q362" s="23"/>
      <c r="R362" s="24"/>
      <c r="U362" s="19"/>
      <c r="X362" s="25"/>
      <c r="Y362" s="25"/>
      <c r="Z362" s="25"/>
      <c r="AA362" s="25"/>
    </row>
    <row r="363" spans="1:27" s="20" customFormat="1" ht="13.5" customHeight="1" x14ac:dyDescent="0.25">
      <c r="A363" s="19"/>
      <c r="B363" s="43"/>
      <c r="F363" s="19"/>
      <c r="G363" s="19"/>
      <c r="H363" s="19"/>
      <c r="I363" s="19"/>
      <c r="J363" s="182"/>
      <c r="K363" s="32"/>
      <c r="L363" s="32"/>
      <c r="M363" s="21"/>
      <c r="N363" s="32"/>
      <c r="O363" s="32"/>
      <c r="P363" s="22"/>
      <c r="Q363" s="23"/>
      <c r="R363" s="24"/>
      <c r="U363" s="19"/>
      <c r="X363" s="25"/>
      <c r="Y363" s="25"/>
      <c r="Z363" s="25"/>
      <c r="AA363" s="25"/>
    </row>
    <row r="364" spans="1:27" s="20" customFormat="1" ht="13.5" customHeight="1" x14ac:dyDescent="0.25">
      <c r="A364" s="19"/>
      <c r="B364" s="43"/>
      <c r="F364" s="19"/>
      <c r="G364" s="19"/>
      <c r="H364" s="19"/>
      <c r="I364" s="19"/>
      <c r="J364" s="182"/>
      <c r="K364" s="32"/>
      <c r="L364" s="32"/>
      <c r="M364" s="21"/>
      <c r="N364" s="32"/>
      <c r="O364" s="32"/>
      <c r="P364" s="22"/>
      <c r="Q364" s="23"/>
      <c r="R364" s="24"/>
      <c r="U364" s="19"/>
      <c r="X364" s="25"/>
      <c r="Y364" s="25"/>
      <c r="Z364" s="25"/>
      <c r="AA364" s="25"/>
    </row>
    <row r="365" spans="1:27" s="20" customFormat="1" ht="13.5" customHeight="1" x14ac:dyDescent="0.25">
      <c r="A365" s="19"/>
      <c r="B365" s="43"/>
      <c r="F365" s="19"/>
      <c r="G365" s="19"/>
      <c r="H365" s="19"/>
      <c r="I365" s="19"/>
      <c r="J365" s="182"/>
      <c r="K365" s="32"/>
      <c r="L365" s="32"/>
      <c r="M365" s="21"/>
      <c r="N365" s="32"/>
      <c r="O365" s="32"/>
      <c r="P365" s="22"/>
      <c r="Q365" s="23"/>
      <c r="R365" s="24"/>
      <c r="U365" s="19"/>
      <c r="X365" s="25"/>
      <c r="Y365" s="25"/>
      <c r="Z365" s="25"/>
      <c r="AA365" s="25"/>
    </row>
    <row r="366" spans="1:27" s="20" customFormat="1" ht="13.5" customHeight="1" x14ac:dyDescent="0.25">
      <c r="A366" s="19"/>
      <c r="B366" s="43"/>
      <c r="F366" s="19"/>
      <c r="G366" s="19"/>
      <c r="H366" s="19"/>
      <c r="I366" s="19"/>
      <c r="J366" s="182"/>
      <c r="K366" s="32"/>
      <c r="L366" s="32"/>
      <c r="M366" s="21"/>
      <c r="N366" s="32"/>
      <c r="O366" s="32"/>
      <c r="P366" s="22"/>
      <c r="Q366" s="23"/>
      <c r="R366" s="24"/>
      <c r="U366" s="19"/>
      <c r="X366" s="25"/>
      <c r="Y366" s="25"/>
      <c r="Z366" s="25"/>
      <c r="AA366" s="25"/>
    </row>
    <row r="367" spans="1:27" s="20" customFormat="1" ht="13.5" customHeight="1" x14ac:dyDescent="0.25">
      <c r="A367" s="19"/>
      <c r="B367" s="43"/>
      <c r="F367" s="19"/>
      <c r="G367" s="19"/>
      <c r="H367" s="19"/>
      <c r="I367" s="19"/>
      <c r="J367" s="182"/>
      <c r="K367" s="32"/>
      <c r="L367" s="32"/>
      <c r="M367" s="21"/>
      <c r="N367" s="32"/>
      <c r="O367" s="32"/>
      <c r="P367" s="22"/>
      <c r="Q367" s="23"/>
      <c r="R367" s="24"/>
      <c r="U367" s="19"/>
      <c r="X367" s="25"/>
      <c r="Y367" s="25"/>
      <c r="Z367" s="25"/>
      <c r="AA367" s="25"/>
    </row>
    <row r="368" spans="1:27" s="20" customFormat="1" ht="13.5" customHeight="1" x14ac:dyDescent="0.25">
      <c r="A368" s="19"/>
      <c r="B368" s="43"/>
      <c r="F368" s="19"/>
      <c r="G368" s="19"/>
      <c r="H368" s="19"/>
      <c r="I368" s="19"/>
      <c r="J368" s="182"/>
      <c r="K368" s="32"/>
      <c r="L368" s="32"/>
      <c r="M368" s="21"/>
      <c r="N368" s="32"/>
      <c r="O368" s="32"/>
      <c r="P368" s="22"/>
      <c r="Q368" s="23"/>
      <c r="R368" s="24"/>
      <c r="U368" s="19"/>
      <c r="X368" s="25"/>
      <c r="Y368" s="25"/>
      <c r="Z368" s="25"/>
      <c r="AA368" s="25"/>
    </row>
    <row r="369" spans="1:27" s="20" customFormat="1" ht="13.5" customHeight="1" x14ac:dyDescent="0.25">
      <c r="A369" s="19"/>
      <c r="B369" s="43"/>
      <c r="F369" s="19"/>
      <c r="G369" s="19"/>
      <c r="H369" s="19"/>
      <c r="I369" s="19"/>
      <c r="J369" s="182"/>
      <c r="K369" s="32"/>
      <c r="L369" s="32"/>
      <c r="M369" s="21"/>
      <c r="N369" s="32"/>
      <c r="O369" s="32"/>
      <c r="P369" s="22"/>
      <c r="Q369" s="23"/>
      <c r="R369" s="24"/>
      <c r="U369" s="19"/>
      <c r="X369" s="25"/>
      <c r="Y369" s="25"/>
      <c r="Z369" s="25"/>
      <c r="AA369" s="25"/>
    </row>
    <row r="370" spans="1:27" s="20" customFormat="1" ht="13.5" customHeight="1" x14ac:dyDescent="0.25">
      <c r="A370" s="19"/>
      <c r="B370" s="43"/>
      <c r="F370" s="19"/>
      <c r="G370" s="19"/>
      <c r="H370" s="19"/>
      <c r="I370" s="19"/>
      <c r="J370" s="182"/>
      <c r="K370" s="32"/>
      <c r="L370" s="32"/>
      <c r="M370" s="21"/>
      <c r="N370" s="32"/>
      <c r="O370" s="32"/>
      <c r="P370" s="22"/>
      <c r="Q370" s="23"/>
      <c r="R370" s="24"/>
      <c r="U370" s="19"/>
      <c r="X370" s="25"/>
      <c r="Y370" s="25"/>
      <c r="Z370" s="25"/>
      <c r="AA370" s="25"/>
    </row>
    <row r="371" spans="1:27" s="20" customFormat="1" ht="13.5" customHeight="1" x14ac:dyDescent="0.25">
      <c r="A371" s="19"/>
      <c r="B371" s="43"/>
      <c r="F371" s="19"/>
      <c r="G371" s="19"/>
      <c r="H371" s="19"/>
      <c r="I371" s="19"/>
      <c r="J371" s="182"/>
      <c r="K371" s="32"/>
      <c r="L371" s="32"/>
      <c r="M371" s="21"/>
      <c r="N371" s="32"/>
      <c r="O371" s="32"/>
      <c r="P371" s="22"/>
      <c r="Q371" s="23"/>
      <c r="R371" s="24"/>
      <c r="U371" s="19"/>
      <c r="X371" s="25"/>
      <c r="Y371" s="25"/>
      <c r="Z371" s="25"/>
      <c r="AA371" s="25"/>
    </row>
    <row r="372" spans="1:27" s="20" customFormat="1" ht="13.5" customHeight="1" x14ac:dyDescent="0.25">
      <c r="A372" s="19"/>
      <c r="B372" s="43"/>
      <c r="F372" s="19"/>
      <c r="G372" s="19"/>
      <c r="H372" s="19"/>
      <c r="I372" s="19"/>
      <c r="J372" s="182"/>
      <c r="K372" s="32"/>
      <c r="L372" s="32"/>
      <c r="M372" s="21"/>
      <c r="N372" s="32"/>
      <c r="O372" s="32"/>
      <c r="P372" s="22"/>
      <c r="Q372" s="23"/>
      <c r="R372" s="24"/>
      <c r="U372" s="19"/>
      <c r="X372" s="25"/>
      <c r="Y372" s="25"/>
      <c r="Z372" s="25"/>
      <c r="AA372" s="25"/>
    </row>
    <row r="373" spans="1:27" s="20" customFormat="1" ht="13.5" customHeight="1" x14ac:dyDescent="0.25">
      <c r="A373" s="19"/>
      <c r="B373" s="43"/>
      <c r="F373" s="19"/>
      <c r="G373" s="19"/>
      <c r="H373" s="19"/>
      <c r="I373" s="19"/>
      <c r="J373" s="182"/>
      <c r="K373" s="32"/>
      <c r="L373" s="32"/>
      <c r="M373" s="21"/>
      <c r="N373" s="32"/>
      <c r="O373" s="32"/>
      <c r="P373" s="22"/>
      <c r="Q373" s="23"/>
      <c r="R373" s="24"/>
      <c r="U373" s="19"/>
      <c r="X373" s="25"/>
      <c r="Y373" s="25"/>
      <c r="Z373" s="25"/>
      <c r="AA373" s="25"/>
    </row>
    <row r="374" spans="1:27" s="20" customFormat="1" ht="13.5" customHeight="1" x14ac:dyDescent="0.25">
      <c r="A374" s="19"/>
      <c r="B374" s="43"/>
      <c r="F374" s="19"/>
      <c r="G374" s="19"/>
      <c r="H374" s="19"/>
      <c r="I374" s="19"/>
      <c r="J374" s="182"/>
      <c r="K374" s="32"/>
      <c r="L374" s="32"/>
      <c r="M374" s="21"/>
      <c r="N374" s="32"/>
      <c r="O374" s="32"/>
      <c r="P374" s="22"/>
      <c r="Q374" s="23"/>
      <c r="R374" s="24"/>
      <c r="U374" s="19"/>
      <c r="X374" s="25"/>
      <c r="Y374" s="25"/>
      <c r="Z374" s="25"/>
      <c r="AA374" s="25"/>
    </row>
    <row r="375" spans="1:27" s="20" customFormat="1" ht="13.5" customHeight="1" x14ac:dyDescent="0.25">
      <c r="A375" s="19"/>
      <c r="B375" s="43"/>
      <c r="F375" s="19"/>
      <c r="G375" s="19"/>
      <c r="H375" s="19"/>
      <c r="I375" s="19"/>
      <c r="J375" s="182"/>
      <c r="K375" s="32"/>
      <c r="L375" s="32"/>
      <c r="M375" s="21"/>
      <c r="N375" s="32"/>
      <c r="O375" s="32"/>
      <c r="P375" s="22"/>
      <c r="Q375" s="23"/>
      <c r="R375" s="24"/>
      <c r="U375" s="19"/>
      <c r="X375" s="25"/>
      <c r="Y375" s="25"/>
      <c r="Z375" s="25"/>
      <c r="AA375" s="25"/>
    </row>
    <row r="376" spans="1:27" s="20" customFormat="1" ht="13.5" customHeight="1" x14ac:dyDescent="0.25">
      <c r="A376" s="19"/>
      <c r="B376" s="43"/>
      <c r="F376" s="19"/>
      <c r="G376" s="19"/>
      <c r="H376" s="19"/>
      <c r="I376" s="19"/>
      <c r="J376" s="182"/>
      <c r="K376" s="32"/>
      <c r="L376" s="32"/>
      <c r="M376" s="21"/>
      <c r="N376" s="32"/>
      <c r="O376" s="32"/>
      <c r="P376" s="22"/>
      <c r="Q376" s="23"/>
      <c r="R376" s="24"/>
      <c r="U376" s="19"/>
      <c r="X376" s="25"/>
      <c r="Y376" s="25"/>
      <c r="Z376" s="25"/>
      <c r="AA376" s="25"/>
    </row>
    <row r="377" spans="1:27" s="20" customFormat="1" ht="13.5" customHeight="1" x14ac:dyDescent="0.25">
      <c r="A377" s="19"/>
      <c r="B377" s="43"/>
      <c r="F377" s="19"/>
      <c r="G377" s="19"/>
      <c r="H377" s="19"/>
      <c r="I377" s="19"/>
      <c r="J377" s="182"/>
      <c r="K377" s="32"/>
      <c r="L377" s="32"/>
      <c r="M377" s="21"/>
      <c r="N377" s="32"/>
      <c r="O377" s="32"/>
      <c r="P377" s="22"/>
      <c r="Q377" s="23"/>
      <c r="R377" s="24"/>
      <c r="U377" s="19"/>
      <c r="X377" s="25"/>
      <c r="Y377" s="25"/>
      <c r="Z377" s="25"/>
      <c r="AA377" s="25"/>
    </row>
    <row r="378" spans="1:27" s="20" customFormat="1" ht="13.5" customHeight="1" x14ac:dyDescent="0.25">
      <c r="A378" s="19"/>
      <c r="B378" s="43"/>
      <c r="F378" s="19"/>
      <c r="G378" s="19"/>
      <c r="H378" s="19"/>
      <c r="I378" s="19"/>
      <c r="J378" s="182"/>
      <c r="K378" s="32"/>
      <c r="L378" s="32"/>
      <c r="M378" s="21"/>
      <c r="N378" s="32"/>
      <c r="O378" s="32"/>
      <c r="P378" s="22"/>
      <c r="Q378" s="23"/>
      <c r="R378" s="24"/>
      <c r="U378" s="19"/>
      <c r="X378" s="25"/>
      <c r="Y378" s="25"/>
      <c r="Z378" s="25"/>
      <c r="AA378" s="25"/>
    </row>
    <row r="379" spans="1:27" s="20" customFormat="1" ht="13.5" customHeight="1" x14ac:dyDescent="0.25">
      <c r="A379" s="19"/>
      <c r="B379" s="43"/>
      <c r="F379" s="19"/>
      <c r="G379" s="19"/>
      <c r="H379" s="19"/>
      <c r="I379" s="19"/>
      <c r="J379" s="182"/>
      <c r="K379" s="32"/>
      <c r="L379" s="32"/>
      <c r="M379" s="21"/>
      <c r="N379" s="32"/>
      <c r="O379" s="32"/>
      <c r="P379" s="22"/>
      <c r="Q379" s="23"/>
      <c r="R379" s="24"/>
      <c r="U379" s="19"/>
      <c r="X379" s="25"/>
      <c r="Y379" s="25"/>
      <c r="Z379" s="25"/>
      <c r="AA379" s="25"/>
    </row>
    <row r="380" spans="1:27" s="20" customFormat="1" ht="13.5" customHeight="1" x14ac:dyDescent="0.25">
      <c r="A380" s="19"/>
      <c r="B380" s="43"/>
      <c r="F380" s="19"/>
      <c r="G380" s="19"/>
      <c r="H380" s="19"/>
      <c r="I380" s="19"/>
      <c r="J380" s="182"/>
      <c r="K380" s="32"/>
      <c r="L380" s="32"/>
      <c r="M380" s="21"/>
      <c r="N380" s="32"/>
      <c r="O380" s="32"/>
      <c r="P380" s="22"/>
      <c r="Q380" s="23"/>
      <c r="R380" s="24"/>
      <c r="U380" s="19"/>
      <c r="X380" s="25"/>
      <c r="Y380" s="25"/>
      <c r="Z380" s="25"/>
      <c r="AA380" s="25"/>
    </row>
    <row r="381" spans="1:27" s="20" customFormat="1" ht="13.5" customHeight="1" x14ac:dyDescent="0.25">
      <c r="A381" s="19"/>
      <c r="B381" s="43"/>
      <c r="F381" s="19"/>
      <c r="G381" s="19"/>
      <c r="H381" s="19"/>
      <c r="I381" s="19"/>
      <c r="J381" s="182"/>
      <c r="K381" s="32"/>
      <c r="L381" s="32"/>
      <c r="M381" s="21"/>
      <c r="N381" s="32"/>
      <c r="O381" s="32"/>
      <c r="P381" s="22"/>
      <c r="Q381" s="23"/>
      <c r="R381" s="24"/>
      <c r="U381" s="19"/>
      <c r="X381" s="25"/>
      <c r="Y381" s="25"/>
      <c r="Z381" s="25"/>
      <c r="AA381" s="25"/>
    </row>
    <row r="382" spans="1:27" s="20" customFormat="1" ht="13.5" customHeight="1" x14ac:dyDescent="0.25">
      <c r="A382" s="19"/>
      <c r="B382" s="43"/>
      <c r="F382" s="19"/>
      <c r="G382" s="19"/>
      <c r="H382" s="19"/>
      <c r="I382" s="19"/>
      <c r="J382" s="182"/>
      <c r="K382" s="32"/>
      <c r="L382" s="32"/>
      <c r="M382" s="21"/>
      <c r="N382" s="32"/>
      <c r="O382" s="32"/>
      <c r="P382" s="22"/>
      <c r="Q382" s="23"/>
      <c r="R382" s="24"/>
      <c r="U382" s="19"/>
      <c r="X382" s="25"/>
      <c r="Y382" s="25"/>
      <c r="Z382" s="25"/>
      <c r="AA382" s="25"/>
    </row>
    <row r="383" spans="1:27" s="20" customFormat="1" ht="13.5" customHeight="1" x14ac:dyDescent="0.25">
      <c r="A383" s="19"/>
      <c r="B383" s="43"/>
      <c r="F383" s="19"/>
      <c r="G383" s="19"/>
      <c r="H383" s="19"/>
      <c r="I383" s="19"/>
      <c r="J383" s="182"/>
      <c r="K383" s="32"/>
      <c r="L383" s="32"/>
      <c r="M383" s="21"/>
      <c r="N383" s="32"/>
      <c r="O383" s="32"/>
      <c r="P383" s="22"/>
      <c r="Q383" s="23"/>
      <c r="R383" s="24"/>
      <c r="U383" s="19"/>
      <c r="X383" s="25"/>
      <c r="Y383" s="25"/>
      <c r="Z383" s="25"/>
      <c r="AA383" s="25"/>
    </row>
    <row r="384" spans="1:27" s="20" customFormat="1" ht="13.5" customHeight="1" x14ac:dyDescent="0.25">
      <c r="A384" s="19"/>
      <c r="B384" s="43"/>
      <c r="F384" s="19"/>
      <c r="G384" s="19"/>
      <c r="H384" s="19"/>
      <c r="I384" s="19"/>
      <c r="J384" s="182"/>
      <c r="K384" s="32"/>
      <c r="L384" s="32"/>
      <c r="M384" s="21"/>
      <c r="N384" s="32"/>
      <c r="O384" s="32"/>
      <c r="P384" s="22"/>
      <c r="Q384" s="23"/>
      <c r="R384" s="24"/>
      <c r="U384" s="19"/>
      <c r="X384" s="25"/>
      <c r="Y384" s="25"/>
      <c r="Z384" s="25"/>
      <c r="AA384" s="25"/>
    </row>
    <row r="385" spans="1:27" s="20" customFormat="1" ht="13.5" customHeight="1" x14ac:dyDescent="0.25">
      <c r="A385" s="19"/>
      <c r="B385" s="43"/>
      <c r="F385" s="19"/>
      <c r="G385" s="19"/>
      <c r="H385" s="19"/>
      <c r="I385" s="19"/>
      <c r="J385" s="182"/>
      <c r="K385" s="32"/>
      <c r="L385" s="32"/>
      <c r="M385" s="21"/>
      <c r="N385" s="32"/>
      <c r="O385" s="32"/>
      <c r="P385" s="22"/>
      <c r="Q385" s="23"/>
      <c r="R385" s="24"/>
      <c r="U385" s="19"/>
      <c r="X385" s="25"/>
      <c r="Y385" s="25"/>
      <c r="Z385" s="25"/>
      <c r="AA385" s="25"/>
    </row>
    <row r="386" spans="1:27" s="20" customFormat="1" ht="13.5" customHeight="1" x14ac:dyDescent="0.25">
      <c r="A386" s="19"/>
      <c r="B386" s="43"/>
      <c r="F386" s="19"/>
      <c r="G386" s="19"/>
      <c r="H386" s="19"/>
      <c r="I386" s="19"/>
      <c r="J386" s="182"/>
      <c r="K386" s="32"/>
      <c r="L386" s="32"/>
      <c r="M386" s="21"/>
      <c r="N386" s="32"/>
      <c r="O386" s="32"/>
      <c r="P386" s="22"/>
      <c r="Q386" s="23"/>
      <c r="R386" s="24"/>
      <c r="U386" s="19"/>
      <c r="X386" s="25"/>
      <c r="Y386" s="25"/>
      <c r="Z386" s="25"/>
      <c r="AA386" s="25"/>
    </row>
    <row r="387" spans="1:27" s="20" customFormat="1" ht="13.5" customHeight="1" x14ac:dyDescent="0.25">
      <c r="A387" s="19"/>
      <c r="B387" s="43"/>
      <c r="F387" s="19"/>
      <c r="G387" s="19"/>
      <c r="H387" s="19"/>
      <c r="I387" s="19"/>
      <c r="J387" s="182"/>
      <c r="K387" s="32"/>
      <c r="L387" s="32"/>
      <c r="M387" s="21"/>
      <c r="N387" s="32"/>
      <c r="O387" s="32"/>
      <c r="P387" s="22"/>
      <c r="Q387" s="23"/>
      <c r="R387" s="24"/>
      <c r="U387" s="19"/>
      <c r="X387" s="25"/>
      <c r="Y387" s="25"/>
      <c r="Z387" s="25"/>
      <c r="AA387" s="25"/>
    </row>
    <row r="388" spans="1:27" s="20" customFormat="1" ht="13.5" customHeight="1" x14ac:dyDescent="0.25">
      <c r="A388" s="19"/>
      <c r="B388" s="43"/>
      <c r="F388" s="19"/>
      <c r="G388" s="19"/>
      <c r="H388" s="19"/>
      <c r="I388" s="19"/>
      <c r="J388" s="182"/>
      <c r="K388" s="32"/>
      <c r="L388" s="32"/>
      <c r="M388" s="21"/>
      <c r="N388" s="32"/>
      <c r="O388" s="32"/>
      <c r="P388" s="22"/>
      <c r="Q388" s="23"/>
      <c r="R388" s="24"/>
      <c r="U388" s="19"/>
      <c r="X388" s="25"/>
      <c r="Y388" s="25"/>
      <c r="Z388" s="25"/>
      <c r="AA388" s="25"/>
    </row>
    <row r="389" spans="1:27" s="20" customFormat="1" ht="13.5" customHeight="1" x14ac:dyDescent="0.25">
      <c r="A389" s="19"/>
      <c r="B389" s="43"/>
      <c r="F389" s="19"/>
      <c r="G389" s="19"/>
      <c r="H389" s="19"/>
      <c r="I389" s="19"/>
      <c r="J389" s="182"/>
      <c r="K389" s="32"/>
      <c r="L389" s="32"/>
      <c r="M389" s="21"/>
      <c r="N389" s="32"/>
      <c r="O389" s="32"/>
      <c r="P389" s="22"/>
      <c r="Q389" s="23"/>
      <c r="R389" s="24"/>
      <c r="U389" s="19"/>
      <c r="X389" s="25"/>
      <c r="Y389" s="25"/>
      <c r="Z389" s="25"/>
      <c r="AA389" s="25"/>
    </row>
    <row r="390" spans="1:27" s="20" customFormat="1" ht="13.5" customHeight="1" x14ac:dyDescent="0.25">
      <c r="A390" s="19"/>
      <c r="B390" s="43"/>
      <c r="F390" s="19"/>
      <c r="G390" s="19"/>
      <c r="H390" s="19"/>
      <c r="I390" s="19"/>
      <c r="J390" s="182"/>
      <c r="K390" s="32"/>
      <c r="L390" s="32"/>
      <c r="M390" s="21"/>
      <c r="N390" s="32"/>
      <c r="O390" s="32"/>
      <c r="P390" s="22"/>
      <c r="Q390" s="23"/>
      <c r="R390" s="24"/>
      <c r="U390" s="19"/>
      <c r="X390" s="25"/>
      <c r="Y390" s="25"/>
      <c r="Z390" s="25"/>
      <c r="AA390" s="25"/>
    </row>
    <row r="391" spans="1:27" s="20" customFormat="1" ht="13.5" customHeight="1" x14ac:dyDescent="0.25">
      <c r="A391" s="19"/>
      <c r="B391" s="43"/>
      <c r="F391" s="19"/>
      <c r="G391" s="19"/>
      <c r="H391" s="19"/>
      <c r="I391" s="19"/>
      <c r="J391" s="182"/>
      <c r="K391" s="32"/>
      <c r="L391" s="32"/>
      <c r="M391" s="21"/>
      <c r="N391" s="32"/>
      <c r="O391" s="32"/>
      <c r="P391" s="22"/>
      <c r="Q391" s="23"/>
      <c r="R391" s="24"/>
      <c r="U391" s="19"/>
      <c r="X391" s="25"/>
      <c r="Y391" s="25"/>
      <c r="Z391" s="25"/>
      <c r="AA391" s="25"/>
    </row>
    <row r="392" spans="1:27" s="20" customFormat="1" ht="13.5" customHeight="1" x14ac:dyDescent="0.25">
      <c r="A392" s="19"/>
      <c r="B392" s="43"/>
      <c r="F392" s="19"/>
      <c r="G392" s="19"/>
      <c r="H392" s="19"/>
      <c r="I392" s="19"/>
      <c r="J392" s="182"/>
      <c r="K392" s="32"/>
      <c r="L392" s="32"/>
      <c r="M392" s="21"/>
      <c r="N392" s="32"/>
      <c r="O392" s="32"/>
      <c r="P392" s="22"/>
      <c r="Q392" s="23"/>
      <c r="R392" s="24"/>
      <c r="U392" s="19"/>
      <c r="X392" s="25"/>
      <c r="Y392" s="25"/>
      <c r="Z392" s="25"/>
      <c r="AA392" s="25"/>
    </row>
    <row r="393" spans="1:27" s="20" customFormat="1" ht="13.5" customHeight="1" x14ac:dyDescent="0.25">
      <c r="A393" s="19"/>
      <c r="B393" s="43"/>
      <c r="F393" s="19"/>
      <c r="G393" s="19"/>
      <c r="H393" s="19"/>
      <c r="I393" s="19"/>
      <c r="J393" s="182"/>
      <c r="K393" s="32"/>
      <c r="L393" s="32"/>
      <c r="M393" s="21"/>
      <c r="N393" s="32"/>
      <c r="O393" s="32"/>
      <c r="P393" s="22"/>
      <c r="Q393" s="23"/>
      <c r="R393" s="24"/>
      <c r="U393" s="19"/>
      <c r="X393" s="25"/>
      <c r="Y393" s="25"/>
      <c r="Z393" s="25"/>
      <c r="AA393" s="25"/>
    </row>
    <row r="394" spans="1:27" s="20" customFormat="1" ht="13.5" customHeight="1" x14ac:dyDescent="0.25">
      <c r="A394" s="19"/>
      <c r="B394" s="43"/>
      <c r="F394" s="19"/>
      <c r="G394" s="19"/>
      <c r="H394" s="19"/>
      <c r="I394" s="19"/>
      <c r="J394" s="182"/>
      <c r="K394" s="32"/>
      <c r="L394" s="32"/>
      <c r="M394" s="21"/>
      <c r="N394" s="32"/>
      <c r="O394" s="32"/>
      <c r="P394" s="22"/>
      <c r="Q394" s="23"/>
      <c r="R394" s="24"/>
      <c r="U394" s="19"/>
      <c r="X394" s="25"/>
      <c r="Y394" s="25"/>
      <c r="Z394" s="25"/>
      <c r="AA394" s="25"/>
    </row>
    <row r="395" spans="1:27" s="20" customFormat="1" ht="13.5" customHeight="1" x14ac:dyDescent="0.25">
      <c r="A395" s="19"/>
      <c r="B395" s="43"/>
      <c r="F395" s="19"/>
      <c r="G395" s="19"/>
      <c r="H395" s="19"/>
      <c r="I395" s="19"/>
      <c r="J395" s="182"/>
      <c r="K395" s="32"/>
      <c r="L395" s="32"/>
      <c r="M395" s="21"/>
      <c r="N395" s="32"/>
      <c r="O395" s="32"/>
      <c r="P395" s="22"/>
      <c r="Q395" s="23"/>
      <c r="R395" s="24"/>
      <c r="U395" s="19"/>
      <c r="X395" s="25"/>
      <c r="Y395" s="25"/>
      <c r="Z395" s="25"/>
      <c r="AA395" s="25"/>
    </row>
    <row r="396" spans="1:27" s="20" customFormat="1" ht="13.5" customHeight="1" x14ac:dyDescent="0.25">
      <c r="A396" s="19"/>
      <c r="B396" s="43"/>
      <c r="F396" s="19"/>
      <c r="G396" s="19"/>
      <c r="H396" s="19"/>
      <c r="I396" s="19"/>
      <c r="J396" s="182"/>
      <c r="K396" s="32"/>
      <c r="L396" s="32"/>
      <c r="M396" s="21"/>
      <c r="N396" s="32"/>
      <c r="O396" s="32"/>
      <c r="P396" s="22"/>
      <c r="Q396" s="23"/>
      <c r="R396" s="24"/>
      <c r="U396" s="19"/>
      <c r="X396" s="25"/>
      <c r="Y396" s="25"/>
      <c r="Z396" s="25"/>
      <c r="AA396" s="25"/>
    </row>
    <row r="397" spans="1:27" s="20" customFormat="1" ht="13.5" customHeight="1" x14ac:dyDescent="0.25">
      <c r="A397" s="19"/>
      <c r="B397" s="43"/>
      <c r="F397" s="19"/>
      <c r="G397" s="19"/>
      <c r="H397" s="19"/>
      <c r="I397" s="19"/>
      <c r="J397" s="182"/>
      <c r="K397" s="32"/>
      <c r="L397" s="32"/>
      <c r="M397" s="21"/>
      <c r="N397" s="32"/>
      <c r="O397" s="32"/>
      <c r="P397" s="22"/>
      <c r="Q397" s="23"/>
      <c r="R397" s="24"/>
      <c r="U397" s="19"/>
      <c r="X397" s="25"/>
      <c r="Y397" s="25"/>
      <c r="Z397" s="25"/>
      <c r="AA397" s="25"/>
    </row>
    <row r="398" spans="1:27" s="20" customFormat="1" ht="13.5" customHeight="1" x14ac:dyDescent="0.25">
      <c r="A398" s="19"/>
      <c r="B398" s="43"/>
      <c r="F398" s="19"/>
      <c r="G398" s="19"/>
      <c r="H398" s="19"/>
      <c r="I398" s="19"/>
      <c r="J398" s="182"/>
      <c r="K398" s="32"/>
      <c r="L398" s="32"/>
      <c r="M398" s="21"/>
      <c r="N398" s="32"/>
      <c r="O398" s="32"/>
      <c r="P398" s="22"/>
      <c r="Q398" s="23"/>
      <c r="R398" s="24"/>
      <c r="U398" s="19"/>
      <c r="X398" s="25"/>
      <c r="Y398" s="25"/>
      <c r="Z398" s="25"/>
      <c r="AA398" s="25"/>
    </row>
    <row r="399" spans="1:27" s="20" customFormat="1" ht="13.5" customHeight="1" x14ac:dyDescent="0.25">
      <c r="A399" s="19"/>
      <c r="B399" s="43"/>
      <c r="F399" s="19"/>
      <c r="G399" s="19"/>
      <c r="H399" s="19"/>
      <c r="I399" s="19"/>
      <c r="J399" s="182"/>
      <c r="K399" s="32"/>
      <c r="L399" s="32"/>
      <c r="M399" s="21"/>
      <c r="N399" s="32"/>
      <c r="O399" s="32"/>
      <c r="P399" s="22"/>
      <c r="Q399" s="23"/>
      <c r="R399" s="24"/>
      <c r="U399" s="19"/>
      <c r="X399" s="25"/>
      <c r="Y399" s="25"/>
      <c r="Z399" s="25"/>
      <c r="AA399" s="25"/>
    </row>
    <row r="400" spans="1:27" s="20" customFormat="1" ht="13.5" customHeight="1" x14ac:dyDescent="0.25">
      <c r="A400" s="19"/>
      <c r="B400" s="43"/>
      <c r="F400" s="19"/>
      <c r="G400" s="19"/>
      <c r="H400" s="19"/>
      <c r="I400" s="19"/>
      <c r="J400" s="182"/>
      <c r="K400" s="32"/>
      <c r="L400" s="32"/>
      <c r="M400" s="21"/>
      <c r="N400" s="32"/>
      <c r="O400" s="32"/>
      <c r="P400" s="22"/>
      <c r="Q400" s="23"/>
      <c r="R400" s="24"/>
      <c r="U400" s="19"/>
      <c r="X400" s="25"/>
      <c r="Y400" s="25"/>
      <c r="Z400" s="25"/>
      <c r="AA400" s="25"/>
    </row>
    <row r="401" spans="1:27" s="20" customFormat="1" ht="13.5" customHeight="1" x14ac:dyDescent="0.25">
      <c r="A401" s="19"/>
      <c r="B401" s="43"/>
      <c r="F401" s="19"/>
      <c r="G401" s="19"/>
      <c r="H401" s="19"/>
      <c r="I401" s="19"/>
      <c r="J401" s="182"/>
      <c r="K401" s="32"/>
      <c r="L401" s="32"/>
      <c r="M401" s="21"/>
      <c r="N401" s="32"/>
      <c r="O401" s="32"/>
      <c r="P401" s="22"/>
      <c r="Q401" s="23"/>
      <c r="R401" s="24"/>
      <c r="U401" s="19"/>
      <c r="X401" s="25"/>
      <c r="Y401" s="25"/>
      <c r="Z401" s="25"/>
      <c r="AA401" s="25"/>
    </row>
    <row r="402" spans="1:27" s="20" customFormat="1" ht="13.5" customHeight="1" x14ac:dyDescent="0.25">
      <c r="A402" s="19"/>
      <c r="B402" s="43"/>
      <c r="F402" s="19"/>
      <c r="G402" s="19"/>
      <c r="H402" s="19"/>
      <c r="I402" s="19"/>
      <c r="J402" s="182"/>
      <c r="K402" s="32"/>
      <c r="L402" s="32"/>
      <c r="M402" s="21"/>
      <c r="N402" s="32"/>
      <c r="O402" s="32"/>
      <c r="P402" s="22"/>
      <c r="Q402" s="23"/>
      <c r="R402" s="24"/>
      <c r="U402" s="19"/>
      <c r="X402" s="25"/>
      <c r="Y402" s="25"/>
      <c r="Z402" s="25"/>
      <c r="AA402" s="25"/>
    </row>
    <row r="403" spans="1:27" s="20" customFormat="1" ht="13.5" customHeight="1" x14ac:dyDescent="0.25">
      <c r="A403" s="19"/>
      <c r="B403" s="43"/>
      <c r="F403" s="19"/>
      <c r="G403" s="19"/>
      <c r="H403" s="19"/>
      <c r="I403" s="19"/>
      <c r="J403" s="182"/>
      <c r="K403" s="32"/>
      <c r="L403" s="32"/>
      <c r="M403" s="21"/>
      <c r="N403" s="32"/>
      <c r="O403" s="32"/>
      <c r="P403" s="22"/>
      <c r="Q403" s="23"/>
      <c r="R403" s="24"/>
      <c r="U403" s="19"/>
      <c r="X403" s="25"/>
      <c r="Y403" s="25"/>
      <c r="Z403" s="25"/>
      <c r="AA403" s="25"/>
    </row>
    <row r="404" spans="1:27" s="20" customFormat="1" ht="13.5" customHeight="1" x14ac:dyDescent="0.25">
      <c r="A404" s="19"/>
      <c r="B404" s="43"/>
      <c r="F404" s="19"/>
      <c r="G404" s="19"/>
      <c r="H404" s="19"/>
      <c r="I404" s="19"/>
      <c r="J404" s="182"/>
      <c r="K404" s="32"/>
      <c r="L404" s="32"/>
      <c r="M404" s="21"/>
      <c r="N404" s="32"/>
      <c r="O404" s="32"/>
      <c r="P404" s="22"/>
      <c r="Q404" s="23"/>
      <c r="R404" s="24"/>
      <c r="U404" s="19"/>
      <c r="X404" s="25"/>
      <c r="Y404" s="25"/>
      <c r="Z404" s="25"/>
      <c r="AA404" s="25"/>
    </row>
    <row r="405" spans="1:27" s="20" customFormat="1" ht="13.5" customHeight="1" x14ac:dyDescent="0.25">
      <c r="A405" s="19"/>
      <c r="B405" s="43"/>
      <c r="F405" s="19"/>
      <c r="G405" s="19"/>
      <c r="H405" s="19"/>
      <c r="I405" s="19"/>
      <c r="J405" s="182"/>
      <c r="K405" s="32"/>
      <c r="L405" s="32"/>
      <c r="M405" s="21"/>
      <c r="N405" s="32"/>
      <c r="O405" s="32"/>
      <c r="P405" s="22"/>
      <c r="Q405" s="23"/>
      <c r="R405" s="24"/>
      <c r="U405" s="19"/>
      <c r="X405" s="25"/>
      <c r="Y405" s="25"/>
      <c r="Z405" s="25"/>
      <c r="AA405" s="25"/>
    </row>
    <row r="406" spans="1:27" s="20" customFormat="1" ht="13.5" customHeight="1" x14ac:dyDescent="0.25">
      <c r="A406" s="19"/>
      <c r="B406" s="43"/>
      <c r="F406" s="19"/>
      <c r="G406" s="19"/>
      <c r="H406" s="19"/>
      <c r="I406" s="19"/>
      <c r="J406" s="182"/>
      <c r="K406" s="32"/>
      <c r="L406" s="32"/>
      <c r="M406" s="21"/>
      <c r="N406" s="32"/>
      <c r="O406" s="32"/>
      <c r="P406" s="22"/>
      <c r="Q406" s="23"/>
      <c r="R406" s="24"/>
      <c r="U406" s="19"/>
      <c r="X406" s="25"/>
      <c r="Y406" s="25"/>
      <c r="Z406" s="25"/>
      <c r="AA406" s="25"/>
    </row>
    <row r="407" spans="1:27" s="20" customFormat="1" ht="13.5" customHeight="1" x14ac:dyDescent="0.25">
      <c r="A407" s="19"/>
      <c r="B407" s="43"/>
      <c r="F407" s="19"/>
      <c r="G407" s="19"/>
      <c r="H407" s="19"/>
      <c r="I407" s="19"/>
      <c r="J407" s="182"/>
      <c r="K407" s="32"/>
      <c r="L407" s="32"/>
      <c r="M407" s="21"/>
      <c r="N407" s="32"/>
      <c r="O407" s="32"/>
      <c r="P407" s="22"/>
      <c r="Q407" s="23"/>
      <c r="R407" s="24"/>
      <c r="U407" s="19"/>
      <c r="X407" s="25"/>
      <c r="Y407" s="25"/>
      <c r="Z407" s="25"/>
      <c r="AA407" s="25"/>
    </row>
    <row r="408" spans="1:27" s="20" customFormat="1" ht="13.5" customHeight="1" x14ac:dyDescent="0.25">
      <c r="A408" s="19"/>
      <c r="B408" s="43"/>
      <c r="F408" s="19"/>
      <c r="G408" s="19"/>
      <c r="H408" s="19"/>
      <c r="I408" s="19"/>
      <c r="J408" s="182"/>
      <c r="K408" s="32"/>
      <c r="L408" s="32"/>
      <c r="M408" s="21"/>
      <c r="N408" s="32"/>
      <c r="O408" s="32"/>
      <c r="P408" s="22"/>
      <c r="Q408" s="23"/>
      <c r="R408" s="24"/>
      <c r="U408" s="19"/>
      <c r="X408" s="25"/>
      <c r="Y408" s="25"/>
      <c r="Z408" s="25"/>
      <c r="AA408" s="25"/>
    </row>
    <row r="409" spans="1:27" s="20" customFormat="1" ht="13.5" customHeight="1" x14ac:dyDescent="0.25">
      <c r="A409" s="19"/>
      <c r="B409" s="43"/>
      <c r="F409" s="19"/>
      <c r="G409" s="19"/>
      <c r="H409" s="19"/>
      <c r="I409" s="19"/>
      <c r="J409" s="182"/>
      <c r="K409" s="32"/>
      <c r="L409" s="32"/>
      <c r="M409" s="21"/>
      <c r="N409" s="32"/>
      <c r="O409" s="32"/>
      <c r="P409" s="22"/>
      <c r="Q409" s="23"/>
      <c r="R409" s="24"/>
      <c r="U409" s="19"/>
      <c r="X409" s="25"/>
      <c r="Y409" s="25"/>
      <c r="Z409" s="25"/>
      <c r="AA409" s="25"/>
    </row>
    <row r="410" spans="1:27" s="20" customFormat="1" ht="13.5" customHeight="1" x14ac:dyDescent="0.25">
      <c r="A410" s="19"/>
      <c r="B410" s="43"/>
      <c r="F410" s="19"/>
      <c r="G410" s="19"/>
      <c r="H410" s="19"/>
      <c r="I410" s="19"/>
      <c r="J410" s="182"/>
      <c r="K410" s="32"/>
      <c r="L410" s="32"/>
      <c r="M410" s="21"/>
      <c r="N410" s="32"/>
      <c r="O410" s="32"/>
      <c r="P410" s="22"/>
      <c r="Q410" s="23"/>
      <c r="R410" s="24"/>
      <c r="U410" s="19"/>
      <c r="X410" s="25"/>
      <c r="Y410" s="25"/>
      <c r="Z410" s="25"/>
      <c r="AA410" s="25"/>
    </row>
    <row r="411" spans="1:27" s="20" customFormat="1" ht="13.5" customHeight="1" x14ac:dyDescent="0.25">
      <c r="A411" s="19"/>
      <c r="B411" s="43"/>
      <c r="F411" s="19"/>
      <c r="G411" s="19"/>
      <c r="H411" s="19"/>
      <c r="I411" s="19"/>
      <c r="J411" s="182"/>
      <c r="K411" s="32"/>
      <c r="L411" s="32"/>
      <c r="M411" s="21"/>
      <c r="N411" s="32"/>
      <c r="O411" s="32"/>
      <c r="P411" s="22"/>
      <c r="Q411" s="23"/>
      <c r="R411" s="24"/>
      <c r="U411" s="19"/>
      <c r="X411" s="25"/>
      <c r="Y411" s="25"/>
      <c r="Z411" s="25"/>
      <c r="AA411" s="25"/>
    </row>
    <row r="412" spans="1:27" s="20" customFormat="1" ht="13.5" customHeight="1" x14ac:dyDescent="0.25">
      <c r="A412" s="19"/>
      <c r="B412" s="43"/>
      <c r="F412" s="19"/>
      <c r="G412" s="19"/>
      <c r="H412" s="19"/>
      <c r="I412" s="19"/>
      <c r="J412" s="182"/>
      <c r="K412" s="32"/>
      <c r="L412" s="32"/>
      <c r="M412" s="21"/>
      <c r="N412" s="32"/>
      <c r="O412" s="32"/>
      <c r="P412" s="22"/>
      <c r="Q412" s="23"/>
      <c r="R412" s="24"/>
      <c r="U412" s="19"/>
      <c r="X412" s="25"/>
      <c r="Y412" s="25"/>
      <c r="Z412" s="25"/>
      <c r="AA412" s="25"/>
    </row>
    <row r="413" spans="1:27" s="20" customFormat="1" ht="13.5" customHeight="1" x14ac:dyDescent="0.25">
      <c r="A413" s="19"/>
      <c r="B413" s="43"/>
      <c r="F413" s="19"/>
      <c r="G413" s="19"/>
      <c r="H413" s="19"/>
      <c r="I413" s="19"/>
      <c r="J413" s="182"/>
      <c r="K413" s="32"/>
      <c r="L413" s="32"/>
      <c r="M413" s="21"/>
      <c r="N413" s="32"/>
      <c r="O413" s="32"/>
      <c r="P413" s="22"/>
      <c r="Q413" s="23"/>
      <c r="R413" s="24"/>
      <c r="U413" s="19"/>
      <c r="X413" s="25"/>
      <c r="Y413" s="25"/>
      <c r="Z413" s="25"/>
      <c r="AA413" s="25"/>
    </row>
    <row r="414" spans="1:27" s="20" customFormat="1" ht="13.5" customHeight="1" x14ac:dyDescent="0.25">
      <c r="A414" s="19"/>
      <c r="B414" s="43"/>
      <c r="F414" s="19"/>
      <c r="G414" s="19"/>
      <c r="H414" s="19"/>
      <c r="I414" s="19"/>
      <c r="J414" s="182"/>
      <c r="K414" s="32"/>
      <c r="L414" s="32"/>
      <c r="M414" s="21"/>
      <c r="N414" s="32"/>
      <c r="O414" s="32"/>
      <c r="P414" s="22"/>
      <c r="Q414" s="23"/>
      <c r="R414" s="24"/>
      <c r="U414" s="19"/>
      <c r="X414" s="25"/>
      <c r="Y414" s="25"/>
      <c r="Z414" s="25"/>
      <c r="AA414" s="25"/>
    </row>
    <row r="415" spans="1:27" s="20" customFormat="1" ht="13.5" customHeight="1" x14ac:dyDescent="0.25">
      <c r="A415" s="19"/>
      <c r="B415" s="43"/>
      <c r="F415" s="19"/>
      <c r="G415" s="19"/>
      <c r="H415" s="19"/>
      <c r="I415" s="19"/>
      <c r="J415" s="182"/>
      <c r="K415" s="32"/>
      <c r="L415" s="32"/>
      <c r="M415" s="21"/>
      <c r="N415" s="32"/>
      <c r="O415" s="32"/>
      <c r="P415" s="22"/>
      <c r="Q415" s="23"/>
      <c r="R415" s="24"/>
      <c r="U415" s="19"/>
      <c r="X415" s="25"/>
      <c r="Y415" s="25"/>
      <c r="Z415" s="25"/>
      <c r="AA415" s="25"/>
    </row>
    <row r="416" spans="1:27" s="20" customFormat="1" ht="13.5" customHeight="1" x14ac:dyDescent="0.25">
      <c r="A416" s="19"/>
      <c r="B416" s="43"/>
      <c r="F416" s="19"/>
      <c r="G416" s="19"/>
      <c r="H416" s="19"/>
      <c r="I416" s="19"/>
      <c r="J416" s="182"/>
      <c r="K416" s="32"/>
      <c r="L416" s="32"/>
      <c r="M416" s="21"/>
      <c r="N416" s="32"/>
      <c r="O416" s="32"/>
      <c r="P416" s="22"/>
      <c r="Q416" s="23"/>
      <c r="R416" s="24"/>
      <c r="U416" s="19"/>
      <c r="X416" s="25"/>
      <c r="Y416" s="25"/>
      <c r="Z416" s="25"/>
      <c r="AA416" s="25"/>
    </row>
    <row r="417" spans="1:27" s="20" customFormat="1" ht="13.5" customHeight="1" x14ac:dyDescent="0.25">
      <c r="A417" s="19"/>
      <c r="B417" s="43"/>
      <c r="F417" s="19"/>
      <c r="G417" s="19"/>
      <c r="H417" s="19"/>
      <c r="I417" s="19"/>
      <c r="J417" s="182"/>
      <c r="K417" s="32"/>
      <c r="L417" s="32"/>
      <c r="M417" s="21"/>
      <c r="N417" s="32"/>
      <c r="O417" s="32"/>
      <c r="P417" s="22"/>
      <c r="Q417" s="23"/>
      <c r="R417" s="24"/>
      <c r="U417" s="19"/>
      <c r="X417" s="25"/>
      <c r="Y417" s="25"/>
      <c r="Z417" s="25"/>
      <c r="AA417" s="25"/>
    </row>
    <row r="418" spans="1:27" s="20" customFormat="1" ht="13.5" customHeight="1" x14ac:dyDescent="0.25">
      <c r="A418" s="19"/>
      <c r="B418" s="43"/>
      <c r="F418" s="19"/>
      <c r="G418" s="19"/>
      <c r="H418" s="19"/>
      <c r="I418" s="19"/>
      <c r="J418" s="182"/>
      <c r="K418" s="32"/>
      <c r="L418" s="32"/>
      <c r="M418" s="21"/>
      <c r="N418" s="32"/>
      <c r="O418" s="32"/>
      <c r="P418" s="22"/>
      <c r="Q418" s="23"/>
      <c r="R418" s="24"/>
      <c r="U418" s="19"/>
      <c r="X418" s="25"/>
      <c r="Y418" s="25"/>
      <c r="Z418" s="25"/>
      <c r="AA418" s="25"/>
    </row>
    <row r="419" spans="1:27" s="20" customFormat="1" ht="13.5" customHeight="1" x14ac:dyDescent="0.25">
      <c r="A419" s="19"/>
      <c r="B419" s="43"/>
      <c r="F419" s="19"/>
      <c r="G419" s="19"/>
      <c r="H419" s="19"/>
      <c r="I419" s="19"/>
      <c r="J419" s="182"/>
      <c r="K419" s="32"/>
      <c r="L419" s="32"/>
      <c r="M419" s="21"/>
      <c r="N419" s="32"/>
      <c r="O419" s="32"/>
      <c r="P419" s="22"/>
      <c r="Q419" s="23"/>
      <c r="R419" s="24"/>
      <c r="U419" s="19"/>
      <c r="X419" s="25"/>
      <c r="Y419" s="25"/>
      <c r="Z419" s="25"/>
      <c r="AA419" s="25"/>
    </row>
    <row r="420" spans="1:27" s="20" customFormat="1" ht="13.5" customHeight="1" x14ac:dyDescent="0.25">
      <c r="A420" s="19"/>
      <c r="B420" s="43"/>
      <c r="F420" s="19"/>
      <c r="G420" s="19"/>
      <c r="H420" s="19"/>
      <c r="I420" s="19"/>
      <c r="J420" s="182"/>
      <c r="K420" s="32"/>
      <c r="L420" s="32"/>
      <c r="M420" s="21"/>
      <c r="N420" s="32"/>
      <c r="O420" s="32"/>
      <c r="P420" s="22"/>
      <c r="Q420" s="23"/>
      <c r="R420" s="24"/>
      <c r="U420" s="19"/>
      <c r="X420" s="25"/>
      <c r="Y420" s="25"/>
      <c r="Z420" s="25"/>
      <c r="AA420" s="25"/>
    </row>
    <row r="421" spans="1:27" s="20" customFormat="1" ht="13.5" customHeight="1" x14ac:dyDescent="0.25">
      <c r="A421" s="19"/>
      <c r="B421" s="43"/>
      <c r="F421" s="19"/>
      <c r="G421" s="19"/>
      <c r="H421" s="19"/>
      <c r="I421" s="19"/>
      <c r="J421" s="182"/>
      <c r="K421" s="32"/>
      <c r="L421" s="32"/>
      <c r="M421" s="21"/>
      <c r="N421" s="32"/>
      <c r="O421" s="32"/>
      <c r="P421" s="22"/>
      <c r="Q421" s="23"/>
      <c r="R421" s="24"/>
      <c r="U421" s="19"/>
      <c r="X421" s="25"/>
      <c r="Y421" s="25"/>
      <c r="Z421" s="25"/>
      <c r="AA421" s="25"/>
    </row>
    <row r="422" spans="1:27" s="20" customFormat="1" ht="13.5" customHeight="1" x14ac:dyDescent="0.25">
      <c r="A422" s="19"/>
      <c r="B422" s="43"/>
      <c r="F422" s="19"/>
      <c r="G422" s="19"/>
      <c r="H422" s="19"/>
      <c r="I422" s="19"/>
      <c r="J422" s="182"/>
      <c r="K422" s="32"/>
      <c r="L422" s="32"/>
      <c r="M422" s="21"/>
      <c r="N422" s="32"/>
      <c r="O422" s="32"/>
      <c r="P422" s="22"/>
      <c r="Q422" s="23"/>
      <c r="R422" s="24"/>
      <c r="U422" s="19"/>
      <c r="X422" s="25"/>
      <c r="Y422" s="25"/>
      <c r="Z422" s="25"/>
      <c r="AA422" s="25"/>
    </row>
    <row r="423" spans="1:27" s="20" customFormat="1" ht="13.5" customHeight="1" x14ac:dyDescent="0.25">
      <c r="A423" s="19"/>
      <c r="B423" s="43"/>
      <c r="F423" s="19"/>
      <c r="G423" s="19"/>
      <c r="H423" s="19"/>
      <c r="I423" s="19"/>
      <c r="J423" s="182"/>
      <c r="K423" s="32"/>
      <c r="L423" s="32"/>
      <c r="M423" s="21"/>
      <c r="N423" s="32"/>
      <c r="O423" s="32"/>
      <c r="P423" s="22"/>
      <c r="Q423" s="23"/>
      <c r="R423" s="24"/>
      <c r="U423" s="19"/>
      <c r="X423" s="25"/>
      <c r="Y423" s="25"/>
      <c r="Z423" s="25"/>
      <c r="AA423" s="25"/>
    </row>
    <row r="424" spans="1:27" s="20" customFormat="1" ht="13.5" customHeight="1" x14ac:dyDescent="0.25">
      <c r="A424" s="19"/>
      <c r="B424" s="43"/>
      <c r="F424" s="19"/>
      <c r="G424" s="19"/>
      <c r="H424" s="19"/>
      <c r="I424" s="19"/>
      <c r="J424" s="182"/>
      <c r="K424" s="32"/>
      <c r="L424" s="32"/>
      <c r="M424" s="21"/>
      <c r="N424" s="32"/>
      <c r="O424" s="32"/>
      <c r="P424" s="22"/>
      <c r="Q424" s="23"/>
      <c r="R424" s="24"/>
      <c r="U424" s="19"/>
      <c r="X424" s="25"/>
      <c r="Y424" s="25"/>
      <c r="Z424" s="25"/>
      <c r="AA424" s="25"/>
    </row>
    <row r="425" spans="1:27" s="20" customFormat="1" ht="13.5" customHeight="1" x14ac:dyDescent="0.25">
      <c r="A425" s="19"/>
      <c r="B425" s="43"/>
      <c r="F425" s="19"/>
      <c r="G425" s="19"/>
      <c r="H425" s="19"/>
      <c r="I425" s="19"/>
      <c r="J425" s="182"/>
      <c r="K425" s="32"/>
      <c r="L425" s="32"/>
      <c r="M425" s="21"/>
      <c r="N425" s="32"/>
      <c r="O425" s="32"/>
      <c r="P425" s="22"/>
      <c r="Q425" s="23"/>
      <c r="R425" s="24"/>
      <c r="U425" s="19"/>
      <c r="X425" s="25"/>
      <c r="Y425" s="25"/>
      <c r="Z425" s="25"/>
      <c r="AA425" s="25"/>
    </row>
    <row r="426" spans="1:27" s="20" customFormat="1" ht="13.5" customHeight="1" x14ac:dyDescent="0.25">
      <c r="A426" s="19"/>
      <c r="B426" s="43"/>
      <c r="F426" s="19"/>
      <c r="G426" s="19"/>
      <c r="H426" s="19"/>
      <c r="I426" s="19"/>
      <c r="J426" s="182"/>
      <c r="K426" s="32"/>
      <c r="L426" s="32"/>
      <c r="M426" s="21"/>
      <c r="N426" s="32"/>
      <c r="O426" s="32"/>
      <c r="P426" s="22"/>
      <c r="Q426" s="23"/>
      <c r="R426" s="24"/>
      <c r="U426" s="19"/>
      <c r="X426" s="25"/>
      <c r="Y426" s="25"/>
      <c r="Z426" s="25"/>
      <c r="AA426" s="25"/>
    </row>
    <row r="427" spans="1:27" s="20" customFormat="1" ht="13.5" customHeight="1" x14ac:dyDescent="0.25">
      <c r="A427" s="19"/>
      <c r="B427" s="43"/>
      <c r="F427" s="19"/>
      <c r="G427" s="19"/>
      <c r="H427" s="19"/>
      <c r="I427" s="19"/>
      <c r="J427" s="182"/>
      <c r="K427" s="32"/>
      <c r="L427" s="32"/>
      <c r="M427" s="21"/>
      <c r="N427" s="32"/>
      <c r="O427" s="32"/>
      <c r="P427" s="22"/>
      <c r="Q427" s="23"/>
      <c r="R427" s="24"/>
      <c r="U427" s="19"/>
      <c r="X427" s="25"/>
      <c r="Y427" s="25"/>
      <c r="Z427" s="25"/>
      <c r="AA427" s="25"/>
    </row>
    <row r="428" spans="1:27" s="20" customFormat="1" ht="13.5" customHeight="1" x14ac:dyDescent="0.25">
      <c r="A428" s="19"/>
      <c r="B428" s="43"/>
      <c r="F428" s="19"/>
      <c r="G428" s="19"/>
      <c r="H428" s="19"/>
      <c r="I428" s="19"/>
      <c r="J428" s="182"/>
      <c r="K428" s="32"/>
      <c r="L428" s="32"/>
      <c r="M428" s="21"/>
      <c r="N428" s="32"/>
      <c r="O428" s="32"/>
      <c r="P428" s="22"/>
      <c r="Q428" s="23"/>
      <c r="R428" s="24"/>
      <c r="U428" s="19"/>
      <c r="X428" s="25"/>
      <c r="Y428" s="25"/>
      <c r="Z428" s="25"/>
      <c r="AA428" s="25"/>
    </row>
    <row r="429" spans="1:27" s="20" customFormat="1" ht="13.5" customHeight="1" x14ac:dyDescent="0.25">
      <c r="A429" s="19"/>
      <c r="B429" s="43"/>
      <c r="F429" s="19"/>
      <c r="G429" s="19"/>
      <c r="H429" s="19"/>
      <c r="I429" s="19"/>
      <c r="J429" s="182"/>
      <c r="K429" s="32"/>
      <c r="L429" s="32"/>
      <c r="M429" s="21"/>
      <c r="N429" s="32"/>
      <c r="O429" s="32"/>
      <c r="P429" s="22"/>
      <c r="Q429" s="23"/>
      <c r="R429" s="24"/>
      <c r="U429" s="19"/>
      <c r="X429" s="25"/>
      <c r="Y429" s="25"/>
      <c r="Z429" s="25"/>
      <c r="AA429" s="25"/>
    </row>
    <row r="430" spans="1:27" s="20" customFormat="1" ht="13.5" customHeight="1" x14ac:dyDescent="0.25">
      <c r="A430" s="19"/>
      <c r="B430" s="43"/>
      <c r="F430" s="19"/>
      <c r="G430" s="19"/>
      <c r="H430" s="19"/>
      <c r="I430" s="19"/>
      <c r="J430" s="182"/>
      <c r="K430" s="32"/>
      <c r="L430" s="32"/>
      <c r="M430" s="21"/>
      <c r="N430" s="32"/>
      <c r="O430" s="32"/>
      <c r="P430" s="22"/>
      <c r="Q430" s="23"/>
      <c r="R430" s="24"/>
      <c r="U430" s="19"/>
      <c r="X430" s="25"/>
      <c r="Y430" s="25"/>
      <c r="Z430" s="25"/>
      <c r="AA430" s="25"/>
    </row>
    <row r="431" spans="1:27" s="20" customFormat="1" ht="13.5" customHeight="1" x14ac:dyDescent="0.25">
      <c r="A431" s="19"/>
      <c r="B431" s="43"/>
      <c r="F431" s="19"/>
      <c r="G431" s="19"/>
      <c r="H431" s="19"/>
      <c r="I431" s="19"/>
      <c r="J431" s="182"/>
      <c r="K431" s="32"/>
      <c r="L431" s="32"/>
      <c r="M431" s="21"/>
      <c r="N431" s="32"/>
      <c r="O431" s="32"/>
      <c r="P431" s="22"/>
      <c r="Q431" s="23"/>
      <c r="R431" s="24"/>
      <c r="U431" s="19"/>
      <c r="X431" s="25"/>
      <c r="Y431" s="25"/>
      <c r="Z431" s="25"/>
      <c r="AA431" s="25"/>
    </row>
    <row r="432" spans="1:27" s="20" customFormat="1" ht="13.5" customHeight="1" x14ac:dyDescent="0.25">
      <c r="A432" s="19"/>
      <c r="B432" s="43"/>
      <c r="F432" s="19"/>
      <c r="G432" s="19"/>
      <c r="H432" s="19"/>
      <c r="I432" s="19"/>
      <c r="J432" s="182"/>
      <c r="K432" s="32"/>
      <c r="L432" s="32"/>
      <c r="M432" s="21"/>
      <c r="N432" s="32"/>
      <c r="O432" s="32"/>
      <c r="P432" s="22"/>
      <c r="Q432" s="23"/>
      <c r="R432" s="24"/>
      <c r="U432" s="19"/>
      <c r="X432" s="25"/>
      <c r="Y432" s="25"/>
      <c r="Z432" s="25"/>
      <c r="AA432" s="25"/>
    </row>
    <row r="433" spans="1:27" s="20" customFormat="1" ht="13.5" customHeight="1" x14ac:dyDescent="0.25">
      <c r="A433" s="19"/>
      <c r="B433" s="43"/>
      <c r="F433" s="19"/>
      <c r="G433" s="19"/>
      <c r="H433" s="19"/>
      <c r="I433" s="19"/>
      <c r="J433" s="182"/>
      <c r="K433" s="32"/>
      <c r="L433" s="32"/>
      <c r="M433" s="21"/>
      <c r="N433" s="32"/>
      <c r="O433" s="32"/>
      <c r="P433" s="22"/>
      <c r="Q433" s="23"/>
      <c r="R433" s="24"/>
      <c r="U433" s="19"/>
      <c r="X433" s="25"/>
      <c r="Y433" s="25"/>
      <c r="Z433" s="25"/>
      <c r="AA433" s="25"/>
    </row>
    <row r="434" spans="1:27" s="20" customFormat="1" ht="13.5" customHeight="1" x14ac:dyDescent="0.25">
      <c r="A434" s="19"/>
      <c r="B434" s="43"/>
      <c r="F434" s="19"/>
      <c r="G434" s="19"/>
      <c r="H434" s="19"/>
      <c r="I434" s="19"/>
      <c r="J434" s="182"/>
      <c r="K434" s="32"/>
      <c r="L434" s="32"/>
      <c r="M434" s="21"/>
      <c r="N434" s="32"/>
      <c r="O434" s="32"/>
      <c r="P434" s="22"/>
      <c r="Q434" s="23"/>
      <c r="R434" s="24"/>
      <c r="U434" s="19"/>
      <c r="X434" s="25"/>
      <c r="Y434" s="25"/>
      <c r="Z434" s="25"/>
      <c r="AA434" s="25"/>
    </row>
    <row r="435" spans="1:27" s="20" customFormat="1" ht="13.5" customHeight="1" x14ac:dyDescent="0.25">
      <c r="A435" s="19"/>
      <c r="B435" s="43"/>
      <c r="F435" s="19"/>
      <c r="G435" s="19"/>
      <c r="H435" s="19"/>
      <c r="I435" s="19"/>
      <c r="J435" s="182"/>
      <c r="K435" s="32"/>
      <c r="L435" s="32"/>
      <c r="M435" s="21"/>
      <c r="N435" s="32"/>
      <c r="O435" s="32"/>
      <c r="P435" s="22"/>
      <c r="Q435" s="23"/>
      <c r="R435" s="24"/>
      <c r="U435" s="19"/>
      <c r="X435" s="25"/>
      <c r="Y435" s="25"/>
      <c r="Z435" s="25"/>
      <c r="AA435" s="25"/>
    </row>
    <row r="436" spans="1:27" s="20" customFormat="1" ht="13.5" customHeight="1" x14ac:dyDescent="0.25">
      <c r="A436" s="19"/>
      <c r="B436" s="43"/>
      <c r="F436" s="19"/>
      <c r="G436" s="19"/>
      <c r="H436" s="19"/>
      <c r="I436" s="19"/>
      <c r="J436" s="182"/>
      <c r="K436" s="32"/>
      <c r="L436" s="32"/>
      <c r="M436" s="21"/>
      <c r="N436" s="32"/>
      <c r="O436" s="32"/>
      <c r="P436" s="22"/>
      <c r="Q436" s="23"/>
      <c r="R436" s="24"/>
      <c r="U436" s="19"/>
      <c r="X436" s="25"/>
      <c r="Y436" s="25"/>
      <c r="Z436" s="25"/>
      <c r="AA436" s="25"/>
    </row>
    <row r="437" spans="1:27" s="20" customFormat="1" ht="13.5" customHeight="1" x14ac:dyDescent="0.25">
      <c r="A437" s="19"/>
      <c r="B437" s="43"/>
      <c r="F437" s="19"/>
      <c r="G437" s="19"/>
      <c r="H437" s="19"/>
      <c r="I437" s="19"/>
      <c r="J437" s="182"/>
      <c r="K437" s="32"/>
      <c r="L437" s="32"/>
      <c r="M437" s="21"/>
      <c r="N437" s="32"/>
      <c r="O437" s="32"/>
      <c r="P437" s="22"/>
      <c r="Q437" s="23"/>
      <c r="R437" s="24"/>
      <c r="U437" s="19"/>
      <c r="X437" s="25"/>
      <c r="Y437" s="25"/>
      <c r="Z437" s="25"/>
      <c r="AA437" s="25"/>
    </row>
    <row r="438" spans="1:27" s="20" customFormat="1" ht="13.5" customHeight="1" x14ac:dyDescent="0.25">
      <c r="A438" s="19"/>
      <c r="B438" s="43"/>
      <c r="F438" s="19"/>
      <c r="G438" s="19"/>
      <c r="H438" s="19"/>
      <c r="I438" s="19"/>
      <c r="J438" s="182"/>
      <c r="K438" s="32"/>
      <c r="L438" s="32"/>
      <c r="M438" s="21"/>
      <c r="N438" s="32"/>
      <c r="O438" s="32"/>
      <c r="P438" s="22"/>
      <c r="Q438" s="23"/>
      <c r="R438" s="24"/>
      <c r="U438" s="19"/>
      <c r="X438" s="25"/>
      <c r="Y438" s="25"/>
      <c r="Z438" s="25"/>
      <c r="AA438" s="25"/>
    </row>
    <row r="439" spans="1:27" s="20" customFormat="1" ht="13.5" customHeight="1" x14ac:dyDescent="0.25">
      <c r="A439" s="19"/>
      <c r="B439" s="43"/>
      <c r="F439" s="19"/>
      <c r="G439" s="19"/>
      <c r="H439" s="19"/>
      <c r="I439" s="19"/>
      <c r="J439" s="182"/>
      <c r="K439" s="32"/>
      <c r="L439" s="32"/>
      <c r="M439" s="21"/>
      <c r="N439" s="32"/>
      <c r="O439" s="32"/>
      <c r="P439" s="22"/>
      <c r="Q439" s="23"/>
      <c r="R439" s="24"/>
      <c r="U439" s="19"/>
      <c r="X439" s="25"/>
      <c r="Y439" s="25"/>
      <c r="Z439" s="25"/>
      <c r="AA439" s="25"/>
    </row>
    <row r="440" spans="1:27" s="20" customFormat="1" ht="13.5" customHeight="1" x14ac:dyDescent="0.25">
      <c r="A440" s="19"/>
      <c r="B440" s="43"/>
      <c r="F440" s="19"/>
      <c r="G440" s="19"/>
      <c r="H440" s="19"/>
      <c r="I440" s="19"/>
      <c r="J440" s="182"/>
      <c r="K440" s="32"/>
      <c r="L440" s="32"/>
      <c r="M440" s="21"/>
      <c r="N440" s="32"/>
      <c r="O440" s="32"/>
      <c r="P440" s="22"/>
      <c r="Q440" s="23"/>
      <c r="R440" s="24"/>
      <c r="U440" s="19"/>
      <c r="X440" s="25"/>
      <c r="Y440" s="25"/>
      <c r="Z440" s="25"/>
      <c r="AA440" s="25"/>
    </row>
    <row r="441" spans="1:27" s="20" customFormat="1" ht="13.5" customHeight="1" x14ac:dyDescent="0.25">
      <c r="A441" s="19"/>
      <c r="B441" s="43"/>
      <c r="F441" s="19"/>
      <c r="G441" s="19"/>
      <c r="H441" s="19"/>
      <c r="I441" s="19"/>
      <c r="J441" s="182"/>
      <c r="K441" s="32"/>
      <c r="L441" s="32"/>
      <c r="M441" s="21"/>
      <c r="N441" s="32"/>
      <c r="O441" s="32"/>
      <c r="P441" s="22"/>
      <c r="Q441" s="23"/>
      <c r="R441" s="24"/>
      <c r="U441" s="19"/>
      <c r="X441" s="25"/>
      <c r="Y441" s="25"/>
      <c r="Z441" s="25"/>
      <c r="AA441" s="25"/>
    </row>
    <row r="442" spans="1:27" s="20" customFormat="1" ht="13.5" customHeight="1" x14ac:dyDescent="0.25">
      <c r="A442" s="19"/>
      <c r="B442" s="43"/>
      <c r="F442" s="19"/>
      <c r="G442" s="19"/>
      <c r="H442" s="19"/>
      <c r="I442" s="19"/>
      <c r="J442" s="182"/>
      <c r="K442" s="32"/>
      <c r="L442" s="32"/>
      <c r="M442" s="21"/>
      <c r="N442" s="32"/>
      <c r="O442" s="32"/>
      <c r="P442" s="22"/>
      <c r="Q442" s="23"/>
      <c r="R442" s="24"/>
      <c r="U442" s="19"/>
      <c r="X442" s="25"/>
      <c r="Y442" s="25"/>
      <c r="Z442" s="25"/>
      <c r="AA442" s="25"/>
    </row>
    <row r="443" spans="1:27" s="20" customFormat="1" ht="13.5" customHeight="1" x14ac:dyDescent="0.25">
      <c r="A443" s="19"/>
      <c r="B443" s="43"/>
      <c r="F443" s="19"/>
      <c r="G443" s="19"/>
      <c r="H443" s="19"/>
      <c r="I443" s="19"/>
      <c r="J443" s="182"/>
      <c r="K443" s="32"/>
      <c r="L443" s="32"/>
      <c r="M443" s="21"/>
      <c r="N443" s="32"/>
      <c r="O443" s="32"/>
      <c r="P443" s="22"/>
      <c r="Q443" s="23"/>
      <c r="R443" s="24"/>
      <c r="U443" s="19"/>
      <c r="X443" s="25"/>
      <c r="Y443" s="25"/>
      <c r="Z443" s="25"/>
      <c r="AA443" s="25"/>
    </row>
    <row r="444" spans="1:27" s="20" customFormat="1" ht="13.5" customHeight="1" x14ac:dyDescent="0.25">
      <c r="A444" s="19"/>
      <c r="B444" s="43"/>
      <c r="F444" s="19"/>
      <c r="G444" s="19"/>
      <c r="H444" s="19"/>
      <c r="I444" s="19"/>
      <c r="J444" s="182"/>
      <c r="K444" s="32"/>
      <c r="L444" s="32"/>
      <c r="M444" s="21"/>
      <c r="N444" s="32"/>
      <c r="O444" s="32"/>
      <c r="P444" s="22"/>
      <c r="Q444" s="23"/>
      <c r="R444" s="24"/>
      <c r="U444" s="19"/>
      <c r="X444" s="25"/>
      <c r="Y444" s="25"/>
      <c r="Z444" s="25"/>
      <c r="AA444" s="25"/>
    </row>
    <row r="445" spans="1:27" s="20" customFormat="1" ht="13.5" customHeight="1" x14ac:dyDescent="0.25">
      <c r="A445" s="19"/>
      <c r="B445" s="43"/>
      <c r="F445" s="19"/>
      <c r="G445" s="19"/>
      <c r="H445" s="19"/>
      <c r="I445" s="19"/>
      <c r="J445" s="182"/>
      <c r="K445" s="32"/>
      <c r="L445" s="32"/>
      <c r="M445" s="21"/>
      <c r="N445" s="32"/>
      <c r="O445" s="32"/>
      <c r="P445" s="22"/>
      <c r="Q445" s="23"/>
      <c r="R445" s="24"/>
      <c r="U445" s="19"/>
      <c r="X445" s="25"/>
      <c r="Y445" s="25"/>
      <c r="Z445" s="25"/>
      <c r="AA445" s="25"/>
    </row>
    <row r="446" spans="1:27" s="20" customFormat="1" ht="13.5" customHeight="1" x14ac:dyDescent="0.25">
      <c r="A446" s="19"/>
      <c r="B446" s="43"/>
      <c r="F446" s="19"/>
      <c r="G446" s="19"/>
      <c r="H446" s="19"/>
      <c r="I446" s="19"/>
      <c r="J446" s="182"/>
      <c r="K446" s="32"/>
      <c r="L446" s="32"/>
      <c r="M446" s="21"/>
      <c r="N446" s="32"/>
      <c r="O446" s="32"/>
      <c r="P446" s="22"/>
      <c r="Q446" s="23"/>
      <c r="R446" s="24"/>
      <c r="U446" s="19"/>
      <c r="X446" s="25"/>
      <c r="Y446" s="25"/>
      <c r="Z446" s="25"/>
      <c r="AA446" s="25"/>
    </row>
    <row r="447" spans="1:27" s="20" customFormat="1" ht="13.5" customHeight="1" x14ac:dyDescent="0.25">
      <c r="A447" s="19"/>
      <c r="B447" s="43"/>
      <c r="F447" s="19"/>
      <c r="G447" s="19"/>
      <c r="H447" s="19"/>
      <c r="I447" s="19"/>
      <c r="J447" s="182"/>
      <c r="K447" s="32"/>
      <c r="L447" s="32"/>
      <c r="M447" s="21"/>
      <c r="N447" s="32"/>
      <c r="O447" s="32"/>
      <c r="P447" s="22"/>
      <c r="Q447" s="23"/>
      <c r="R447" s="24"/>
      <c r="U447" s="19"/>
      <c r="X447" s="25"/>
      <c r="Y447" s="25"/>
      <c r="Z447" s="25"/>
      <c r="AA447" s="25"/>
    </row>
    <row r="448" spans="1:27" s="20" customFormat="1" ht="13.5" customHeight="1" x14ac:dyDescent="0.25">
      <c r="A448" s="19"/>
      <c r="B448" s="43"/>
      <c r="F448" s="19"/>
      <c r="G448" s="19"/>
      <c r="H448" s="19"/>
      <c r="I448" s="19"/>
      <c r="J448" s="182"/>
      <c r="K448" s="32"/>
      <c r="L448" s="32"/>
      <c r="M448" s="21"/>
      <c r="N448" s="32"/>
      <c r="O448" s="32"/>
      <c r="P448" s="22"/>
      <c r="Q448" s="23"/>
      <c r="R448" s="24"/>
      <c r="U448" s="19"/>
      <c r="X448" s="25"/>
      <c r="Y448" s="25"/>
      <c r="Z448" s="25"/>
      <c r="AA448" s="25"/>
    </row>
    <row r="449" spans="1:27" s="20" customFormat="1" ht="13.5" customHeight="1" x14ac:dyDescent="0.25">
      <c r="A449" s="19"/>
      <c r="B449" s="43"/>
      <c r="F449" s="19"/>
      <c r="G449" s="19"/>
      <c r="H449" s="19"/>
      <c r="I449" s="19"/>
      <c r="J449" s="182"/>
      <c r="K449" s="32"/>
      <c r="L449" s="32"/>
      <c r="M449" s="21"/>
      <c r="N449" s="32"/>
      <c r="O449" s="32"/>
      <c r="P449" s="22"/>
      <c r="Q449" s="23"/>
      <c r="R449" s="24"/>
      <c r="U449" s="19"/>
      <c r="X449" s="25"/>
      <c r="Y449" s="25"/>
      <c r="Z449" s="25"/>
      <c r="AA449" s="25"/>
    </row>
    <row r="450" spans="1:27" s="20" customFormat="1" ht="13.5" customHeight="1" x14ac:dyDescent="0.25">
      <c r="A450" s="19"/>
      <c r="B450" s="43"/>
      <c r="F450" s="19"/>
      <c r="G450" s="19"/>
      <c r="H450" s="19"/>
      <c r="I450" s="19"/>
      <c r="J450" s="182"/>
      <c r="K450" s="32"/>
      <c r="L450" s="32"/>
      <c r="M450" s="21"/>
      <c r="N450" s="32"/>
      <c r="O450" s="32"/>
      <c r="P450" s="22"/>
      <c r="Q450" s="23"/>
      <c r="R450" s="24"/>
      <c r="U450" s="19"/>
      <c r="X450" s="25"/>
      <c r="Y450" s="25"/>
      <c r="Z450" s="25"/>
      <c r="AA450" s="25"/>
    </row>
    <row r="451" spans="1:27" s="20" customFormat="1" ht="13.5" customHeight="1" x14ac:dyDescent="0.25">
      <c r="A451" s="19"/>
      <c r="B451" s="43"/>
      <c r="F451" s="19"/>
      <c r="G451" s="19"/>
      <c r="H451" s="19"/>
      <c r="I451" s="19"/>
      <c r="J451" s="182"/>
      <c r="K451" s="32"/>
      <c r="L451" s="32"/>
      <c r="M451" s="21"/>
      <c r="N451" s="32"/>
      <c r="O451" s="32"/>
      <c r="P451" s="22"/>
      <c r="Q451" s="23"/>
      <c r="R451" s="24"/>
      <c r="U451" s="19"/>
      <c r="X451" s="25"/>
      <c r="Y451" s="25"/>
      <c r="Z451" s="25"/>
      <c r="AA451" s="25"/>
    </row>
    <row r="452" spans="1:27" s="20" customFormat="1" ht="13.5" customHeight="1" x14ac:dyDescent="0.25">
      <c r="A452" s="19"/>
      <c r="B452" s="43"/>
      <c r="F452" s="19"/>
      <c r="G452" s="19"/>
      <c r="H452" s="19"/>
      <c r="I452" s="19"/>
      <c r="J452" s="182"/>
      <c r="K452" s="32"/>
      <c r="L452" s="32"/>
      <c r="M452" s="21"/>
      <c r="N452" s="32"/>
      <c r="O452" s="32"/>
      <c r="P452" s="22"/>
      <c r="Q452" s="23"/>
      <c r="R452" s="24"/>
      <c r="U452" s="19"/>
      <c r="X452" s="25"/>
      <c r="Y452" s="25"/>
      <c r="Z452" s="25"/>
      <c r="AA452" s="25"/>
    </row>
    <row r="453" spans="1:27" s="20" customFormat="1" ht="13.5" customHeight="1" x14ac:dyDescent="0.25">
      <c r="A453" s="19"/>
      <c r="B453" s="43"/>
      <c r="F453" s="19"/>
      <c r="G453" s="19"/>
      <c r="H453" s="19"/>
      <c r="I453" s="19"/>
      <c r="J453" s="182"/>
      <c r="K453" s="32"/>
      <c r="L453" s="32"/>
      <c r="M453" s="21"/>
      <c r="N453" s="32"/>
      <c r="O453" s="32"/>
      <c r="P453" s="22"/>
      <c r="Q453" s="23"/>
      <c r="R453" s="24"/>
      <c r="U453" s="19"/>
      <c r="X453" s="25"/>
      <c r="Y453" s="25"/>
      <c r="Z453" s="25"/>
      <c r="AA453" s="25"/>
    </row>
    <row r="454" spans="1:27" s="20" customFormat="1" ht="13.5" customHeight="1" x14ac:dyDescent="0.25">
      <c r="A454" s="19"/>
      <c r="B454" s="43"/>
      <c r="F454" s="19"/>
      <c r="G454" s="19"/>
      <c r="H454" s="19"/>
      <c r="I454" s="19"/>
      <c r="J454" s="182"/>
      <c r="K454" s="32"/>
      <c r="L454" s="32"/>
      <c r="M454" s="21"/>
      <c r="N454" s="32"/>
      <c r="O454" s="32"/>
      <c r="P454" s="22"/>
      <c r="Q454" s="23"/>
      <c r="R454" s="24"/>
      <c r="U454" s="19"/>
      <c r="X454" s="25"/>
      <c r="Y454" s="25"/>
      <c r="Z454" s="25"/>
      <c r="AA454" s="25"/>
    </row>
    <row r="455" spans="1:27" s="20" customFormat="1" ht="13.5" customHeight="1" x14ac:dyDescent="0.25">
      <c r="A455" s="19"/>
      <c r="B455" s="43"/>
      <c r="F455" s="19"/>
      <c r="G455" s="19"/>
      <c r="H455" s="19"/>
      <c r="I455" s="19"/>
      <c r="J455" s="182"/>
      <c r="K455" s="32"/>
      <c r="L455" s="32"/>
      <c r="M455" s="21"/>
      <c r="N455" s="32"/>
      <c r="O455" s="32"/>
      <c r="P455" s="22"/>
      <c r="Q455" s="23"/>
      <c r="R455" s="24"/>
      <c r="U455" s="19"/>
      <c r="X455" s="25"/>
      <c r="Y455" s="25"/>
      <c r="Z455" s="25"/>
      <c r="AA455" s="25"/>
    </row>
    <row r="456" spans="1:27" s="20" customFormat="1" ht="13.5" customHeight="1" x14ac:dyDescent="0.25">
      <c r="A456" s="19"/>
      <c r="B456" s="43"/>
      <c r="F456" s="19"/>
      <c r="G456" s="19"/>
      <c r="H456" s="19"/>
      <c r="I456" s="19"/>
      <c r="J456" s="182"/>
      <c r="K456" s="32"/>
      <c r="L456" s="32"/>
      <c r="M456" s="21"/>
      <c r="N456" s="32"/>
      <c r="O456" s="32"/>
      <c r="P456" s="22"/>
      <c r="Q456" s="23"/>
      <c r="R456" s="24"/>
      <c r="U456" s="19"/>
      <c r="X456" s="25"/>
      <c r="Y456" s="25"/>
      <c r="Z456" s="25"/>
      <c r="AA456" s="25"/>
    </row>
    <row r="457" spans="1:27" s="20" customFormat="1" ht="13.5" customHeight="1" x14ac:dyDescent="0.25">
      <c r="A457" s="19"/>
      <c r="B457" s="43"/>
      <c r="F457" s="19"/>
      <c r="G457" s="19"/>
      <c r="H457" s="19"/>
      <c r="I457" s="19"/>
      <c r="J457" s="182"/>
      <c r="K457" s="32"/>
      <c r="L457" s="32"/>
      <c r="M457" s="21"/>
      <c r="N457" s="32"/>
      <c r="O457" s="32"/>
      <c r="P457" s="22"/>
      <c r="Q457" s="23"/>
      <c r="R457" s="24"/>
      <c r="U457" s="19"/>
      <c r="X457" s="25"/>
      <c r="Y457" s="25"/>
      <c r="Z457" s="25"/>
      <c r="AA457" s="25"/>
    </row>
    <row r="458" spans="1:27" s="20" customFormat="1" ht="13.5" customHeight="1" x14ac:dyDescent="0.25">
      <c r="A458" s="19"/>
      <c r="B458" s="43"/>
      <c r="F458" s="19"/>
      <c r="G458" s="19"/>
      <c r="H458" s="19"/>
      <c r="I458" s="19"/>
      <c r="J458" s="182"/>
      <c r="K458" s="32"/>
      <c r="L458" s="32"/>
      <c r="M458" s="21"/>
      <c r="N458" s="32"/>
      <c r="O458" s="32"/>
      <c r="P458" s="22"/>
      <c r="Q458" s="23"/>
      <c r="R458" s="24"/>
      <c r="U458" s="19"/>
      <c r="X458" s="25"/>
      <c r="Y458" s="25"/>
      <c r="Z458" s="25"/>
      <c r="AA458" s="25"/>
    </row>
    <row r="459" spans="1:27" s="20" customFormat="1" ht="13.5" customHeight="1" x14ac:dyDescent="0.25">
      <c r="A459" s="19"/>
      <c r="B459" s="43"/>
      <c r="F459" s="19"/>
      <c r="G459" s="19"/>
      <c r="H459" s="19"/>
      <c r="I459" s="19"/>
      <c r="J459" s="182"/>
      <c r="K459" s="32"/>
      <c r="L459" s="32"/>
      <c r="M459" s="21"/>
      <c r="N459" s="32"/>
      <c r="O459" s="32"/>
      <c r="P459" s="22"/>
      <c r="Q459" s="23"/>
      <c r="R459" s="24"/>
      <c r="U459" s="19"/>
      <c r="X459" s="25"/>
      <c r="Y459" s="25"/>
      <c r="Z459" s="25"/>
      <c r="AA459" s="25"/>
    </row>
    <row r="460" spans="1:27" s="20" customFormat="1" ht="13.5" customHeight="1" x14ac:dyDescent="0.25">
      <c r="A460" s="19"/>
      <c r="B460" s="43"/>
      <c r="F460" s="19"/>
      <c r="G460" s="19"/>
      <c r="H460" s="19"/>
      <c r="I460" s="19"/>
      <c r="J460" s="182"/>
      <c r="K460" s="32"/>
      <c r="L460" s="32"/>
      <c r="M460" s="21"/>
      <c r="N460" s="32"/>
      <c r="O460" s="32"/>
      <c r="P460" s="22"/>
      <c r="Q460" s="23"/>
      <c r="R460" s="24"/>
      <c r="U460" s="19"/>
      <c r="X460" s="25"/>
      <c r="Y460" s="25"/>
      <c r="Z460" s="25"/>
      <c r="AA460" s="25"/>
    </row>
    <row r="461" spans="1:27" s="20" customFormat="1" ht="13.5" customHeight="1" x14ac:dyDescent="0.25">
      <c r="A461" s="19"/>
      <c r="B461" s="43"/>
      <c r="F461" s="19"/>
      <c r="G461" s="19"/>
      <c r="H461" s="19"/>
      <c r="I461" s="19"/>
      <c r="J461" s="182"/>
      <c r="K461" s="32"/>
      <c r="L461" s="32"/>
      <c r="M461" s="21"/>
      <c r="N461" s="32"/>
      <c r="O461" s="32"/>
      <c r="P461" s="22"/>
      <c r="Q461" s="23"/>
      <c r="R461" s="24"/>
      <c r="U461" s="19"/>
      <c r="X461" s="25"/>
      <c r="Y461" s="25"/>
      <c r="Z461" s="25"/>
      <c r="AA461" s="25"/>
    </row>
    <row r="462" spans="1:27" s="20" customFormat="1" ht="13.5" customHeight="1" x14ac:dyDescent="0.25">
      <c r="A462" s="19"/>
      <c r="B462" s="43"/>
      <c r="F462" s="19"/>
      <c r="G462" s="19"/>
      <c r="H462" s="19"/>
      <c r="I462" s="19"/>
      <c r="J462" s="182"/>
      <c r="K462" s="32"/>
      <c r="L462" s="32"/>
      <c r="M462" s="21"/>
      <c r="N462" s="32"/>
      <c r="O462" s="32"/>
      <c r="P462" s="22"/>
      <c r="Q462" s="23"/>
      <c r="R462" s="24"/>
      <c r="U462" s="19"/>
      <c r="X462" s="25"/>
      <c r="Y462" s="25"/>
      <c r="Z462" s="25"/>
      <c r="AA462" s="25"/>
    </row>
    <row r="463" spans="1:27" s="20" customFormat="1" ht="13.5" customHeight="1" x14ac:dyDescent="0.25">
      <c r="A463" s="19"/>
      <c r="B463" s="43"/>
      <c r="F463" s="19"/>
      <c r="G463" s="19"/>
      <c r="H463" s="19"/>
      <c r="I463" s="19"/>
      <c r="J463" s="182"/>
      <c r="K463" s="32"/>
      <c r="L463" s="32"/>
      <c r="M463" s="21"/>
      <c r="N463" s="32"/>
      <c r="O463" s="32"/>
      <c r="P463" s="22"/>
      <c r="Q463" s="23"/>
      <c r="R463" s="24"/>
      <c r="U463" s="19"/>
      <c r="X463" s="25"/>
      <c r="Y463" s="25"/>
      <c r="Z463" s="25"/>
      <c r="AA463" s="25"/>
    </row>
    <row r="464" spans="1:27" s="20" customFormat="1" ht="13.5" customHeight="1" x14ac:dyDescent="0.25">
      <c r="A464" s="19"/>
      <c r="B464" s="43"/>
      <c r="F464" s="19"/>
      <c r="G464" s="19"/>
      <c r="H464" s="19"/>
      <c r="I464" s="19"/>
      <c r="J464" s="182"/>
      <c r="K464" s="32"/>
      <c r="L464" s="32"/>
      <c r="M464" s="21"/>
      <c r="N464" s="32"/>
      <c r="O464" s="32"/>
      <c r="P464" s="22"/>
      <c r="Q464" s="23"/>
      <c r="R464" s="24"/>
      <c r="U464" s="19"/>
      <c r="X464" s="25"/>
      <c r="Y464" s="25"/>
      <c r="Z464" s="25"/>
      <c r="AA464" s="25"/>
    </row>
    <row r="465" spans="1:27" s="20" customFormat="1" ht="13.5" customHeight="1" x14ac:dyDescent="0.25">
      <c r="A465" s="19"/>
      <c r="B465" s="43"/>
      <c r="F465" s="19"/>
      <c r="G465" s="19"/>
      <c r="H465" s="19"/>
      <c r="I465" s="19"/>
      <c r="J465" s="182"/>
      <c r="K465" s="32"/>
      <c r="L465" s="32"/>
      <c r="M465" s="21"/>
      <c r="N465" s="32"/>
      <c r="O465" s="32"/>
      <c r="P465" s="22"/>
      <c r="Q465" s="23"/>
      <c r="R465" s="24"/>
      <c r="U465" s="19"/>
      <c r="X465" s="25"/>
      <c r="Y465" s="25"/>
      <c r="Z465" s="25"/>
      <c r="AA465" s="25"/>
    </row>
    <row r="466" spans="1:27" s="20" customFormat="1" ht="13.5" customHeight="1" x14ac:dyDescent="0.25">
      <c r="A466" s="19"/>
      <c r="B466" s="43"/>
      <c r="F466" s="19"/>
      <c r="G466" s="19"/>
      <c r="H466" s="19"/>
      <c r="I466" s="19"/>
      <c r="J466" s="182"/>
      <c r="K466" s="32"/>
      <c r="L466" s="32"/>
      <c r="M466" s="21"/>
      <c r="N466" s="32"/>
      <c r="O466" s="32"/>
      <c r="P466" s="22"/>
      <c r="Q466" s="23"/>
      <c r="R466" s="24"/>
      <c r="U466" s="19"/>
      <c r="X466" s="25"/>
      <c r="Y466" s="25"/>
      <c r="Z466" s="25"/>
      <c r="AA466" s="25"/>
    </row>
    <row r="467" spans="1:27" s="20" customFormat="1" ht="13.5" customHeight="1" x14ac:dyDescent="0.25">
      <c r="A467" s="19"/>
      <c r="B467" s="43"/>
      <c r="F467" s="19"/>
      <c r="G467" s="19"/>
      <c r="H467" s="19"/>
      <c r="I467" s="19"/>
      <c r="J467" s="182"/>
      <c r="K467" s="32"/>
      <c r="L467" s="32"/>
      <c r="M467" s="21"/>
      <c r="N467" s="32"/>
      <c r="O467" s="32"/>
      <c r="P467" s="22"/>
      <c r="Q467" s="23"/>
      <c r="R467" s="24"/>
      <c r="U467" s="19"/>
      <c r="X467" s="25"/>
      <c r="Y467" s="25"/>
      <c r="Z467" s="25"/>
      <c r="AA467" s="25"/>
    </row>
    <row r="468" spans="1:27" s="20" customFormat="1" ht="13.5" customHeight="1" x14ac:dyDescent="0.25">
      <c r="A468" s="19"/>
      <c r="B468" s="43"/>
      <c r="F468" s="19"/>
      <c r="G468" s="19"/>
      <c r="H468" s="19"/>
      <c r="I468" s="19"/>
      <c r="J468" s="182"/>
      <c r="K468" s="32"/>
      <c r="L468" s="32"/>
      <c r="M468" s="21"/>
      <c r="N468" s="32"/>
      <c r="O468" s="32"/>
      <c r="P468" s="22"/>
      <c r="Q468" s="23"/>
      <c r="R468" s="24"/>
      <c r="U468" s="19"/>
      <c r="X468" s="25"/>
      <c r="Y468" s="25"/>
      <c r="Z468" s="25"/>
      <c r="AA468" s="25"/>
    </row>
    <row r="469" spans="1:27" s="20" customFormat="1" ht="13.5" customHeight="1" x14ac:dyDescent="0.25">
      <c r="A469" s="19"/>
      <c r="B469" s="43"/>
      <c r="F469" s="19"/>
      <c r="G469" s="19"/>
      <c r="H469" s="19"/>
      <c r="I469" s="19"/>
      <c r="J469" s="182"/>
      <c r="K469" s="32"/>
      <c r="L469" s="32"/>
      <c r="M469" s="21"/>
      <c r="N469" s="32"/>
      <c r="O469" s="32"/>
      <c r="P469" s="22"/>
      <c r="Q469" s="23"/>
      <c r="R469" s="24"/>
      <c r="U469" s="19"/>
      <c r="X469" s="25"/>
      <c r="Y469" s="25"/>
      <c r="Z469" s="25"/>
      <c r="AA469" s="25"/>
    </row>
    <row r="470" spans="1:27" s="20" customFormat="1" ht="13.5" customHeight="1" x14ac:dyDescent="0.25">
      <c r="A470" s="19"/>
      <c r="B470" s="43"/>
      <c r="F470" s="19"/>
      <c r="G470" s="19"/>
      <c r="H470" s="19"/>
      <c r="I470" s="19"/>
      <c r="J470" s="182"/>
      <c r="K470" s="32"/>
      <c r="L470" s="32"/>
      <c r="M470" s="21"/>
      <c r="N470" s="32"/>
      <c r="O470" s="32"/>
      <c r="P470" s="22"/>
      <c r="Q470" s="23"/>
      <c r="R470" s="24"/>
      <c r="U470" s="19"/>
      <c r="X470" s="25"/>
      <c r="Y470" s="25"/>
      <c r="Z470" s="25"/>
      <c r="AA470" s="25"/>
    </row>
    <row r="471" spans="1:27" s="20" customFormat="1" ht="13.5" customHeight="1" x14ac:dyDescent="0.25">
      <c r="A471" s="19"/>
      <c r="B471" s="43"/>
      <c r="F471" s="19"/>
      <c r="G471" s="19"/>
      <c r="H471" s="19"/>
      <c r="I471" s="19"/>
      <c r="J471" s="182"/>
      <c r="K471" s="32"/>
      <c r="L471" s="32"/>
      <c r="M471" s="21"/>
      <c r="N471" s="32"/>
      <c r="O471" s="32"/>
      <c r="P471" s="22"/>
      <c r="Q471" s="23"/>
      <c r="R471" s="24"/>
      <c r="U471" s="19"/>
      <c r="X471" s="25"/>
      <c r="Y471" s="25"/>
      <c r="Z471" s="25"/>
      <c r="AA471" s="25"/>
    </row>
    <row r="472" spans="1:27" s="20" customFormat="1" ht="13.5" customHeight="1" x14ac:dyDescent="0.25">
      <c r="A472" s="19"/>
      <c r="B472" s="43"/>
      <c r="F472" s="19"/>
      <c r="G472" s="19"/>
      <c r="H472" s="19"/>
      <c r="I472" s="19"/>
      <c r="J472" s="182"/>
      <c r="K472" s="32"/>
      <c r="L472" s="32"/>
      <c r="M472" s="21"/>
      <c r="N472" s="32"/>
      <c r="O472" s="32"/>
      <c r="P472" s="22"/>
      <c r="Q472" s="23"/>
      <c r="R472" s="24"/>
      <c r="U472" s="19"/>
      <c r="X472" s="25"/>
      <c r="Y472" s="25"/>
      <c r="Z472" s="25"/>
      <c r="AA472" s="25"/>
    </row>
    <row r="473" spans="1:27" s="20" customFormat="1" ht="13.5" customHeight="1" x14ac:dyDescent="0.25">
      <c r="A473" s="19"/>
      <c r="B473" s="43"/>
      <c r="F473" s="19"/>
      <c r="G473" s="19"/>
      <c r="H473" s="19"/>
      <c r="I473" s="19"/>
      <c r="J473" s="182"/>
      <c r="K473" s="32"/>
      <c r="L473" s="32"/>
      <c r="M473" s="21"/>
      <c r="N473" s="32"/>
      <c r="O473" s="32"/>
      <c r="P473" s="22"/>
      <c r="Q473" s="23"/>
      <c r="R473" s="24"/>
      <c r="U473" s="19"/>
      <c r="X473" s="25"/>
      <c r="Y473" s="25"/>
      <c r="Z473" s="25"/>
      <c r="AA473" s="25"/>
    </row>
    <row r="474" spans="1:27" s="20" customFormat="1" ht="13.5" customHeight="1" x14ac:dyDescent="0.25">
      <c r="A474" s="19"/>
      <c r="B474" s="43"/>
      <c r="F474" s="19"/>
      <c r="G474" s="19"/>
      <c r="H474" s="19"/>
      <c r="I474" s="19"/>
      <c r="J474" s="182"/>
      <c r="K474" s="32"/>
      <c r="L474" s="32"/>
      <c r="M474" s="21"/>
      <c r="N474" s="32"/>
      <c r="O474" s="32"/>
      <c r="P474" s="22"/>
      <c r="Q474" s="23"/>
      <c r="R474" s="24"/>
      <c r="U474" s="19"/>
      <c r="X474" s="25"/>
      <c r="Y474" s="25"/>
      <c r="Z474" s="25"/>
      <c r="AA474" s="25"/>
    </row>
    <row r="475" spans="1:27" s="20" customFormat="1" ht="13.5" customHeight="1" x14ac:dyDescent="0.25">
      <c r="A475" s="19"/>
      <c r="B475" s="43"/>
      <c r="F475" s="19"/>
      <c r="G475" s="19"/>
      <c r="H475" s="19"/>
      <c r="I475" s="19"/>
      <c r="J475" s="182"/>
      <c r="K475" s="32"/>
      <c r="L475" s="32"/>
      <c r="M475" s="21"/>
      <c r="N475" s="32"/>
      <c r="O475" s="32"/>
      <c r="P475" s="22"/>
      <c r="Q475" s="23"/>
      <c r="R475" s="24"/>
      <c r="U475" s="19"/>
      <c r="X475" s="25"/>
      <c r="Y475" s="25"/>
      <c r="Z475" s="25"/>
      <c r="AA475" s="25"/>
    </row>
    <row r="476" spans="1:27" s="20" customFormat="1" ht="13.5" customHeight="1" x14ac:dyDescent="0.25">
      <c r="A476" s="19"/>
      <c r="B476" s="43"/>
      <c r="F476" s="19"/>
      <c r="G476" s="19"/>
      <c r="H476" s="19"/>
      <c r="I476" s="19"/>
      <c r="J476" s="182"/>
      <c r="K476" s="32"/>
      <c r="L476" s="32"/>
      <c r="M476" s="21"/>
      <c r="N476" s="32"/>
      <c r="O476" s="32"/>
      <c r="P476" s="22"/>
      <c r="Q476" s="23"/>
      <c r="R476" s="24"/>
      <c r="U476" s="19"/>
      <c r="X476" s="25"/>
      <c r="Y476" s="25"/>
      <c r="Z476" s="25"/>
      <c r="AA476" s="25"/>
    </row>
    <row r="477" spans="1:27" s="20" customFormat="1" ht="13.5" customHeight="1" x14ac:dyDescent="0.25">
      <c r="A477" s="19"/>
      <c r="B477" s="43"/>
      <c r="F477" s="19"/>
      <c r="G477" s="19"/>
      <c r="H477" s="19"/>
      <c r="I477" s="19"/>
      <c r="J477" s="182"/>
      <c r="K477" s="32"/>
      <c r="L477" s="32"/>
      <c r="M477" s="21"/>
      <c r="N477" s="32"/>
      <c r="O477" s="32"/>
      <c r="P477" s="22"/>
      <c r="Q477" s="23"/>
      <c r="R477" s="24"/>
      <c r="U477" s="19"/>
      <c r="X477" s="25"/>
      <c r="Y477" s="25"/>
      <c r="Z477" s="25"/>
      <c r="AA477" s="25"/>
    </row>
    <row r="478" spans="1:27" s="20" customFormat="1" ht="13.5" customHeight="1" x14ac:dyDescent="0.25">
      <c r="A478" s="19"/>
      <c r="B478" s="43"/>
      <c r="F478" s="19"/>
      <c r="G478" s="19"/>
      <c r="H478" s="19"/>
      <c r="I478" s="19"/>
      <c r="J478" s="182"/>
      <c r="K478" s="32"/>
      <c r="L478" s="32"/>
      <c r="M478" s="21"/>
      <c r="N478" s="32"/>
      <c r="O478" s="32"/>
      <c r="P478" s="22"/>
      <c r="Q478" s="23"/>
      <c r="R478" s="24"/>
      <c r="U478" s="19"/>
      <c r="X478" s="25"/>
      <c r="Y478" s="25"/>
      <c r="Z478" s="25"/>
      <c r="AA478" s="25"/>
    </row>
    <row r="479" spans="1:27" s="20" customFormat="1" ht="13.5" customHeight="1" x14ac:dyDescent="0.25">
      <c r="A479" s="19"/>
      <c r="B479" s="43"/>
      <c r="F479" s="19"/>
      <c r="G479" s="19"/>
      <c r="H479" s="19"/>
      <c r="I479" s="19"/>
      <c r="J479" s="182"/>
      <c r="K479" s="32"/>
      <c r="L479" s="32"/>
      <c r="M479" s="21"/>
      <c r="N479" s="32"/>
      <c r="O479" s="32"/>
      <c r="P479" s="22"/>
      <c r="Q479" s="23"/>
      <c r="R479" s="24"/>
      <c r="U479" s="19"/>
      <c r="X479" s="25"/>
      <c r="Y479" s="25"/>
      <c r="Z479" s="25"/>
      <c r="AA479" s="25"/>
    </row>
    <row r="480" spans="1:27" s="20" customFormat="1" ht="13.5" customHeight="1" x14ac:dyDescent="0.25">
      <c r="A480" s="19"/>
      <c r="B480" s="43"/>
      <c r="F480" s="19"/>
      <c r="G480" s="19"/>
      <c r="H480" s="19"/>
      <c r="I480" s="19"/>
      <c r="J480" s="182"/>
      <c r="K480" s="32"/>
      <c r="L480" s="32"/>
      <c r="M480" s="21"/>
      <c r="N480" s="32"/>
      <c r="O480" s="32"/>
      <c r="P480" s="22"/>
      <c r="Q480" s="23"/>
      <c r="R480" s="24"/>
      <c r="U480" s="19"/>
      <c r="X480" s="25"/>
      <c r="Y480" s="25"/>
      <c r="Z480" s="25"/>
      <c r="AA480" s="25"/>
    </row>
    <row r="481" spans="1:27" s="20" customFormat="1" ht="13.5" customHeight="1" x14ac:dyDescent="0.25">
      <c r="A481" s="19"/>
      <c r="B481" s="43"/>
      <c r="F481" s="19"/>
      <c r="G481" s="19"/>
      <c r="H481" s="19"/>
      <c r="I481" s="19"/>
      <c r="J481" s="182"/>
      <c r="K481" s="32"/>
      <c r="L481" s="32"/>
      <c r="M481" s="21"/>
      <c r="N481" s="32"/>
      <c r="O481" s="32"/>
      <c r="P481" s="22"/>
      <c r="Q481" s="23"/>
      <c r="R481" s="24"/>
      <c r="U481" s="19"/>
      <c r="X481" s="25"/>
      <c r="Y481" s="25"/>
      <c r="Z481" s="25"/>
      <c r="AA481" s="25"/>
    </row>
    <row r="482" spans="1:27" s="20" customFormat="1" ht="13.5" customHeight="1" x14ac:dyDescent="0.25">
      <c r="A482" s="19"/>
      <c r="B482" s="43"/>
      <c r="F482" s="19"/>
      <c r="G482" s="19"/>
      <c r="H482" s="19"/>
      <c r="I482" s="19"/>
      <c r="J482" s="182"/>
      <c r="K482" s="32"/>
      <c r="L482" s="32"/>
      <c r="M482" s="21"/>
      <c r="N482" s="32"/>
      <c r="O482" s="32"/>
      <c r="P482" s="22"/>
      <c r="Q482" s="23"/>
      <c r="R482" s="24"/>
      <c r="U482" s="19"/>
      <c r="X482" s="25"/>
      <c r="Y482" s="25"/>
      <c r="Z482" s="25"/>
      <c r="AA482" s="25"/>
    </row>
    <row r="483" spans="1:27" s="20" customFormat="1" ht="13.5" customHeight="1" x14ac:dyDescent="0.25">
      <c r="A483" s="19"/>
      <c r="B483" s="43"/>
      <c r="F483" s="19"/>
      <c r="G483" s="19"/>
      <c r="H483" s="19"/>
      <c r="I483" s="19"/>
      <c r="J483" s="182"/>
      <c r="K483" s="32"/>
      <c r="L483" s="32"/>
      <c r="M483" s="21"/>
      <c r="N483" s="32"/>
      <c r="O483" s="32"/>
      <c r="P483" s="22"/>
      <c r="Q483" s="23"/>
      <c r="R483" s="24"/>
      <c r="U483" s="19"/>
      <c r="X483" s="25"/>
      <c r="Y483" s="25"/>
      <c r="Z483" s="25"/>
      <c r="AA483" s="25"/>
    </row>
    <row r="484" spans="1:27" s="20" customFormat="1" ht="13.5" customHeight="1" x14ac:dyDescent="0.25">
      <c r="A484" s="19"/>
      <c r="B484" s="43"/>
      <c r="F484" s="19"/>
      <c r="G484" s="19"/>
      <c r="H484" s="19"/>
      <c r="I484" s="19"/>
      <c r="J484" s="182"/>
      <c r="K484" s="32"/>
      <c r="L484" s="32"/>
      <c r="M484" s="21"/>
      <c r="N484" s="32"/>
      <c r="O484" s="32"/>
      <c r="P484" s="22"/>
      <c r="Q484" s="23"/>
      <c r="R484" s="24"/>
      <c r="U484" s="19"/>
      <c r="X484" s="25"/>
      <c r="Y484" s="25"/>
      <c r="Z484" s="25"/>
      <c r="AA484" s="25"/>
    </row>
    <row r="485" spans="1:27" s="20" customFormat="1" ht="13.5" customHeight="1" x14ac:dyDescent="0.25">
      <c r="A485" s="19"/>
      <c r="B485" s="43"/>
      <c r="F485" s="19"/>
      <c r="G485" s="19"/>
      <c r="H485" s="19"/>
      <c r="I485" s="19"/>
      <c r="J485" s="182"/>
      <c r="K485" s="32"/>
      <c r="L485" s="32"/>
      <c r="M485" s="21"/>
      <c r="N485" s="32"/>
      <c r="O485" s="32"/>
      <c r="P485" s="22"/>
      <c r="Q485" s="23"/>
      <c r="R485" s="24"/>
      <c r="U485" s="19"/>
      <c r="X485" s="25"/>
      <c r="Y485" s="25"/>
      <c r="Z485" s="25"/>
      <c r="AA485" s="25"/>
    </row>
    <row r="486" spans="1:27" s="20" customFormat="1" ht="13.5" customHeight="1" x14ac:dyDescent="0.25">
      <c r="A486" s="19"/>
      <c r="B486" s="43"/>
      <c r="F486" s="19"/>
      <c r="G486" s="19"/>
      <c r="H486" s="19"/>
      <c r="I486" s="19"/>
      <c r="J486" s="182"/>
      <c r="K486" s="32"/>
      <c r="L486" s="32"/>
      <c r="M486" s="21"/>
      <c r="N486" s="32"/>
      <c r="O486" s="32"/>
      <c r="P486" s="22"/>
      <c r="Q486" s="23"/>
      <c r="R486" s="24"/>
      <c r="U486" s="19"/>
      <c r="X486" s="25"/>
      <c r="Y486" s="25"/>
      <c r="Z486" s="25"/>
      <c r="AA486" s="25"/>
    </row>
    <row r="487" spans="1:27" s="20" customFormat="1" ht="13.5" customHeight="1" x14ac:dyDescent="0.25">
      <c r="A487" s="19"/>
      <c r="B487" s="43"/>
      <c r="F487" s="19"/>
      <c r="G487" s="19"/>
      <c r="H487" s="19"/>
      <c r="I487" s="19"/>
      <c r="J487" s="182"/>
      <c r="K487" s="32"/>
      <c r="L487" s="32"/>
      <c r="M487" s="21"/>
      <c r="N487" s="32"/>
      <c r="O487" s="32"/>
      <c r="P487" s="22"/>
      <c r="Q487" s="23"/>
      <c r="R487" s="24"/>
      <c r="U487" s="19"/>
      <c r="X487" s="25"/>
      <c r="Y487" s="25"/>
      <c r="Z487" s="25"/>
      <c r="AA487" s="25"/>
    </row>
    <row r="488" spans="1:27" s="20" customFormat="1" ht="13.5" customHeight="1" x14ac:dyDescent="0.25">
      <c r="A488" s="19"/>
      <c r="B488" s="43"/>
      <c r="F488" s="19"/>
      <c r="G488" s="19"/>
      <c r="H488" s="19"/>
      <c r="I488" s="19"/>
      <c r="J488" s="182"/>
      <c r="K488" s="32"/>
      <c r="L488" s="32"/>
      <c r="M488" s="21"/>
      <c r="N488" s="32"/>
      <c r="O488" s="32"/>
      <c r="P488" s="22"/>
      <c r="Q488" s="23"/>
      <c r="R488" s="24"/>
      <c r="U488" s="19"/>
      <c r="X488" s="25"/>
      <c r="Y488" s="25"/>
      <c r="Z488" s="25"/>
      <c r="AA488" s="25"/>
    </row>
    <row r="489" spans="1:27" s="20" customFormat="1" ht="13.5" customHeight="1" x14ac:dyDescent="0.25">
      <c r="A489" s="19"/>
      <c r="B489" s="43"/>
      <c r="F489" s="19"/>
      <c r="G489" s="19"/>
      <c r="H489" s="19"/>
      <c r="I489" s="19"/>
      <c r="J489" s="182"/>
      <c r="K489" s="32"/>
      <c r="L489" s="32"/>
      <c r="M489" s="21"/>
      <c r="N489" s="32"/>
      <c r="O489" s="32"/>
      <c r="P489" s="22"/>
      <c r="Q489" s="23"/>
      <c r="R489" s="24"/>
      <c r="U489" s="19"/>
      <c r="X489" s="25"/>
      <c r="Y489" s="25"/>
      <c r="Z489" s="25"/>
      <c r="AA489" s="25"/>
    </row>
    <row r="490" spans="1:27" s="20" customFormat="1" ht="13.5" customHeight="1" x14ac:dyDescent="0.25">
      <c r="A490" s="19"/>
      <c r="B490" s="43"/>
      <c r="F490" s="19"/>
      <c r="G490" s="19"/>
      <c r="H490" s="19"/>
      <c r="I490" s="19"/>
      <c r="J490" s="182"/>
      <c r="K490" s="32"/>
      <c r="L490" s="32"/>
      <c r="M490" s="21"/>
      <c r="N490" s="32"/>
      <c r="O490" s="32"/>
      <c r="P490" s="22"/>
      <c r="Q490" s="23"/>
      <c r="R490" s="24"/>
      <c r="U490" s="19"/>
      <c r="X490" s="25"/>
      <c r="Y490" s="25"/>
      <c r="Z490" s="25"/>
      <c r="AA490" s="25"/>
    </row>
    <row r="491" spans="1:27" s="20" customFormat="1" ht="13.5" customHeight="1" x14ac:dyDescent="0.25">
      <c r="A491" s="19"/>
      <c r="B491" s="43"/>
      <c r="F491" s="19"/>
      <c r="G491" s="19"/>
      <c r="H491" s="19"/>
      <c r="I491" s="19"/>
      <c r="J491" s="182"/>
      <c r="K491" s="32"/>
      <c r="L491" s="32"/>
      <c r="M491" s="21"/>
      <c r="N491" s="32"/>
      <c r="O491" s="32"/>
      <c r="P491" s="22"/>
      <c r="Q491" s="23"/>
      <c r="R491" s="24"/>
      <c r="U491" s="19"/>
      <c r="X491" s="25"/>
      <c r="Y491" s="25"/>
      <c r="Z491" s="25"/>
      <c r="AA491" s="25"/>
    </row>
    <row r="492" spans="1:27" s="20" customFormat="1" ht="13.5" customHeight="1" x14ac:dyDescent="0.25">
      <c r="A492" s="19"/>
      <c r="B492" s="43"/>
      <c r="F492" s="19"/>
      <c r="G492" s="19"/>
      <c r="H492" s="19"/>
      <c r="I492" s="19"/>
      <c r="J492" s="182"/>
      <c r="K492" s="32"/>
      <c r="L492" s="32"/>
      <c r="M492" s="21"/>
      <c r="N492" s="32"/>
      <c r="O492" s="32"/>
      <c r="P492" s="22"/>
      <c r="Q492" s="23"/>
      <c r="R492" s="24"/>
      <c r="U492" s="19"/>
      <c r="X492" s="25"/>
      <c r="Y492" s="25"/>
      <c r="Z492" s="25"/>
      <c r="AA492" s="25"/>
    </row>
    <row r="493" spans="1:27" s="20" customFormat="1" ht="13.5" customHeight="1" x14ac:dyDescent="0.25">
      <c r="A493" s="19"/>
      <c r="B493" s="43"/>
      <c r="F493" s="19"/>
      <c r="G493" s="19"/>
      <c r="H493" s="19"/>
      <c r="I493" s="19"/>
      <c r="J493" s="182"/>
      <c r="K493" s="32"/>
      <c r="L493" s="32"/>
      <c r="M493" s="21"/>
      <c r="N493" s="32"/>
      <c r="O493" s="32"/>
      <c r="P493" s="22"/>
      <c r="Q493" s="23"/>
      <c r="R493" s="24"/>
      <c r="U493" s="19"/>
      <c r="X493" s="25"/>
      <c r="Y493" s="25"/>
      <c r="Z493" s="25"/>
      <c r="AA493" s="25"/>
    </row>
    <row r="494" spans="1:27" s="20" customFormat="1" ht="13.5" customHeight="1" x14ac:dyDescent="0.25">
      <c r="A494" s="19"/>
      <c r="B494" s="43"/>
      <c r="F494" s="19"/>
      <c r="G494" s="19"/>
      <c r="H494" s="19"/>
      <c r="I494" s="19"/>
      <c r="J494" s="182"/>
      <c r="K494" s="32"/>
      <c r="L494" s="32"/>
      <c r="M494" s="21"/>
      <c r="N494" s="32"/>
      <c r="O494" s="32"/>
      <c r="P494" s="22"/>
      <c r="Q494" s="23"/>
      <c r="R494" s="24"/>
      <c r="U494" s="19"/>
      <c r="X494" s="25"/>
      <c r="Y494" s="25"/>
      <c r="Z494" s="25"/>
      <c r="AA494" s="25"/>
    </row>
    <row r="495" spans="1:27" s="20" customFormat="1" ht="13.5" customHeight="1" x14ac:dyDescent="0.25">
      <c r="A495" s="19"/>
      <c r="B495" s="43"/>
      <c r="F495" s="19"/>
      <c r="G495" s="19"/>
      <c r="H495" s="19"/>
      <c r="I495" s="19"/>
      <c r="J495" s="182"/>
      <c r="K495" s="32"/>
      <c r="L495" s="32"/>
      <c r="M495" s="21"/>
      <c r="N495" s="32"/>
      <c r="O495" s="32"/>
      <c r="P495" s="22"/>
      <c r="Q495" s="23"/>
      <c r="R495" s="24"/>
      <c r="U495" s="19"/>
      <c r="X495" s="25"/>
      <c r="Y495" s="25"/>
      <c r="Z495" s="25"/>
      <c r="AA495" s="25"/>
    </row>
    <row r="496" spans="1:27" s="20" customFormat="1" ht="13.5" customHeight="1" x14ac:dyDescent="0.25">
      <c r="A496" s="19"/>
      <c r="B496" s="43"/>
      <c r="F496" s="19"/>
      <c r="G496" s="19"/>
      <c r="H496" s="19"/>
      <c r="I496" s="19"/>
      <c r="J496" s="182"/>
      <c r="K496" s="32"/>
      <c r="L496" s="32"/>
      <c r="M496" s="21"/>
      <c r="N496" s="32"/>
      <c r="O496" s="32"/>
      <c r="P496" s="22"/>
      <c r="Q496" s="23"/>
      <c r="R496" s="24"/>
      <c r="U496" s="19"/>
      <c r="X496" s="25"/>
      <c r="Y496" s="25"/>
      <c r="Z496" s="25"/>
      <c r="AA496" s="25"/>
    </row>
    <row r="497" spans="1:27" s="20" customFormat="1" ht="13.5" customHeight="1" x14ac:dyDescent="0.25">
      <c r="A497" s="19"/>
      <c r="B497" s="43"/>
      <c r="F497" s="19"/>
      <c r="G497" s="19"/>
      <c r="H497" s="19"/>
      <c r="I497" s="19"/>
      <c r="J497" s="182"/>
      <c r="K497" s="32"/>
      <c r="L497" s="32"/>
      <c r="M497" s="21"/>
      <c r="N497" s="32"/>
      <c r="O497" s="32"/>
      <c r="P497" s="22"/>
      <c r="Q497" s="23"/>
      <c r="R497" s="24"/>
      <c r="U497" s="19"/>
      <c r="X497" s="25"/>
      <c r="Y497" s="25"/>
      <c r="Z497" s="25"/>
      <c r="AA497" s="25"/>
    </row>
    <row r="498" spans="1:27" s="20" customFormat="1" ht="13.5" customHeight="1" x14ac:dyDescent="0.25">
      <c r="A498" s="19"/>
      <c r="B498" s="43"/>
      <c r="F498" s="19"/>
      <c r="G498" s="19"/>
      <c r="H498" s="19"/>
      <c r="I498" s="19"/>
      <c r="J498" s="182"/>
      <c r="K498" s="32"/>
      <c r="L498" s="32"/>
      <c r="M498" s="21"/>
      <c r="N498" s="32"/>
      <c r="O498" s="32"/>
      <c r="P498" s="22"/>
      <c r="Q498" s="23"/>
      <c r="R498" s="24"/>
      <c r="U498" s="19"/>
      <c r="X498" s="25"/>
      <c r="Y498" s="25"/>
      <c r="Z498" s="25"/>
      <c r="AA498" s="25"/>
    </row>
    <row r="499" spans="1:27" s="20" customFormat="1" ht="13.5" customHeight="1" x14ac:dyDescent="0.25">
      <c r="A499" s="19"/>
      <c r="B499" s="43"/>
      <c r="F499" s="19"/>
      <c r="G499" s="19"/>
      <c r="H499" s="19"/>
      <c r="I499" s="19"/>
      <c r="J499" s="182"/>
      <c r="K499" s="32"/>
      <c r="L499" s="32"/>
      <c r="M499" s="21"/>
      <c r="N499" s="32"/>
      <c r="O499" s="32"/>
      <c r="P499" s="22"/>
      <c r="Q499" s="23"/>
      <c r="R499" s="24"/>
      <c r="U499" s="19"/>
      <c r="X499" s="25"/>
      <c r="Y499" s="25"/>
      <c r="Z499" s="25"/>
      <c r="AA499" s="25"/>
    </row>
    <row r="500" spans="1:27" s="20" customFormat="1" ht="13.5" customHeight="1" x14ac:dyDescent="0.25">
      <c r="A500" s="19"/>
      <c r="B500" s="43"/>
      <c r="F500" s="19"/>
      <c r="G500" s="19"/>
      <c r="H500" s="19"/>
      <c r="I500" s="19"/>
      <c r="J500" s="182"/>
      <c r="K500" s="32"/>
      <c r="L500" s="32"/>
      <c r="M500" s="21"/>
      <c r="N500" s="32"/>
      <c r="O500" s="32"/>
      <c r="P500" s="22"/>
      <c r="Q500" s="23"/>
      <c r="R500" s="24"/>
      <c r="U500" s="19"/>
      <c r="X500" s="25"/>
      <c r="Y500" s="25"/>
      <c r="Z500" s="25"/>
      <c r="AA500" s="25"/>
    </row>
    <row r="501" spans="1:27" s="20" customFormat="1" ht="13.5" customHeight="1" x14ac:dyDescent="0.25">
      <c r="A501" s="19"/>
      <c r="B501" s="43"/>
      <c r="F501" s="19"/>
      <c r="G501" s="19"/>
      <c r="H501" s="19"/>
      <c r="I501" s="19"/>
      <c r="J501" s="182"/>
      <c r="K501" s="32"/>
      <c r="L501" s="32"/>
      <c r="M501" s="21"/>
      <c r="N501" s="32"/>
      <c r="O501" s="32"/>
      <c r="P501" s="22"/>
      <c r="Q501" s="23"/>
      <c r="R501" s="24"/>
      <c r="U501" s="19"/>
      <c r="X501" s="25"/>
      <c r="Y501" s="25"/>
      <c r="Z501" s="25"/>
      <c r="AA501" s="25"/>
    </row>
    <row r="502" spans="1:27" s="20" customFormat="1" ht="13.5" customHeight="1" x14ac:dyDescent="0.25">
      <c r="A502" s="19"/>
      <c r="B502" s="43"/>
      <c r="F502" s="19"/>
      <c r="G502" s="19"/>
      <c r="H502" s="19"/>
      <c r="I502" s="19"/>
      <c r="J502" s="182"/>
      <c r="K502" s="32"/>
      <c r="L502" s="32"/>
      <c r="M502" s="21"/>
      <c r="N502" s="32"/>
      <c r="O502" s="32"/>
      <c r="P502" s="22"/>
      <c r="Q502" s="23"/>
      <c r="R502" s="24"/>
      <c r="U502" s="19"/>
      <c r="X502" s="25"/>
      <c r="Y502" s="25"/>
      <c r="Z502" s="25"/>
      <c r="AA502" s="25"/>
    </row>
    <row r="503" spans="1:27" s="20" customFormat="1" ht="13.5" customHeight="1" x14ac:dyDescent="0.25">
      <c r="A503" s="19"/>
      <c r="B503" s="43"/>
      <c r="F503" s="19"/>
      <c r="G503" s="19"/>
      <c r="H503" s="19"/>
      <c r="I503" s="19"/>
      <c r="J503" s="182"/>
      <c r="K503" s="32"/>
      <c r="L503" s="32"/>
      <c r="M503" s="21"/>
      <c r="N503" s="32"/>
      <c r="O503" s="32"/>
      <c r="P503" s="22"/>
      <c r="Q503" s="23"/>
      <c r="R503" s="24"/>
      <c r="U503" s="19"/>
      <c r="X503" s="25"/>
      <c r="Y503" s="25"/>
      <c r="Z503" s="25"/>
      <c r="AA503" s="25"/>
    </row>
    <row r="504" spans="1:27" s="20" customFormat="1" ht="13.5" customHeight="1" x14ac:dyDescent="0.25">
      <c r="A504" s="19"/>
      <c r="B504" s="43"/>
      <c r="F504" s="19"/>
      <c r="G504" s="19"/>
      <c r="H504" s="19"/>
      <c r="I504" s="19"/>
      <c r="J504" s="182"/>
      <c r="K504" s="32"/>
      <c r="L504" s="32"/>
      <c r="M504" s="21"/>
      <c r="N504" s="32"/>
      <c r="O504" s="32"/>
      <c r="P504" s="22"/>
      <c r="Q504" s="23"/>
      <c r="R504" s="24"/>
      <c r="U504" s="19"/>
      <c r="X504" s="25"/>
      <c r="Y504" s="25"/>
      <c r="Z504" s="25"/>
      <c r="AA504" s="25"/>
    </row>
    <row r="505" spans="1:27" s="20" customFormat="1" ht="13.5" customHeight="1" x14ac:dyDescent="0.25">
      <c r="A505" s="19"/>
      <c r="B505" s="43"/>
      <c r="F505" s="19"/>
      <c r="G505" s="19"/>
      <c r="H505" s="19"/>
      <c r="I505" s="19"/>
      <c r="J505" s="182"/>
      <c r="K505" s="32"/>
      <c r="L505" s="32"/>
      <c r="M505" s="21"/>
      <c r="N505" s="32"/>
      <c r="O505" s="32"/>
      <c r="P505" s="22"/>
      <c r="Q505" s="23"/>
      <c r="R505" s="24"/>
      <c r="U505" s="19"/>
      <c r="X505" s="25"/>
      <c r="Y505" s="25"/>
      <c r="Z505" s="25"/>
      <c r="AA505" s="25"/>
    </row>
    <row r="506" spans="1:27" s="20" customFormat="1" ht="13.5" customHeight="1" x14ac:dyDescent="0.25">
      <c r="A506" s="19"/>
      <c r="B506" s="43"/>
      <c r="F506" s="19"/>
      <c r="G506" s="19"/>
      <c r="H506" s="19"/>
      <c r="I506" s="19"/>
      <c r="J506" s="182"/>
      <c r="K506" s="32"/>
      <c r="L506" s="32"/>
      <c r="M506" s="21"/>
      <c r="N506" s="32"/>
      <c r="O506" s="32"/>
      <c r="P506" s="22"/>
      <c r="Q506" s="23"/>
      <c r="R506" s="24"/>
      <c r="U506" s="19"/>
      <c r="X506" s="25"/>
      <c r="Y506" s="25"/>
      <c r="Z506" s="25"/>
      <c r="AA506" s="25"/>
    </row>
    <row r="507" spans="1:27" s="20" customFormat="1" ht="13.5" customHeight="1" x14ac:dyDescent="0.25">
      <c r="A507" s="19"/>
      <c r="B507" s="43"/>
      <c r="F507" s="19"/>
      <c r="G507" s="19"/>
      <c r="H507" s="19"/>
      <c r="I507" s="19"/>
      <c r="J507" s="182"/>
      <c r="K507" s="32"/>
      <c r="L507" s="32"/>
      <c r="M507" s="21"/>
      <c r="N507" s="32"/>
      <c r="O507" s="32"/>
      <c r="P507" s="22"/>
      <c r="Q507" s="23"/>
      <c r="R507" s="24"/>
      <c r="U507" s="19"/>
      <c r="X507" s="25"/>
      <c r="Y507" s="25"/>
      <c r="Z507" s="25"/>
      <c r="AA507" s="25"/>
    </row>
    <row r="508" spans="1:27" s="20" customFormat="1" ht="13.5" customHeight="1" x14ac:dyDescent="0.25">
      <c r="A508" s="19"/>
      <c r="B508" s="43"/>
      <c r="F508" s="19"/>
      <c r="G508" s="19"/>
      <c r="H508" s="19"/>
      <c r="I508" s="19"/>
      <c r="J508" s="182"/>
      <c r="K508" s="32"/>
      <c r="L508" s="32"/>
      <c r="M508" s="21"/>
      <c r="N508" s="32"/>
      <c r="O508" s="32"/>
      <c r="P508" s="22"/>
      <c r="Q508" s="23"/>
      <c r="R508" s="24"/>
      <c r="U508" s="19"/>
      <c r="X508" s="25"/>
      <c r="Y508" s="25"/>
      <c r="Z508" s="25"/>
      <c r="AA508" s="25"/>
    </row>
    <row r="509" spans="1:27" s="20" customFormat="1" ht="13.5" customHeight="1" x14ac:dyDescent="0.25">
      <c r="A509" s="19"/>
      <c r="B509" s="43"/>
      <c r="F509" s="19"/>
      <c r="G509" s="19"/>
      <c r="H509" s="19"/>
      <c r="I509" s="19"/>
      <c r="J509" s="182"/>
      <c r="K509" s="32"/>
      <c r="L509" s="32"/>
      <c r="M509" s="21"/>
      <c r="N509" s="32"/>
      <c r="O509" s="32"/>
      <c r="P509" s="22"/>
      <c r="Q509" s="23"/>
      <c r="R509" s="24"/>
      <c r="U509" s="19"/>
      <c r="X509" s="25"/>
      <c r="Y509" s="25"/>
      <c r="Z509" s="25"/>
      <c r="AA509" s="25"/>
    </row>
    <row r="510" spans="1:27" s="20" customFormat="1" ht="13.5" customHeight="1" x14ac:dyDescent="0.25">
      <c r="A510" s="19"/>
      <c r="B510" s="43"/>
      <c r="F510" s="19"/>
      <c r="G510" s="19"/>
      <c r="H510" s="19"/>
      <c r="I510" s="19"/>
      <c r="J510" s="182"/>
      <c r="K510" s="32"/>
      <c r="L510" s="32"/>
      <c r="M510" s="21"/>
      <c r="N510" s="32"/>
      <c r="O510" s="32"/>
      <c r="P510" s="22"/>
      <c r="Q510" s="23"/>
      <c r="R510" s="24"/>
      <c r="U510" s="19"/>
      <c r="X510" s="25"/>
      <c r="Y510" s="25"/>
      <c r="Z510" s="25"/>
      <c r="AA510" s="25"/>
    </row>
    <row r="511" spans="1:27" s="20" customFormat="1" ht="13.5" customHeight="1" x14ac:dyDescent="0.25">
      <c r="A511" s="19"/>
      <c r="B511" s="43"/>
      <c r="F511" s="19"/>
      <c r="G511" s="19"/>
      <c r="H511" s="19"/>
      <c r="I511" s="19"/>
      <c r="J511" s="182"/>
      <c r="K511" s="32"/>
      <c r="L511" s="32"/>
      <c r="M511" s="21"/>
      <c r="N511" s="32"/>
      <c r="O511" s="32"/>
      <c r="P511" s="22"/>
      <c r="Q511" s="23"/>
      <c r="R511" s="24"/>
      <c r="U511" s="19"/>
      <c r="X511" s="25"/>
      <c r="Y511" s="25"/>
      <c r="Z511" s="25"/>
      <c r="AA511" s="25"/>
    </row>
    <row r="512" spans="1:27" s="20" customFormat="1" ht="13.5" customHeight="1" x14ac:dyDescent="0.25">
      <c r="A512" s="19"/>
      <c r="B512" s="43"/>
      <c r="F512" s="19"/>
      <c r="G512" s="19"/>
      <c r="H512" s="19"/>
      <c r="I512" s="19"/>
      <c r="J512" s="182"/>
      <c r="K512" s="32"/>
      <c r="L512" s="32"/>
      <c r="M512" s="21"/>
      <c r="N512" s="32"/>
      <c r="O512" s="32"/>
      <c r="P512" s="22"/>
      <c r="Q512" s="23"/>
      <c r="R512" s="24"/>
      <c r="U512" s="19"/>
      <c r="X512" s="25"/>
      <c r="Y512" s="25"/>
      <c r="Z512" s="25"/>
      <c r="AA512" s="25"/>
    </row>
    <row r="513" spans="1:27" s="20" customFormat="1" ht="13.5" customHeight="1" x14ac:dyDescent="0.25">
      <c r="A513" s="19"/>
      <c r="B513" s="43"/>
      <c r="F513" s="19"/>
      <c r="G513" s="19"/>
      <c r="H513" s="19"/>
      <c r="I513" s="19"/>
      <c r="J513" s="182"/>
      <c r="K513" s="32"/>
      <c r="L513" s="32"/>
      <c r="M513" s="21"/>
      <c r="N513" s="32"/>
      <c r="O513" s="32"/>
      <c r="P513" s="22"/>
      <c r="Q513" s="23"/>
      <c r="R513" s="24"/>
      <c r="U513" s="19"/>
      <c r="X513" s="25"/>
      <c r="Y513" s="25"/>
      <c r="Z513" s="25"/>
      <c r="AA513" s="25"/>
    </row>
    <row r="514" spans="1:27" s="20" customFormat="1" ht="13.5" customHeight="1" x14ac:dyDescent="0.25">
      <c r="A514" s="19"/>
      <c r="B514" s="43"/>
      <c r="F514" s="19"/>
      <c r="G514" s="19"/>
      <c r="H514" s="19"/>
      <c r="I514" s="19"/>
      <c r="J514" s="182"/>
      <c r="K514" s="32"/>
      <c r="L514" s="32"/>
      <c r="M514" s="21"/>
      <c r="N514" s="32"/>
      <c r="O514" s="32"/>
      <c r="P514" s="22"/>
      <c r="Q514" s="23"/>
      <c r="R514" s="24"/>
      <c r="U514" s="19"/>
      <c r="X514" s="25"/>
      <c r="Y514" s="25"/>
      <c r="Z514" s="25"/>
      <c r="AA514" s="25"/>
    </row>
    <row r="515" spans="1:27" s="20" customFormat="1" ht="13.5" customHeight="1" x14ac:dyDescent="0.25">
      <c r="A515" s="19"/>
      <c r="B515" s="43"/>
      <c r="F515" s="19"/>
      <c r="G515" s="19"/>
      <c r="H515" s="19"/>
      <c r="I515" s="19"/>
      <c r="J515" s="182"/>
      <c r="K515" s="32"/>
      <c r="L515" s="32"/>
      <c r="M515" s="21"/>
      <c r="N515" s="32"/>
      <c r="O515" s="32"/>
      <c r="P515" s="22"/>
      <c r="Q515" s="23"/>
      <c r="R515" s="24"/>
      <c r="U515" s="19"/>
      <c r="X515" s="25"/>
      <c r="Y515" s="25"/>
      <c r="Z515" s="25"/>
      <c r="AA515" s="25"/>
    </row>
    <row r="516" spans="1:27" s="20" customFormat="1" ht="13.5" customHeight="1" x14ac:dyDescent="0.25">
      <c r="A516" s="19"/>
      <c r="B516" s="43"/>
      <c r="F516" s="19"/>
      <c r="G516" s="19"/>
      <c r="H516" s="19"/>
      <c r="I516" s="19"/>
      <c r="J516" s="182"/>
      <c r="K516" s="32"/>
      <c r="L516" s="32"/>
      <c r="M516" s="21"/>
      <c r="N516" s="32"/>
      <c r="O516" s="32"/>
      <c r="P516" s="22"/>
      <c r="Q516" s="23"/>
      <c r="R516" s="24"/>
      <c r="U516" s="19"/>
      <c r="X516" s="25"/>
      <c r="Y516" s="25"/>
      <c r="Z516" s="25"/>
      <c r="AA516" s="25"/>
    </row>
    <row r="517" spans="1:27" s="20" customFormat="1" ht="13.5" customHeight="1" x14ac:dyDescent="0.25">
      <c r="A517" s="19"/>
      <c r="B517" s="43"/>
      <c r="F517" s="19"/>
      <c r="G517" s="19"/>
      <c r="H517" s="19"/>
      <c r="I517" s="19"/>
      <c r="J517" s="182"/>
      <c r="K517" s="32"/>
      <c r="L517" s="32"/>
      <c r="M517" s="21"/>
      <c r="N517" s="32"/>
      <c r="O517" s="32"/>
      <c r="P517" s="22"/>
      <c r="Q517" s="23"/>
      <c r="R517" s="24"/>
      <c r="U517" s="19"/>
      <c r="X517" s="25"/>
      <c r="Y517" s="25"/>
      <c r="Z517" s="25"/>
      <c r="AA517" s="25"/>
    </row>
    <row r="518" spans="1:27" s="20" customFormat="1" ht="13.5" customHeight="1" x14ac:dyDescent="0.25">
      <c r="A518" s="19"/>
      <c r="B518" s="43"/>
      <c r="F518" s="19"/>
      <c r="G518" s="19"/>
      <c r="H518" s="19"/>
      <c r="I518" s="19"/>
      <c r="J518" s="182"/>
      <c r="K518" s="32"/>
      <c r="L518" s="32"/>
      <c r="M518" s="21"/>
      <c r="N518" s="32"/>
      <c r="O518" s="32"/>
      <c r="P518" s="22"/>
      <c r="Q518" s="23"/>
      <c r="R518" s="24"/>
      <c r="U518" s="19"/>
      <c r="X518" s="25"/>
      <c r="Y518" s="25"/>
      <c r="Z518" s="25"/>
      <c r="AA518" s="25"/>
    </row>
    <row r="519" spans="1:27" s="20" customFormat="1" ht="13.5" customHeight="1" x14ac:dyDescent="0.25">
      <c r="A519" s="19"/>
      <c r="B519" s="43"/>
      <c r="F519" s="19"/>
      <c r="G519" s="19"/>
      <c r="H519" s="19"/>
      <c r="I519" s="19"/>
      <c r="J519" s="182"/>
      <c r="K519" s="32"/>
      <c r="L519" s="32"/>
      <c r="M519" s="21"/>
      <c r="N519" s="32"/>
      <c r="O519" s="32"/>
      <c r="P519" s="22"/>
      <c r="Q519" s="23"/>
      <c r="R519" s="24"/>
      <c r="U519" s="19"/>
      <c r="X519" s="25"/>
      <c r="Y519" s="25"/>
      <c r="Z519" s="25"/>
      <c r="AA519" s="25"/>
    </row>
    <row r="520" spans="1:27" s="20" customFormat="1" ht="13.5" customHeight="1" x14ac:dyDescent="0.25">
      <c r="A520" s="19"/>
      <c r="B520" s="43"/>
      <c r="F520" s="19"/>
      <c r="G520" s="19"/>
      <c r="H520" s="19"/>
      <c r="I520" s="19"/>
      <c r="J520" s="182"/>
      <c r="K520" s="32"/>
      <c r="L520" s="32"/>
      <c r="M520" s="21"/>
      <c r="N520" s="32"/>
      <c r="O520" s="32"/>
      <c r="P520" s="22"/>
      <c r="Q520" s="23"/>
      <c r="R520" s="24"/>
      <c r="U520" s="19"/>
      <c r="X520" s="25"/>
      <c r="Y520" s="25"/>
      <c r="Z520" s="25"/>
      <c r="AA520" s="25"/>
    </row>
    <row r="521" spans="1:27" s="20" customFormat="1" ht="13.5" customHeight="1" x14ac:dyDescent="0.25">
      <c r="A521" s="19"/>
      <c r="B521" s="43"/>
      <c r="F521" s="19"/>
      <c r="G521" s="19"/>
      <c r="H521" s="19"/>
      <c r="I521" s="19"/>
      <c r="J521" s="182"/>
      <c r="K521" s="32"/>
      <c r="L521" s="32"/>
      <c r="M521" s="21"/>
      <c r="N521" s="32"/>
      <c r="O521" s="32"/>
      <c r="P521" s="22"/>
      <c r="Q521" s="23"/>
      <c r="R521" s="24"/>
      <c r="U521" s="19"/>
      <c r="X521" s="25"/>
      <c r="Y521" s="25"/>
      <c r="Z521" s="25"/>
      <c r="AA521" s="25"/>
    </row>
    <row r="522" spans="1:27" s="20" customFormat="1" ht="13.5" customHeight="1" x14ac:dyDescent="0.25">
      <c r="A522" s="19"/>
      <c r="B522" s="43"/>
      <c r="F522" s="19"/>
      <c r="G522" s="19"/>
      <c r="H522" s="19"/>
      <c r="I522" s="19"/>
      <c r="J522" s="182"/>
      <c r="K522" s="32"/>
      <c r="L522" s="32"/>
      <c r="M522" s="21"/>
      <c r="N522" s="32"/>
      <c r="O522" s="32"/>
      <c r="P522" s="22"/>
      <c r="Q522" s="23"/>
      <c r="R522" s="24"/>
      <c r="U522" s="19"/>
      <c r="X522" s="25"/>
      <c r="Y522" s="25"/>
      <c r="Z522" s="25"/>
      <c r="AA522" s="25"/>
    </row>
    <row r="523" spans="1:27" s="20" customFormat="1" ht="13.5" customHeight="1" x14ac:dyDescent="0.25">
      <c r="A523" s="19"/>
      <c r="B523" s="43"/>
      <c r="F523" s="19"/>
      <c r="G523" s="19"/>
      <c r="H523" s="19"/>
      <c r="I523" s="19"/>
      <c r="J523" s="182"/>
      <c r="K523" s="32"/>
      <c r="L523" s="32"/>
      <c r="M523" s="21"/>
      <c r="N523" s="32"/>
      <c r="O523" s="32"/>
      <c r="P523" s="22"/>
      <c r="Q523" s="23"/>
      <c r="R523" s="24"/>
      <c r="U523" s="19"/>
      <c r="X523" s="25"/>
      <c r="Y523" s="25"/>
      <c r="Z523" s="25"/>
      <c r="AA523" s="25"/>
    </row>
  </sheetData>
  <autoFilter ref="A1:AG133" xr:uid="{DAACD5DB-9449-46F3-90A5-EBADD1CE4309}"/>
  <sortState xmlns:xlrd2="http://schemas.microsoft.com/office/spreadsheetml/2017/richdata2" ref="A2:AJ130">
    <sortCondition ref="K2:K130"/>
    <sortCondition ref="J2:J130"/>
  </sortState>
  <phoneticPr fontId="5" type="noConversion"/>
  <pageMargins left="0.511811024" right="0.511811024" top="0.78740157499999996" bottom="0.78740157499999996" header="0.31496062000000002" footer="0.31496062000000002"/>
  <pageSetup paperSize="9" scale="4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DE5A-FCE2-499A-A748-ADAF7E9DEE4A}">
  <sheetPr codeName="Planilha8"/>
  <dimension ref="A1:AU133"/>
  <sheetViews>
    <sheetView showGridLines="0" zoomScaleNormal="100" workbookViewId="0">
      <selection activeCell="E2" sqref="E2"/>
    </sheetView>
  </sheetViews>
  <sheetFormatPr defaultColWidth="9.140625" defaultRowHeight="13.7" customHeight="1" x14ac:dyDescent="0.25"/>
  <cols>
    <col min="1" max="1" width="8.7109375" style="88" customWidth="1"/>
    <col min="2" max="2" width="15.7109375" style="88" customWidth="1"/>
    <col min="3" max="3" width="25.7109375" style="88" customWidth="1"/>
    <col min="4" max="4" width="24.42578125" style="89" customWidth="1"/>
    <col min="5" max="6" width="11.7109375" style="88" customWidth="1"/>
    <col min="7" max="7" width="9.7109375" style="88" customWidth="1"/>
    <col min="8" max="8" width="8.7109375" style="88" customWidth="1"/>
    <col min="9" max="11" width="9.7109375" style="88" customWidth="1"/>
    <col min="12" max="12" width="13.28515625" style="88" customWidth="1"/>
    <col min="13" max="13" width="15.28515625" style="88" customWidth="1"/>
    <col min="14" max="14" width="14.140625" style="88" customWidth="1"/>
    <col min="15" max="34" width="10.7109375" style="88" customWidth="1"/>
    <col min="35" max="35" width="12.7109375" style="88" customWidth="1"/>
    <col min="36" max="39" width="10.7109375" style="88" customWidth="1"/>
    <col min="40" max="40" width="12.7109375" style="88" customWidth="1"/>
    <col min="41" max="41" width="10.7109375" style="88" customWidth="1"/>
    <col min="42" max="42" width="10.42578125" style="88" bestFit="1" customWidth="1"/>
    <col min="43" max="43" width="13.42578125" style="88" customWidth="1"/>
    <col min="44" max="44" width="9.140625" style="88"/>
    <col min="45" max="45" width="12.7109375" style="88" customWidth="1"/>
    <col min="46" max="46" width="13.5703125" style="88" customWidth="1"/>
    <col min="47" max="47" width="12.28515625" style="88" customWidth="1"/>
    <col min="48" max="48" width="13.42578125" style="88" customWidth="1"/>
    <col min="49" max="49" width="9.28515625" style="88" bestFit="1" customWidth="1"/>
    <col min="50" max="16384" width="9.140625" style="88"/>
  </cols>
  <sheetData>
    <row r="1" spans="1:47" ht="51.95" customHeight="1" x14ac:dyDescent="0.25">
      <c r="A1" s="80" t="s">
        <v>552</v>
      </c>
      <c r="B1" s="80" t="s">
        <v>45</v>
      </c>
      <c r="C1" s="80" t="s">
        <v>44</v>
      </c>
      <c r="D1" s="80" t="s">
        <v>39</v>
      </c>
      <c r="E1" s="80" t="s">
        <v>435</v>
      </c>
      <c r="F1" s="81" t="s">
        <v>436</v>
      </c>
      <c r="G1" s="82" t="s">
        <v>437</v>
      </c>
      <c r="H1" s="81" t="s">
        <v>438</v>
      </c>
      <c r="I1" s="81" t="s">
        <v>439</v>
      </c>
      <c r="J1" s="81" t="s">
        <v>440</v>
      </c>
      <c r="K1" s="81" t="s">
        <v>441</v>
      </c>
      <c r="L1" s="81" t="s">
        <v>550</v>
      </c>
      <c r="M1" s="83" t="s">
        <v>442</v>
      </c>
      <c r="N1" s="83" t="s">
        <v>443</v>
      </c>
      <c r="O1" s="83" t="s">
        <v>444</v>
      </c>
      <c r="P1" s="84" t="s">
        <v>445</v>
      </c>
      <c r="Q1" s="84" t="s">
        <v>446</v>
      </c>
      <c r="R1" s="84" t="s">
        <v>447</v>
      </c>
      <c r="S1" s="84" t="s">
        <v>448</v>
      </c>
      <c r="T1" s="84" t="s">
        <v>563</v>
      </c>
      <c r="U1" s="84" t="s">
        <v>564</v>
      </c>
      <c r="V1" s="84" t="s">
        <v>449</v>
      </c>
      <c r="W1" s="84" t="s">
        <v>450</v>
      </c>
      <c r="X1" s="84" t="s">
        <v>451</v>
      </c>
      <c r="Y1" s="84" t="s">
        <v>452</v>
      </c>
      <c r="Z1" s="85" t="s">
        <v>453</v>
      </c>
      <c r="AA1" s="85" t="s">
        <v>454</v>
      </c>
      <c r="AB1" s="85" t="s">
        <v>455</v>
      </c>
      <c r="AC1" s="85" t="s">
        <v>456</v>
      </c>
      <c r="AD1" s="85" t="s">
        <v>457</v>
      </c>
      <c r="AE1" s="85" t="s">
        <v>458</v>
      </c>
      <c r="AF1" s="85" t="s">
        <v>459</v>
      </c>
      <c r="AG1" s="85" t="s">
        <v>460</v>
      </c>
      <c r="AH1" s="86" t="s">
        <v>461</v>
      </c>
      <c r="AI1" s="86" t="s">
        <v>462</v>
      </c>
      <c r="AJ1" s="86" t="s">
        <v>313</v>
      </c>
      <c r="AK1" s="86" t="s">
        <v>463</v>
      </c>
      <c r="AL1" s="86" t="s">
        <v>464</v>
      </c>
      <c r="AM1" s="86" t="s">
        <v>317</v>
      </c>
      <c r="AN1" s="86" t="s">
        <v>567</v>
      </c>
      <c r="AO1" s="87" t="s">
        <v>465</v>
      </c>
      <c r="AT1" s="89"/>
    </row>
    <row r="2" spans="1:47" ht="15.75" customHeight="1" x14ac:dyDescent="0.25">
      <c r="A2" s="223">
        <f>'Dados de contrato'!F2</f>
        <v>1</v>
      </c>
      <c r="B2" s="244" t="str">
        <f ca="1">OFFSET('Dados de contrato'!C$1,A2,0,1,1)</f>
        <v>ERO</v>
      </c>
      <c r="C2" s="243" t="str">
        <f ca="1">OFFSET('Dados de contrato'!D$1,A2,0,1,1)</f>
        <v>Eletricidade de Rondônia Ltda</v>
      </c>
      <c r="D2" s="224" t="str">
        <f>VLOOKUP($A2,'Dados de contrato'!$F$2:$AJ$130,'Dados de contrato'!J$131,0)</f>
        <v>48500.005585/2007-46</v>
      </c>
      <c r="E2" s="224">
        <f>VLOOKUP($A2,'Dados de contrato'!$F$2:$AJ$130,'Dados de contrato'!M$131,0)</f>
        <v>106.07</v>
      </c>
      <c r="F2" s="225">
        <f>VLOOKUP($A2,'Dados de contrato'!$F$2:$AJ$130,'Dados de contrato'!N$131,0)</f>
        <v>39022</v>
      </c>
      <c r="G2" s="223">
        <f>VLOOKUP($A2,'Dados de contrato'!$F$2:$AJ$130,'Dados de contrato'!V$131,0)</f>
        <v>11</v>
      </c>
      <c r="H2" s="223">
        <f>VLOOKUP($A2,'Dados de contrato'!$F$2:$AJ$130,'Dados de contrato'!W$131,0)</f>
        <v>3</v>
      </c>
      <c r="I2" s="265">
        <f>VLOOKUP($A2,'Dados de contrato'!$F$2:$AJ$130,'Dados de contrato'!X$131,0)</f>
        <v>1</v>
      </c>
      <c r="J2" s="265">
        <f>VLOOKUP($A2,'Dados de contrato'!$F$2:$AJ$130,'Dados de contrato'!Y$131,0)</f>
        <v>0</v>
      </c>
      <c r="K2" s="265">
        <f>VLOOKUP($A2,'Dados de contrato'!$F$2:$AJ$130,'Dados de contrato'!Z$131,0)</f>
        <v>0</v>
      </c>
      <c r="L2" s="226">
        <v>43556</v>
      </c>
      <c r="M2" s="224" t="str">
        <f>IF(G2=2,E2*(I2*(Q2/P2)+J2*(W2/V2)+K2*(Y2/X2)),"não se aplica")</f>
        <v>não se aplica</v>
      </c>
      <c r="N2" s="227" t="str">
        <f ca="1">IF(G2=2,OFFSET(Z2,0,H2-2,1,1),"não se aplica")</f>
        <v>não se aplica</v>
      </c>
      <c r="O2" s="228" t="str">
        <f ca="1">IFERROR(M2/N2,"0")</f>
        <v>0</v>
      </c>
      <c r="P2" s="229">
        <f>VLOOKUP(DATE(YEAR(F2),MONTH(F2)-1,1),Índices!$A$27:$I$10020,2,0)</f>
        <v>344.15499999999997</v>
      </c>
      <c r="Q2" s="229">
        <f>VLOOKUP(DATE(YEAR(L2),MONTH(L2)-1,1),Índices!$A$27:$I$10020,2,0)</f>
        <v>722.70699999999999</v>
      </c>
      <c r="R2" s="230">
        <f>VLOOKUP(DATE(YEAR(F2),MONTH(F2)-1,1),Índices!$A$27:$I$10020,3,0)</f>
        <v>2594.52</v>
      </c>
      <c r="S2" s="230">
        <f>VLOOKUP(DATE(YEAR(L2),MONTH(L2)-1,1),Índices!$A$27:$I$10020,3,0)</f>
        <v>5177.47</v>
      </c>
      <c r="T2" s="230">
        <f>VLOOKUP(DATE(YEAR(F2),MONTH(F2)-1,1),Índices!$A$27:$O$10020,4,0)</f>
        <v>2629.64</v>
      </c>
      <c r="U2" s="230">
        <f>VLOOKUP(DATE(YEAR(L2),MONTH(L2)-1,1),Índices!$A$27:$O$10020,4,0)</f>
        <v>5303.66</v>
      </c>
      <c r="V2" s="231">
        <f>VLOOKUP(DATE(YEAR(F2),MONTH(F2)-1,1),Índices!$A$27:$O$10020,9,0)</f>
        <v>7.516622366437395</v>
      </c>
      <c r="W2" s="231">
        <f>VLOOKUP(DATE(YEAR(L2),MONTH(L2)-1,1),Índices!$A$27:$O$10020,9,0)</f>
        <v>15.575989361301454</v>
      </c>
      <c r="X2" s="231">
        <f>VLOOKUP(DATE(YEAR(F2),MONTH(F2)-1,1),Índices!$A$27:$O$10020,6,0)</f>
        <v>2.1482999999999999</v>
      </c>
      <c r="Y2" s="231">
        <f>VLOOKUP(DATE(YEAR(L2),MONTH(L2)-1,1),Índices!$A$27:$O$10020,6,0)</f>
        <v>3.8464999999999998</v>
      </c>
      <c r="Z2" s="230">
        <f>'VN base'!B$2*($I2*VLOOKUP(DATE(YEAR($L2),MONTH($L2)-1,1),Índices!$A:$O,2,0)/Índices!$B$122
                                 +$J2*VLOOKUP(DATE(YEAR($L2),MONTH($L2)-1,1),Índices!$A:$O,2,0)/Índices!$B$122
                                 +$K2*VLOOKUP(DATE(YEAR($L2),MONTH($L2)-1,1),Índices!$A:$O,6,0)/Índices!$F$122)</f>
        <v>267.0104298692213</v>
      </c>
      <c r="AA2" s="230">
        <f>'VN base'!C$2*($I2*VLOOKUP(DATE(YEAR($L2),MONTH($L2)-1,1),Índices!$A:$I,2,0)/Índices!$B$122
                                 +$J2*VLOOKUP(DATE(YEAR($L2),MONTH($L2)-1,1),Índices!$A:$I,2,0)/Índices!$B$122
                                 +$K2*VLOOKUP(DATE(YEAR($L2),MONTH($L2)-1,1),Índices!$A:$I,5,0)/Índices!$F$122)</f>
        <v>276.27368044243133</v>
      </c>
      <c r="AB2" s="230">
        <f>'VN base'!D$2*($I2*VLOOKUP(DATE(YEAR($L2),MONTH($L2)-1,1),Índices!$A:$I,2,0)/Índices!$B$122
                                 +$J2*VLOOKUP(DATE(YEAR($L2),MONTH($L2)-1,1),Índices!$A:$I,2,0)/Índices!$B$122
                                 +$K2*VLOOKUP(DATE(YEAR($L2),MONTH($L2)-1,1),Índices!$A:$I,5,0)/Índices!$F$122)</f>
        <v>292.6227641234355</v>
      </c>
      <c r="AC2" s="230">
        <f>'VN base'!E$2*($I2*VLOOKUP(DATE(YEAR($L2),MONTH($L2)-1,1),Índices!$A:$I,2,0)/Índices!$B$122
                                 +$J2*VLOOKUP(DATE(YEAR($L2),MONTH($L2)-1,1),Índices!$A:$I,2,0)/Índices!$B$122
                                 +$K2*VLOOKUP(DATE(YEAR($L2),MONTH($L2)-1,1),Índices!$A:$I,5,0)/Índices!$F$122)</f>
        <v>331.63175159707293</v>
      </c>
      <c r="AD2" s="230">
        <f>'VN base'!F$2*($I2*VLOOKUP(DATE(YEAR($L2),MONTH($L2)-1,1),Índices!$A:$I,2,0)/Índices!$B$122
                                 +$J2*VLOOKUP(DATE(YEAR($L2),MONTH($L2)-1,1),Índices!$A:$I,2,0)/Índices!$B$122
                                 +$K2*VLOOKUP(DATE(YEAR($L2),MONTH($L2)-1,1),Índices!$A:$I,5,0)/Índices!$F$122)</f>
        <v>414.11527761748886</v>
      </c>
      <c r="AE2" s="230">
        <f>'VN base'!G$2*($I2*VLOOKUP(DATE(YEAR($L2),MONTH($L2)-1,1),Índices!$A:$I,2,0)/Índices!$B$122
                                 +$J2*VLOOKUP(DATE(YEAR($L2),MONTH($L2)-1,1),Índices!$A:$I,2,0)/Índices!$B$122
                                 +$K2*VLOOKUP(DATE(YEAR($L2),MONTH($L2)-1,1),Índices!$A:$I,5,0)/Índices!$F$122)</f>
        <v>974.74491689092929</v>
      </c>
      <c r="AF2" s="230" t="str">
        <f>IF(J2=0," ",('VN base'!H$2*($I2*VLOOKUP(DATE(YEAR($L2),MONTH($L2)-1,1),Índices!$A:$I,2,0)/Índices!$B$128
                                                   +$J2*VLOOKUP(DATE(YEAR($L2),MONTH($L2)-1,1),Índices!$A:$I,9,0)/Índices!$I$128
                                                   +$K2*VLOOKUP(DATE(YEAR($L2),MONTH($L2)-1,1),Índices!$A:$I,6,0)/Índices!$F$128)))</f>
        <v xml:space="preserve"> </v>
      </c>
      <c r="AG2" s="230" t="str">
        <f>IF(J2=0," ",('VN base'!I$2*($I2*VLOOKUP(DATE(YEAR($L2),MONTH($L2)-1,1),Índices!$A:$I,2,0)/Índices!$B$128
                                                   +$J2*VLOOKUP(DATE(YEAR($L2),MONTH($L2)-1,1),Índices!$A:$I,9,0)/Índices!$I$128
                                                   +$K2*VLOOKUP(DATE(YEAR($L2),MONTH($L2)-1,1),Índices!$A:$I,6,0)/Índices!$F$128)))</f>
        <v xml:space="preserve"> </v>
      </c>
      <c r="AH2" s="232">
        <f ca="1">IFERROR(IF(O2&gt;=1.15,1.115*N2,
                 IF(O2&gt;=1.1,0.5*M2+0.54*N2,
                 IF(O2&gt;=1.05,0.8*M2+0.21*N2,
                 IF(O2&gt;=0.95,M2,
                 IF(O2&gt;=0.9,0.8*M2+0.19*N2,
                 IF(O2&gt;=0.85,0.5*M2+0.46*N2,0.885*N2)))))),
             0)</f>
        <v>0</v>
      </c>
      <c r="AI2" s="224">
        <f>IFERROR(E2*Q2/P2,"")</f>
        <v>222.74129822318432</v>
      </c>
      <c r="AJ2" s="224">
        <f t="shared" ref="AJ2:AJ65" si="0">IFERROR(F2*R2/Q2,"")</f>
        <v>140089.08096918944</v>
      </c>
      <c r="AK2" s="224">
        <f t="shared" ref="AK2:AK65" si="1">IFERROR(G2*S2/R2,"")</f>
        <v>21.950946610548389</v>
      </c>
      <c r="AL2" s="227">
        <f t="shared" ref="AL2:AL65" si="2">IFERROR(H2*T2/S2,"")</f>
        <v>1.5237017307681164</v>
      </c>
      <c r="AM2" s="227">
        <f t="shared" ref="AM2:AM65" si="3">IFERROR(I2*U2/T2,"")</f>
        <v>2.016876834851919</v>
      </c>
      <c r="AN2" s="227">
        <f>(12*894300*VLOOKUP((DATE(YEAR(L2),MONTH(L2)-1,1)),Índices!$A$3:$L$50000,10,0)+
   4613016*VLOOKUP(DATE(YEAR(L2),MONTH(L2)-1,1),Índices!$A$3:$L$50000,11,0)*(94.55*VLOOKUP(DATE(YEAR(L2),MONTH(L2)-1,1),Índices!$A$3:$L$50000,2,0)/Índices!$B$195)+
   4474286*(94.55*VLOOKUP(DATE(YEAR(L2),MONTH(L2)-1,1),Índices!$A$3:$L$50000,2,0)/Índices!$B$195))/
   4474286</f>
        <v>195.46142757435072</v>
      </c>
      <c r="AO2" s="232">
        <f>IF(H2=2,AH2,IF(H2=3,AI2,IF(H2=4,AJ2,IF(H2=5,AK2,IF(H2=6,AL2,IF(H2&gt;=7,"ERRO",""))))))</f>
        <v>222.74129822318432</v>
      </c>
    </row>
    <row r="3" spans="1:47" ht="15.75" customHeight="1" x14ac:dyDescent="0.25">
      <c r="A3" s="241">
        <f>'Dados de contrato'!F3</f>
        <v>2</v>
      </c>
      <c r="B3" s="245" t="str">
        <f ca="1">OFFSET('Dados de contrato'!C$1,A3,0,1,1)</f>
        <v>EMT</v>
      </c>
      <c r="C3" s="246" t="str">
        <f ca="1">OFFSET('Dados de contrato'!D$1,A3,0,1,1)</f>
        <v>Itamarati Norte S.A</v>
      </c>
      <c r="D3" s="247" t="str">
        <f>VLOOKUP($A3,'Dados de contrato'!$F$2:$AJ$130,'Dados de contrato'!J$131,0)</f>
        <v>48500.001557/2007-67</v>
      </c>
      <c r="E3" s="233">
        <f>VLOOKUP($A3,'Dados de contrato'!$F$2:$AJ$130,'Dados de contrato'!M$131,0)</f>
        <v>120.49</v>
      </c>
      <c r="F3" s="242">
        <f>VLOOKUP($A3,'Dados de contrato'!$F$2:$AJ$130,'Dados de contrato'!N$131,0)</f>
        <v>37712</v>
      </c>
      <c r="G3" s="241">
        <f>VLOOKUP($A3,'Dados de contrato'!$F$2:$AJ$130,'Dados de contrato'!V$131,0)</f>
        <v>0</v>
      </c>
      <c r="H3" s="241">
        <f>VLOOKUP($A3,'Dados de contrato'!$F$2:$AJ$130,'Dados de contrato'!W$131,0)</f>
        <v>0</v>
      </c>
      <c r="I3" s="266">
        <f>VLOOKUP($A3,'Dados de contrato'!$F$2:$AJ$130,'Dados de contrato'!X$131,0)</f>
        <v>1</v>
      </c>
      <c r="J3" s="266">
        <f>VLOOKUP($A3,'Dados de contrato'!$F$2:$AJ$130,'Dados de contrato'!Y$131,0)</f>
        <v>0</v>
      </c>
      <c r="K3" s="266">
        <f>VLOOKUP($A3,'Dados de contrato'!$F$2:$AJ$130,'Dados de contrato'!Z$131,0)</f>
        <v>0</v>
      </c>
      <c r="L3" s="226">
        <v>43862</v>
      </c>
      <c r="M3" s="233" t="str">
        <f t="shared" ref="M3:M66" si="4">IF(G3=2,E3*(I3*(Q3/P3)+J3*(W3/V3)+K3*(Y3/X3)),"não se aplica")</f>
        <v>não se aplica</v>
      </c>
      <c r="N3" s="235" t="str">
        <f t="shared" ref="N3:N66" ca="1" si="5">IF(G3=2,OFFSET(Z3,0,H3-2,1,1),"não se aplica")</f>
        <v>não se aplica</v>
      </c>
      <c r="O3" s="236" t="str">
        <f t="shared" ref="O3:O66" ca="1" si="6">IFERROR(M3/N3,"0")</f>
        <v>0</v>
      </c>
      <c r="P3" s="237">
        <f>VLOOKUP(DATE(YEAR(F3),MONTH(F3)-1,1),Índices!$A$27:$I$10020,2,0)</f>
        <v>287.85500000000002</v>
      </c>
      <c r="Q3" s="237">
        <f>VLOOKUP(DATE(YEAR(L3),MONTH(L3)-1,1),Índices!$A$27:$I$10020,2,0)</f>
        <v>762.73299999999995</v>
      </c>
      <c r="R3" s="230">
        <f>VLOOKUP(DATE(YEAR(F3),MONTH(F3)-1,1),Índices!$A$27:$I$10020,3,0)</f>
        <v>2144.4899999999998</v>
      </c>
      <c r="S3" s="230">
        <f>VLOOKUP(DATE(YEAR(L3),MONTH(L3)-1,1),Índices!$A$27:$I$10020,3,0)</f>
        <v>5331.42</v>
      </c>
      <c r="T3" s="230">
        <f>VLOOKUP(DATE(YEAR(F3),MONTH(F3)-1,1),Índices!$A$27:$O$10020,4,0)</f>
        <v>2213.17</v>
      </c>
      <c r="U3" s="230">
        <f>VLOOKUP(DATE(YEAR(L3),MONTH(L3)-1,1),Índices!$A$27:$O$10020,4,0)</f>
        <v>5460.19</v>
      </c>
      <c r="V3" s="231">
        <f>VLOOKUP(DATE(YEAR(F3),MONTH(F3)-1,1),Índices!$A$27:$O$10020,9,0)</f>
        <v>9.2064288042924947</v>
      </c>
      <c r="W3" s="231">
        <f>VLOOKUP(DATE(YEAR(L3),MONTH(L3)-1,1),Índices!$A$27:$O$10020,9,0)</f>
        <v>17.003844457988933</v>
      </c>
      <c r="X3" s="231">
        <f>VLOOKUP(DATE(YEAR(F3),MONTH(F3)-1,1),Índices!$A$27:$O$10020,6,0)</f>
        <v>3.4468999999999999</v>
      </c>
      <c r="Y3" s="239">
        <f>VLOOKUP(DATE(YEAR(L3),MONTH(L3)-1,1),Índices!$A$27:$I$10020,5,0)</f>
        <v>4.1489000000000003</v>
      </c>
      <c r="Z3" s="238">
        <f>'VN base'!B$2*($I3*VLOOKUP(DATE(YEAR($L3),MONTH($L3)-1,1),Índices!$A:$I,2,0)/Índices!$B$122
                                 +$J3*VLOOKUP(DATE(YEAR($L3),MONTH($L3)-1,1),Índices!$A:$I,2,0)/Índices!$B$122
                                 +$K3*VLOOKUP(DATE(YEAR($L3),MONTH($L3)-1,1),Índices!$A:$I,5,0)/Índices!$F$122)</f>
        <v>281.79838607546452</v>
      </c>
      <c r="AA3" s="238">
        <f>'VN base'!C$2*($I3*VLOOKUP(DATE(YEAR($L3),MONTH($L3)-1,1),Índices!$A:$I,2,0)/Índices!$B$122
                                 +$J3*VLOOKUP(DATE(YEAR($L3),MONTH($L3)-1,1),Índices!$A:$I,2,0)/Índices!$B$122
                                 +$K3*VLOOKUP(DATE(YEAR($L3),MONTH($L3)-1,1),Índices!$A:$I,5,0)/Índices!$F$122)</f>
        <v>291.57466733392226</v>
      </c>
      <c r="AB3" s="238">
        <f>'VN base'!D$2*($I3*VLOOKUP(DATE(YEAR($L3),MONTH($L3)-1,1),Índices!$A:$I,2,0)/Índices!$B$122
                                 +$J3*VLOOKUP(DATE(YEAR($L3),MONTH($L3)-1,1),Índices!$A:$I,2,0)/Índices!$B$122
                                 +$K3*VLOOKUP(DATE(YEAR($L3),MONTH($L3)-1,1),Índices!$A:$I,5,0)/Índices!$F$122)</f>
        <v>308.82921951518432</v>
      </c>
      <c r="AC3" s="238">
        <f>'VN base'!E$2*($I3*VLOOKUP(DATE(YEAR($L3),MONTH($L3)-1,1),Índices!$A:$I,2,0)/Índices!$B$122
                                 +$J3*VLOOKUP(DATE(YEAR($L3),MONTH($L3)-1,1),Índices!$A:$I,2,0)/Índices!$B$122
                                 +$K3*VLOOKUP(DATE(YEAR($L3),MONTH($L3)-1,1),Índices!$A:$I,5,0)/Índices!$F$122)</f>
        <v>349.99865891833093</v>
      </c>
      <c r="AD3" s="238">
        <f>'VN base'!F$2*($I3*VLOOKUP(DATE(YEAR($L3),MONTH($L3)-1,1),Índices!$A:$I,2,0)/Índices!$B$122
                                 +$J3*VLOOKUP(DATE(YEAR($L3),MONTH($L3)-1,1),Índices!$A:$I,2,0)/Índices!$B$122
                                 +$K3*VLOOKUP(DATE(YEAR($L3),MONTH($L3)-1,1),Índices!$A:$I,5,0)/Índices!$F$122)</f>
        <v>437.05040637909985</v>
      </c>
      <c r="AE3" s="238">
        <f>'VN base'!G$2*($I3*VLOOKUP(DATE(YEAR($L3),MONTH($L3)-1,1),Índices!$A:$I,2,0)/Índices!$B$122
                                 +$J3*VLOOKUP(DATE(YEAR($L3),MONTH($L3)-1,1),Índices!$A:$I,2,0)/Índices!$B$122
                                 +$K3*VLOOKUP(DATE(YEAR($L3),MONTH($L3)-1,1),Índices!$A:$I,5,0)/Índices!$F$122)</f>
        <v>1028.7296438182682</v>
      </c>
      <c r="AF3" s="238" t="str">
        <f>IF(J3=0," ",('VN base'!H$2*($I3*VLOOKUP(DATE(YEAR($L3),MONTH($L3)-1,1),Índices!$A:$I,2,0)/Índices!$B$128
                                                   +$J3*VLOOKUP(DATE(YEAR($L3),MONTH($L3)-1,1),Índices!$A:$I,9,0)/Índices!$I$128
                                                   +$K3*VLOOKUP(DATE(YEAR($L3),MONTH($L3)-1,1),Índices!$A:$I,6,0)/Índices!$F$128)))</f>
        <v xml:space="preserve"> </v>
      </c>
      <c r="AG3" s="238" t="str">
        <f>IF(J3=0," ",('VN base'!I$2*($I3*VLOOKUP(DATE(YEAR($L3),MONTH($L3)-1,1),Índices!$A:$I,2,0)/Índices!$B$128
                                                   +$J3*VLOOKUP(DATE(YEAR($L3),MONTH($L3)-1,1),Índices!$A:$I,9,0)/Índices!$I$128
                                                   +$K3*VLOOKUP(DATE(YEAR($L3),MONTH($L3)-1,1),Índices!$A:$I,6,0)/Índices!$F$128)))</f>
        <v xml:space="preserve"> </v>
      </c>
      <c r="AH3" s="240">
        <f t="shared" ref="AH3:AH66" ca="1" si="7">IFERROR(IF(O3&gt;=1.15,1.115*N3,
                 IF(O3&gt;=1.1,0.5*M3+0.54*N3,
                 IF(O3&gt;=1.05,0.8*M3+0.21*N3,
                 IF(O3&gt;=0.95,M3,
                 IF(O3&gt;=0.9,0.8*M3+0.19*N3,
                 IF(O3&gt;=0.85,0.5*M3+0.46*N3,0.885*N3)))))),
             0)</f>
        <v>0</v>
      </c>
      <c r="AI3" s="224">
        <f t="shared" ref="AI3:AI66" si="8">IFERROR(E3*Q3/P3,"")</f>
        <v>319.26386260443621</v>
      </c>
      <c r="AJ3" s="233">
        <f t="shared" si="0"/>
        <v>106030.55968471273</v>
      </c>
      <c r="AK3" s="233">
        <f t="shared" si="1"/>
        <v>0</v>
      </c>
      <c r="AL3" s="235">
        <f t="shared" si="2"/>
        <v>0</v>
      </c>
      <c r="AM3" s="235">
        <f t="shared" si="3"/>
        <v>2.4671353759539483</v>
      </c>
      <c r="AN3" s="227">
        <f>(12*894300*VLOOKUP((DATE(YEAR(L3),MONTH(L3)-1,1)),Índices!$A$3:$L$50000,10,0)+
   4613016*VLOOKUP(DATE(YEAR(L3),MONTH(L3)-1,1),Índices!$A$3:$L$50000,11,0)*(94.55*VLOOKUP(DATE(YEAR(L3),MONTH(L3)-1,1),Índices!$A$3:$L$50000,2,0)/Índices!$B$195)+
   4474286*(94.55*VLOOKUP(DATE(YEAR(L3),MONTH(L3)-1,1),Índices!$A$3:$L$50000,2,0)/Índices!$B$195))/
   4474286</f>
        <v>226.56888674333294</v>
      </c>
      <c r="AO3" s="272"/>
      <c r="AQ3" s="93">
        <f>E3*Índices!B341/Índices!B149</f>
        <v>302.50982762154553</v>
      </c>
    </row>
    <row r="4" spans="1:47" ht="15.75" customHeight="1" x14ac:dyDescent="0.25">
      <c r="A4" s="241">
        <f>'Dados de contrato'!F4</f>
        <v>3</v>
      </c>
      <c r="B4" s="245" t="str">
        <f ca="1">OFFSET('Dados de contrato'!C$1,A4,0,1,1)</f>
        <v>EMT</v>
      </c>
      <c r="C4" s="246" t="str">
        <f ca="1">OFFSET('Dados de contrato'!D$1,A4,0,1,1)</f>
        <v>Elói Brunetta &amp; Cia Ltda</v>
      </c>
      <c r="D4" s="247" t="str">
        <f>VLOOKUP($A4,'Dados de contrato'!$F$2:$AJ$130,'Dados de contrato'!J$131,0)</f>
        <v>48500.001501/2007-11</v>
      </c>
      <c r="E4" s="233">
        <f>VLOOKUP($A4,'Dados de contrato'!$F$2:$AJ$130,'Dados de contrato'!M$131,0)</f>
        <v>45</v>
      </c>
      <c r="F4" s="242">
        <f>VLOOKUP($A4,'Dados de contrato'!$F$2:$AJ$130,'Dados de contrato'!N$131,0)</f>
        <v>34639</v>
      </c>
      <c r="G4" s="241">
        <f>VLOOKUP($A4,'Dados de contrato'!$F$2:$AJ$130,'Dados de contrato'!V$131,0)</f>
        <v>0</v>
      </c>
      <c r="H4" s="241">
        <f>VLOOKUP($A4,'Dados de contrato'!$F$2:$AJ$130,'Dados de contrato'!W$131,0)</f>
        <v>0</v>
      </c>
      <c r="I4" s="266">
        <f>VLOOKUP($A4,'Dados de contrato'!$F$2:$AJ$130,'Dados de contrato'!X$131,0)</f>
        <v>1</v>
      </c>
      <c r="J4" s="266">
        <f>VLOOKUP($A4,'Dados de contrato'!$F$2:$AJ$130,'Dados de contrato'!Y$131,0)</f>
        <v>0</v>
      </c>
      <c r="K4" s="266">
        <f>VLOOKUP($A4,'Dados de contrato'!$F$2:$AJ$130,'Dados de contrato'!Z$131,0)</f>
        <v>0</v>
      </c>
      <c r="L4" s="234">
        <v>44136</v>
      </c>
      <c r="M4" s="233" t="str">
        <f t="shared" si="4"/>
        <v>não se aplica</v>
      </c>
      <c r="N4" s="235" t="str">
        <f t="shared" ca="1" si="5"/>
        <v>não se aplica</v>
      </c>
      <c r="O4" s="236" t="str">
        <f t="shared" ca="1" si="6"/>
        <v>0</v>
      </c>
      <c r="P4" s="237">
        <f>VLOOKUP(DATE(YEAR(F4),MONTH(F4)-1,1),Índices!$A$27:$I$10020,2,0)</f>
        <v>103.602</v>
      </c>
      <c r="Q4" s="237">
        <f>VLOOKUP(DATE(YEAR(L4),MONTH(L4)-1,1),Índices!$A$27:$I$10020,2,0)</f>
        <v>896.505</v>
      </c>
      <c r="R4" s="230">
        <f>VLOOKUP(DATE(YEAR(F4),MONTH(F4)-1,1),Índices!$A$27:$I$10020,3,0)</f>
        <v>972.06</v>
      </c>
      <c r="S4" s="230">
        <f>VLOOKUP(DATE(YEAR(L4),MONTH(L4)-1,1),Índices!$A$27:$I$10020,3,0)</f>
        <v>5438.12</v>
      </c>
      <c r="T4" s="230">
        <f>VLOOKUP(DATE(YEAR(F4),MONTH(F4)-1,1),Índices!$A$27:$O$10020,4,0)</f>
        <v>983.01</v>
      </c>
      <c r="U4" s="230">
        <f>VLOOKUP(DATE(YEAR(L4),MONTH(L4)-1,1),Índices!$A$27:$O$10020,4,0)</f>
        <v>5610.72</v>
      </c>
      <c r="V4" s="231">
        <f>VLOOKUP(DATE(YEAR(F4),MONTH(F4)-1,1),Índices!$A$27:$O$10020,9,0)</f>
        <v>0</v>
      </c>
      <c r="W4" s="231">
        <f>VLOOKUP(DATE(YEAR(L4),MONTH(L4)-1,1),Índices!$A$27:$O$10020,9,0)</f>
        <v>21.269457541291981</v>
      </c>
      <c r="X4" s="231">
        <f>VLOOKUP(DATE(YEAR(F4),MONTH(F4)-1,1),Índices!$A$27:$O$10020,6,0)</f>
        <v>0.84599999999999997</v>
      </c>
      <c r="Y4" s="239">
        <f>VLOOKUP(DATE(YEAR(L4),MONTH(L4)-1,1),Índices!$A$27:$I$10020,5,0)</f>
        <v>5.6252000000000004</v>
      </c>
      <c r="Z4" s="238">
        <f>'VN base'!B$2*($I4*VLOOKUP(DATE(YEAR($L4),MONTH($L4)-1,1),Índices!$A:$I,2,0)/Índices!$B$122
                                 +$J4*VLOOKUP(DATE(YEAR($L4),MONTH($L4)-1,1),Índices!$A:$I,2,0)/Índices!$B$122
                                 +$K4*VLOOKUP(DATE(YEAR($L4),MONTH($L4)-1,1),Índices!$A:$I,5,0)/Índices!$F$122)</f>
        <v>331.22162291206007</v>
      </c>
      <c r="AA4" s="238">
        <f>'VN base'!C$2*($I4*VLOOKUP(DATE(YEAR($L4),MONTH($L4)-1,1),Índices!$A:$I,2,0)/Índices!$B$122
                                 +$J4*VLOOKUP(DATE(YEAR($L4),MONTH($L4)-1,1),Índices!$A:$I,2,0)/Índices!$B$122
                                 +$K4*VLOOKUP(DATE(YEAR($L4),MONTH($L4)-1,1),Índices!$A:$I,5,0)/Índices!$F$122)</f>
        <v>342.71251819207771</v>
      </c>
      <c r="AB4" s="238">
        <f>'VN base'!D$2*($I4*VLOOKUP(DATE(YEAR($L4),MONTH($L4)-1,1),Índices!$A:$I,2,0)/Índices!$B$122
                                 +$J4*VLOOKUP(DATE(YEAR($L4),MONTH($L4)-1,1),Índices!$A:$I,2,0)/Índices!$B$122
                                 +$K4*VLOOKUP(DATE(YEAR($L4),MONTH($L4)-1,1),Índices!$A:$I,5,0)/Índices!$F$122)</f>
        <v>362.99326165441948</v>
      </c>
      <c r="AC4" s="238">
        <f>'VN base'!E$2*($I4*VLOOKUP(DATE(YEAR($L4),MONTH($L4)-1,1),Índices!$A:$I,2,0)/Índices!$B$122
                                 +$J4*VLOOKUP(DATE(YEAR($L4),MONTH($L4)-1,1),Índices!$A:$I,2,0)/Índices!$B$122
                                 +$K4*VLOOKUP(DATE(YEAR($L4),MONTH($L4)-1,1),Índices!$A:$I,5,0)/Índices!$F$122)</f>
        <v>411.38320711648544</v>
      </c>
      <c r="AD4" s="238">
        <f>'VN base'!F$2*($I4*VLOOKUP(DATE(YEAR($L4),MONTH($L4)-1,1),Índices!$A:$I,2,0)/Índices!$B$122
                                 +$J4*VLOOKUP(DATE(YEAR($L4),MONTH($L4)-1,1),Índices!$A:$I,2,0)/Índices!$B$122
                                 +$K4*VLOOKUP(DATE(YEAR($L4),MONTH($L4)-1,1),Índices!$A:$I,5,0)/Índices!$F$122)</f>
        <v>513.70253361385301</v>
      </c>
      <c r="AE4" s="238">
        <f>'VN base'!G$2*($I4*VLOOKUP(DATE(YEAR($L4),MONTH($L4)-1,1),Índices!$A:$I,2,0)/Índices!$B$122
                                 +$J4*VLOOKUP(DATE(YEAR($L4),MONTH($L4)-1,1),Índices!$A:$I,2,0)/Índices!$B$122
                                 +$K4*VLOOKUP(DATE(YEAR($L4),MONTH($L4)-1,1),Índices!$A:$I,5,0)/Índices!$F$122)</f>
        <v>1209.1534905809719</v>
      </c>
      <c r="AF4" s="238" t="str">
        <f>IF(J4=0," ",('VN base'!H$2*($I4*VLOOKUP(DATE(YEAR($L4),MONTH($L4)-1,1),Índices!$A:$I,2,0)/Índices!$B$128
                                                   +$J4*VLOOKUP(DATE(YEAR($L4),MONTH($L4)-1,1),Índices!$A:$I,9,0)/Índices!$I$128
                                                   +$K4*VLOOKUP(DATE(YEAR($L4),MONTH($L4)-1,1),Índices!$A:$I,6,0)/Índices!$F$128)))</f>
        <v xml:space="preserve"> </v>
      </c>
      <c r="AG4" s="238" t="str">
        <f>IF(J4=0," ",('VN base'!I$2*($I4*VLOOKUP(DATE(YEAR($L4),MONTH($L4)-1,1),Índices!$A:$I,2,0)/Índices!$B$128
                                                   +$J4*VLOOKUP(DATE(YEAR($L4),MONTH($L4)-1,1),Índices!$A:$I,9,0)/Índices!$I$128
                                                   +$K4*VLOOKUP(DATE(YEAR($L4),MONTH($L4)-1,1),Índices!$A:$I,6,0)/Índices!$F$128)))</f>
        <v xml:space="preserve"> </v>
      </c>
      <c r="AH4" s="240">
        <f t="shared" ca="1" si="7"/>
        <v>0</v>
      </c>
      <c r="AI4" s="233">
        <f t="shared" si="8"/>
        <v>389.40102507673595</v>
      </c>
      <c r="AJ4" s="233">
        <f t="shared" si="0"/>
        <v>37558.280589623035</v>
      </c>
      <c r="AK4" s="233">
        <f t="shared" si="1"/>
        <v>0</v>
      </c>
      <c r="AL4" s="235">
        <f t="shared" si="2"/>
        <v>0</v>
      </c>
      <c r="AM4" s="235">
        <f t="shared" si="3"/>
        <v>5.7076937162388992</v>
      </c>
      <c r="AN4" s="227">
        <f>(12*894300*VLOOKUP((DATE(YEAR(L4),MONTH(L4)-1,1)),Índices!$A$3:$L$50000,10,0)+
   4613016*VLOOKUP(DATE(YEAR(L4),MONTH(L4)-1,1),Índices!$A$3:$L$50000,11,0)*(94.55*VLOOKUP(DATE(YEAR(L4),MONTH(L4)-1,1),Índices!$A$3:$L$50000,2,0)/Índices!$B$195)+
   4474286*(94.55*VLOOKUP(DATE(YEAR(L4),MONTH(L4)-1,1),Índices!$A$3:$L$50000,2,0)/Índices!$B$195))/
   4474286</f>
        <v>264.02510498339228</v>
      </c>
      <c r="AO4" s="240" t="str">
        <f t="shared" ref="AO4:AO17" si="9">IF(H4=2,AH4,IF(H4=3,AI4,IF(H4=4,AJ4,IF(H4=5,AK4,IF(H4=6,AL4,IF(H4&gt;=7,"ERRO",""))))))</f>
        <v/>
      </c>
    </row>
    <row r="5" spans="1:47" ht="15.75" customHeight="1" x14ac:dyDescent="0.25">
      <c r="A5" s="241">
        <f>'Dados de contrato'!F5</f>
        <v>4</v>
      </c>
      <c r="B5" s="245" t="str">
        <f ca="1">OFFSET('Dados de contrato'!C$1,A5,0,1,1)</f>
        <v>EMT</v>
      </c>
      <c r="C5" s="246" t="str">
        <f ca="1">OFFSET('Dados de contrato'!D$1,A5,0,1,1)</f>
        <v>Enercoorp S.A</v>
      </c>
      <c r="D5" s="247" t="str">
        <f>VLOOKUP($A5,'Dados de contrato'!$F$2:$AJ$130,'Dados de contrato'!J$131,0)</f>
        <v>48500.001502/2007-75</v>
      </c>
      <c r="E5" s="233">
        <f>VLOOKUP($A5,'Dados de contrato'!$F$2:$AJ$130,'Dados de contrato'!M$131,0)</f>
        <v>1421.76</v>
      </c>
      <c r="F5" s="242">
        <f>VLOOKUP($A5,'Dados de contrato'!$F$2:$AJ$130,'Dados de contrato'!N$131,0)</f>
        <v>34060</v>
      </c>
      <c r="G5" s="241">
        <f>VLOOKUP($A5,'Dados de contrato'!$F$2:$AJ$130,'Dados de contrato'!V$131,0)</f>
        <v>0</v>
      </c>
      <c r="H5" s="241">
        <f>VLOOKUP($A5,'Dados de contrato'!$F$2:$AJ$130,'Dados de contrato'!W$131,0)</f>
        <v>0</v>
      </c>
      <c r="I5" s="266">
        <f>VLOOKUP($A5,'Dados de contrato'!$F$2:$AJ$130,'Dados de contrato'!X$131,0)</f>
        <v>1</v>
      </c>
      <c r="J5" s="266">
        <f>VLOOKUP($A5,'Dados de contrato'!$F$2:$AJ$130,'Dados de contrato'!Y$131,0)</f>
        <v>0</v>
      </c>
      <c r="K5" s="266">
        <f>VLOOKUP($A5,'Dados de contrato'!$F$2:$AJ$130,'Dados de contrato'!Z$131,0)</f>
        <v>0</v>
      </c>
      <c r="L5" s="234">
        <v>44136</v>
      </c>
      <c r="M5" s="233" t="str">
        <f t="shared" si="4"/>
        <v>não se aplica</v>
      </c>
      <c r="N5" s="235" t="str">
        <f t="shared" ca="1" si="5"/>
        <v>não se aplica</v>
      </c>
      <c r="O5" s="236" t="str">
        <f t="shared" ca="1" si="6"/>
        <v>0</v>
      </c>
      <c r="P5" s="237">
        <f>VLOOKUP(DATE(YEAR(F5),MONTH(F5)-1,1),Índices!$A$27:$I$10020,2,0)</f>
        <v>0.61023090000000002</v>
      </c>
      <c r="Q5" s="237">
        <f>VLOOKUP(DATE(YEAR(L5),MONTH(L5)-1,1),Índices!$A$27:$I$10020,2,0)</f>
        <v>896.505</v>
      </c>
      <c r="R5" s="230">
        <f>VLOOKUP(DATE(YEAR(F5),MONTH(F5)-1,1),Índices!$A$27:$I$10020,3,0)</f>
        <v>8.0445948724788998</v>
      </c>
      <c r="S5" s="230">
        <f>VLOOKUP(DATE(YEAR(L5),MONTH(L5)-1,1),Índices!$A$27:$I$10020,3,0)</f>
        <v>5438.12</v>
      </c>
      <c r="T5" s="230">
        <f>VLOOKUP(DATE(YEAR(F5),MONTH(F5)-1,1),Índices!$A$27:$O$10020,4,0)</f>
        <v>7.9181958430000003</v>
      </c>
      <c r="U5" s="230">
        <f>VLOOKUP(DATE(YEAR(L5),MONTH(L5)-1,1),Índices!$A$27:$O$10020,4,0)</f>
        <v>5610.72</v>
      </c>
      <c r="V5" s="231">
        <f>VLOOKUP(DATE(YEAR(F5),MONTH(F5)-1,1),Índices!$A$27:$O$10020,9,0)</f>
        <v>0</v>
      </c>
      <c r="W5" s="231">
        <f>VLOOKUP(DATE(YEAR(L5),MONTH(L5)-1,1),Índices!$A$27:$O$10020,9,0)</f>
        <v>21.269457541291981</v>
      </c>
      <c r="X5" s="231">
        <f>VLOOKUP(DATE(YEAR(F5),MONTH(F5)-1,1),Índices!$A$27:$O$10020,6,0)</f>
        <v>0</v>
      </c>
      <c r="Y5" s="239">
        <f>VLOOKUP(DATE(YEAR(L5),MONTH(L5)-1,1),Índices!$A$27:$I$10020,5,0)</f>
        <v>5.6252000000000004</v>
      </c>
      <c r="Z5" s="238">
        <f>'VN base'!B$2*($I5*VLOOKUP(DATE(YEAR($L5),MONTH($L5)-1,1),Índices!$A:$I,2,0)/Índices!$B$122
                                 +$J5*VLOOKUP(DATE(YEAR($L5),MONTH($L5)-1,1),Índices!$A:$I,2,0)/Índices!$B$122
                                 +$K5*VLOOKUP(DATE(YEAR($L5),MONTH($L5)-1,1),Índices!$A:$I,5,0)/Índices!$F$122)</f>
        <v>331.22162291206007</v>
      </c>
      <c r="AA5" s="238">
        <f>'VN base'!C$2*($I5*VLOOKUP(DATE(YEAR($L5),MONTH($L5)-1,1),Índices!$A:$I,2,0)/Índices!$B$122
                                 +$J5*VLOOKUP(DATE(YEAR($L5),MONTH($L5)-1,1),Índices!$A:$I,2,0)/Índices!$B$122
                                 +$K5*VLOOKUP(DATE(YEAR($L5),MONTH($L5)-1,1),Índices!$A:$I,5,0)/Índices!$F$122)</f>
        <v>342.71251819207771</v>
      </c>
      <c r="AB5" s="238">
        <f>'VN base'!D$2*($I5*VLOOKUP(DATE(YEAR($L5),MONTH($L5)-1,1),Índices!$A:$I,2,0)/Índices!$B$122
                                 +$J5*VLOOKUP(DATE(YEAR($L5),MONTH($L5)-1,1),Índices!$A:$I,2,0)/Índices!$B$122
                                 +$K5*VLOOKUP(DATE(YEAR($L5),MONTH($L5)-1,1),Índices!$A:$I,5,0)/Índices!$F$122)</f>
        <v>362.99326165441948</v>
      </c>
      <c r="AC5" s="238">
        <f>'VN base'!E$2*($I5*VLOOKUP(DATE(YEAR($L5),MONTH($L5)-1,1),Índices!$A:$I,2,0)/Índices!$B$122
                                 +$J5*VLOOKUP(DATE(YEAR($L5),MONTH($L5)-1,1),Índices!$A:$I,2,0)/Índices!$B$122
                                 +$K5*VLOOKUP(DATE(YEAR($L5),MONTH($L5)-1,1),Índices!$A:$I,5,0)/Índices!$F$122)</f>
        <v>411.38320711648544</v>
      </c>
      <c r="AD5" s="238">
        <f>'VN base'!F$2*($I5*VLOOKUP(DATE(YEAR($L5),MONTH($L5)-1,1),Índices!$A:$I,2,0)/Índices!$B$122
                                 +$J5*VLOOKUP(DATE(YEAR($L5),MONTH($L5)-1,1),Índices!$A:$I,2,0)/Índices!$B$122
                                 +$K5*VLOOKUP(DATE(YEAR($L5),MONTH($L5)-1,1),Índices!$A:$I,5,0)/Índices!$F$122)</f>
        <v>513.70253361385301</v>
      </c>
      <c r="AE5" s="238">
        <f>'VN base'!G$2*($I5*VLOOKUP(DATE(YEAR($L5),MONTH($L5)-1,1),Índices!$A:$I,2,0)/Índices!$B$122
                                 +$J5*VLOOKUP(DATE(YEAR($L5),MONTH($L5)-1,1),Índices!$A:$I,2,0)/Índices!$B$122
                                 +$K5*VLOOKUP(DATE(YEAR($L5),MONTH($L5)-1,1),Índices!$A:$I,5,0)/Índices!$F$122)</f>
        <v>1209.1534905809719</v>
      </c>
      <c r="AF5" s="238" t="str">
        <f>IF(J5=0," ",('VN base'!H$2*($I5*VLOOKUP(DATE(YEAR($L5),MONTH($L5)-1,1),Índices!$A:$I,2,0)/Índices!$B$128
                                                   +$J5*VLOOKUP(DATE(YEAR($L5),MONTH($L5)-1,1),Índices!$A:$I,9,0)/Índices!$I$128
                                                   +$K5*VLOOKUP(DATE(YEAR($L5),MONTH($L5)-1,1),Índices!$A:$I,6,0)/Índices!$F$128)))</f>
        <v xml:space="preserve"> </v>
      </c>
      <c r="AG5" s="238" t="str">
        <f>IF(J5=0," ",('VN base'!I$2*($I5*VLOOKUP(DATE(YEAR($L5),MONTH($L5)-1,1),Índices!$A:$I,2,0)/Índices!$B$128
                                                   +$J5*VLOOKUP(DATE(YEAR($L5),MONTH($L5)-1,1),Índices!$A:$I,9,0)/Índices!$I$128
                                                   +$K5*VLOOKUP(DATE(YEAR($L5),MONTH($L5)-1,1),Índices!$A:$I,6,0)/Índices!$F$128)))</f>
        <v xml:space="preserve"> </v>
      </c>
      <c r="AH5" s="240">
        <f t="shared" ca="1" si="7"/>
        <v>0</v>
      </c>
      <c r="AI5" s="268">
        <f>IFERROR(E5*Q5/P5,"")/2750</f>
        <v>759.54256826093501</v>
      </c>
      <c r="AJ5" s="233">
        <f t="shared" si="0"/>
        <v>305.63008723501969</v>
      </c>
      <c r="AK5" s="233">
        <f t="shared" si="1"/>
        <v>0</v>
      </c>
      <c r="AL5" s="235">
        <f t="shared" si="2"/>
        <v>0</v>
      </c>
      <c r="AM5" s="235">
        <f t="shared" si="3"/>
        <v>708.58565653691176</v>
      </c>
      <c r="AN5" s="227">
        <f>(12*894300*VLOOKUP((DATE(YEAR(L5),MONTH(L5)-1,1)),Índices!$A$3:$L$50000,10,0)+
   4613016*VLOOKUP(DATE(YEAR(L5),MONTH(L5)-1,1),Índices!$A$3:$L$50000,11,0)*(94.55*VLOOKUP(DATE(YEAR(L5),MONTH(L5)-1,1),Índices!$A$3:$L$50000,2,0)/Índices!$B$195)+
   4474286*(94.55*VLOOKUP(DATE(YEAR(L5),MONTH(L5)-1,1),Índices!$A$3:$L$50000,2,0)/Índices!$B$195))/
   4474286</f>
        <v>264.02510498339228</v>
      </c>
      <c r="AO5" s="240" t="str">
        <f t="shared" si="9"/>
        <v/>
      </c>
    </row>
    <row r="6" spans="1:47" ht="15.75" customHeight="1" x14ac:dyDescent="0.25">
      <c r="A6" s="241">
        <f>'Dados de contrato'!F6</f>
        <v>5</v>
      </c>
      <c r="B6" s="245" t="str">
        <f ca="1">OFFSET('Dados de contrato'!C$1,A6,0,1,1)</f>
        <v>EMT</v>
      </c>
      <c r="C6" s="246" t="str">
        <f ca="1">OFFSET('Dados de contrato'!D$1,A6,0,1,1)</f>
        <v>Madeira Barra Grande Ltda</v>
      </c>
      <c r="D6" s="247" t="str">
        <f>VLOOKUP($A6,'Dados de contrato'!$F$2:$AJ$130,'Dados de contrato'!J$131,0)</f>
        <v>48500.003118/2004-55</v>
      </c>
      <c r="E6" s="233">
        <f>VLOOKUP($A6,'Dados de contrato'!$F$2:$AJ$130,'Dados de contrato'!M$131,0)</f>
        <v>73.849999999999994</v>
      </c>
      <c r="F6" s="242">
        <f>VLOOKUP($A6,'Dados de contrato'!$F$2:$AJ$130,'Dados de contrato'!N$131,0)</f>
        <v>36739</v>
      </c>
      <c r="G6" s="241">
        <f>VLOOKUP($A6,'Dados de contrato'!$F$2:$AJ$130,'Dados de contrato'!V$131,0)</f>
        <v>0</v>
      </c>
      <c r="H6" s="241">
        <f>VLOOKUP($A6,'Dados de contrato'!$F$2:$AJ$130,'Dados de contrato'!W$131,0)</f>
        <v>0</v>
      </c>
      <c r="I6" s="266">
        <f>VLOOKUP($A6,'Dados de contrato'!$F$2:$AJ$130,'Dados de contrato'!X$131,0)</f>
        <v>1</v>
      </c>
      <c r="J6" s="266">
        <f>VLOOKUP($A6,'Dados de contrato'!$F$2:$AJ$130,'Dados de contrato'!Y$131,0)</f>
        <v>0</v>
      </c>
      <c r="K6" s="266">
        <f>VLOOKUP($A6,'Dados de contrato'!$F$2:$AJ$130,'Dados de contrato'!Z$131,0)</f>
        <v>0</v>
      </c>
      <c r="L6" s="234">
        <v>44136</v>
      </c>
      <c r="M6" s="233" t="str">
        <f t="shared" si="4"/>
        <v>não se aplica</v>
      </c>
      <c r="N6" s="235" t="str">
        <f t="shared" ca="1" si="5"/>
        <v>não se aplica</v>
      </c>
      <c r="O6" s="236" t="str">
        <f t="shared" ca="1" si="6"/>
        <v>0</v>
      </c>
      <c r="P6" s="237">
        <f>VLOOKUP(DATE(YEAR(F6),MONTH(F6)-1,1),Índices!$A$27:$I$10020,2,0)</f>
        <v>186.63399999999999</v>
      </c>
      <c r="Q6" s="237">
        <f>VLOOKUP(DATE(YEAR(L6),MONTH(L6)-1,1),Índices!$A$27:$I$10020,2,0)</f>
        <v>896.505</v>
      </c>
      <c r="R6" s="230">
        <f>VLOOKUP(DATE(YEAR(F6),MONTH(F6)-1,1),Índices!$A$27:$I$10020,3,0)</f>
        <v>1640.62</v>
      </c>
      <c r="S6" s="230">
        <f>VLOOKUP(DATE(YEAR(L6),MONTH(L6)-1,1),Índices!$A$27:$I$10020,3,0)</f>
        <v>5438.12</v>
      </c>
      <c r="T6" s="230">
        <f>VLOOKUP(DATE(YEAR(F6),MONTH(F6)-1,1),Índices!$A$27:$O$10020,4,0)</f>
        <v>1628.9</v>
      </c>
      <c r="U6" s="230">
        <f>VLOOKUP(DATE(YEAR(L6),MONTH(L6)-1,1),Índices!$A$27:$O$10020,4,0)</f>
        <v>5610.72</v>
      </c>
      <c r="V6" s="231">
        <f>VLOOKUP(DATE(YEAR(F6),MONTH(F6)-1,1),Índices!$A$27:$O$10020,9,0)</f>
        <v>0</v>
      </c>
      <c r="W6" s="231">
        <f>VLOOKUP(DATE(YEAR(L6),MONTH(L6)-1,1),Índices!$A$27:$O$10020,9,0)</f>
        <v>21.269457541291981</v>
      </c>
      <c r="X6" s="231">
        <f>VLOOKUP(DATE(YEAR(F6),MONTH(F6)-1,1),Índices!$A$27:$O$10020,6,0)</f>
        <v>1.7978000000000001</v>
      </c>
      <c r="Y6" s="239">
        <f>VLOOKUP(DATE(YEAR(L6),MONTH(L6)-1,1),Índices!$A$27:$I$10020,5,0)</f>
        <v>5.6252000000000004</v>
      </c>
      <c r="Z6" s="238">
        <f>'VN base'!B$2*($I6*VLOOKUP(DATE(YEAR($L6),MONTH($L6)-1,1),Índices!$A:$I,2,0)/Índices!$B$122
                                 +$J6*VLOOKUP(DATE(YEAR($L6),MONTH($L6)-1,1),Índices!$A:$I,2,0)/Índices!$B$122
                                 +$K6*VLOOKUP(DATE(YEAR($L6),MONTH($L6)-1,1),Índices!$A:$I,5,0)/Índices!$F$122)</f>
        <v>331.22162291206007</v>
      </c>
      <c r="AA6" s="238">
        <f>'VN base'!C$2*($I6*VLOOKUP(DATE(YEAR($L6),MONTH($L6)-1,1),Índices!$A:$I,2,0)/Índices!$B$122
                                 +$J6*VLOOKUP(DATE(YEAR($L6),MONTH($L6)-1,1),Índices!$A:$I,2,0)/Índices!$B$122
                                 +$K6*VLOOKUP(DATE(YEAR($L6),MONTH($L6)-1,1),Índices!$A:$I,5,0)/Índices!$F$122)</f>
        <v>342.71251819207771</v>
      </c>
      <c r="AB6" s="238">
        <f>'VN base'!D$2*($I6*VLOOKUP(DATE(YEAR($L6),MONTH($L6)-1,1),Índices!$A:$I,2,0)/Índices!$B$122
                                 +$J6*VLOOKUP(DATE(YEAR($L6),MONTH($L6)-1,1),Índices!$A:$I,2,0)/Índices!$B$122
                                 +$K6*VLOOKUP(DATE(YEAR($L6),MONTH($L6)-1,1),Índices!$A:$I,5,0)/Índices!$F$122)</f>
        <v>362.99326165441948</v>
      </c>
      <c r="AC6" s="238">
        <f>'VN base'!E$2*($I6*VLOOKUP(DATE(YEAR($L6),MONTH($L6)-1,1),Índices!$A:$I,2,0)/Índices!$B$122
                                 +$J6*VLOOKUP(DATE(YEAR($L6),MONTH($L6)-1,1),Índices!$A:$I,2,0)/Índices!$B$122
                                 +$K6*VLOOKUP(DATE(YEAR($L6),MONTH($L6)-1,1),Índices!$A:$I,5,0)/Índices!$F$122)</f>
        <v>411.38320711648544</v>
      </c>
      <c r="AD6" s="238">
        <f>'VN base'!F$2*($I6*VLOOKUP(DATE(YEAR($L6),MONTH($L6)-1,1),Índices!$A:$I,2,0)/Índices!$B$122
                                 +$J6*VLOOKUP(DATE(YEAR($L6),MONTH($L6)-1,1),Índices!$A:$I,2,0)/Índices!$B$122
                                 +$K6*VLOOKUP(DATE(YEAR($L6),MONTH($L6)-1,1),Índices!$A:$I,5,0)/Índices!$F$122)</f>
        <v>513.70253361385301</v>
      </c>
      <c r="AE6" s="238">
        <f>'VN base'!G$2*($I6*VLOOKUP(DATE(YEAR($L6),MONTH($L6)-1,1),Índices!$A:$I,2,0)/Índices!$B$122
                                 +$J6*VLOOKUP(DATE(YEAR($L6),MONTH($L6)-1,1),Índices!$A:$I,2,0)/Índices!$B$122
                                 +$K6*VLOOKUP(DATE(YEAR($L6),MONTH($L6)-1,1),Índices!$A:$I,5,0)/Índices!$F$122)</f>
        <v>1209.1534905809719</v>
      </c>
      <c r="AF6" s="238" t="str">
        <f>IF(J6=0," ",('VN base'!H$2*($I6*VLOOKUP(DATE(YEAR($L6),MONTH($L6)-1,1),Índices!$A:$I,2,0)/Índices!$B$128
                                                   +$J6*VLOOKUP(DATE(YEAR($L6),MONTH($L6)-1,1),Índices!$A:$I,9,0)/Índices!$I$128
                                                   +$K6*VLOOKUP(DATE(YEAR($L6),MONTH($L6)-1,1),Índices!$A:$I,6,0)/Índices!$F$128)))</f>
        <v xml:space="preserve"> </v>
      </c>
      <c r="AG6" s="238" t="str">
        <f>IF(J6=0," ",('VN base'!I$2*($I6*VLOOKUP(DATE(YEAR($L6),MONTH($L6)-1,1),Índices!$A:$I,2,0)/Índices!$B$128
                                                   +$J6*VLOOKUP(DATE(YEAR($L6),MONTH($L6)-1,1),Índices!$A:$I,9,0)/Índices!$I$128
                                                   +$K6*VLOOKUP(DATE(YEAR($L6),MONTH($L6)-1,1),Índices!$A:$I,6,0)/Índices!$F$128)))</f>
        <v xml:space="preserve"> </v>
      </c>
      <c r="AH6" s="240">
        <f t="shared" ca="1" si="7"/>
        <v>0</v>
      </c>
      <c r="AI6" s="233">
        <f t="shared" si="8"/>
        <v>354.74187045232918</v>
      </c>
      <c r="AJ6" s="233">
        <f t="shared" si="0"/>
        <v>67233.019536979715</v>
      </c>
      <c r="AK6" s="233">
        <f t="shared" si="1"/>
        <v>0</v>
      </c>
      <c r="AL6" s="235">
        <f t="shared" si="2"/>
        <v>0</v>
      </c>
      <c r="AM6" s="235">
        <f t="shared" si="3"/>
        <v>3.4444840076124992</v>
      </c>
      <c r="AN6" s="227">
        <f>(12*894300*VLOOKUP((DATE(YEAR(L6),MONTH(L6)-1,1)),Índices!$A$3:$L$50000,10,0)+
   4613016*VLOOKUP(DATE(YEAR(L6),MONTH(L6)-1,1),Índices!$A$3:$L$50000,11,0)*(94.55*VLOOKUP(DATE(YEAR(L6),MONTH(L6)-1,1),Índices!$A$3:$L$50000,2,0)/Índices!$B$195)+
   4474286*(94.55*VLOOKUP(DATE(YEAR(L6),MONTH(L6)-1,1),Índices!$A$3:$L$50000,2,0)/Índices!$B$195))/
   4474286</f>
        <v>264.02510498339228</v>
      </c>
      <c r="AO6" s="240" t="str">
        <f t="shared" si="9"/>
        <v/>
      </c>
    </row>
    <row r="7" spans="1:47" ht="15.75" customHeight="1" x14ac:dyDescent="0.25">
      <c r="A7" s="241">
        <f>'Dados de contrato'!F7</f>
        <v>6</v>
      </c>
      <c r="B7" s="245" t="str">
        <f ca="1">OFFSET('Dados de contrato'!C$1,A7,0,1,1)</f>
        <v>EMT</v>
      </c>
      <c r="C7" s="246" t="str">
        <f ca="1">OFFSET('Dados de contrato'!D$1,A7,0,1,1)</f>
        <v>Eletricidade da Amazônia S.A</v>
      </c>
      <c r="D7" s="247" t="str">
        <f>VLOOKUP($A7,'Dados de contrato'!$F$2:$AJ$130,'Dados de contrato'!J$131,0)</f>
        <v>48500007320/2008-41</v>
      </c>
      <c r="E7" s="233">
        <f>VLOOKUP($A7,'Dados de contrato'!$F$2:$AJ$130,'Dados de contrato'!M$131,0)</f>
        <v>60</v>
      </c>
      <c r="F7" s="242">
        <f>VLOOKUP($A7,'Dados de contrato'!$F$2:$AJ$130,'Dados de contrato'!N$131,0)</f>
        <v>35886</v>
      </c>
      <c r="G7" s="241">
        <f>VLOOKUP($A7,'Dados de contrato'!$F$2:$AJ$130,'Dados de contrato'!V$131,0)</f>
        <v>0</v>
      </c>
      <c r="H7" s="241">
        <f>VLOOKUP($A7,'Dados de contrato'!$F$2:$AJ$130,'Dados de contrato'!W$131,0)</f>
        <v>0</v>
      </c>
      <c r="I7" s="266">
        <f>VLOOKUP($A7,'Dados de contrato'!$F$2:$AJ$130,'Dados de contrato'!X$131,0)</f>
        <v>1</v>
      </c>
      <c r="J7" s="266">
        <f>VLOOKUP($A7,'Dados de contrato'!$F$2:$AJ$130,'Dados de contrato'!Y$131,0)</f>
        <v>0</v>
      </c>
      <c r="K7" s="266">
        <f>VLOOKUP($A7,'Dados de contrato'!$F$2:$AJ$130,'Dados de contrato'!Z$131,0)</f>
        <v>0</v>
      </c>
      <c r="L7" s="234">
        <v>44136</v>
      </c>
      <c r="M7" s="233" t="str">
        <f t="shared" si="4"/>
        <v>não se aplica</v>
      </c>
      <c r="N7" s="235" t="str">
        <f t="shared" ca="1" si="5"/>
        <v>não se aplica</v>
      </c>
      <c r="O7" s="236" t="str">
        <f t="shared" ca="1" si="6"/>
        <v>0</v>
      </c>
      <c r="P7" s="237">
        <f>VLOOKUP(DATE(YEAR(F7),MONTH(F7)-1,1),Índices!$A$27:$I$10020,2,0)</f>
        <v>147.63499999999999</v>
      </c>
      <c r="Q7" s="237">
        <f>VLOOKUP(DATE(YEAR(L7),MONTH(L7)-1,1),Índices!$A$27:$I$10020,2,0)</f>
        <v>896.505</v>
      </c>
      <c r="R7" s="230">
        <f>VLOOKUP(DATE(YEAR(F7),MONTH(F7)-1,1),Índices!$A$27:$I$10020,3,0)</f>
        <v>1456.22</v>
      </c>
      <c r="S7" s="230">
        <f>VLOOKUP(DATE(YEAR(L7),MONTH(L7)-1,1),Índices!$A$27:$I$10020,3,0)</f>
        <v>5438.12</v>
      </c>
      <c r="T7" s="230">
        <f>VLOOKUP(DATE(YEAR(F7),MONTH(F7)-1,1),Índices!$A$27:$O$10020,4,0)</f>
        <v>1456.54</v>
      </c>
      <c r="U7" s="230">
        <f>VLOOKUP(DATE(YEAR(L7),MONTH(L7)-1,1),Índices!$A$27:$O$10020,4,0)</f>
        <v>5610.72</v>
      </c>
      <c r="V7" s="231">
        <f>VLOOKUP(DATE(YEAR(F7),MONTH(F7)-1,1),Índices!$A$27:$O$10020,9,0)</f>
        <v>0</v>
      </c>
      <c r="W7" s="231">
        <f>VLOOKUP(DATE(YEAR(L7),MONTH(L7)-1,1),Índices!$A$27:$O$10020,9,0)</f>
        <v>21.269457541291981</v>
      </c>
      <c r="X7" s="231">
        <f>VLOOKUP(DATE(YEAR(F7),MONTH(F7)-1,1),Índices!$A$27:$O$10020,6,0)</f>
        <v>1.1336999999999999</v>
      </c>
      <c r="Y7" s="239">
        <f>VLOOKUP(DATE(YEAR(L7),MONTH(L7)-1,1),Índices!$A$27:$I$10020,5,0)</f>
        <v>5.6252000000000004</v>
      </c>
      <c r="Z7" s="238">
        <f>'VN base'!B$2*($I7*VLOOKUP(DATE(YEAR($L7),MONTH($L7)-1,1),Índices!$A:$I,2,0)/Índices!$B$122
                                 +$J7*VLOOKUP(DATE(YEAR($L7),MONTH($L7)-1,1),Índices!$A:$I,2,0)/Índices!$B$122
                                 +$K7*VLOOKUP(DATE(YEAR($L7),MONTH($L7)-1,1),Índices!$A:$I,5,0)/Índices!$F$122)</f>
        <v>331.22162291206007</v>
      </c>
      <c r="AA7" s="238">
        <f>'VN base'!C$2*($I7*VLOOKUP(DATE(YEAR($L7),MONTH($L7)-1,1),Índices!$A:$I,2,0)/Índices!$B$122
                                 +$J7*VLOOKUP(DATE(YEAR($L7),MONTH($L7)-1,1),Índices!$A:$I,2,0)/Índices!$B$122
                                 +$K7*VLOOKUP(DATE(YEAR($L7),MONTH($L7)-1,1),Índices!$A:$I,5,0)/Índices!$F$122)</f>
        <v>342.71251819207771</v>
      </c>
      <c r="AB7" s="238">
        <f>'VN base'!D$2*($I7*VLOOKUP(DATE(YEAR($L7),MONTH($L7)-1,1),Índices!$A:$I,2,0)/Índices!$B$122
                                 +$J7*VLOOKUP(DATE(YEAR($L7),MONTH($L7)-1,1),Índices!$A:$I,2,0)/Índices!$B$122
                                 +$K7*VLOOKUP(DATE(YEAR($L7),MONTH($L7)-1,1),Índices!$A:$I,5,0)/Índices!$F$122)</f>
        <v>362.99326165441948</v>
      </c>
      <c r="AC7" s="238">
        <f>'VN base'!E$2*($I7*VLOOKUP(DATE(YEAR($L7),MONTH($L7)-1,1),Índices!$A:$I,2,0)/Índices!$B$122
                                 +$J7*VLOOKUP(DATE(YEAR($L7),MONTH($L7)-1,1),Índices!$A:$I,2,0)/Índices!$B$122
                                 +$K7*VLOOKUP(DATE(YEAR($L7),MONTH($L7)-1,1),Índices!$A:$I,5,0)/Índices!$F$122)</f>
        <v>411.38320711648544</v>
      </c>
      <c r="AD7" s="238">
        <f>'VN base'!F$2*($I7*VLOOKUP(DATE(YEAR($L7),MONTH($L7)-1,1),Índices!$A:$I,2,0)/Índices!$B$122
                                 +$J7*VLOOKUP(DATE(YEAR($L7),MONTH($L7)-1,1),Índices!$A:$I,2,0)/Índices!$B$122
                                 +$K7*VLOOKUP(DATE(YEAR($L7),MONTH($L7)-1,1),Índices!$A:$I,5,0)/Índices!$F$122)</f>
        <v>513.70253361385301</v>
      </c>
      <c r="AE7" s="238">
        <f>'VN base'!G$2*($I7*VLOOKUP(DATE(YEAR($L7),MONTH($L7)-1,1),Índices!$A:$I,2,0)/Índices!$B$122
                                 +$J7*VLOOKUP(DATE(YEAR($L7),MONTH($L7)-1,1),Índices!$A:$I,2,0)/Índices!$B$122
                                 +$K7*VLOOKUP(DATE(YEAR($L7),MONTH($L7)-1,1),Índices!$A:$I,5,0)/Índices!$F$122)</f>
        <v>1209.1534905809719</v>
      </c>
      <c r="AF7" s="238" t="str">
        <f>IF(J7=0," ",('VN base'!H$2*($I7*VLOOKUP(DATE(YEAR($L7),MONTH($L7)-1,1),Índices!$A:$I,2,0)/Índices!$B$128
                                                   +$J7*VLOOKUP(DATE(YEAR($L7),MONTH($L7)-1,1),Índices!$A:$I,9,0)/Índices!$I$128
                                                   +$K7*VLOOKUP(DATE(YEAR($L7),MONTH($L7)-1,1),Índices!$A:$I,6,0)/Índices!$F$128)))</f>
        <v xml:space="preserve"> </v>
      </c>
      <c r="AG7" s="238" t="str">
        <f>IF(J7=0," ",('VN base'!I$2*($I7*VLOOKUP(DATE(YEAR($L7),MONTH($L7)-1,1),Índices!$A:$I,2,0)/Índices!$B$128
                                                   +$J7*VLOOKUP(DATE(YEAR($L7),MONTH($L7)-1,1),Índices!$A:$I,9,0)/Índices!$I$128
                                                   +$K7*VLOOKUP(DATE(YEAR($L7),MONTH($L7)-1,1),Índices!$A:$I,6,0)/Índices!$F$128)))</f>
        <v xml:space="preserve"> </v>
      </c>
      <c r="AH7" s="240">
        <f t="shared" ca="1" si="7"/>
        <v>0</v>
      </c>
      <c r="AI7" s="233">
        <f t="shared" si="8"/>
        <v>364.34653029430694</v>
      </c>
      <c r="AJ7" s="233">
        <f t="shared" si="0"/>
        <v>58290.707714959761</v>
      </c>
      <c r="AK7" s="233">
        <f t="shared" si="1"/>
        <v>0</v>
      </c>
      <c r="AL7" s="235">
        <f t="shared" si="2"/>
        <v>0</v>
      </c>
      <c r="AM7" s="235">
        <f t="shared" si="3"/>
        <v>3.8520878245705581</v>
      </c>
      <c r="AN7" s="227">
        <f>(12*894300*VLOOKUP((DATE(YEAR(L7),MONTH(L7)-1,1)),Índices!$A$3:$L$50000,10,0)+
   4613016*VLOOKUP(DATE(YEAR(L7),MONTH(L7)-1,1),Índices!$A$3:$L$50000,11,0)*(94.55*VLOOKUP(DATE(YEAR(L7),MONTH(L7)-1,1),Índices!$A$3:$L$50000,2,0)/Índices!$B$195)+
   4474286*(94.55*VLOOKUP(DATE(YEAR(L7),MONTH(L7)-1,1),Índices!$A$3:$L$50000,2,0)/Índices!$B$195))/
   4474286</f>
        <v>264.02510498339228</v>
      </c>
      <c r="AO7" s="240" t="str">
        <f t="shared" si="9"/>
        <v/>
      </c>
      <c r="AP7" s="88">
        <v>6</v>
      </c>
      <c r="AR7" s="88">
        <f>IF(OR(AP7&gt;2,AP7&lt;5),1,2)</f>
        <v>1</v>
      </c>
    </row>
    <row r="8" spans="1:47" ht="15.75" customHeight="1" x14ac:dyDescent="0.25">
      <c r="A8" s="241">
        <f>'Dados de contrato'!F8</f>
        <v>7</v>
      </c>
      <c r="B8" s="245" t="str">
        <f ca="1">OFFSET('Dados de contrato'!C$1,A8,0,1,1)</f>
        <v>EMT</v>
      </c>
      <c r="C8" s="246" t="str">
        <f ca="1">OFFSET('Dados de contrato'!D$1,A8,0,1,1)</f>
        <v>Hidrelétrica Comodoro Ltda</v>
      </c>
      <c r="D8" s="247" t="str">
        <f>VLOOKUP($A8,'Dados de contrato'!$F$2:$AJ$130,'Dados de contrato'!J$131,0)</f>
        <v>48500.001380/2007-90</v>
      </c>
      <c r="E8" s="233">
        <f>VLOOKUP($A8,'Dados de contrato'!$F$2:$AJ$130,'Dados de contrato'!M$131,0)</f>
        <v>70</v>
      </c>
      <c r="F8" s="242">
        <f>VLOOKUP($A8,'Dados de contrato'!$F$2:$AJ$130,'Dados de contrato'!N$131,0)</f>
        <v>36557</v>
      </c>
      <c r="G8" s="241">
        <f>VLOOKUP($A8,'Dados de contrato'!$F$2:$AJ$130,'Dados de contrato'!V$131,0)</f>
        <v>0</v>
      </c>
      <c r="H8" s="241">
        <f>VLOOKUP($A8,'Dados de contrato'!$F$2:$AJ$130,'Dados de contrato'!W$131,0)</f>
        <v>0</v>
      </c>
      <c r="I8" s="266">
        <f>VLOOKUP($A8,'Dados de contrato'!$F$2:$AJ$130,'Dados de contrato'!X$131,0)</f>
        <v>1</v>
      </c>
      <c r="J8" s="266">
        <f>VLOOKUP($A8,'Dados de contrato'!$F$2:$AJ$130,'Dados de contrato'!Y$131,0)</f>
        <v>0</v>
      </c>
      <c r="K8" s="266">
        <f>VLOOKUP($A8,'Dados de contrato'!$F$2:$AJ$130,'Dados de contrato'!Z$131,0)</f>
        <v>0</v>
      </c>
      <c r="L8" s="234">
        <v>44136</v>
      </c>
      <c r="M8" s="233" t="str">
        <f t="shared" si="4"/>
        <v>não se aplica</v>
      </c>
      <c r="N8" s="235" t="str">
        <f t="shared" ca="1" si="5"/>
        <v>não se aplica</v>
      </c>
      <c r="O8" s="236" t="str">
        <f t="shared" ca="1" si="6"/>
        <v>0</v>
      </c>
      <c r="P8" s="237">
        <f>VLOOKUP(DATE(YEAR(F8),MONTH(F8)-1,1),Índices!$A$27:$I$10020,2,0)</f>
        <v>180.30099999999999</v>
      </c>
      <c r="Q8" s="237">
        <f>VLOOKUP(DATE(YEAR(L8),MONTH(L8)-1,1),Índices!$A$27:$I$10020,2,0)</f>
        <v>896.505</v>
      </c>
      <c r="R8" s="230">
        <f>VLOOKUP(DATE(YEAR(F8),MONTH(F8)-1,1),Índices!$A$27:$I$10020,3,0)</f>
        <v>1598.41</v>
      </c>
      <c r="S8" s="230">
        <f>VLOOKUP(DATE(YEAR(L8),MONTH(L8)-1,1),Índices!$A$27:$I$10020,3,0)</f>
        <v>5438.12</v>
      </c>
      <c r="T8" s="230">
        <f>VLOOKUP(DATE(YEAR(F8),MONTH(F8)-1,1),Índices!$A$27:$O$10020,4,0)</f>
        <v>1598.24</v>
      </c>
      <c r="U8" s="230">
        <f>VLOOKUP(DATE(YEAR(L8),MONTH(L8)-1,1),Índices!$A$27:$O$10020,4,0)</f>
        <v>5610.72</v>
      </c>
      <c r="V8" s="231">
        <f>VLOOKUP(DATE(YEAR(F8),MONTH(F8)-1,1),Índices!$A$27:$O$10020,9,0)</f>
        <v>0</v>
      </c>
      <c r="W8" s="231">
        <f>VLOOKUP(DATE(YEAR(L8),MONTH(L8)-1,1),Índices!$A$27:$O$10020,9,0)</f>
        <v>21.269457541291981</v>
      </c>
      <c r="X8" s="231">
        <f>VLOOKUP(DATE(YEAR(F8),MONTH(F8)-1,1),Índices!$A$27:$O$10020,6,0)</f>
        <v>1.8037000000000001</v>
      </c>
      <c r="Y8" s="239">
        <f>VLOOKUP(DATE(YEAR(L8),MONTH(L8)-1,1),Índices!$A$27:$I$10020,5,0)</f>
        <v>5.6252000000000004</v>
      </c>
      <c r="Z8" s="238">
        <f>'VN base'!B$2*($I8*VLOOKUP(DATE(YEAR($L8),MONTH($L8)-1,1),Índices!$A:$I,2,0)/Índices!$B$122
                                 +$J8*VLOOKUP(DATE(YEAR($L8),MONTH($L8)-1,1),Índices!$A:$I,2,0)/Índices!$B$122
                                 +$K8*VLOOKUP(DATE(YEAR($L8),MONTH($L8)-1,1),Índices!$A:$I,5,0)/Índices!$F$122)</f>
        <v>331.22162291206007</v>
      </c>
      <c r="AA8" s="238">
        <f>'VN base'!C$2*($I8*VLOOKUP(DATE(YEAR($L8),MONTH($L8)-1,1),Índices!$A:$I,2,0)/Índices!$B$122
                                 +$J8*VLOOKUP(DATE(YEAR($L8),MONTH($L8)-1,1),Índices!$A:$I,2,0)/Índices!$B$122
                                 +$K8*VLOOKUP(DATE(YEAR($L8),MONTH($L8)-1,1),Índices!$A:$I,5,0)/Índices!$F$122)</f>
        <v>342.71251819207771</v>
      </c>
      <c r="AB8" s="238">
        <f>'VN base'!D$2*($I8*VLOOKUP(DATE(YEAR($L8),MONTH($L8)-1,1),Índices!$A:$I,2,0)/Índices!$B$122
                                 +$J8*VLOOKUP(DATE(YEAR($L8),MONTH($L8)-1,1),Índices!$A:$I,2,0)/Índices!$B$122
                                 +$K8*VLOOKUP(DATE(YEAR($L8),MONTH($L8)-1,1),Índices!$A:$I,5,0)/Índices!$F$122)</f>
        <v>362.99326165441948</v>
      </c>
      <c r="AC8" s="238">
        <f>'VN base'!E$2*($I8*VLOOKUP(DATE(YEAR($L8),MONTH($L8)-1,1),Índices!$A:$I,2,0)/Índices!$B$122
                                 +$J8*VLOOKUP(DATE(YEAR($L8),MONTH($L8)-1,1),Índices!$A:$I,2,0)/Índices!$B$122
                                 +$K8*VLOOKUP(DATE(YEAR($L8),MONTH($L8)-1,1),Índices!$A:$I,5,0)/Índices!$F$122)</f>
        <v>411.38320711648544</v>
      </c>
      <c r="AD8" s="238">
        <f>'VN base'!F$2*($I8*VLOOKUP(DATE(YEAR($L8),MONTH($L8)-1,1),Índices!$A:$I,2,0)/Índices!$B$122
                                 +$J8*VLOOKUP(DATE(YEAR($L8),MONTH($L8)-1,1),Índices!$A:$I,2,0)/Índices!$B$122
                                 +$K8*VLOOKUP(DATE(YEAR($L8),MONTH($L8)-1,1),Índices!$A:$I,5,0)/Índices!$F$122)</f>
        <v>513.70253361385301</v>
      </c>
      <c r="AE8" s="238">
        <f>'VN base'!G$2*($I8*VLOOKUP(DATE(YEAR($L8),MONTH($L8)-1,1),Índices!$A:$I,2,0)/Índices!$B$122
                                 +$J8*VLOOKUP(DATE(YEAR($L8),MONTH($L8)-1,1),Índices!$A:$I,2,0)/Índices!$B$122
                                 +$K8*VLOOKUP(DATE(YEAR($L8),MONTH($L8)-1,1),Índices!$A:$I,5,0)/Índices!$F$122)</f>
        <v>1209.1534905809719</v>
      </c>
      <c r="AF8" s="238" t="str">
        <f>IF(J8=0," ",('VN base'!H$2*($I8*VLOOKUP(DATE(YEAR($L8),MONTH($L8)-1,1),Índices!$A:$I,2,0)/Índices!$B$128
                                                   +$J8*VLOOKUP(DATE(YEAR($L8),MONTH($L8)-1,1),Índices!$A:$I,9,0)/Índices!$I$128
                                                   +$K8*VLOOKUP(DATE(YEAR($L8),MONTH($L8)-1,1),Índices!$A:$I,6,0)/Índices!$F$128)))</f>
        <v xml:space="preserve"> </v>
      </c>
      <c r="AG8" s="238" t="str">
        <f>IF(J8=0," ",('VN base'!I$2*($I8*VLOOKUP(DATE(YEAR($L8),MONTH($L8)-1,1),Índices!$A:$I,2,0)/Índices!$B$128
                                                   +$J8*VLOOKUP(DATE(YEAR($L8),MONTH($L8)-1,1),Índices!$A:$I,9,0)/Índices!$I$128
                                                   +$K8*VLOOKUP(DATE(YEAR($L8),MONTH($L8)-1,1),Índices!$A:$I,6,0)/Índices!$F$128)))</f>
        <v xml:space="preserve"> </v>
      </c>
      <c r="AH8" s="240">
        <f t="shared" ca="1" si="7"/>
        <v>0</v>
      </c>
      <c r="AI8" s="233">
        <f t="shared" si="8"/>
        <v>348.05880167053982</v>
      </c>
      <c r="AJ8" s="233">
        <f t="shared" si="0"/>
        <v>65178.748997495837</v>
      </c>
      <c r="AK8" s="233">
        <f t="shared" si="1"/>
        <v>0</v>
      </c>
      <c r="AL8" s="235">
        <f t="shared" si="2"/>
        <v>0</v>
      </c>
      <c r="AM8" s="235">
        <f t="shared" si="3"/>
        <v>3.5105616177795578</v>
      </c>
      <c r="AN8" s="227">
        <f>(12*894300*VLOOKUP((DATE(YEAR(L8),MONTH(L8)-1,1)),Índices!$A$3:$L$50000,10,0)+
   4613016*VLOOKUP(DATE(YEAR(L8),MONTH(L8)-1,1),Índices!$A$3:$L$50000,11,0)*(94.55*VLOOKUP(DATE(YEAR(L8),MONTH(L8)-1,1),Índices!$A$3:$L$50000,2,0)/Índices!$B$195)+
   4474286*(94.55*VLOOKUP(DATE(YEAR(L8),MONTH(L8)-1,1),Índices!$A$3:$L$50000,2,0)/Índices!$B$195))/
   4474286</f>
        <v>264.02510498339228</v>
      </c>
      <c r="AO8" s="240" t="str">
        <f t="shared" si="9"/>
        <v/>
      </c>
    </row>
    <row r="9" spans="1:47" ht="15.75" customHeight="1" x14ac:dyDescent="0.25">
      <c r="A9" s="241">
        <f>'Dados de contrato'!F9</f>
        <v>8</v>
      </c>
      <c r="B9" s="245" t="str">
        <f ca="1">OFFSET('Dados de contrato'!C$1,A9,0,1,1)</f>
        <v>EMT</v>
      </c>
      <c r="C9" s="246" t="str">
        <f ca="1">OFFSET('Dados de contrato'!D$1,A9,0,1,1)</f>
        <v>Maggi Energia S.A</v>
      </c>
      <c r="D9" s="247" t="str">
        <f>VLOOKUP($A9,'Dados de contrato'!$F$2:$AJ$130,'Dados de contrato'!J$131,0)</f>
        <v>48500.001403/2007-93</v>
      </c>
      <c r="E9" s="233">
        <f>VLOOKUP($A9,'Dados de contrato'!$F$2:$AJ$130,'Dados de contrato'!M$131,0)</f>
        <v>70</v>
      </c>
      <c r="F9" s="242">
        <f>VLOOKUP($A9,'Dados de contrato'!$F$2:$AJ$130,'Dados de contrato'!N$131,0)</f>
        <v>36678</v>
      </c>
      <c r="G9" s="241">
        <f>VLOOKUP($A9,'Dados de contrato'!$F$2:$AJ$130,'Dados de contrato'!V$131,0)</f>
        <v>0</v>
      </c>
      <c r="H9" s="241">
        <f>VLOOKUP($A9,'Dados de contrato'!$F$2:$AJ$130,'Dados de contrato'!W$131,0)</f>
        <v>0</v>
      </c>
      <c r="I9" s="266">
        <f>VLOOKUP($A9,'Dados de contrato'!$F$2:$AJ$130,'Dados de contrato'!X$131,0)</f>
        <v>1</v>
      </c>
      <c r="J9" s="266">
        <f>VLOOKUP($A9,'Dados de contrato'!$F$2:$AJ$130,'Dados de contrato'!Y$131,0)</f>
        <v>0</v>
      </c>
      <c r="K9" s="266">
        <f>VLOOKUP($A9,'Dados de contrato'!$F$2:$AJ$130,'Dados de contrato'!Z$131,0)</f>
        <v>0</v>
      </c>
      <c r="L9" s="234">
        <v>44136</v>
      </c>
      <c r="M9" s="233" t="str">
        <f t="shared" si="4"/>
        <v>não se aplica</v>
      </c>
      <c r="N9" s="235" t="str">
        <f t="shared" ca="1" si="5"/>
        <v>não se aplica</v>
      </c>
      <c r="O9" s="236" t="str">
        <f t="shared" ca="1" si="6"/>
        <v>0</v>
      </c>
      <c r="P9" s="237">
        <f>VLOOKUP(DATE(YEAR(F9),MONTH(F9)-1,1),Índices!$A$27:$I$10020,2,0)</f>
        <v>182.18899999999999</v>
      </c>
      <c r="Q9" s="237">
        <f>VLOOKUP(DATE(YEAR(L9),MONTH(L9)-1,1),Índices!$A$27:$I$10020,2,0)</f>
        <v>896.505</v>
      </c>
      <c r="R9" s="230">
        <f>VLOOKUP(DATE(YEAR(F9),MONTH(F9)-1,1),Índices!$A$27:$I$10020,3,0)</f>
        <v>1610.91</v>
      </c>
      <c r="S9" s="230">
        <f>VLOOKUP(DATE(YEAR(L9),MONTH(L9)-1,1),Índices!$A$27:$I$10020,3,0)</f>
        <v>5438.12</v>
      </c>
      <c r="T9" s="230">
        <f>VLOOKUP(DATE(YEAR(F9),MONTH(F9)-1,1),Índices!$A$27:$O$10020,4,0)</f>
        <v>1601.76</v>
      </c>
      <c r="U9" s="230">
        <f>VLOOKUP(DATE(YEAR(L9),MONTH(L9)-1,1),Índices!$A$27:$O$10020,4,0)</f>
        <v>5610.72</v>
      </c>
      <c r="V9" s="231">
        <f>VLOOKUP(DATE(YEAR(F9),MONTH(F9)-1,1),Índices!$A$27:$O$10020,9,0)</f>
        <v>0</v>
      </c>
      <c r="W9" s="231">
        <f>VLOOKUP(DATE(YEAR(L9),MONTH(L9)-1,1),Índices!$A$27:$O$10020,9,0)</f>
        <v>21.269457541291981</v>
      </c>
      <c r="X9" s="231">
        <f>VLOOKUP(DATE(YEAR(F9),MONTH(F9)-1,1),Índices!$A$27:$O$10020,6,0)</f>
        <v>1.8279000000000001</v>
      </c>
      <c r="Y9" s="239">
        <f>VLOOKUP(DATE(YEAR(L9),MONTH(L9)-1,1),Índices!$A$27:$I$10020,5,0)</f>
        <v>5.6252000000000004</v>
      </c>
      <c r="Z9" s="238">
        <f>'VN base'!B$2*($I9*VLOOKUP(DATE(YEAR($L9),MONTH($L9)-1,1),Índices!$A:$I,2,0)/Índices!$B$122
                                 +$J9*VLOOKUP(DATE(YEAR($L9),MONTH($L9)-1,1),Índices!$A:$I,2,0)/Índices!$B$122
                                 +$K9*VLOOKUP(DATE(YEAR($L9),MONTH($L9)-1,1),Índices!$A:$I,5,0)/Índices!$F$122)</f>
        <v>331.22162291206007</v>
      </c>
      <c r="AA9" s="238">
        <f>'VN base'!C$2*($I9*VLOOKUP(DATE(YEAR($L9),MONTH($L9)-1,1),Índices!$A:$I,2,0)/Índices!$B$122
                                 +$J9*VLOOKUP(DATE(YEAR($L9),MONTH($L9)-1,1),Índices!$A:$I,2,0)/Índices!$B$122
                                 +$K9*VLOOKUP(DATE(YEAR($L9),MONTH($L9)-1,1),Índices!$A:$I,5,0)/Índices!$F$122)</f>
        <v>342.71251819207771</v>
      </c>
      <c r="AB9" s="238">
        <f>'VN base'!D$2*($I9*VLOOKUP(DATE(YEAR($L9),MONTH($L9)-1,1),Índices!$A:$I,2,0)/Índices!$B$122
                                 +$J9*VLOOKUP(DATE(YEAR($L9),MONTH($L9)-1,1),Índices!$A:$I,2,0)/Índices!$B$122
                                 +$K9*VLOOKUP(DATE(YEAR($L9),MONTH($L9)-1,1),Índices!$A:$I,5,0)/Índices!$F$122)</f>
        <v>362.99326165441948</v>
      </c>
      <c r="AC9" s="238">
        <f>'VN base'!E$2*($I9*VLOOKUP(DATE(YEAR($L9),MONTH($L9)-1,1),Índices!$A:$I,2,0)/Índices!$B$122
                                 +$J9*VLOOKUP(DATE(YEAR($L9),MONTH($L9)-1,1),Índices!$A:$I,2,0)/Índices!$B$122
                                 +$K9*VLOOKUP(DATE(YEAR($L9),MONTH($L9)-1,1),Índices!$A:$I,5,0)/Índices!$F$122)</f>
        <v>411.38320711648544</v>
      </c>
      <c r="AD9" s="238">
        <f>'VN base'!F$2*($I9*VLOOKUP(DATE(YEAR($L9),MONTH($L9)-1,1),Índices!$A:$I,2,0)/Índices!$B$122
                                 +$J9*VLOOKUP(DATE(YEAR($L9),MONTH($L9)-1,1),Índices!$A:$I,2,0)/Índices!$B$122
                                 +$K9*VLOOKUP(DATE(YEAR($L9),MONTH($L9)-1,1),Índices!$A:$I,5,0)/Índices!$F$122)</f>
        <v>513.70253361385301</v>
      </c>
      <c r="AE9" s="238">
        <f>'VN base'!G$2*($I9*VLOOKUP(DATE(YEAR($L9),MONTH($L9)-1,1),Índices!$A:$I,2,0)/Índices!$B$122
                                 +$J9*VLOOKUP(DATE(YEAR($L9),MONTH($L9)-1,1),Índices!$A:$I,2,0)/Índices!$B$122
                                 +$K9*VLOOKUP(DATE(YEAR($L9),MONTH($L9)-1,1),Índices!$A:$I,5,0)/Índices!$F$122)</f>
        <v>1209.1534905809719</v>
      </c>
      <c r="AF9" s="238" t="str">
        <f>IF(J9=0," ",('VN base'!H$2*($I9*VLOOKUP(DATE(YEAR($L9),MONTH($L9)-1,1),Índices!$A:$I,2,0)/Índices!$B$128
                                                   +$J9*VLOOKUP(DATE(YEAR($L9),MONTH($L9)-1,1),Índices!$A:$I,9,0)/Índices!$I$128
                                                   +$K9*VLOOKUP(DATE(YEAR($L9),MONTH($L9)-1,1),Índices!$A:$I,6,0)/Índices!$F$128)))</f>
        <v xml:space="preserve"> </v>
      </c>
      <c r="AG9" s="238" t="str">
        <f>IF(J9=0," ",('VN base'!I$2*($I9*VLOOKUP(DATE(YEAR($L9),MONTH($L9)-1,1),Índices!$A:$I,2,0)/Índices!$B$128
                                                   +$J9*VLOOKUP(DATE(YEAR($L9),MONTH($L9)-1,1),Índices!$A:$I,9,0)/Índices!$I$128
                                                   +$K9*VLOOKUP(DATE(YEAR($L9),MONTH($L9)-1,1),Índices!$A:$I,6,0)/Índices!$F$128)))</f>
        <v xml:space="preserve"> </v>
      </c>
      <c r="AH9" s="240">
        <f t="shared" ca="1" si="7"/>
        <v>0</v>
      </c>
      <c r="AI9" s="233">
        <f t="shared" si="8"/>
        <v>344.45191531870751</v>
      </c>
      <c r="AJ9" s="233">
        <f t="shared" si="0"/>
        <v>65905.886726789031</v>
      </c>
      <c r="AK9" s="233">
        <f t="shared" si="1"/>
        <v>0</v>
      </c>
      <c r="AL9" s="235">
        <f t="shared" si="2"/>
        <v>0</v>
      </c>
      <c r="AM9" s="235">
        <f t="shared" si="3"/>
        <v>3.5028468684447112</v>
      </c>
      <c r="AN9" s="227">
        <f>(12*894300*VLOOKUP((DATE(YEAR(L9),MONTH(L9)-1,1)),Índices!$A$3:$L$50000,10,0)+
   4613016*VLOOKUP(DATE(YEAR(L9),MONTH(L9)-1,1),Índices!$A$3:$L$50000,11,0)*(94.55*VLOOKUP(DATE(YEAR(L9),MONTH(L9)-1,1),Índices!$A$3:$L$50000,2,0)/Índices!$B$195)+
   4474286*(94.55*VLOOKUP(DATE(YEAR(L9),MONTH(L9)-1,1),Índices!$A$3:$L$50000,2,0)/Índices!$B$195))/
   4474286</f>
        <v>264.02510498339228</v>
      </c>
      <c r="AO9" s="240" t="str">
        <f t="shared" si="9"/>
        <v/>
      </c>
    </row>
    <row r="10" spans="1:47" ht="15.75" customHeight="1" x14ac:dyDescent="0.25">
      <c r="A10" s="241">
        <f>'Dados de contrato'!F10</f>
        <v>9</v>
      </c>
      <c r="B10" s="245" t="str">
        <f ca="1">OFFSET('Dados de contrato'!C$1,A10,0,1,1)</f>
        <v>EMG</v>
      </c>
      <c r="C10" s="246" t="str">
        <f ca="1">OFFSET('Dados de contrato'!D$1,A10,0,1,1)</f>
        <v>Barra do Braúna Energética</v>
      </c>
      <c r="D10" s="247" t="str">
        <f>VLOOKUP($A10,'Dados de contrato'!$F$2:$AJ$130,'Dados de contrato'!J$131,0)</f>
        <v>48500.000264/2002-49</v>
      </c>
      <c r="E10" s="233">
        <f>VLOOKUP($A10,'Dados de contrato'!$F$2:$AJ$130,'Dados de contrato'!M$131,0)</f>
        <v>78.489999999999995</v>
      </c>
      <c r="F10" s="242">
        <f>VLOOKUP($A10,'Dados de contrato'!$F$2:$AJ$130,'Dados de contrato'!N$131,0)</f>
        <v>37043</v>
      </c>
      <c r="G10" s="241">
        <f>VLOOKUP($A10,'Dados de contrato'!$F$2:$AJ$130,'Dados de contrato'!V$131,0)</f>
        <v>0</v>
      </c>
      <c r="H10" s="241">
        <f>VLOOKUP($A10,'Dados de contrato'!$F$2:$AJ$130,'Dados de contrato'!W$131,0)</f>
        <v>12</v>
      </c>
      <c r="I10" s="266">
        <f>VLOOKUP($A10,'Dados de contrato'!$F$2:$AJ$130,'Dados de contrato'!X$131,0)</f>
        <v>1</v>
      </c>
      <c r="J10" s="266">
        <f>VLOOKUP($A10,'Dados de contrato'!$F$2:$AJ$130,'Dados de contrato'!Y$131,0)</f>
        <v>0</v>
      </c>
      <c r="K10" s="266">
        <f>VLOOKUP($A10,'Dados de contrato'!$F$2:$AJ$130,'Dados de contrato'!Z$131,0)</f>
        <v>0</v>
      </c>
      <c r="L10" s="234">
        <v>44136</v>
      </c>
      <c r="M10" s="233" t="str">
        <f t="shared" si="4"/>
        <v>não se aplica</v>
      </c>
      <c r="N10" s="235" t="str">
        <f t="shared" ca="1" si="5"/>
        <v>não se aplica</v>
      </c>
      <c r="O10" s="236" t="str">
        <f t="shared" ca="1" si="6"/>
        <v>0</v>
      </c>
      <c r="P10" s="237">
        <f>VLOOKUP(DATE(YEAR(F10),MONTH(F10)-1,1),Índices!$A$27:$I$10020,2,0)</f>
        <v>202.32400000000001</v>
      </c>
      <c r="Q10" s="237">
        <f>VLOOKUP(DATE(YEAR(L10),MONTH(L10)-1,1),Índices!$A$27:$I$10020,2,0)</f>
        <v>896.505</v>
      </c>
      <c r="R10" s="230">
        <f>VLOOKUP(DATE(YEAR(F10),MONTH(F10)-1,1),Índices!$A$27:$I$10020,3,0)</f>
        <v>1724.26</v>
      </c>
      <c r="S10" s="230">
        <f>VLOOKUP(DATE(YEAR(L10),MONTH(L10)-1,1),Índices!$A$27:$I$10020,3,0)</f>
        <v>5438.12</v>
      </c>
      <c r="T10" s="230">
        <f>VLOOKUP(DATE(YEAR(F10),MONTH(F10)-1,1),Índices!$A$27:$O$10020,4,0)</f>
        <v>1725.65</v>
      </c>
      <c r="U10" s="230">
        <f>VLOOKUP(DATE(YEAR(L10),MONTH(L10)-1,1),Índices!$A$27:$O$10020,4,0)</f>
        <v>5610.72</v>
      </c>
      <c r="V10" s="231">
        <f>VLOOKUP(DATE(YEAR(F10),MONTH(F10)-1,1),Índices!$A$27:$O$10020,9,0)</f>
        <v>5.928988899082567</v>
      </c>
      <c r="W10" s="231">
        <f>VLOOKUP(DATE(YEAR(L10),MONTH(L10)-1,1),Índices!$A$27:$O$10020,9,0)</f>
        <v>21.269457541291981</v>
      </c>
      <c r="X10" s="231">
        <f>VLOOKUP(DATE(YEAR(F10),MONTH(F10)-1,1),Índices!$A$27:$O$10020,6,0)</f>
        <v>2.2972000000000001</v>
      </c>
      <c r="Y10" s="239">
        <f>VLOOKUP(DATE(YEAR(L10),MONTH(L10)-1,1),Índices!$A$27:$I$10020,5,0)</f>
        <v>5.6252000000000004</v>
      </c>
      <c r="Z10" s="238">
        <f>'VN base'!B$2*($I10*VLOOKUP(DATE(YEAR($L10),MONTH($L10)-1,1),Índices!$A:$I,2,0)/Índices!$B$122
                                 +$J10*VLOOKUP(DATE(YEAR($L10),MONTH($L10)-1,1),Índices!$A:$I,2,0)/Índices!$B$122
                                 +$K10*VLOOKUP(DATE(YEAR($L10),MONTH($L10)-1,1),Índices!$A:$I,5,0)/Índices!$F$122)</f>
        <v>331.22162291206007</v>
      </c>
      <c r="AA10" s="238">
        <f>'VN base'!C$2*($I10*VLOOKUP(DATE(YEAR($L10),MONTH($L10)-1,1),Índices!$A:$I,2,0)/Índices!$B$122
                                 +$J10*VLOOKUP(DATE(YEAR($L10),MONTH($L10)-1,1),Índices!$A:$I,2,0)/Índices!$B$122
                                 +$K10*VLOOKUP(DATE(YEAR($L10),MONTH($L10)-1,1),Índices!$A:$I,5,0)/Índices!$F$122)</f>
        <v>342.71251819207771</v>
      </c>
      <c r="AB10" s="238">
        <f>'VN base'!D$2*($I10*VLOOKUP(DATE(YEAR($L10),MONTH($L10)-1,1),Índices!$A:$I,2,0)/Índices!$B$122
                                 +$J10*VLOOKUP(DATE(YEAR($L10),MONTH($L10)-1,1),Índices!$A:$I,2,0)/Índices!$B$122
                                 +$K10*VLOOKUP(DATE(YEAR($L10),MONTH($L10)-1,1),Índices!$A:$I,5,0)/Índices!$F$122)</f>
        <v>362.99326165441948</v>
      </c>
      <c r="AC10" s="238">
        <f>'VN base'!E$2*($I10*VLOOKUP(DATE(YEAR($L10),MONTH($L10)-1,1),Índices!$A:$I,2,0)/Índices!$B$122
                                 +$J10*VLOOKUP(DATE(YEAR($L10),MONTH($L10)-1,1),Índices!$A:$I,2,0)/Índices!$B$122
                                 +$K10*VLOOKUP(DATE(YEAR($L10),MONTH($L10)-1,1),Índices!$A:$I,5,0)/Índices!$F$122)</f>
        <v>411.38320711648544</v>
      </c>
      <c r="AD10" s="238">
        <f>'VN base'!F$2*($I10*VLOOKUP(DATE(YEAR($L10),MONTH($L10)-1,1),Índices!$A:$I,2,0)/Índices!$B$122
                                 +$J10*VLOOKUP(DATE(YEAR($L10),MONTH($L10)-1,1),Índices!$A:$I,2,0)/Índices!$B$122
                                 +$K10*VLOOKUP(DATE(YEAR($L10),MONTH($L10)-1,1),Índices!$A:$I,5,0)/Índices!$F$122)</f>
        <v>513.70253361385301</v>
      </c>
      <c r="AE10" s="238">
        <f>'VN base'!G$2*($I10*VLOOKUP(DATE(YEAR($L10),MONTH($L10)-1,1),Índices!$A:$I,2,0)/Índices!$B$122
                                 +$J10*VLOOKUP(DATE(YEAR($L10),MONTH($L10)-1,1),Índices!$A:$I,2,0)/Índices!$B$122
                                 +$K10*VLOOKUP(DATE(YEAR($L10),MONTH($L10)-1,1),Índices!$A:$I,5,0)/Índices!$F$122)</f>
        <v>1209.1534905809719</v>
      </c>
      <c r="AF10" s="238" t="str">
        <f>IF(J10=0," ",('VN base'!H$2*($I10*VLOOKUP(DATE(YEAR($L10),MONTH($L10)-1,1),Índices!$A:$I,2,0)/Índices!$B$128
                                                   +$J10*VLOOKUP(DATE(YEAR($L10),MONTH($L10)-1,1),Índices!$A:$I,9,0)/Índices!$I$128
                                                   +$K10*VLOOKUP(DATE(YEAR($L10),MONTH($L10)-1,1),Índices!$A:$I,6,0)/Índices!$F$128)))</f>
        <v xml:space="preserve"> </v>
      </c>
      <c r="AG10" s="238" t="str">
        <f>IF(J10=0," ",('VN base'!I$2*($I10*VLOOKUP(DATE(YEAR($L10),MONTH($L10)-1,1),Índices!$A:$I,2,0)/Índices!$B$128
                                                   +$J10*VLOOKUP(DATE(YEAR($L10),MONTH($L10)-1,1),Índices!$A:$I,9,0)/Índices!$I$128
                                                   +$K10*VLOOKUP(DATE(YEAR($L10),MONTH($L10)-1,1),Índices!$A:$I,6,0)/Índices!$F$128)))</f>
        <v xml:space="preserve"> </v>
      </c>
      <c r="AH10" s="240">
        <f t="shared" ca="1" si="7"/>
        <v>0</v>
      </c>
      <c r="AI10" s="233">
        <f t="shared" si="8"/>
        <v>347.79204370218059</v>
      </c>
      <c r="AJ10" s="233">
        <f t="shared" si="0"/>
        <v>71245.294984411681</v>
      </c>
      <c r="AK10" s="233">
        <f t="shared" si="1"/>
        <v>0</v>
      </c>
      <c r="AL10" s="235">
        <f t="shared" si="2"/>
        <v>3.8078968467043763</v>
      </c>
      <c r="AM10" s="235">
        <f t="shared" si="3"/>
        <v>3.2513661518847972</v>
      </c>
      <c r="AN10" s="227">
        <f>(12*894300*VLOOKUP((DATE(YEAR(L10),MONTH(L10)-1,1)),Índices!$A$3:$L$50000,10,0)+
   4613016*VLOOKUP(DATE(YEAR(L10),MONTH(L10)-1,1),Índices!$A$3:$L$50000,11,0)*(94.55*VLOOKUP(DATE(YEAR(L10),MONTH(L10)-1,1),Índices!$A$3:$L$50000,2,0)/Índices!$B$195)+
   4474286*(94.55*VLOOKUP(DATE(YEAR(L10),MONTH(L10)-1,1),Índices!$A$3:$L$50000,2,0)/Índices!$B$195))/
   4474286</f>
        <v>264.02510498339228</v>
      </c>
      <c r="AO10" s="240" t="str">
        <f t="shared" si="9"/>
        <v>ERRO</v>
      </c>
    </row>
    <row r="11" spans="1:47" ht="15.75" customHeight="1" x14ac:dyDescent="0.25">
      <c r="A11" s="241">
        <f>'Dados de contrato'!F11</f>
        <v>10</v>
      </c>
      <c r="B11" s="245" t="str">
        <f ca="1">OFFSET('Dados de contrato'!C$1,A11,0,1,1)</f>
        <v>Edp ES</v>
      </c>
      <c r="C11" s="246" t="str">
        <f ca="1">OFFSET('Dados de contrato'!D$1,A11,0,1,1)</f>
        <v>Castelo Energética</v>
      </c>
      <c r="D11" s="247" t="str">
        <f>VLOOKUP($A11,'Dados de contrato'!$F$2:$AJ$130,'Dados de contrato'!J$131,0)</f>
        <v>48500.001678/2004-39</v>
      </c>
      <c r="E11" s="233">
        <f>VLOOKUP($A11,'Dados de contrato'!$F$2:$AJ$130,'Dados de contrato'!M$131,0)</f>
        <v>116.12</v>
      </c>
      <c r="F11" s="242">
        <f>VLOOKUP($A11,'Dados de contrato'!$F$2:$AJ$130,'Dados de contrato'!N$131,0)</f>
        <v>37834</v>
      </c>
      <c r="G11" s="241">
        <f>VLOOKUP($A11,'Dados de contrato'!$F$2:$AJ$130,'Dados de contrato'!V$131,0)</f>
        <v>3</v>
      </c>
      <c r="H11" s="241">
        <f>VLOOKUP($A11,'Dados de contrato'!$F$2:$AJ$130,'Dados de contrato'!W$131,0)</f>
        <v>3</v>
      </c>
      <c r="I11" s="266">
        <f>VLOOKUP($A11,'Dados de contrato'!$F$2:$AJ$130,'Dados de contrato'!X$131,0)</f>
        <v>1</v>
      </c>
      <c r="J11" s="266">
        <f>VLOOKUP($A11,'Dados de contrato'!$F$2:$AJ$130,'Dados de contrato'!Y$131,0)</f>
        <v>0</v>
      </c>
      <c r="K11" s="266">
        <f>VLOOKUP($A11,'Dados de contrato'!$F$2:$AJ$130,'Dados de contrato'!Z$131,0)</f>
        <v>0</v>
      </c>
      <c r="L11" s="234">
        <v>44136</v>
      </c>
      <c r="M11" s="233" t="str">
        <f t="shared" si="4"/>
        <v>não se aplica</v>
      </c>
      <c r="N11" s="235" t="str">
        <f t="shared" ca="1" si="5"/>
        <v>não se aplica</v>
      </c>
      <c r="O11" s="236" t="str">
        <f t="shared" ca="1" si="6"/>
        <v>0</v>
      </c>
      <c r="P11" s="237">
        <f>VLOOKUP(DATE(YEAR(F11),MONTH(F11)-1,1),Índices!$A$27:$I$10020,2,0)</f>
        <v>285.649</v>
      </c>
      <c r="Q11" s="237">
        <f>VLOOKUP(DATE(YEAR(L11),MONTH(L11)-1,1),Índices!$A$27:$I$10020,2,0)</f>
        <v>896.505</v>
      </c>
      <c r="R11" s="230">
        <f>VLOOKUP(DATE(YEAR(F11),MONTH(F11)-1,1),Índices!$A$27:$I$10020,3,0)</f>
        <v>2179.58</v>
      </c>
      <c r="S11" s="230">
        <f>VLOOKUP(DATE(YEAR(L11),MONTH(L11)-1,1),Índices!$A$27:$I$10020,3,0)</f>
        <v>5438.12</v>
      </c>
      <c r="T11" s="230">
        <f>VLOOKUP(DATE(YEAR(F11),MONTH(F11)-1,1),Índices!$A$27:$O$10020,4,0)</f>
        <v>2265.4699999999998</v>
      </c>
      <c r="U11" s="230">
        <f>VLOOKUP(DATE(YEAR(L11),MONTH(L11)-1,1),Índices!$A$27:$O$10020,4,0)</f>
        <v>5610.72</v>
      </c>
      <c r="V11" s="231">
        <f>VLOOKUP(DATE(YEAR(F11),MONTH(F11)-1,1),Índices!$A$27:$O$10020,9,0)</f>
        <v>7.7703072742824126</v>
      </c>
      <c r="W11" s="231">
        <f>VLOOKUP(DATE(YEAR(L11),MONTH(L11)-1,1),Índices!$A$27:$O$10020,9,0)</f>
        <v>21.269457541291981</v>
      </c>
      <c r="X11" s="231">
        <f>VLOOKUP(DATE(YEAR(F11),MONTH(F11)-1,1),Índices!$A$27:$O$10020,6,0)</f>
        <v>2.8797999999999999</v>
      </c>
      <c r="Y11" s="239">
        <f>VLOOKUP(DATE(YEAR(L11),MONTH(L11)-1,1),Índices!$A$27:$I$10020,5,0)</f>
        <v>5.6252000000000004</v>
      </c>
      <c r="Z11" s="238">
        <f>'VN base'!B$2*($I11*VLOOKUP(DATE(YEAR($L11),MONTH($L11)-1,1),Índices!$A:$I,2,0)/Índices!$B$122
                                 +$J11*VLOOKUP(DATE(YEAR($L11),MONTH($L11)-1,1),Índices!$A:$I,2,0)/Índices!$B$122
                                 +$K11*VLOOKUP(DATE(YEAR($L11),MONTH($L11)-1,1),Índices!$A:$I,5,0)/Índices!$F$122)</f>
        <v>331.22162291206007</v>
      </c>
      <c r="AA11" s="238">
        <f>'VN base'!C$2*($I11*VLOOKUP(DATE(YEAR($L11),MONTH($L11)-1,1),Índices!$A:$I,2,0)/Índices!$B$122
                                 +$J11*VLOOKUP(DATE(YEAR($L11),MONTH($L11)-1,1),Índices!$A:$I,2,0)/Índices!$B$122
                                 +$K11*VLOOKUP(DATE(YEAR($L11),MONTH($L11)-1,1),Índices!$A:$I,5,0)/Índices!$F$122)</f>
        <v>342.71251819207771</v>
      </c>
      <c r="AB11" s="238">
        <f>'VN base'!D$2*($I11*VLOOKUP(DATE(YEAR($L11),MONTH($L11)-1,1),Índices!$A:$I,2,0)/Índices!$B$122
                                 +$J11*VLOOKUP(DATE(YEAR($L11),MONTH($L11)-1,1),Índices!$A:$I,2,0)/Índices!$B$122
                                 +$K11*VLOOKUP(DATE(YEAR($L11),MONTH($L11)-1,1),Índices!$A:$I,5,0)/Índices!$F$122)</f>
        <v>362.99326165441948</v>
      </c>
      <c r="AC11" s="238">
        <f>'VN base'!E$2*($I11*VLOOKUP(DATE(YEAR($L11),MONTH($L11)-1,1),Índices!$A:$I,2,0)/Índices!$B$122
                                 +$J11*VLOOKUP(DATE(YEAR($L11),MONTH($L11)-1,1),Índices!$A:$I,2,0)/Índices!$B$122
                                 +$K11*VLOOKUP(DATE(YEAR($L11),MONTH($L11)-1,1),Índices!$A:$I,5,0)/Índices!$F$122)</f>
        <v>411.38320711648544</v>
      </c>
      <c r="AD11" s="238">
        <f>'VN base'!F$2*($I11*VLOOKUP(DATE(YEAR($L11),MONTH($L11)-1,1),Índices!$A:$I,2,0)/Índices!$B$122
                                 +$J11*VLOOKUP(DATE(YEAR($L11),MONTH($L11)-1,1),Índices!$A:$I,2,0)/Índices!$B$122
                                 +$K11*VLOOKUP(DATE(YEAR($L11),MONTH($L11)-1,1),Índices!$A:$I,5,0)/Índices!$F$122)</f>
        <v>513.70253361385301</v>
      </c>
      <c r="AE11" s="238">
        <f>'VN base'!G$2*($I11*VLOOKUP(DATE(YEAR($L11),MONTH($L11)-1,1),Índices!$A:$I,2,0)/Índices!$B$122
                                 +$J11*VLOOKUP(DATE(YEAR($L11),MONTH($L11)-1,1),Índices!$A:$I,2,0)/Índices!$B$122
                                 +$K11*VLOOKUP(DATE(YEAR($L11),MONTH($L11)-1,1),Índices!$A:$I,5,0)/Índices!$F$122)</f>
        <v>1209.1534905809719</v>
      </c>
      <c r="AF11" s="238" t="str">
        <f>IF(J11=0," ",('VN base'!H$2*($I11*VLOOKUP(DATE(YEAR($L11),MONTH($L11)-1,1),Índices!$A:$I,2,0)/Índices!$B$128
                                                   +$J11*VLOOKUP(DATE(YEAR($L11),MONTH($L11)-1,1),Índices!$A:$I,9,0)/Índices!$I$128
                                                   +$K11*VLOOKUP(DATE(YEAR($L11),MONTH($L11)-1,1),Índices!$A:$I,6,0)/Índices!$F$128)))</f>
        <v xml:space="preserve"> </v>
      </c>
      <c r="AG11" s="238" t="str">
        <f>IF(J11=0," ",('VN base'!I$2*($I11*VLOOKUP(DATE(YEAR($L11),MONTH($L11)-1,1),Índices!$A:$I,2,0)/Índices!$B$128
                                                   +$J11*VLOOKUP(DATE(YEAR($L11),MONTH($L11)-1,1),Índices!$A:$I,9,0)/Índices!$I$128
                                                   +$K11*VLOOKUP(DATE(YEAR($L11),MONTH($L11)-1,1),Índices!$A:$I,6,0)/Índices!$F$128)))</f>
        <v xml:space="preserve"> </v>
      </c>
      <c r="AH11" s="240">
        <f t="shared" ca="1" si="7"/>
        <v>0</v>
      </c>
      <c r="AI11" s="233">
        <f t="shared" si="8"/>
        <v>364.44083683121596</v>
      </c>
      <c r="AJ11" s="233">
        <f t="shared" si="0"/>
        <v>91981.896051890391</v>
      </c>
      <c r="AK11" s="233">
        <f t="shared" si="1"/>
        <v>7.4850934583727149</v>
      </c>
      <c r="AL11" s="235">
        <f t="shared" si="2"/>
        <v>1.2497719800225078</v>
      </c>
      <c r="AM11" s="235">
        <f t="shared" si="3"/>
        <v>2.4766251594591853</v>
      </c>
      <c r="AN11" s="227">
        <f>(12*894300*VLOOKUP((DATE(YEAR(L11),MONTH(L11)-1,1)),Índices!$A$3:$L$50000,10,0)+
   4613016*VLOOKUP(DATE(YEAR(L11),MONTH(L11)-1,1),Índices!$A$3:$L$50000,11,0)*(94.55*VLOOKUP(DATE(YEAR(L11),MONTH(L11)-1,1),Índices!$A$3:$L$50000,2,0)/Índices!$B$195)+
   4474286*(94.55*VLOOKUP(DATE(YEAR(L11),MONTH(L11)-1,1),Índices!$A$3:$L$50000,2,0)/Índices!$B$195))/
   4474286</f>
        <v>264.02510498339228</v>
      </c>
      <c r="AO11" s="240">
        <f>IF(H11=2,AH11,IF(H11=3,AI11,IF(H11=4,AJ11,IF(H11=5,AK11,IF(H11=6,AL11,IF(H11&gt;=7,"ERRO",""))))))</f>
        <v>364.44083683121596</v>
      </c>
    </row>
    <row r="12" spans="1:47" ht="15.75" customHeight="1" x14ac:dyDescent="0.25">
      <c r="A12" s="241">
        <f>'Dados de contrato'!F12</f>
        <v>11</v>
      </c>
      <c r="B12" s="245" t="str">
        <f ca="1">OFFSET('Dados de contrato'!C$1,A12,0,1,1)</f>
        <v>ESS</v>
      </c>
      <c r="C12" s="246" t="str">
        <f ca="1">OFFSET('Dados de contrato'!D$1,A12,0,1,1)</f>
        <v>Lajeado Energia</v>
      </c>
      <c r="D12" s="247" t="str">
        <f>VLOOKUP($A12,'Dados de contrato'!$F$2:$AJ$130,'Dados de contrato'!J$131,0)</f>
        <v>48500.000333/2002-60 48512.043112/2001-00</v>
      </c>
      <c r="E12" s="233">
        <f>VLOOKUP($A12,'Dados de contrato'!$F$2:$AJ$130,'Dados de contrato'!M$131,0)</f>
        <v>104.5</v>
      </c>
      <c r="F12" s="242">
        <f>VLOOKUP($A12,'Dados de contrato'!$F$2:$AJ$130,'Dados de contrato'!N$131,0)</f>
        <v>39569</v>
      </c>
      <c r="G12" s="241">
        <f>VLOOKUP($A12,'Dados de contrato'!$F$2:$AJ$130,'Dados de contrato'!V$131,0)</f>
        <v>0</v>
      </c>
      <c r="H12" s="241">
        <f>VLOOKUP($A12,'Dados de contrato'!$F$2:$AJ$130,'Dados de contrato'!W$131,0)</f>
        <v>13</v>
      </c>
      <c r="I12" s="266">
        <f>VLOOKUP($A12,'Dados de contrato'!$F$2:$AJ$130,'Dados de contrato'!X$131,0)</f>
        <v>1</v>
      </c>
      <c r="J12" s="266">
        <f>VLOOKUP($A12,'Dados de contrato'!$F$2:$AJ$130,'Dados de contrato'!Y$131,0)</f>
        <v>0</v>
      </c>
      <c r="K12" s="266">
        <f>VLOOKUP($A12,'Dados de contrato'!$F$2:$AJ$130,'Dados de contrato'!Z$131,0)</f>
        <v>0</v>
      </c>
      <c r="L12" s="234">
        <v>44136</v>
      </c>
      <c r="M12" s="233" t="str">
        <f t="shared" si="4"/>
        <v>não se aplica</v>
      </c>
      <c r="N12" s="235" t="str">
        <f t="shared" ca="1" si="5"/>
        <v>não se aplica</v>
      </c>
      <c r="O12" s="236" t="str">
        <f t="shared" ca="1" si="6"/>
        <v>0</v>
      </c>
      <c r="P12" s="237">
        <f>VLOOKUP(DATE(YEAR(F12),MONTH(F12)-1,1),Índices!$A$27:$I$10020,2,0)</f>
        <v>386.38</v>
      </c>
      <c r="Q12" s="237">
        <f>VLOOKUP(DATE(YEAR(L12),MONTH(L12)-1,1),Índices!$A$27:$I$10020,2,0)</f>
        <v>896.505</v>
      </c>
      <c r="R12" s="230">
        <f>VLOOKUP(DATE(YEAR(F12),MONTH(F12)-1,1),Índices!$A$27:$I$10020,3,0)</f>
        <v>2788.33</v>
      </c>
      <c r="S12" s="230">
        <f>VLOOKUP(DATE(YEAR(L12),MONTH(L12)-1,1),Índices!$A$27:$I$10020,3,0)</f>
        <v>5438.12</v>
      </c>
      <c r="T12" s="230">
        <f>VLOOKUP(DATE(YEAR(F12),MONTH(F12)-1,1),Índices!$A$27:$O$10020,4,0)</f>
        <v>2859.41</v>
      </c>
      <c r="U12" s="230">
        <f>VLOOKUP(DATE(YEAR(L12),MONTH(L12)-1,1),Índices!$A$27:$O$10020,4,0)</f>
        <v>5610.72</v>
      </c>
      <c r="V12" s="231">
        <f>VLOOKUP(DATE(YEAR(F12),MONTH(F12)-1,1),Índices!$A$27:$O$10020,9,0)</f>
        <v>7.194510423562134</v>
      </c>
      <c r="W12" s="231">
        <f>VLOOKUP(DATE(YEAR(L12),MONTH(L12)-1,1),Índices!$A$27:$O$10020,9,0)</f>
        <v>21.269457541291981</v>
      </c>
      <c r="X12" s="231">
        <f>VLOOKUP(DATE(YEAR(F12),MONTH(F12)-1,1),Índices!$A$27:$O$10020,6,0)</f>
        <v>1.6889000000000001</v>
      </c>
      <c r="Y12" s="239">
        <f>VLOOKUP(DATE(YEAR(L12),MONTH(L12)-1,1),Índices!$A$27:$I$10020,5,0)</f>
        <v>5.6252000000000004</v>
      </c>
      <c r="Z12" s="238">
        <f>'VN base'!B$2*($I12*VLOOKUP(DATE(YEAR($L12),MONTH($L12)-1,1),Índices!$A:$I,2,0)/Índices!$B$122
                                 +$J12*VLOOKUP(DATE(YEAR($L12),MONTH($L12)-1,1),Índices!$A:$I,2,0)/Índices!$B$122
                                 +$K12*VLOOKUP(DATE(YEAR($L12),MONTH($L12)-1,1),Índices!$A:$I,5,0)/Índices!$F$122)</f>
        <v>331.22162291206007</v>
      </c>
      <c r="AA12" s="238">
        <f>'VN base'!C$2*($I12*VLOOKUP(DATE(YEAR($L12),MONTH($L12)-1,1),Índices!$A:$I,2,0)/Índices!$B$122
                                 +$J12*VLOOKUP(DATE(YEAR($L12),MONTH($L12)-1,1),Índices!$A:$I,2,0)/Índices!$B$122
                                 +$K12*VLOOKUP(DATE(YEAR($L12),MONTH($L12)-1,1),Índices!$A:$I,5,0)/Índices!$F$122)</f>
        <v>342.71251819207771</v>
      </c>
      <c r="AB12" s="238">
        <f>'VN base'!D$2*($I12*VLOOKUP(DATE(YEAR($L12),MONTH($L12)-1,1),Índices!$A:$I,2,0)/Índices!$B$122
                                 +$J12*VLOOKUP(DATE(YEAR($L12),MONTH($L12)-1,1),Índices!$A:$I,2,0)/Índices!$B$122
                                 +$K12*VLOOKUP(DATE(YEAR($L12),MONTH($L12)-1,1),Índices!$A:$I,5,0)/Índices!$F$122)</f>
        <v>362.99326165441948</v>
      </c>
      <c r="AC12" s="238">
        <f>'VN base'!E$2*($I12*VLOOKUP(DATE(YEAR($L12),MONTH($L12)-1,1),Índices!$A:$I,2,0)/Índices!$B$122
                                 +$J12*VLOOKUP(DATE(YEAR($L12),MONTH($L12)-1,1),Índices!$A:$I,2,0)/Índices!$B$122
                                 +$K12*VLOOKUP(DATE(YEAR($L12),MONTH($L12)-1,1),Índices!$A:$I,5,0)/Índices!$F$122)</f>
        <v>411.38320711648544</v>
      </c>
      <c r="AD12" s="238">
        <f>'VN base'!F$2*($I12*VLOOKUP(DATE(YEAR($L12),MONTH($L12)-1,1),Índices!$A:$I,2,0)/Índices!$B$122
                                 +$J12*VLOOKUP(DATE(YEAR($L12),MONTH($L12)-1,1),Índices!$A:$I,2,0)/Índices!$B$122
                                 +$K12*VLOOKUP(DATE(YEAR($L12),MONTH($L12)-1,1),Índices!$A:$I,5,0)/Índices!$F$122)</f>
        <v>513.70253361385301</v>
      </c>
      <c r="AE12" s="238">
        <f>'VN base'!G$2*($I12*VLOOKUP(DATE(YEAR($L12),MONTH($L12)-1,1),Índices!$A:$I,2,0)/Índices!$B$122
                                 +$J12*VLOOKUP(DATE(YEAR($L12),MONTH($L12)-1,1),Índices!$A:$I,2,0)/Índices!$B$122
                                 +$K12*VLOOKUP(DATE(YEAR($L12),MONTH($L12)-1,1),Índices!$A:$I,5,0)/Índices!$F$122)</f>
        <v>1209.1534905809719</v>
      </c>
      <c r="AF12" s="238" t="str">
        <f>IF(J12=0," ",('VN base'!H$2*($I12*VLOOKUP(DATE(YEAR($L12),MONTH($L12)-1,1),Índices!$A:$I,2,0)/Índices!$B$128
                                                   +$J12*VLOOKUP(DATE(YEAR($L12),MONTH($L12)-1,1),Índices!$A:$I,9,0)/Índices!$I$128
                                                   +$K12*VLOOKUP(DATE(YEAR($L12),MONTH($L12)-1,1),Índices!$A:$I,6,0)/Índices!$F$128)))</f>
        <v xml:space="preserve"> </v>
      </c>
      <c r="AG12" s="238" t="str">
        <f>IF(J12=0," ",('VN base'!I$2*($I12*VLOOKUP(DATE(YEAR($L12),MONTH($L12)-1,1),Índices!$A:$I,2,0)/Índices!$B$128
                                                   +$J12*VLOOKUP(DATE(YEAR($L12),MONTH($L12)-1,1),Índices!$A:$I,9,0)/Índices!$I$128
                                                   +$K12*VLOOKUP(DATE(YEAR($L12),MONTH($L12)-1,1),Índices!$A:$I,6,0)/Índices!$F$128)))</f>
        <v xml:space="preserve"> </v>
      </c>
      <c r="AH12" s="240">
        <f t="shared" ca="1" si="7"/>
        <v>0</v>
      </c>
      <c r="AI12" s="233">
        <f t="shared" si="8"/>
        <v>242.46796547440346</v>
      </c>
      <c r="AJ12" s="233">
        <f t="shared" si="0"/>
        <v>123068.39311548736</v>
      </c>
      <c r="AK12" s="233">
        <f t="shared" si="1"/>
        <v>0</v>
      </c>
      <c r="AL12" s="235">
        <f t="shared" si="2"/>
        <v>6.8355111693011557</v>
      </c>
      <c r="AM12" s="235">
        <f t="shared" si="3"/>
        <v>1.9621949982688738</v>
      </c>
      <c r="AN12" s="227">
        <f>(12*894300*VLOOKUP((DATE(YEAR(L12),MONTH(L12)-1,1)),Índices!$A$3:$L$50000,10,0)+
   4613016*VLOOKUP(DATE(YEAR(L12),MONTH(L12)-1,1),Índices!$A$3:$L$50000,11,0)*(94.55*VLOOKUP(DATE(YEAR(L12),MONTH(L12)-1,1),Índices!$A$3:$L$50000,2,0)/Índices!$B$195)+
   4474286*(94.55*VLOOKUP(DATE(YEAR(L12),MONTH(L12)-1,1),Índices!$A$3:$L$50000,2,0)/Índices!$B$195))/
   4474286</f>
        <v>264.02510498339228</v>
      </c>
      <c r="AO12" s="240" t="str">
        <f t="shared" si="9"/>
        <v>ERRO</v>
      </c>
      <c r="AP12" s="88">
        <v>3</v>
      </c>
      <c r="AQ12" s="88">
        <f>IF(AND(AP12&gt;1,AP12&lt;4)=TRUE,AI12,
IF(AND(AP12&gt;3,AP12&lt;6)=TRUE,AJ12,
IF(AP12=6,AH12,AM12)))</f>
        <v>242.46796547440346</v>
      </c>
      <c r="AT12" s="194">
        <v>1</v>
      </c>
      <c r="AU12" s="193" t="s">
        <v>25</v>
      </c>
    </row>
    <row r="13" spans="1:47" ht="15.75" customHeight="1" x14ac:dyDescent="0.25">
      <c r="A13" s="241">
        <f>'Dados de contrato'!F13</f>
        <v>12</v>
      </c>
      <c r="B13" s="245" t="str">
        <f ca="1">OFFSET('Dados de contrato'!C$1,A13,0,1,1)</f>
        <v>ESS</v>
      </c>
      <c r="C13" s="246" t="str">
        <f ca="1">OFFSET('Dados de contrato'!D$1,A13,0,1,1)</f>
        <v>Lajeado Energia</v>
      </c>
      <c r="D13" s="247" t="str">
        <f>VLOOKUP($A13,'Dados de contrato'!$F$2:$AJ$130,'Dados de contrato'!J$131,0)</f>
        <v>48500.000332/2002-05</v>
      </c>
      <c r="E13" s="233">
        <f>VLOOKUP($A13,'Dados de contrato'!$F$2:$AJ$130,'Dados de contrato'!M$131,0)</f>
        <v>104.5</v>
      </c>
      <c r="F13" s="242">
        <f>VLOOKUP($A13,'Dados de contrato'!$F$2:$AJ$130,'Dados de contrato'!N$131,0)</f>
        <v>39569</v>
      </c>
      <c r="G13" s="241">
        <f>VLOOKUP($A13,'Dados de contrato'!$F$2:$AJ$130,'Dados de contrato'!V$131,0)</f>
        <v>0</v>
      </c>
      <c r="H13" s="241">
        <f>VLOOKUP($A13,'Dados de contrato'!$F$2:$AJ$130,'Dados de contrato'!W$131,0)</f>
        <v>13</v>
      </c>
      <c r="I13" s="266">
        <f>VLOOKUP($A13,'Dados de contrato'!$F$2:$AJ$130,'Dados de contrato'!X$131,0)</f>
        <v>1</v>
      </c>
      <c r="J13" s="266">
        <f>VLOOKUP($A13,'Dados de contrato'!$F$2:$AJ$130,'Dados de contrato'!Y$131,0)</f>
        <v>0</v>
      </c>
      <c r="K13" s="266">
        <f>VLOOKUP($A13,'Dados de contrato'!$F$2:$AJ$130,'Dados de contrato'!Z$131,0)</f>
        <v>0</v>
      </c>
      <c r="L13" s="234">
        <v>44136</v>
      </c>
      <c r="M13" s="233" t="str">
        <f t="shared" si="4"/>
        <v>não se aplica</v>
      </c>
      <c r="N13" s="235" t="str">
        <f t="shared" ca="1" si="5"/>
        <v>não se aplica</v>
      </c>
      <c r="O13" s="236" t="str">
        <f t="shared" ca="1" si="6"/>
        <v>0</v>
      </c>
      <c r="P13" s="237">
        <f>VLOOKUP(DATE(YEAR(F13),MONTH(F13)-1,1),Índices!$A$27:$I$10020,2,0)</f>
        <v>386.38</v>
      </c>
      <c r="Q13" s="237">
        <f>VLOOKUP(DATE(YEAR(L13),MONTH(L13)-1,1),Índices!$A$27:$I$10020,2,0)</f>
        <v>896.505</v>
      </c>
      <c r="R13" s="230">
        <f>VLOOKUP(DATE(YEAR(F13),MONTH(F13)-1,1),Índices!$A$27:$I$10020,3,0)</f>
        <v>2788.33</v>
      </c>
      <c r="S13" s="230">
        <f>VLOOKUP(DATE(YEAR(L13),MONTH(L13)-1,1),Índices!$A$27:$I$10020,3,0)</f>
        <v>5438.12</v>
      </c>
      <c r="T13" s="230">
        <f>VLOOKUP(DATE(YEAR(F13),MONTH(F13)-1,1),Índices!$A$27:$O$10020,4,0)</f>
        <v>2859.41</v>
      </c>
      <c r="U13" s="230">
        <f>VLOOKUP(DATE(YEAR(L13),MONTH(L13)-1,1),Índices!$A$27:$O$10020,4,0)</f>
        <v>5610.72</v>
      </c>
      <c r="V13" s="231">
        <f>VLOOKUP(DATE(YEAR(F13),MONTH(F13)-1,1),Índices!$A$27:$O$10020,9,0)</f>
        <v>7.194510423562134</v>
      </c>
      <c r="W13" s="231">
        <f>VLOOKUP(DATE(YEAR(L13),MONTH(L13)-1,1),Índices!$A$27:$O$10020,9,0)</f>
        <v>21.269457541291981</v>
      </c>
      <c r="X13" s="231">
        <f>VLOOKUP(DATE(YEAR(F13),MONTH(F13)-1,1),Índices!$A$27:$O$10020,6,0)</f>
        <v>1.6889000000000001</v>
      </c>
      <c r="Y13" s="239">
        <f>VLOOKUP(DATE(YEAR(L13),MONTH(L13)-1,1),Índices!$A$27:$I$10020,5,0)</f>
        <v>5.6252000000000004</v>
      </c>
      <c r="Z13" s="238">
        <f>'VN base'!B$2*($I13*VLOOKUP(DATE(YEAR($L13),MONTH($L13)-1,1),Índices!$A:$I,2,0)/Índices!$B$122
                                 +$J13*VLOOKUP(DATE(YEAR($L13),MONTH($L13)-1,1),Índices!$A:$I,2,0)/Índices!$B$122
                                 +$K13*VLOOKUP(DATE(YEAR($L13),MONTH($L13)-1,1),Índices!$A:$I,5,0)/Índices!$F$122)</f>
        <v>331.22162291206007</v>
      </c>
      <c r="AA13" s="238">
        <f>'VN base'!C$2*($I13*VLOOKUP(DATE(YEAR($L13),MONTH($L13)-1,1),Índices!$A:$I,2,0)/Índices!$B$122
                                 +$J13*VLOOKUP(DATE(YEAR($L13),MONTH($L13)-1,1),Índices!$A:$I,2,0)/Índices!$B$122
                                 +$K13*VLOOKUP(DATE(YEAR($L13),MONTH($L13)-1,1),Índices!$A:$I,5,0)/Índices!$F$122)</f>
        <v>342.71251819207771</v>
      </c>
      <c r="AB13" s="238">
        <f>'VN base'!D$2*($I13*VLOOKUP(DATE(YEAR($L13),MONTH($L13)-1,1),Índices!$A:$I,2,0)/Índices!$B$122
                                 +$J13*VLOOKUP(DATE(YEAR($L13),MONTH($L13)-1,1),Índices!$A:$I,2,0)/Índices!$B$122
                                 +$K13*VLOOKUP(DATE(YEAR($L13),MONTH($L13)-1,1),Índices!$A:$I,5,0)/Índices!$F$122)</f>
        <v>362.99326165441948</v>
      </c>
      <c r="AC13" s="238">
        <f>'VN base'!E$2*($I13*VLOOKUP(DATE(YEAR($L13),MONTH($L13)-1,1),Índices!$A:$I,2,0)/Índices!$B$122
                                 +$J13*VLOOKUP(DATE(YEAR($L13),MONTH($L13)-1,1),Índices!$A:$I,2,0)/Índices!$B$122
                                 +$K13*VLOOKUP(DATE(YEAR($L13),MONTH($L13)-1,1),Índices!$A:$I,5,0)/Índices!$F$122)</f>
        <v>411.38320711648544</v>
      </c>
      <c r="AD13" s="238">
        <f>'VN base'!F$2*($I13*VLOOKUP(DATE(YEAR($L13),MONTH($L13)-1,1),Índices!$A:$I,2,0)/Índices!$B$122
                                 +$J13*VLOOKUP(DATE(YEAR($L13),MONTH($L13)-1,1),Índices!$A:$I,2,0)/Índices!$B$122
                                 +$K13*VLOOKUP(DATE(YEAR($L13),MONTH($L13)-1,1),Índices!$A:$I,5,0)/Índices!$F$122)</f>
        <v>513.70253361385301</v>
      </c>
      <c r="AE13" s="238">
        <f>'VN base'!G$2*($I13*VLOOKUP(DATE(YEAR($L13),MONTH($L13)-1,1),Índices!$A:$I,2,0)/Índices!$B$122
                                 +$J13*VLOOKUP(DATE(YEAR($L13),MONTH($L13)-1,1),Índices!$A:$I,2,0)/Índices!$B$122
                                 +$K13*VLOOKUP(DATE(YEAR($L13),MONTH($L13)-1,1),Índices!$A:$I,5,0)/Índices!$F$122)</f>
        <v>1209.1534905809719</v>
      </c>
      <c r="AF13" s="238" t="str">
        <f>IF(J13=0," ",('VN base'!H$2*($I13*VLOOKUP(DATE(YEAR($L13),MONTH($L13)-1,1),Índices!$A:$I,2,0)/Índices!$B$128
                                                   +$J13*VLOOKUP(DATE(YEAR($L13),MONTH($L13)-1,1),Índices!$A:$I,9,0)/Índices!$I$128
                                                   +$K13*VLOOKUP(DATE(YEAR($L13),MONTH($L13)-1,1),Índices!$A:$I,6,0)/Índices!$F$128)))</f>
        <v xml:space="preserve"> </v>
      </c>
      <c r="AG13" s="238" t="str">
        <f>IF(J13=0," ",('VN base'!I$2*($I13*VLOOKUP(DATE(YEAR($L13),MONTH($L13)-1,1),Índices!$A:$I,2,0)/Índices!$B$128
                                                   +$J13*VLOOKUP(DATE(YEAR($L13),MONTH($L13)-1,1),Índices!$A:$I,9,0)/Índices!$I$128
                                                   +$K13*VLOOKUP(DATE(YEAR($L13),MONTH($L13)-1,1),Índices!$A:$I,6,0)/Índices!$F$128)))</f>
        <v xml:space="preserve"> </v>
      </c>
      <c r="AH13" s="240">
        <f t="shared" ca="1" si="7"/>
        <v>0</v>
      </c>
      <c r="AI13" s="233">
        <f t="shared" si="8"/>
        <v>242.46796547440346</v>
      </c>
      <c r="AJ13" s="233">
        <f t="shared" si="0"/>
        <v>123068.39311548736</v>
      </c>
      <c r="AK13" s="233">
        <f t="shared" si="1"/>
        <v>0</v>
      </c>
      <c r="AL13" s="235">
        <f t="shared" si="2"/>
        <v>6.8355111693011557</v>
      </c>
      <c r="AM13" s="235">
        <f t="shared" si="3"/>
        <v>1.9621949982688738</v>
      </c>
      <c r="AN13" s="227">
        <f>(12*894300*VLOOKUP((DATE(YEAR(L13),MONTH(L13)-1,1)),Índices!$A$3:$L$50000,10,0)+
   4613016*VLOOKUP(DATE(YEAR(L13),MONTH(L13)-1,1),Índices!$A$3:$L$50000,11,0)*(94.55*VLOOKUP(DATE(YEAR(L13),MONTH(L13)-1,1),Índices!$A$3:$L$50000,2,0)/Índices!$B$195)+
   4474286*(94.55*VLOOKUP(DATE(YEAR(L13),MONTH(L13)-1,1),Índices!$A$3:$L$50000,2,0)/Índices!$B$195))/
   4474286</f>
        <v>264.02510498339228</v>
      </c>
      <c r="AO13" s="240" t="str">
        <f t="shared" si="9"/>
        <v>ERRO</v>
      </c>
      <c r="AQ13" s="88" t="b">
        <f>AND(AP12&gt;2,AP12&lt;5)</f>
        <v>1</v>
      </c>
      <c r="AT13" s="195">
        <v>2</v>
      </c>
      <c r="AU13" s="57" t="s">
        <v>1</v>
      </c>
    </row>
    <row r="14" spans="1:47" ht="15.75" customHeight="1" x14ac:dyDescent="0.25">
      <c r="A14" s="241">
        <f>'Dados de contrato'!F14</f>
        <v>13</v>
      </c>
      <c r="B14" s="245" t="str">
        <f ca="1">OFFSET('Dados de contrato'!C$1,A14,0,1,1)</f>
        <v>ETO</v>
      </c>
      <c r="C14" s="246" t="str">
        <f ca="1">OFFSET('Dados de contrato'!D$1,A14,0,1,1)</f>
        <v>Lajeado Energia</v>
      </c>
      <c r="D14" s="247" t="str">
        <f>VLOOKUP($A14,'Dados de contrato'!$F$2:$AJ$130,'Dados de contrato'!J$131,0)</f>
        <v>48500.000803/2003-11</v>
      </c>
      <c r="E14" s="233">
        <f>VLOOKUP($A14,'Dados de contrato'!$F$2:$AJ$130,'Dados de contrato'!M$131,0)</f>
        <v>108.29</v>
      </c>
      <c r="F14" s="242">
        <f>VLOOKUP($A14,'Dados de contrato'!$F$2:$AJ$130,'Dados de contrato'!N$131,0)</f>
        <v>39630</v>
      </c>
      <c r="G14" s="241">
        <f>VLOOKUP($A14,'Dados de contrato'!$F$2:$AJ$130,'Dados de contrato'!V$131,0)</f>
        <v>0</v>
      </c>
      <c r="H14" s="241">
        <f>VLOOKUP($A14,'Dados de contrato'!$F$2:$AJ$130,'Dados de contrato'!W$131,0)</f>
        <v>13</v>
      </c>
      <c r="I14" s="266">
        <f>VLOOKUP($A14,'Dados de contrato'!$F$2:$AJ$130,'Dados de contrato'!X$131,0)</f>
        <v>1</v>
      </c>
      <c r="J14" s="266">
        <f>VLOOKUP($A14,'Dados de contrato'!$F$2:$AJ$130,'Dados de contrato'!Y$131,0)</f>
        <v>0</v>
      </c>
      <c r="K14" s="266">
        <f>VLOOKUP($A14,'Dados de contrato'!$F$2:$AJ$130,'Dados de contrato'!Z$131,0)</f>
        <v>0</v>
      </c>
      <c r="L14" s="234">
        <v>44136</v>
      </c>
      <c r="M14" s="233" t="str">
        <f t="shared" si="4"/>
        <v>não se aplica</v>
      </c>
      <c r="N14" s="235" t="str">
        <f t="shared" ca="1" si="5"/>
        <v>não se aplica</v>
      </c>
      <c r="O14" s="236" t="str">
        <f t="shared" ca="1" si="6"/>
        <v>0</v>
      </c>
      <c r="P14" s="237">
        <f>VLOOKUP(DATE(YEAR(F14),MONTH(F14)-1,1),Índices!$A$27:$I$10020,2,0)</f>
        <v>400.38200000000001</v>
      </c>
      <c r="Q14" s="237">
        <f>VLOOKUP(DATE(YEAR(L14),MONTH(L14)-1,1),Índices!$A$27:$I$10020,2,0)</f>
        <v>896.505</v>
      </c>
      <c r="R14" s="230">
        <f>VLOOKUP(DATE(YEAR(F14),MONTH(F14)-1,1),Índices!$A$27:$I$10020,3,0)</f>
        <v>2831.16</v>
      </c>
      <c r="S14" s="230">
        <f>VLOOKUP(DATE(YEAR(L14),MONTH(L14)-1,1),Índices!$A$27:$I$10020,3,0)</f>
        <v>5438.12</v>
      </c>
      <c r="T14" s="230">
        <f>VLOOKUP(DATE(YEAR(F14),MONTH(F14)-1,1),Índices!$A$27:$O$10020,4,0)</f>
        <v>2913.13</v>
      </c>
      <c r="U14" s="230">
        <f>VLOOKUP(DATE(YEAR(L14),MONTH(L14)-1,1),Índices!$A$27:$O$10020,4,0)</f>
        <v>5610.72</v>
      </c>
      <c r="V14" s="231">
        <f>VLOOKUP(DATE(YEAR(F14),MONTH(F14)-1,1),Índices!$A$27:$O$10020,9,0)</f>
        <v>7.3332005574592536</v>
      </c>
      <c r="W14" s="231">
        <f>VLOOKUP(DATE(YEAR(L14),MONTH(L14)-1,1),Índices!$A$27:$O$10020,9,0)</f>
        <v>21.269457541291981</v>
      </c>
      <c r="X14" s="231">
        <f>VLOOKUP(DATE(YEAR(F14),MONTH(F14)-1,1),Índices!$A$27:$O$10020,6,0)</f>
        <v>1.6189</v>
      </c>
      <c r="Y14" s="239">
        <f>VLOOKUP(DATE(YEAR(L14),MONTH(L14)-1,1),Índices!$A$27:$I$10020,5,0)</f>
        <v>5.6252000000000004</v>
      </c>
      <c r="Z14" s="238">
        <f>'VN base'!B$2*($I14*VLOOKUP(DATE(YEAR($L14),MONTH($L14)-1,1),Índices!$A:$I,2,0)/Índices!$B$122
                                 +$J14*VLOOKUP(DATE(YEAR($L14),MONTH($L14)-1,1),Índices!$A:$I,2,0)/Índices!$B$122
                                 +$K14*VLOOKUP(DATE(YEAR($L14),MONTH($L14)-1,1),Índices!$A:$I,5,0)/Índices!$F$122)</f>
        <v>331.22162291206007</v>
      </c>
      <c r="AA14" s="238">
        <f>'VN base'!C$2*($I14*VLOOKUP(DATE(YEAR($L14),MONTH($L14)-1,1),Índices!$A:$I,2,0)/Índices!$B$122
                                 +$J14*VLOOKUP(DATE(YEAR($L14),MONTH($L14)-1,1),Índices!$A:$I,2,0)/Índices!$B$122
                                 +$K14*VLOOKUP(DATE(YEAR($L14),MONTH($L14)-1,1),Índices!$A:$I,5,0)/Índices!$F$122)</f>
        <v>342.71251819207771</v>
      </c>
      <c r="AB14" s="238">
        <f>'VN base'!D$2*($I14*VLOOKUP(DATE(YEAR($L14),MONTH($L14)-1,1),Índices!$A:$I,2,0)/Índices!$B$122
                                 +$J14*VLOOKUP(DATE(YEAR($L14),MONTH($L14)-1,1),Índices!$A:$I,2,0)/Índices!$B$122
                                 +$K14*VLOOKUP(DATE(YEAR($L14),MONTH($L14)-1,1),Índices!$A:$I,5,0)/Índices!$F$122)</f>
        <v>362.99326165441948</v>
      </c>
      <c r="AC14" s="238">
        <f>'VN base'!E$2*($I14*VLOOKUP(DATE(YEAR($L14),MONTH($L14)-1,1),Índices!$A:$I,2,0)/Índices!$B$122
                                 +$J14*VLOOKUP(DATE(YEAR($L14),MONTH($L14)-1,1),Índices!$A:$I,2,0)/Índices!$B$122
                                 +$K14*VLOOKUP(DATE(YEAR($L14),MONTH($L14)-1,1),Índices!$A:$I,5,0)/Índices!$F$122)</f>
        <v>411.38320711648544</v>
      </c>
      <c r="AD14" s="238">
        <f>'VN base'!F$2*($I14*VLOOKUP(DATE(YEAR($L14),MONTH($L14)-1,1),Índices!$A:$I,2,0)/Índices!$B$122
                                 +$J14*VLOOKUP(DATE(YEAR($L14),MONTH($L14)-1,1),Índices!$A:$I,2,0)/Índices!$B$122
                                 +$K14*VLOOKUP(DATE(YEAR($L14),MONTH($L14)-1,1),Índices!$A:$I,5,0)/Índices!$F$122)</f>
        <v>513.70253361385301</v>
      </c>
      <c r="AE14" s="238">
        <f>'VN base'!G$2*($I14*VLOOKUP(DATE(YEAR($L14),MONTH($L14)-1,1),Índices!$A:$I,2,0)/Índices!$B$122
                                 +$J14*VLOOKUP(DATE(YEAR($L14),MONTH($L14)-1,1),Índices!$A:$I,2,0)/Índices!$B$122
                                 +$K14*VLOOKUP(DATE(YEAR($L14),MONTH($L14)-1,1),Índices!$A:$I,5,0)/Índices!$F$122)</f>
        <v>1209.1534905809719</v>
      </c>
      <c r="AF14" s="238" t="str">
        <f>IF(J14=0," ",('VN base'!H$2*($I14*VLOOKUP(DATE(YEAR($L14),MONTH($L14)-1,1),Índices!$A:$I,2,0)/Índices!$B$128
                                                   +$J14*VLOOKUP(DATE(YEAR($L14),MONTH($L14)-1,1),Índices!$A:$I,9,0)/Índices!$I$128
                                                   +$K14*VLOOKUP(DATE(YEAR($L14),MONTH($L14)-1,1),Índices!$A:$I,6,0)/Índices!$F$128)))</f>
        <v xml:space="preserve"> </v>
      </c>
      <c r="AG14" s="238" t="str">
        <f>IF(J14=0," ",('VN base'!I$2*($I14*VLOOKUP(DATE(YEAR($L14),MONTH($L14)-1,1),Índices!$A:$I,2,0)/Índices!$B$128
                                                   +$J14*VLOOKUP(DATE(YEAR($L14),MONTH($L14)-1,1),Índices!$A:$I,9,0)/Índices!$I$128
                                                   +$K14*VLOOKUP(DATE(YEAR($L14),MONTH($L14)-1,1),Índices!$A:$I,6,0)/Índices!$F$128)))</f>
        <v xml:space="preserve"> </v>
      </c>
      <c r="AH14" s="240">
        <f t="shared" ca="1" si="7"/>
        <v>0</v>
      </c>
      <c r="AI14" s="233">
        <f t="shared" si="8"/>
        <v>242.47475273613699</v>
      </c>
      <c r="AJ14" s="233">
        <f t="shared" si="0"/>
        <v>125151.41666806096</v>
      </c>
      <c r="AK14" s="233">
        <f t="shared" si="1"/>
        <v>0</v>
      </c>
      <c r="AL14" s="235">
        <f t="shared" si="2"/>
        <v>6.9639305495281461</v>
      </c>
      <c r="AM14" s="235">
        <f t="shared" si="3"/>
        <v>1.9260108543044767</v>
      </c>
      <c r="AN14" s="227">
        <f>(12*894300*VLOOKUP((DATE(YEAR(L14),MONTH(L14)-1,1)),Índices!$A$3:$L$50000,10,0)+
   4613016*VLOOKUP(DATE(YEAR(L14),MONTH(L14)-1,1),Índices!$A$3:$L$50000,11,0)*(94.55*VLOOKUP(DATE(YEAR(L14),MONTH(L14)-1,1),Índices!$A$3:$L$50000,2,0)/Índices!$B$195)+
   4474286*(94.55*VLOOKUP(DATE(YEAR(L14),MONTH(L14)-1,1),Índices!$A$3:$L$50000,2,0)/Índices!$B$195))/
   4474286</f>
        <v>264.02510498339228</v>
      </c>
      <c r="AO14" s="240" t="str">
        <f t="shared" si="9"/>
        <v>ERRO</v>
      </c>
      <c r="AT14" s="195">
        <v>3</v>
      </c>
      <c r="AU14" s="57" t="s">
        <v>29</v>
      </c>
    </row>
    <row r="15" spans="1:47" ht="15.75" customHeight="1" x14ac:dyDescent="0.25">
      <c r="A15" s="241">
        <f>'Dados de contrato'!F15</f>
        <v>14</v>
      </c>
      <c r="B15" s="245" t="str">
        <f ca="1">OFFSET('Dados de contrato'!C$1,A15,0,1,1)</f>
        <v>ESS</v>
      </c>
      <c r="C15" s="246" t="str">
        <f ca="1">OFFSET('Dados de contrato'!D$1,A15,0,1,1)</f>
        <v>Lajeado Energia</v>
      </c>
      <c r="D15" s="247" t="str">
        <f>VLOOKUP($A15,'Dados de contrato'!$F$2:$AJ$130,'Dados de contrato'!J$131,0)</f>
        <v>48500.000816/2003-54</v>
      </c>
      <c r="E15" s="233">
        <f>VLOOKUP($A15,'Dados de contrato'!$F$2:$AJ$130,'Dados de contrato'!M$131,0)</f>
        <v>104.5</v>
      </c>
      <c r="F15" s="242">
        <f>VLOOKUP($A15,'Dados de contrato'!$F$2:$AJ$130,'Dados de contrato'!N$131,0)</f>
        <v>39569</v>
      </c>
      <c r="G15" s="241">
        <f>VLOOKUP($A15,'Dados de contrato'!$F$2:$AJ$130,'Dados de contrato'!V$131,0)</f>
        <v>0</v>
      </c>
      <c r="H15" s="241">
        <f>VLOOKUP($A15,'Dados de contrato'!$F$2:$AJ$130,'Dados de contrato'!W$131,0)</f>
        <v>13</v>
      </c>
      <c r="I15" s="266">
        <f>VLOOKUP($A15,'Dados de contrato'!$F$2:$AJ$130,'Dados de contrato'!X$131,0)</f>
        <v>1</v>
      </c>
      <c r="J15" s="266">
        <f>VLOOKUP($A15,'Dados de contrato'!$F$2:$AJ$130,'Dados de contrato'!Y$131,0)</f>
        <v>0</v>
      </c>
      <c r="K15" s="266">
        <f>VLOOKUP($A15,'Dados de contrato'!$F$2:$AJ$130,'Dados de contrato'!Z$131,0)</f>
        <v>0</v>
      </c>
      <c r="L15" s="234">
        <v>44136</v>
      </c>
      <c r="M15" s="233" t="str">
        <f t="shared" si="4"/>
        <v>não se aplica</v>
      </c>
      <c r="N15" s="235" t="str">
        <f t="shared" ca="1" si="5"/>
        <v>não se aplica</v>
      </c>
      <c r="O15" s="236" t="str">
        <f t="shared" ca="1" si="6"/>
        <v>0</v>
      </c>
      <c r="P15" s="237">
        <f>VLOOKUP(DATE(YEAR(F15),MONTH(F15)-1,1),Índices!$A$27:$I$10020,2,0)</f>
        <v>386.38</v>
      </c>
      <c r="Q15" s="237">
        <f>VLOOKUP(DATE(YEAR(L15),MONTH(L15)-1,1),Índices!$A$27:$I$10020,2,0)</f>
        <v>896.505</v>
      </c>
      <c r="R15" s="230">
        <f>VLOOKUP(DATE(YEAR(F15),MONTH(F15)-1,1),Índices!$A$27:$I$10020,3,0)</f>
        <v>2788.33</v>
      </c>
      <c r="S15" s="230">
        <f>VLOOKUP(DATE(YEAR(L15),MONTH(L15)-1,1),Índices!$A$27:$I$10020,3,0)</f>
        <v>5438.12</v>
      </c>
      <c r="T15" s="230">
        <f>VLOOKUP(DATE(YEAR(F15),MONTH(F15)-1,1),Índices!$A$27:$O$10020,4,0)</f>
        <v>2859.41</v>
      </c>
      <c r="U15" s="230">
        <f>VLOOKUP(DATE(YEAR(L15),MONTH(L15)-1,1),Índices!$A$27:$O$10020,4,0)</f>
        <v>5610.72</v>
      </c>
      <c r="V15" s="231">
        <f>VLOOKUP(DATE(YEAR(F15),MONTH(F15)-1,1),Índices!$A$27:$O$10020,9,0)</f>
        <v>7.194510423562134</v>
      </c>
      <c r="W15" s="231">
        <f>VLOOKUP(DATE(YEAR(L15),MONTH(L15)-1,1),Índices!$A$27:$O$10020,9,0)</f>
        <v>21.269457541291981</v>
      </c>
      <c r="X15" s="231">
        <f>VLOOKUP(DATE(YEAR(F15),MONTH(F15)-1,1),Índices!$A$27:$O$10020,6,0)</f>
        <v>1.6889000000000001</v>
      </c>
      <c r="Y15" s="239">
        <f>VLOOKUP(DATE(YEAR(L15),MONTH(L15)-1,1),Índices!$A$27:$I$10020,5,0)</f>
        <v>5.6252000000000004</v>
      </c>
      <c r="Z15" s="238">
        <f>'VN base'!B$2*($I15*VLOOKUP(DATE(YEAR($L15),MONTH($L15)-1,1),Índices!$A:$I,2,0)/Índices!$B$122
                                 +$J15*VLOOKUP(DATE(YEAR($L15),MONTH($L15)-1,1),Índices!$A:$I,2,0)/Índices!$B$122
                                 +$K15*VLOOKUP(DATE(YEAR($L15),MONTH($L15)-1,1),Índices!$A:$I,5,0)/Índices!$F$122)</f>
        <v>331.22162291206007</v>
      </c>
      <c r="AA15" s="238">
        <f>'VN base'!C$2*($I15*VLOOKUP(DATE(YEAR($L15),MONTH($L15)-1,1),Índices!$A:$I,2,0)/Índices!$B$122
                                 +$J15*VLOOKUP(DATE(YEAR($L15),MONTH($L15)-1,1),Índices!$A:$I,2,0)/Índices!$B$122
                                 +$K15*VLOOKUP(DATE(YEAR($L15),MONTH($L15)-1,1),Índices!$A:$I,5,0)/Índices!$F$122)</f>
        <v>342.71251819207771</v>
      </c>
      <c r="AB15" s="238">
        <f>'VN base'!D$2*($I15*VLOOKUP(DATE(YEAR($L15),MONTH($L15)-1,1),Índices!$A:$I,2,0)/Índices!$B$122
                                 +$J15*VLOOKUP(DATE(YEAR($L15),MONTH($L15)-1,1),Índices!$A:$I,2,0)/Índices!$B$122
                                 +$K15*VLOOKUP(DATE(YEAR($L15),MONTH($L15)-1,1),Índices!$A:$I,5,0)/Índices!$F$122)</f>
        <v>362.99326165441948</v>
      </c>
      <c r="AC15" s="238">
        <f>'VN base'!E$2*($I15*VLOOKUP(DATE(YEAR($L15),MONTH($L15)-1,1),Índices!$A:$I,2,0)/Índices!$B$122
                                 +$J15*VLOOKUP(DATE(YEAR($L15),MONTH($L15)-1,1),Índices!$A:$I,2,0)/Índices!$B$122
                                 +$K15*VLOOKUP(DATE(YEAR($L15),MONTH($L15)-1,1),Índices!$A:$I,5,0)/Índices!$F$122)</f>
        <v>411.38320711648544</v>
      </c>
      <c r="AD15" s="238">
        <f>'VN base'!F$2*($I15*VLOOKUP(DATE(YEAR($L15),MONTH($L15)-1,1),Índices!$A:$I,2,0)/Índices!$B$122
                                 +$J15*VLOOKUP(DATE(YEAR($L15),MONTH($L15)-1,1),Índices!$A:$I,2,0)/Índices!$B$122
                                 +$K15*VLOOKUP(DATE(YEAR($L15),MONTH($L15)-1,1),Índices!$A:$I,5,0)/Índices!$F$122)</f>
        <v>513.70253361385301</v>
      </c>
      <c r="AE15" s="238">
        <f>'VN base'!G$2*($I15*VLOOKUP(DATE(YEAR($L15),MONTH($L15)-1,1),Índices!$A:$I,2,0)/Índices!$B$122
                                 +$J15*VLOOKUP(DATE(YEAR($L15),MONTH($L15)-1,1),Índices!$A:$I,2,0)/Índices!$B$122
                                 +$K15*VLOOKUP(DATE(YEAR($L15),MONTH($L15)-1,1),Índices!$A:$I,5,0)/Índices!$F$122)</f>
        <v>1209.1534905809719</v>
      </c>
      <c r="AF15" s="238" t="str">
        <f>IF(J15=0," ",('VN base'!H$2*($I15*VLOOKUP(DATE(YEAR($L15),MONTH($L15)-1,1),Índices!$A:$I,2,0)/Índices!$B$128
                                                   +$J15*VLOOKUP(DATE(YEAR($L15),MONTH($L15)-1,1),Índices!$A:$I,9,0)/Índices!$I$128
                                                   +$K15*VLOOKUP(DATE(YEAR($L15),MONTH($L15)-1,1),Índices!$A:$I,6,0)/Índices!$F$128)))</f>
        <v xml:space="preserve"> </v>
      </c>
      <c r="AG15" s="238" t="str">
        <f>IF(J15=0," ",('VN base'!I$2*($I15*VLOOKUP(DATE(YEAR($L15),MONTH($L15)-1,1),Índices!$A:$I,2,0)/Índices!$B$128
                                                   +$J15*VLOOKUP(DATE(YEAR($L15),MONTH($L15)-1,1),Índices!$A:$I,9,0)/Índices!$I$128
                                                   +$K15*VLOOKUP(DATE(YEAR($L15),MONTH($L15)-1,1),Índices!$A:$I,6,0)/Índices!$F$128)))</f>
        <v xml:space="preserve"> </v>
      </c>
      <c r="AH15" s="240">
        <f t="shared" ca="1" si="7"/>
        <v>0</v>
      </c>
      <c r="AI15" s="233">
        <f t="shared" si="8"/>
        <v>242.46796547440346</v>
      </c>
      <c r="AJ15" s="233">
        <f t="shared" si="0"/>
        <v>123068.39311548736</v>
      </c>
      <c r="AK15" s="233">
        <f t="shared" si="1"/>
        <v>0</v>
      </c>
      <c r="AL15" s="235">
        <f t="shared" si="2"/>
        <v>6.8355111693011557</v>
      </c>
      <c r="AM15" s="235">
        <f t="shared" si="3"/>
        <v>1.9621949982688738</v>
      </c>
      <c r="AN15" s="227">
        <f>(12*894300*VLOOKUP((DATE(YEAR(L15),MONTH(L15)-1,1)),Índices!$A$3:$L$50000,10,0)+
   4613016*VLOOKUP(DATE(YEAR(L15),MONTH(L15)-1,1),Índices!$A$3:$L$50000,11,0)*(94.55*VLOOKUP(DATE(YEAR(L15),MONTH(L15)-1,1),Índices!$A$3:$L$50000,2,0)/Índices!$B$195)+
   4474286*(94.55*VLOOKUP(DATE(YEAR(L15),MONTH(L15)-1,1),Índices!$A$3:$L$50000,2,0)/Índices!$B$195))/
   4474286</f>
        <v>264.02510498339228</v>
      </c>
      <c r="AO15" s="240" t="str">
        <f t="shared" si="9"/>
        <v>ERRO</v>
      </c>
      <c r="AT15" s="195">
        <v>4</v>
      </c>
      <c r="AU15" s="57" t="s">
        <v>2</v>
      </c>
    </row>
    <row r="16" spans="1:47" ht="15.75" customHeight="1" x14ac:dyDescent="0.25">
      <c r="A16" s="241">
        <f>'Dados de contrato'!F16</f>
        <v>15</v>
      </c>
      <c r="B16" s="245" t="str">
        <f ca="1">OFFSET('Dados de contrato'!C$1,A16,0,1,1)</f>
        <v>CEB</v>
      </c>
      <c r="C16" s="246" t="str">
        <f ca="1">OFFSET('Dados de contrato'!D$1,A16,0,1,1)</f>
        <v>CEB Lajeado</v>
      </c>
      <c r="D16" s="247" t="str">
        <f>VLOOKUP($A16,'Dados de contrato'!$F$2:$AJ$130,'Dados de contrato'!J$131,0)</f>
        <v>48500.000817/2003-17</v>
      </c>
      <c r="E16" s="233">
        <f>VLOOKUP($A16,'Dados de contrato'!$F$2:$AJ$130,'Dados de contrato'!M$131,0)</f>
        <v>99.62</v>
      </c>
      <c r="F16" s="242">
        <f>VLOOKUP($A16,'Dados de contrato'!$F$2:$AJ$130,'Dados de contrato'!N$131,0)</f>
        <v>39417</v>
      </c>
      <c r="G16" s="241">
        <f>VLOOKUP($A16,'Dados de contrato'!$F$2:$AJ$130,'Dados de contrato'!V$131,0)</f>
        <v>10</v>
      </c>
      <c r="H16" s="241">
        <f>VLOOKUP($A16,'Dados de contrato'!$F$2:$AJ$130,'Dados de contrato'!W$131,0)</f>
        <v>13</v>
      </c>
      <c r="I16" s="266">
        <f>VLOOKUP($A16,'Dados de contrato'!$F$2:$AJ$130,'Dados de contrato'!X$131,0)</f>
        <v>1</v>
      </c>
      <c r="J16" s="266">
        <f>VLOOKUP($A16,'Dados de contrato'!$F$2:$AJ$130,'Dados de contrato'!Y$131,0)</f>
        <v>0</v>
      </c>
      <c r="K16" s="266">
        <f>VLOOKUP($A16,'Dados de contrato'!$F$2:$AJ$130,'Dados de contrato'!Z$131,0)</f>
        <v>0</v>
      </c>
      <c r="L16" s="234">
        <v>44136</v>
      </c>
      <c r="M16" s="233" t="str">
        <f t="shared" si="4"/>
        <v>não se aplica</v>
      </c>
      <c r="N16" s="235" t="str">
        <f t="shared" ca="1" si="5"/>
        <v>não se aplica</v>
      </c>
      <c r="O16" s="236" t="str">
        <f t="shared" ca="1" si="6"/>
        <v>0</v>
      </c>
      <c r="P16" s="237">
        <f>VLOOKUP(DATE(YEAR(F16),MONTH(F16)-1,1),Índices!$A$27:$I$10020,2,0)</f>
        <v>368.334</v>
      </c>
      <c r="Q16" s="237">
        <f>VLOOKUP(DATE(YEAR(L16),MONTH(L16)-1,1),Índices!$A$27:$I$10020,2,0)</f>
        <v>896.505</v>
      </c>
      <c r="R16" s="230">
        <f>VLOOKUP(DATE(YEAR(F16),MONTH(F16)-1,1),Índices!$A$27:$I$10020,3,0)</f>
        <v>2711.55</v>
      </c>
      <c r="S16" s="230">
        <f>VLOOKUP(DATE(YEAR(L16),MONTH(L16)-1,1),Índices!$A$27:$I$10020,3,0)</f>
        <v>5438.12</v>
      </c>
      <c r="T16" s="230">
        <f>VLOOKUP(DATE(YEAR(F16),MONTH(F16)-1,1),Índices!$A$27:$O$10020,4,0)</f>
        <v>2767.19</v>
      </c>
      <c r="U16" s="230">
        <f>VLOOKUP(DATE(YEAR(L16),MONTH(L16)-1,1),Índices!$A$27:$O$10020,4,0)</f>
        <v>5610.72</v>
      </c>
      <c r="V16" s="231">
        <f>VLOOKUP(DATE(YEAR(F16),MONTH(F16)-1,1),Índices!$A$27:$O$10020,9,0)</f>
        <v>6.9910431305166751</v>
      </c>
      <c r="W16" s="231">
        <f>VLOOKUP(DATE(YEAR(L16),MONTH(L16)-1,1),Índices!$A$27:$O$10020,9,0)</f>
        <v>21.269457541291981</v>
      </c>
      <c r="X16" s="231">
        <f>VLOOKUP(DATE(YEAR(F16),MONTH(F16)-1,1),Índices!$A$27:$O$10020,6,0)</f>
        <v>1.7699</v>
      </c>
      <c r="Y16" s="239">
        <f>VLOOKUP(DATE(YEAR(L16),MONTH(L16)-1,1),Índices!$A$27:$I$10020,5,0)</f>
        <v>5.6252000000000004</v>
      </c>
      <c r="Z16" s="238">
        <f>'VN base'!B$2*($I16*VLOOKUP(DATE(YEAR($L16),MONTH($L16)-1,1),Índices!$A:$I,2,0)/Índices!$B$122
                                 +$J16*VLOOKUP(DATE(YEAR($L16),MONTH($L16)-1,1),Índices!$A:$I,2,0)/Índices!$B$122
                                 +$K16*VLOOKUP(DATE(YEAR($L16),MONTH($L16)-1,1),Índices!$A:$I,5,0)/Índices!$F$122)</f>
        <v>331.22162291206007</v>
      </c>
      <c r="AA16" s="238">
        <f>'VN base'!C$2*($I16*VLOOKUP(DATE(YEAR($L16),MONTH($L16)-1,1),Índices!$A:$I,2,0)/Índices!$B$122
                                 +$J16*VLOOKUP(DATE(YEAR($L16),MONTH($L16)-1,1),Índices!$A:$I,2,0)/Índices!$B$122
                                 +$K16*VLOOKUP(DATE(YEAR($L16),MONTH($L16)-1,1),Índices!$A:$I,5,0)/Índices!$F$122)</f>
        <v>342.71251819207771</v>
      </c>
      <c r="AB16" s="238">
        <f>'VN base'!D$2*($I16*VLOOKUP(DATE(YEAR($L16),MONTH($L16)-1,1),Índices!$A:$I,2,0)/Índices!$B$122
                                 +$J16*VLOOKUP(DATE(YEAR($L16),MONTH($L16)-1,1),Índices!$A:$I,2,0)/Índices!$B$122
                                 +$K16*VLOOKUP(DATE(YEAR($L16),MONTH($L16)-1,1),Índices!$A:$I,5,0)/Índices!$F$122)</f>
        <v>362.99326165441948</v>
      </c>
      <c r="AC16" s="238">
        <f>'VN base'!E$2*($I16*VLOOKUP(DATE(YEAR($L16),MONTH($L16)-1,1),Índices!$A:$I,2,0)/Índices!$B$122
                                 +$J16*VLOOKUP(DATE(YEAR($L16),MONTH($L16)-1,1),Índices!$A:$I,2,0)/Índices!$B$122
                                 +$K16*VLOOKUP(DATE(YEAR($L16),MONTH($L16)-1,1),Índices!$A:$I,5,0)/Índices!$F$122)</f>
        <v>411.38320711648544</v>
      </c>
      <c r="AD16" s="238">
        <f>'VN base'!F$2*($I16*VLOOKUP(DATE(YEAR($L16),MONTH($L16)-1,1),Índices!$A:$I,2,0)/Índices!$B$122
                                 +$J16*VLOOKUP(DATE(YEAR($L16),MONTH($L16)-1,1),Índices!$A:$I,2,0)/Índices!$B$122
                                 +$K16*VLOOKUP(DATE(YEAR($L16),MONTH($L16)-1,1),Índices!$A:$I,5,0)/Índices!$F$122)</f>
        <v>513.70253361385301</v>
      </c>
      <c r="AE16" s="238">
        <f>'VN base'!G$2*($I16*VLOOKUP(DATE(YEAR($L16),MONTH($L16)-1,1),Índices!$A:$I,2,0)/Índices!$B$122
                                 +$J16*VLOOKUP(DATE(YEAR($L16),MONTH($L16)-1,1),Índices!$A:$I,2,0)/Índices!$B$122
                                 +$K16*VLOOKUP(DATE(YEAR($L16),MONTH($L16)-1,1),Índices!$A:$I,5,0)/Índices!$F$122)</f>
        <v>1209.1534905809719</v>
      </c>
      <c r="AF16" s="238" t="str">
        <f>IF(J16=0," ",('VN base'!H$2*($I16*VLOOKUP(DATE(YEAR($L16),MONTH($L16)-1,1),Índices!$A:$I,2,0)/Índices!$B$128
                                                   +$J16*VLOOKUP(DATE(YEAR($L16),MONTH($L16)-1,1),Índices!$A:$I,9,0)/Índices!$I$128
                                                   +$K16*VLOOKUP(DATE(YEAR($L16),MONTH($L16)-1,1),Índices!$A:$I,6,0)/Índices!$F$128)))</f>
        <v xml:space="preserve"> </v>
      </c>
      <c r="AG16" s="238" t="str">
        <f>IF(J16=0," ",('VN base'!I$2*($I16*VLOOKUP(DATE(YEAR($L16),MONTH($L16)-1,1),Índices!$A:$I,2,0)/Índices!$B$128
                                                   +$J16*VLOOKUP(DATE(YEAR($L16),MONTH($L16)-1,1),Índices!$A:$I,9,0)/Índices!$I$128
                                                   +$K16*VLOOKUP(DATE(YEAR($L16),MONTH($L16)-1,1),Índices!$A:$I,6,0)/Índices!$F$128)))</f>
        <v xml:space="preserve"> </v>
      </c>
      <c r="AH16" s="240">
        <f t="shared" ca="1" si="7"/>
        <v>0</v>
      </c>
      <c r="AI16" s="233">
        <f t="shared" si="8"/>
        <v>242.46968267930737</v>
      </c>
      <c r="AJ16" s="233">
        <f t="shared" si="0"/>
        <v>119219.82180802117</v>
      </c>
      <c r="AK16" s="233">
        <f t="shared" si="1"/>
        <v>20.055392672087919</v>
      </c>
      <c r="AL16" s="235">
        <f t="shared" si="2"/>
        <v>6.6150563062234751</v>
      </c>
      <c r="AM16" s="235">
        <f t="shared" si="3"/>
        <v>2.0275875527159322</v>
      </c>
      <c r="AN16" s="227">
        <f>(12*894300*VLOOKUP((DATE(YEAR(L16),MONTH(L16)-1,1)),Índices!$A$3:$L$50000,10,0)+
   4613016*VLOOKUP(DATE(YEAR(L16),MONTH(L16)-1,1),Índices!$A$3:$L$50000,11,0)*(94.55*VLOOKUP(DATE(YEAR(L16),MONTH(L16)-1,1),Índices!$A$3:$L$50000,2,0)/Índices!$B$195)+
   4474286*(94.55*VLOOKUP(DATE(YEAR(L16),MONTH(L16)-1,1),Índices!$A$3:$L$50000,2,0)/Índices!$B$195))/
   4474286</f>
        <v>264.02510498339228</v>
      </c>
      <c r="AO16" s="240" t="str">
        <f t="shared" si="9"/>
        <v>ERRO</v>
      </c>
      <c r="AT16" s="195">
        <v>5</v>
      </c>
      <c r="AU16" s="57" t="s">
        <v>30</v>
      </c>
    </row>
    <row r="17" spans="1:47" ht="34.5" customHeight="1" x14ac:dyDescent="0.25">
      <c r="A17" s="241">
        <f>'Dados de contrato'!F17</f>
        <v>16</v>
      </c>
      <c r="B17" s="245" t="str">
        <f ca="1">OFFSET('Dados de contrato'!C$1,A17,0,1,1)</f>
        <v>EMT</v>
      </c>
      <c r="C17" s="246" t="str">
        <f ca="1">OFFSET('Dados de contrato'!D$1,A17,0,1,1)</f>
        <v>Investco</v>
      </c>
      <c r="D17" s="247" t="str">
        <f>VLOOKUP($A17,'Dados de contrato'!$F$2:$AJ$130,'Dados de contrato'!J$131,0)</f>
        <v>48530.000331/2002-34
48500.001469/2005-30</v>
      </c>
      <c r="E17" s="233">
        <f>VLOOKUP($A17,'Dados de contrato'!$F$2:$AJ$130,'Dados de contrato'!M$131,0)</f>
        <v>110.26</v>
      </c>
      <c r="F17" s="242">
        <f>VLOOKUP($A17,'Dados de contrato'!$F$2:$AJ$130,'Dados de contrato'!N$131,0)</f>
        <v>39904</v>
      </c>
      <c r="G17" s="241">
        <f>VLOOKUP($A17,'Dados de contrato'!$F$2:$AJ$130,'Dados de contrato'!V$131,0)</f>
        <v>0</v>
      </c>
      <c r="H17" s="241">
        <f>VLOOKUP($A17,'Dados de contrato'!$F$2:$AJ$130,'Dados de contrato'!W$131,0)</f>
        <v>0</v>
      </c>
      <c r="I17" s="266">
        <f>VLOOKUP($A17,'Dados de contrato'!$F$2:$AJ$130,'Dados de contrato'!X$131,0)</f>
        <v>1</v>
      </c>
      <c r="J17" s="266">
        <f>VLOOKUP($A17,'Dados de contrato'!$F$2:$AJ$130,'Dados de contrato'!Y$131,0)</f>
        <v>0</v>
      </c>
      <c r="K17" s="266">
        <f>VLOOKUP($A17,'Dados de contrato'!$F$2:$AJ$130,'Dados de contrato'!Z$131,0)</f>
        <v>0</v>
      </c>
      <c r="L17" s="234">
        <v>44136</v>
      </c>
      <c r="M17" s="233" t="str">
        <f t="shared" si="4"/>
        <v>não se aplica</v>
      </c>
      <c r="N17" s="235" t="str">
        <f t="shared" ca="1" si="5"/>
        <v>não se aplica</v>
      </c>
      <c r="O17" s="236" t="str">
        <f t="shared" ca="1" si="6"/>
        <v>0</v>
      </c>
      <c r="P17" s="237">
        <f>VLOOKUP(DATE(YEAR(F17),MONTH(F17)-1,1),Índices!$A$27:$I$10020,2,0)</f>
        <v>407.80799999999999</v>
      </c>
      <c r="Q17" s="237">
        <f>VLOOKUP(DATE(YEAR(L17),MONTH(L17)-1,1),Índices!$A$27:$I$10020,2,0)</f>
        <v>896.505</v>
      </c>
      <c r="R17" s="230">
        <f>VLOOKUP(DATE(YEAR(F17),MONTH(F17)-1,1),Índices!$A$27:$I$10020,3,0)</f>
        <v>2928.57</v>
      </c>
      <c r="S17" s="230">
        <f>VLOOKUP(DATE(YEAR(L17),MONTH(L17)-1,1),Índices!$A$27:$I$10020,3,0)</f>
        <v>5438.12</v>
      </c>
      <c r="T17" s="230">
        <f>VLOOKUP(DATE(YEAR(F17),MONTH(F17)-1,1),Índices!$A$27:$O$10020,4,0)</f>
        <v>3009.44</v>
      </c>
      <c r="U17" s="230">
        <f>VLOOKUP(DATE(YEAR(L17),MONTH(L17)-1,1),Índices!$A$27:$O$10020,4,0)</f>
        <v>5610.72</v>
      </c>
      <c r="V17" s="231">
        <f>VLOOKUP(DATE(YEAR(F17),MONTH(F17)-1,1),Índices!$A$27:$O$10020,9,0)</f>
        <v>8.4296671216867765</v>
      </c>
      <c r="W17" s="231">
        <f>VLOOKUP(DATE(YEAR(L17),MONTH(L17)-1,1),Índices!$A$27:$O$10020,9,0)</f>
        <v>21.269457541291981</v>
      </c>
      <c r="X17" s="231">
        <f>VLOOKUP(DATE(YEAR(F17),MONTH(F17)-1,1),Índices!$A$27:$O$10020,6,0)</f>
        <v>2.3138000000000001</v>
      </c>
      <c r="Y17" s="239">
        <f>VLOOKUP(DATE(YEAR(L17),MONTH(L17)-1,1),Índices!$A$27:$I$10020,5,0)</f>
        <v>5.6252000000000004</v>
      </c>
      <c r="Z17" s="238">
        <f>'VN base'!B$2*($I17*VLOOKUP(DATE(YEAR($L17),MONTH($L17)-1,1),Índices!$A:$I,2,0)/Índices!$B$122
                                 +$J17*VLOOKUP(DATE(YEAR($L17),MONTH($L17)-1,1),Índices!$A:$I,2,0)/Índices!$B$122
                                 +$K17*VLOOKUP(DATE(YEAR($L17),MONTH($L17)-1,1),Índices!$A:$I,5,0)/Índices!$F$122)</f>
        <v>331.22162291206007</v>
      </c>
      <c r="AA17" s="238">
        <f>'VN base'!C$2*($I17*VLOOKUP(DATE(YEAR($L17),MONTH($L17)-1,1),Índices!$A:$I,2,0)/Índices!$B$122
                                 +$J17*VLOOKUP(DATE(YEAR($L17),MONTH($L17)-1,1),Índices!$A:$I,2,0)/Índices!$B$122
                                 +$K17*VLOOKUP(DATE(YEAR($L17),MONTH($L17)-1,1),Índices!$A:$I,5,0)/Índices!$F$122)</f>
        <v>342.71251819207771</v>
      </c>
      <c r="AB17" s="238">
        <f>'VN base'!D$2*($I17*VLOOKUP(DATE(YEAR($L17),MONTH($L17)-1,1),Índices!$A:$I,2,0)/Índices!$B$122
                                 +$J17*VLOOKUP(DATE(YEAR($L17),MONTH($L17)-1,1),Índices!$A:$I,2,0)/Índices!$B$122
                                 +$K17*VLOOKUP(DATE(YEAR($L17),MONTH($L17)-1,1),Índices!$A:$I,5,0)/Índices!$F$122)</f>
        <v>362.99326165441948</v>
      </c>
      <c r="AC17" s="238">
        <f>'VN base'!E$2*($I17*VLOOKUP(DATE(YEAR($L17),MONTH($L17)-1,1),Índices!$A:$I,2,0)/Índices!$B$122
                                 +$J17*VLOOKUP(DATE(YEAR($L17),MONTH($L17)-1,1),Índices!$A:$I,2,0)/Índices!$B$122
                                 +$K17*VLOOKUP(DATE(YEAR($L17),MONTH($L17)-1,1),Índices!$A:$I,5,0)/Índices!$F$122)</f>
        <v>411.38320711648544</v>
      </c>
      <c r="AD17" s="238">
        <f>'VN base'!F$2*($I17*VLOOKUP(DATE(YEAR($L17),MONTH($L17)-1,1),Índices!$A:$I,2,0)/Índices!$B$122
                                 +$J17*VLOOKUP(DATE(YEAR($L17),MONTH($L17)-1,1),Índices!$A:$I,2,0)/Índices!$B$122
                                 +$K17*VLOOKUP(DATE(YEAR($L17),MONTH($L17)-1,1),Índices!$A:$I,5,0)/Índices!$F$122)</f>
        <v>513.70253361385301</v>
      </c>
      <c r="AE17" s="238">
        <f>'VN base'!G$2*($I17*VLOOKUP(DATE(YEAR($L17),MONTH($L17)-1,1),Índices!$A:$I,2,0)/Índices!$B$122
                                 +$J17*VLOOKUP(DATE(YEAR($L17),MONTH($L17)-1,1),Índices!$A:$I,2,0)/Índices!$B$122
                                 +$K17*VLOOKUP(DATE(YEAR($L17),MONTH($L17)-1,1),Índices!$A:$I,5,0)/Índices!$F$122)</f>
        <v>1209.1534905809719</v>
      </c>
      <c r="AF17" s="238" t="str">
        <f>IF(J17=0," ",('VN base'!H$2*($I17*VLOOKUP(DATE(YEAR($L17),MONTH($L17)-1,1),Índices!$A:$I,2,0)/Índices!$B$128
                                                   +$J17*VLOOKUP(DATE(YEAR($L17),MONTH($L17)-1,1),Índices!$A:$I,9,0)/Índices!$I$128
                                                   +$K17*VLOOKUP(DATE(YEAR($L17),MONTH($L17)-1,1),Índices!$A:$I,6,0)/Índices!$F$128)))</f>
        <v xml:space="preserve"> </v>
      </c>
      <c r="AG17" s="238" t="str">
        <f>IF(J17=0," ",('VN base'!I$2*($I17*VLOOKUP(DATE(YEAR($L17),MONTH($L17)-1,1),Índices!$A:$I,2,0)/Índices!$B$128
                                                   +$J17*VLOOKUP(DATE(YEAR($L17),MONTH($L17)-1,1),Índices!$A:$I,9,0)/Índices!$I$128
                                                   +$K17*VLOOKUP(DATE(YEAR($L17),MONTH($L17)-1,1),Índices!$A:$I,6,0)/Índices!$F$128)))</f>
        <v xml:space="preserve"> </v>
      </c>
      <c r="AH17" s="240">
        <f t="shared" ca="1" si="7"/>
        <v>0</v>
      </c>
      <c r="AI17" s="233">
        <f t="shared" si="8"/>
        <v>242.39014756944445</v>
      </c>
      <c r="AJ17" s="233">
        <f t="shared" si="0"/>
        <v>130352.48802851072</v>
      </c>
      <c r="AK17" s="233">
        <f t="shared" si="1"/>
        <v>0</v>
      </c>
      <c r="AL17" s="235">
        <f t="shared" si="2"/>
        <v>0</v>
      </c>
      <c r="AM17" s="235">
        <f t="shared" si="3"/>
        <v>1.8643734382476476</v>
      </c>
      <c r="AN17" s="227">
        <f>(12*894300*VLOOKUP((DATE(YEAR(L17),MONTH(L17)-1,1)),Índices!$A$3:$L$50000,10,0)+
   4613016*VLOOKUP(DATE(YEAR(L17),MONTH(L17)-1,1),Índices!$A$3:$L$50000,11,0)*(94.55*VLOOKUP(DATE(YEAR(L17),MONTH(L17)-1,1),Índices!$A$3:$L$50000,2,0)/Índices!$B$195)+
   4474286*(94.55*VLOOKUP(DATE(YEAR(L17),MONTH(L17)-1,1),Índices!$A$3:$L$50000,2,0)/Índices!$B$195))/
   4474286</f>
        <v>264.02510498339228</v>
      </c>
      <c r="AO17" s="240" t="str">
        <f t="shared" si="9"/>
        <v/>
      </c>
      <c r="AT17" s="195">
        <v>6</v>
      </c>
      <c r="AU17" s="57" t="s">
        <v>22</v>
      </c>
    </row>
    <row r="18" spans="1:47" ht="15.75" customHeight="1" x14ac:dyDescent="0.25">
      <c r="A18" s="241">
        <f>'Dados de contrato'!F18</f>
        <v>17</v>
      </c>
      <c r="B18" s="245" t="str">
        <f ca="1">OFFSET('Dados de contrato'!C$1,A18,0,1,1)</f>
        <v>EMT</v>
      </c>
      <c r="C18" s="246" t="str">
        <f ca="1">OFFSET('Dados de contrato'!D$1,A18,0,1,1)</f>
        <v>Investco</v>
      </c>
      <c r="D18" s="247" t="str">
        <f>VLOOKUP($A18,'Dados de contrato'!$F$2:$AJ$130,'Dados de contrato'!J$131,0)</f>
        <v>48530.017057/2002-00
48500.001469/2005-30</v>
      </c>
      <c r="E18" s="233">
        <f>VLOOKUP($A18,'Dados de contrato'!$F$2:$AJ$130,'Dados de contrato'!M$131,0)</f>
        <v>110.26</v>
      </c>
      <c r="F18" s="242">
        <f>VLOOKUP($A18,'Dados de contrato'!$F$2:$AJ$130,'Dados de contrato'!N$131,0)</f>
        <v>39904</v>
      </c>
      <c r="G18" s="241">
        <f>VLOOKUP($A18,'Dados de contrato'!$F$2:$AJ$130,'Dados de contrato'!V$131,0)</f>
        <v>0</v>
      </c>
      <c r="H18" s="241">
        <f>VLOOKUP($A18,'Dados de contrato'!$F$2:$AJ$130,'Dados de contrato'!W$131,0)</f>
        <v>0</v>
      </c>
      <c r="I18" s="266">
        <f>VLOOKUP($A18,'Dados de contrato'!$F$2:$AJ$130,'Dados de contrato'!X$131,0)</f>
        <v>1</v>
      </c>
      <c r="J18" s="266">
        <f>VLOOKUP($A18,'Dados de contrato'!$F$2:$AJ$130,'Dados de contrato'!Y$131,0)</f>
        <v>0</v>
      </c>
      <c r="K18" s="266">
        <f>VLOOKUP($A18,'Dados de contrato'!$F$2:$AJ$130,'Dados de contrato'!Z$131,0)</f>
        <v>0</v>
      </c>
      <c r="L18" s="234">
        <v>44136</v>
      </c>
      <c r="M18" s="233" t="str">
        <f t="shared" si="4"/>
        <v>não se aplica</v>
      </c>
      <c r="N18" s="235" t="str">
        <f t="shared" ca="1" si="5"/>
        <v>não se aplica</v>
      </c>
      <c r="O18" s="236" t="str">
        <f t="shared" ca="1" si="6"/>
        <v>0</v>
      </c>
      <c r="P18" s="237">
        <f>VLOOKUP(DATE(YEAR(F18),MONTH(F18)-1,1),Índices!$A$27:$I$10020,2,0)</f>
        <v>407.80799999999999</v>
      </c>
      <c r="Q18" s="237">
        <f>VLOOKUP(DATE(YEAR(L18),MONTH(L18)-1,1),Índices!$A$27:$I$10020,2,0)</f>
        <v>896.505</v>
      </c>
      <c r="R18" s="230">
        <f>VLOOKUP(DATE(YEAR(F18),MONTH(F18)-1,1),Índices!$A$27:$I$10020,3,0)</f>
        <v>2928.57</v>
      </c>
      <c r="S18" s="230">
        <f>VLOOKUP(DATE(YEAR(L18),MONTH(L18)-1,1),Índices!$A$27:$I$10020,3,0)</f>
        <v>5438.12</v>
      </c>
      <c r="T18" s="230">
        <f>VLOOKUP(DATE(YEAR(F18),MONTH(F18)-1,1),Índices!$A$27:$O$10020,4,0)</f>
        <v>3009.44</v>
      </c>
      <c r="U18" s="230">
        <f>VLOOKUP(DATE(YEAR(L18),MONTH(L18)-1,1),Índices!$A$27:$O$10020,4,0)</f>
        <v>5610.72</v>
      </c>
      <c r="V18" s="231">
        <f>VLOOKUP(DATE(YEAR(F18),MONTH(F18)-1,1),Índices!$A$27:$O$10020,9,0)</f>
        <v>8.4296671216867765</v>
      </c>
      <c r="W18" s="231">
        <f>VLOOKUP(DATE(YEAR(L18),MONTH(L18)-1,1),Índices!$A$27:$O$10020,9,0)</f>
        <v>21.269457541291981</v>
      </c>
      <c r="X18" s="231">
        <f>VLOOKUP(DATE(YEAR(F18),MONTH(F18)-1,1),Índices!$A$27:$O$10020,6,0)</f>
        <v>2.3138000000000001</v>
      </c>
      <c r="Y18" s="239">
        <f>VLOOKUP(DATE(YEAR(L18),MONTH(L18)-1,1),Índices!$A$27:$I$10020,5,0)</f>
        <v>5.6252000000000004</v>
      </c>
      <c r="Z18" s="238">
        <f>'VN base'!B$2*($I18*VLOOKUP(DATE(YEAR($L18),MONTH($L18)-1,1),Índices!$A:$I,2,0)/Índices!$B$122
                                 +$J18*VLOOKUP(DATE(YEAR($L18),MONTH($L18)-1,1),Índices!$A:$I,2,0)/Índices!$B$122
                                 +$K18*VLOOKUP(DATE(YEAR($L18),MONTH($L18)-1,1),Índices!$A:$I,5,0)/Índices!$F$122)</f>
        <v>331.22162291206007</v>
      </c>
      <c r="AA18" s="238">
        <f>'VN base'!C$2*($I18*VLOOKUP(DATE(YEAR($L18),MONTH($L18)-1,1),Índices!$A:$I,2,0)/Índices!$B$122
                                 +$J18*VLOOKUP(DATE(YEAR($L18),MONTH($L18)-1,1),Índices!$A:$I,2,0)/Índices!$B$122
                                 +$K18*VLOOKUP(DATE(YEAR($L18),MONTH($L18)-1,1),Índices!$A:$I,5,0)/Índices!$F$122)</f>
        <v>342.71251819207771</v>
      </c>
      <c r="AB18" s="238">
        <f>'VN base'!D$2*($I18*VLOOKUP(DATE(YEAR($L18),MONTH($L18)-1,1),Índices!$A:$I,2,0)/Índices!$B$122
                                 +$J18*VLOOKUP(DATE(YEAR($L18),MONTH($L18)-1,1),Índices!$A:$I,2,0)/Índices!$B$122
                                 +$K18*VLOOKUP(DATE(YEAR($L18),MONTH($L18)-1,1),Índices!$A:$I,5,0)/Índices!$F$122)</f>
        <v>362.99326165441948</v>
      </c>
      <c r="AC18" s="238">
        <f>'VN base'!E$2*($I18*VLOOKUP(DATE(YEAR($L18),MONTH($L18)-1,1),Índices!$A:$I,2,0)/Índices!$B$122
                                 +$J18*VLOOKUP(DATE(YEAR($L18),MONTH($L18)-1,1),Índices!$A:$I,2,0)/Índices!$B$122
                                 +$K18*VLOOKUP(DATE(YEAR($L18),MONTH($L18)-1,1),Índices!$A:$I,5,0)/Índices!$F$122)</f>
        <v>411.38320711648544</v>
      </c>
      <c r="AD18" s="238">
        <f>'VN base'!F$2*($I18*VLOOKUP(DATE(YEAR($L18),MONTH($L18)-1,1),Índices!$A:$I,2,0)/Índices!$B$122
                                 +$J18*VLOOKUP(DATE(YEAR($L18),MONTH($L18)-1,1),Índices!$A:$I,2,0)/Índices!$B$122
                                 +$K18*VLOOKUP(DATE(YEAR($L18),MONTH($L18)-1,1),Índices!$A:$I,5,0)/Índices!$F$122)</f>
        <v>513.70253361385301</v>
      </c>
      <c r="AE18" s="238">
        <f>'VN base'!G$2*($I18*VLOOKUP(DATE(YEAR($L18),MONTH($L18)-1,1),Índices!$A:$I,2,0)/Índices!$B$122
                                 +$J18*VLOOKUP(DATE(YEAR($L18),MONTH($L18)-1,1),Índices!$A:$I,2,0)/Índices!$B$122
                                 +$K18*VLOOKUP(DATE(YEAR($L18),MONTH($L18)-1,1),Índices!$A:$I,5,0)/Índices!$F$122)</f>
        <v>1209.1534905809719</v>
      </c>
      <c r="AF18" s="238" t="str">
        <f>IF(J18=0," ",('VN base'!H$2*($I18*VLOOKUP(DATE(YEAR($L18),MONTH($L18)-1,1),Índices!$A:$I,2,0)/Índices!$B$128
                                                   +$J18*VLOOKUP(DATE(YEAR($L18),MONTH($L18)-1,1),Índices!$A:$I,9,0)/Índices!$I$128
                                                   +$K18*VLOOKUP(DATE(YEAR($L18),MONTH($L18)-1,1),Índices!$A:$I,6,0)/Índices!$F$128)))</f>
        <v xml:space="preserve"> </v>
      </c>
      <c r="AG18" s="238" t="str">
        <f>IF(J18=0," ",('VN base'!I$2*($I18*VLOOKUP(DATE(YEAR($L18),MONTH($L18)-1,1),Índices!$A:$I,2,0)/Índices!$B$128
                                                   +$J18*VLOOKUP(DATE(YEAR($L18),MONTH($L18)-1,1),Índices!$A:$I,9,0)/Índices!$I$128
                                                   +$K18*VLOOKUP(DATE(YEAR($L18),MONTH($L18)-1,1),Índices!$A:$I,6,0)/Índices!$F$128)))</f>
        <v xml:space="preserve"> </v>
      </c>
      <c r="AH18" s="240">
        <f t="shared" ca="1" si="7"/>
        <v>0</v>
      </c>
      <c r="AI18" s="233">
        <f t="shared" si="8"/>
        <v>242.39014756944445</v>
      </c>
      <c r="AJ18" s="233">
        <f t="shared" si="0"/>
        <v>130352.48802851072</v>
      </c>
      <c r="AK18" s="233">
        <f t="shared" si="1"/>
        <v>0</v>
      </c>
      <c r="AL18" s="235">
        <f t="shared" si="2"/>
        <v>0</v>
      </c>
      <c r="AM18" s="235">
        <f t="shared" si="3"/>
        <v>1.8643734382476476</v>
      </c>
      <c r="AN18" s="227">
        <f>(12*894300*VLOOKUP((DATE(YEAR(L18),MONTH(L18)-1,1)),Índices!$A$3:$L$50000,10,0)+
   4613016*VLOOKUP(DATE(YEAR(L18),MONTH(L18)-1,1),Índices!$A$3:$L$50000,11,0)*(94.55*VLOOKUP(DATE(YEAR(L18),MONTH(L18)-1,1),Índices!$A$3:$L$50000,2,0)/Índices!$B$195)+
   4474286*(94.55*VLOOKUP(DATE(YEAR(L18),MONTH(L18)-1,1),Índices!$A$3:$L$50000,2,0)/Índices!$B$195))/
   4474286</f>
        <v>264.02510498339228</v>
      </c>
      <c r="AO18" s="240" t="str">
        <f t="shared" ref="AO18:AO66" si="10">IF(H18=2,AH18,IF(H18=3,AI18,IF(H18=4,AJ18,IF(H18=5,AK18,IF(H18=6,AL18,IF(H18&gt;=7,"ERRO",""))))))</f>
        <v/>
      </c>
      <c r="AT18" s="195">
        <v>7</v>
      </c>
      <c r="AU18" s="57" t="s">
        <v>136</v>
      </c>
    </row>
    <row r="19" spans="1:47" ht="15.75" customHeight="1" x14ac:dyDescent="0.25">
      <c r="A19" s="241">
        <f>'Dados de contrato'!F19</f>
        <v>18</v>
      </c>
      <c r="B19" s="245" t="str">
        <f ca="1">OFFSET('Dados de contrato'!C$1,A19,0,1,1)</f>
        <v>CPFL Santa Cruz</v>
      </c>
      <c r="C19" s="246" t="str">
        <f ca="1">OFFSET('Dados de contrato'!D$1,A19,0,1,1)</f>
        <v>Investco</v>
      </c>
      <c r="D19" s="247" t="str">
        <f>VLOOKUP($A19,'Dados de contrato'!$F$2:$AJ$130,'Dados de contrato'!J$131,0)</f>
        <v>48500.005491/2008-36</v>
      </c>
      <c r="E19" s="233">
        <f>VLOOKUP($A19,'Dados de contrato'!$F$2:$AJ$130,'Dados de contrato'!M$131,0)</f>
        <v>94.55</v>
      </c>
      <c r="F19" s="242">
        <f>VLOOKUP($A19,'Dados de contrato'!$F$2:$AJ$130,'Dados de contrato'!N$131,0)</f>
        <v>39114</v>
      </c>
      <c r="G19" s="241">
        <f>VLOOKUP($A19,'Dados de contrato'!$F$2:$AJ$130,'Dados de contrato'!V$131,0)</f>
        <v>0</v>
      </c>
      <c r="H19" s="241">
        <f>VLOOKUP($A19,'Dados de contrato'!$F$2:$AJ$130,'Dados de contrato'!W$131,0)</f>
        <v>12</v>
      </c>
      <c r="I19" s="266">
        <f>VLOOKUP($A19,'Dados de contrato'!$F$2:$AJ$130,'Dados de contrato'!X$131,0)</f>
        <v>1</v>
      </c>
      <c r="J19" s="266">
        <f>VLOOKUP($A19,'Dados de contrato'!$F$2:$AJ$130,'Dados de contrato'!Y$131,0)</f>
        <v>0</v>
      </c>
      <c r="K19" s="266">
        <f>VLOOKUP($A19,'Dados de contrato'!$F$2:$AJ$130,'Dados de contrato'!Z$131,0)</f>
        <v>0</v>
      </c>
      <c r="L19" s="234">
        <v>44136</v>
      </c>
      <c r="M19" s="233" t="str">
        <f t="shared" si="4"/>
        <v>não se aplica</v>
      </c>
      <c r="N19" s="235" t="str">
        <f t="shared" ca="1" si="5"/>
        <v>não se aplica</v>
      </c>
      <c r="O19" s="236" t="str">
        <f t="shared" ca="1" si="6"/>
        <v>0</v>
      </c>
      <c r="P19" s="237">
        <f>VLOOKUP(DATE(YEAR(F19),MONTH(F19)-1,1),Índices!$A$27:$I$10020,2,0)</f>
        <v>349.59300000000002</v>
      </c>
      <c r="Q19" s="237">
        <f>VLOOKUP(DATE(YEAR(L19),MONTH(L19)-1,1),Índices!$A$27:$I$10020,2,0)</f>
        <v>896.505</v>
      </c>
      <c r="R19" s="230">
        <f>VLOOKUP(DATE(YEAR(F19),MONTH(F19)-1,1),Índices!$A$27:$I$10020,3,0)</f>
        <v>2626.56</v>
      </c>
      <c r="S19" s="230">
        <f>VLOOKUP(DATE(YEAR(L19),MONTH(L19)-1,1),Índices!$A$27:$I$10020,3,0)</f>
        <v>5438.12</v>
      </c>
      <c r="T19" s="230">
        <f>VLOOKUP(DATE(YEAR(F19),MONTH(F19)-1,1),Índices!$A$27:$O$10020,4,0)</f>
        <v>2670.07</v>
      </c>
      <c r="U19" s="230">
        <f>VLOOKUP(DATE(YEAR(L19),MONTH(L19)-1,1),Índices!$A$27:$O$10020,4,0)</f>
        <v>5610.72</v>
      </c>
      <c r="V19" s="231">
        <f>VLOOKUP(DATE(YEAR(F19),MONTH(F19)-1,1),Índices!$A$27:$O$10020,9,0)</f>
        <v>7.5082280369507224</v>
      </c>
      <c r="W19" s="231">
        <f>VLOOKUP(DATE(YEAR(L19),MONTH(L19)-1,1),Índices!$A$27:$O$10020,9,0)</f>
        <v>21.269457541291981</v>
      </c>
      <c r="X19" s="231">
        <f>VLOOKUP(DATE(YEAR(F19),MONTH(F19)-1,1),Índices!$A$27:$O$10020,6,0)</f>
        <v>2.1385000000000001</v>
      </c>
      <c r="Y19" s="239">
        <f>VLOOKUP(DATE(YEAR(L19),MONTH(L19)-1,1),Índices!$A$27:$I$10020,5,0)</f>
        <v>5.6252000000000004</v>
      </c>
      <c r="Z19" s="238">
        <f>'VN base'!B$2*($I19*VLOOKUP(DATE(YEAR($L19),MONTH($L19)-1,1),Índices!$A:$I,2,0)/Índices!$B$122
                                 +$J19*VLOOKUP(DATE(YEAR($L19),MONTH($L19)-1,1),Índices!$A:$I,2,0)/Índices!$B$122
                                 +$K19*VLOOKUP(DATE(YEAR($L19),MONTH($L19)-1,1),Índices!$A:$I,5,0)/Índices!$F$122)</f>
        <v>331.22162291206007</v>
      </c>
      <c r="AA19" s="238">
        <f>'VN base'!C$2*($I19*VLOOKUP(DATE(YEAR($L19),MONTH($L19)-1,1),Índices!$A:$I,2,0)/Índices!$B$122
                                 +$J19*VLOOKUP(DATE(YEAR($L19),MONTH($L19)-1,1),Índices!$A:$I,2,0)/Índices!$B$122
                                 +$K19*VLOOKUP(DATE(YEAR($L19),MONTH($L19)-1,1),Índices!$A:$I,5,0)/Índices!$F$122)</f>
        <v>342.71251819207771</v>
      </c>
      <c r="AB19" s="238">
        <f>'VN base'!D$2*($I19*VLOOKUP(DATE(YEAR($L19),MONTH($L19)-1,1),Índices!$A:$I,2,0)/Índices!$B$122
                                 +$J19*VLOOKUP(DATE(YEAR($L19),MONTH($L19)-1,1),Índices!$A:$I,2,0)/Índices!$B$122
                                 +$K19*VLOOKUP(DATE(YEAR($L19),MONTH($L19)-1,1),Índices!$A:$I,5,0)/Índices!$F$122)</f>
        <v>362.99326165441948</v>
      </c>
      <c r="AC19" s="238">
        <f>'VN base'!E$2*($I19*VLOOKUP(DATE(YEAR($L19),MONTH($L19)-1,1),Índices!$A:$I,2,0)/Índices!$B$122
                                 +$J19*VLOOKUP(DATE(YEAR($L19),MONTH($L19)-1,1),Índices!$A:$I,2,0)/Índices!$B$122
                                 +$K19*VLOOKUP(DATE(YEAR($L19),MONTH($L19)-1,1),Índices!$A:$I,5,0)/Índices!$F$122)</f>
        <v>411.38320711648544</v>
      </c>
      <c r="AD19" s="238">
        <f>'VN base'!F$2*($I19*VLOOKUP(DATE(YEAR($L19),MONTH($L19)-1,1),Índices!$A:$I,2,0)/Índices!$B$122
                                 +$J19*VLOOKUP(DATE(YEAR($L19),MONTH($L19)-1,1),Índices!$A:$I,2,0)/Índices!$B$122
                                 +$K19*VLOOKUP(DATE(YEAR($L19),MONTH($L19)-1,1),Índices!$A:$I,5,0)/Índices!$F$122)</f>
        <v>513.70253361385301</v>
      </c>
      <c r="AE19" s="238">
        <f>'VN base'!G$2*($I19*VLOOKUP(DATE(YEAR($L19),MONTH($L19)-1,1),Índices!$A:$I,2,0)/Índices!$B$122
                                 +$J19*VLOOKUP(DATE(YEAR($L19),MONTH($L19)-1,1),Índices!$A:$I,2,0)/Índices!$B$122
                                 +$K19*VLOOKUP(DATE(YEAR($L19),MONTH($L19)-1,1),Índices!$A:$I,5,0)/Índices!$F$122)</f>
        <v>1209.1534905809719</v>
      </c>
      <c r="AF19" s="238" t="str">
        <f>IF(J19=0," ",('VN base'!H$2*($I19*VLOOKUP(DATE(YEAR($L19),MONTH($L19)-1,1),Índices!$A:$I,2,0)/Índices!$B$128
                                                   +$J19*VLOOKUP(DATE(YEAR($L19),MONTH($L19)-1,1),Índices!$A:$I,9,0)/Índices!$I$128
                                                   +$K19*VLOOKUP(DATE(YEAR($L19),MONTH($L19)-1,1),Índices!$A:$I,6,0)/Índices!$F$128)))</f>
        <v xml:space="preserve"> </v>
      </c>
      <c r="AG19" s="238" t="str">
        <f>IF(J19=0," ",('VN base'!I$2*($I19*VLOOKUP(DATE(YEAR($L19),MONTH($L19)-1,1),Índices!$A:$I,2,0)/Índices!$B$128
                                                   +$J19*VLOOKUP(DATE(YEAR($L19),MONTH($L19)-1,1),Índices!$A:$I,9,0)/Índices!$I$128
                                                   +$K19*VLOOKUP(DATE(YEAR($L19),MONTH($L19)-1,1),Índices!$A:$I,6,0)/Índices!$F$128)))</f>
        <v xml:space="preserve"> </v>
      </c>
      <c r="AH19" s="240">
        <f t="shared" ca="1" si="7"/>
        <v>0</v>
      </c>
      <c r="AI19" s="233">
        <f t="shared" si="8"/>
        <v>242.46637589997511</v>
      </c>
      <c r="AJ19" s="233">
        <f t="shared" si="0"/>
        <v>114595.30938477756</v>
      </c>
      <c r="AK19" s="233">
        <f t="shared" si="1"/>
        <v>0</v>
      </c>
      <c r="AL19" s="235">
        <f t="shared" si="2"/>
        <v>5.8918964642192533</v>
      </c>
      <c r="AM19" s="235">
        <f t="shared" si="3"/>
        <v>2.1013381671641569</v>
      </c>
      <c r="AN19" s="227">
        <f>(12*894300*VLOOKUP((DATE(YEAR(L19),MONTH(L19)-1,1)),Índices!$A$3:$L$50000,10,0)+
   4613016*VLOOKUP(DATE(YEAR(L19),MONTH(L19)-1,1),Índices!$A$3:$L$50000,11,0)*(94.55*VLOOKUP(DATE(YEAR(L19),MONTH(L19)-1,1),Índices!$A$3:$L$50000,2,0)/Índices!$B$195)+
   4474286*(94.55*VLOOKUP(DATE(YEAR(L19),MONTH(L19)-1,1),Índices!$A$3:$L$50000,2,0)/Índices!$B$195))/
   4474286</f>
        <v>264.02510498339228</v>
      </c>
      <c r="AO19" s="240" t="str">
        <f t="shared" si="10"/>
        <v>ERRO</v>
      </c>
      <c r="AT19" s="195">
        <v>8</v>
      </c>
      <c r="AU19" s="57" t="s">
        <v>159</v>
      </c>
    </row>
    <row r="20" spans="1:47" ht="15.75" customHeight="1" x14ac:dyDescent="0.25">
      <c r="A20" s="241">
        <f>'Dados de contrato'!F20</f>
        <v>19</v>
      </c>
      <c r="B20" s="245" t="str">
        <f ca="1">OFFSET('Dados de contrato'!C$1,A20,0,1,1)</f>
        <v>CPFL Santa Cruz</v>
      </c>
      <c r="C20" s="246" t="str">
        <f ca="1">OFFSET('Dados de contrato'!D$1,A20,0,1,1)</f>
        <v>CPFL Lajeado</v>
      </c>
      <c r="D20" s="247" t="str">
        <f>VLOOKUP($A20,'Dados de contrato'!$F$2:$AJ$130,'Dados de contrato'!J$131,0)</f>
        <v>48500.004973/2012-55</v>
      </c>
      <c r="E20" s="233">
        <f>VLOOKUP($A20,'Dados de contrato'!$F$2:$AJ$130,'Dados de contrato'!M$131,0)</f>
        <v>88.03</v>
      </c>
      <c r="F20" s="242">
        <f>VLOOKUP($A20,'Dados de contrato'!$F$2:$AJ$130,'Dados de contrato'!N$131,0)</f>
        <v>40940</v>
      </c>
      <c r="G20" s="241">
        <f>VLOOKUP($A20,'Dados de contrato'!$F$2:$AJ$130,'Dados de contrato'!V$131,0)</f>
        <v>0</v>
      </c>
      <c r="H20" s="241">
        <f>VLOOKUP($A20,'Dados de contrato'!$F$2:$AJ$130,'Dados de contrato'!W$131,0)</f>
        <v>12</v>
      </c>
      <c r="I20" s="266">
        <f>VLOOKUP($A20,'Dados de contrato'!$F$2:$AJ$130,'Dados de contrato'!X$131,0)</f>
        <v>1</v>
      </c>
      <c r="J20" s="266">
        <f>VLOOKUP($A20,'Dados de contrato'!$F$2:$AJ$130,'Dados de contrato'!Y$131,0)</f>
        <v>0</v>
      </c>
      <c r="K20" s="266">
        <f>VLOOKUP($A20,'Dados de contrato'!$F$2:$AJ$130,'Dados de contrato'!Z$131,0)</f>
        <v>0</v>
      </c>
      <c r="L20" s="234">
        <v>44136</v>
      </c>
      <c r="M20" s="233" t="str">
        <f t="shared" si="4"/>
        <v>não se aplica</v>
      </c>
      <c r="N20" s="235" t="str">
        <f t="shared" ca="1" si="5"/>
        <v>não se aplica</v>
      </c>
      <c r="O20" s="236" t="str">
        <f t="shared" ca="1" si="6"/>
        <v>0</v>
      </c>
      <c r="P20" s="237">
        <f>VLOOKUP(DATE(YEAR(F20),MONTH(F20)-1,1),Índices!$A$27:$I$10020,2,0)</f>
        <v>474.42899999999997</v>
      </c>
      <c r="Q20" s="237">
        <f>VLOOKUP(DATE(YEAR(L20),MONTH(L20)-1,1),Índices!$A$27:$I$10020,2,0)</f>
        <v>896.505</v>
      </c>
      <c r="R20" s="230">
        <f>VLOOKUP(DATE(YEAR(F20),MONTH(F20)-1,1),Índices!$A$27:$I$10020,3,0)</f>
        <v>3422.79</v>
      </c>
      <c r="S20" s="230">
        <f>VLOOKUP(DATE(YEAR(L20),MONTH(L20)-1,1),Índices!$A$27:$I$10020,3,0)</f>
        <v>5438.12</v>
      </c>
      <c r="T20" s="230">
        <f>VLOOKUP(DATE(YEAR(F20),MONTH(F20)-1,1),Índices!$A$27:$O$10020,4,0)</f>
        <v>3516.11</v>
      </c>
      <c r="U20" s="230">
        <f>VLOOKUP(DATE(YEAR(L20),MONTH(L20)-1,1),Índices!$A$27:$O$10020,4,0)</f>
        <v>5610.72</v>
      </c>
      <c r="V20" s="231">
        <f>VLOOKUP(DATE(YEAR(F20),MONTH(F20)-1,1),Índices!$A$27:$O$10020,9,0)</f>
        <v>8.4384887872550998</v>
      </c>
      <c r="W20" s="231">
        <f>VLOOKUP(DATE(YEAR(L20),MONTH(L20)-1,1),Índices!$A$27:$O$10020,9,0)</f>
        <v>21.269457541291981</v>
      </c>
      <c r="X20" s="231">
        <f>VLOOKUP(DATE(YEAR(F20),MONTH(F20)-1,1),Índices!$A$27:$O$10020,6,0)</f>
        <v>1.7897000000000001</v>
      </c>
      <c r="Y20" s="239">
        <f>VLOOKUP(DATE(YEAR(L20),MONTH(L20)-1,1),Índices!$A$27:$I$10020,5,0)</f>
        <v>5.6252000000000004</v>
      </c>
      <c r="Z20" s="238">
        <f>'VN base'!B$2*($I20*VLOOKUP(DATE(YEAR($L20),MONTH($L20)-1,1),Índices!$A:$I,2,0)/Índices!$B$122
                                 +$J20*VLOOKUP(DATE(YEAR($L20),MONTH($L20)-1,1),Índices!$A:$I,2,0)/Índices!$B$122
                                 +$K20*VLOOKUP(DATE(YEAR($L20),MONTH($L20)-1,1),Índices!$A:$I,5,0)/Índices!$F$122)</f>
        <v>331.22162291206007</v>
      </c>
      <c r="AA20" s="238">
        <f>'VN base'!C$2*($I20*VLOOKUP(DATE(YEAR($L20),MONTH($L20)-1,1),Índices!$A:$I,2,0)/Índices!$B$122
                                 +$J20*VLOOKUP(DATE(YEAR($L20),MONTH($L20)-1,1),Índices!$A:$I,2,0)/Índices!$B$122
                                 +$K20*VLOOKUP(DATE(YEAR($L20),MONTH($L20)-1,1),Índices!$A:$I,5,0)/Índices!$F$122)</f>
        <v>342.71251819207771</v>
      </c>
      <c r="AB20" s="238">
        <f>'VN base'!D$2*($I20*VLOOKUP(DATE(YEAR($L20),MONTH($L20)-1,1),Índices!$A:$I,2,0)/Índices!$B$122
                                 +$J20*VLOOKUP(DATE(YEAR($L20),MONTH($L20)-1,1),Índices!$A:$I,2,0)/Índices!$B$122
                                 +$K20*VLOOKUP(DATE(YEAR($L20),MONTH($L20)-1,1),Índices!$A:$I,5,0)/Índices!$F$122)</f>
        <v>362.99326165441948</v>
      </c>
      <c r="AC20" s="238">
        <f>'VN base'!E$2*($I20*VLOOKUP(DATE(YEAR($L20),MONTH($L20)-1,1),Índices!$A:$I,2,0)/Índices!$B$122
                                 +$J20*VLOOKUP(DATE(YEAR($L20),MONTH($L20)-1,1),Índices!$A:$I,2,0)/Índices!$B$122
                                 +$K20*VLOOKUP(DATE(YEAR($L20),MONTH($L20)-1,1),Índices!$A:$I,5,0)/Índices!$F$122)</f>
        <v>411.38320711648544</v>
      </c>
      <c r="AD20" s="238">
        <f>'VN base'!F$2*($I20*VLOOKUP(DATE(YEAR($L20),MONTH($L20)-1,1),Índices!$A:$I,2,0)/Índices!$B$122
                                 +$J20*VLOOKUP(DATE(YEAR($L20),MONTH($L20)-1,1),Índices!$A:$I,2,0)/Índices!$B$122
                                 +$K20*VLOOKUP(DATE(YEAR($L20),MONTH($L20)-1,1),Índices!$A:$I,5,0)/Índices!$F$122)</f>
        <v>513.70253361385301</v>
      </c>
      <c r="AE20" s="238">
        <f>'VN base'!G$2*($I20*VLOOKUP(DATE(YEAR($L20),MONTH($L20)-1,1),Índices!$A:$I,2,0)/Índices!$B$122
                                 +$J20*VLOOKUP(DATE(YEAR($L20),MONTH($L20)-1,1),Índices!$A:$I,2,0)/Índices!$B$122
                                 +$K20*VLOOKUP(DATE(YEAR($L20),MONTH($L20)-1,1),Índices!$A:$I,5,0)/Índices!$F$122)</f>
        <v>1209.1534905809719</v>
      </c>
      <c r="AF20" s="238" t="str">
        <f>IF(J20=0," ",('VN base'!H$2*($I20*VLOOKUP(DATE(YEAR($L20),MONTH($L20)-1,1),Índices!$A:$I,2,0)/Índices!$B$128
                                                   +$J20*VLOOKUP(DATE(YEAR($L20),MONTH($L20)-1,1),Índices!$A:$I,9,0)/Índices!$I$128
                                                   +$K20*VLOOKUP(DATE(YEAR($L20),MONTH($L20)-1,1),Índices!$A:$I,6,0)/Índices!$F$128)))</f>
        <v xml:space="preserve"> </v>
      </c>
      <c r="AG20" s="238" t="str">
        <f>IF(J20=0," ",('VN base'!I$2*($I20*VLOOKUP(DATE(YEAR($L20),MONTH($L20)-1,1),Índices!$A:$I,2,0)/Índices!$B$128
                                                   +$J20*VLOOKUP(DATE(YEAR($L20),MONTH($L20)-1,1),Índices!$A:$I,9,0)/Índices!$I$128
                                                   +$K20*VLOOKUP(DATE(YEAR($L20),MONTH($L20)-1,1),Índices!$A:$I,6,0)/Índices!$F$128)))</f>
        <v xml:space="preserve"> </v>
      </c>
      <c r="AH20" s="240">
        <f t="shared" ca="1" si="7"/>
        <v>0</v>
      </c>
      <c r="AI20" s="233">
        <f t="shared" si="8"/>
        <v>166.34593405968016</v>
      </c>
      <c r="AJ20" s="233">
        <f t="shared" si="0"/>
        <v>156305.90191911923</v>
      </c>
      <c r="AK20" s="233">
        <f t="shared" si="1"/>
        <v>0</v>
      </c>
      <c r="AL20" s="235">
        <f t="shared" si="2"/>
        <v>7.7588063521952444</v>
      </c>
      <c r="AM20" s="235">
        <f t="shared" si="3"/>
        <v>1.5957179951707996</v>
      </c>
      <c r="AN20" s="227">
        <f>(12*894300*VLOOKUP((DATE(YEAR(L20),MONTH(L20)-1,1)),Índices!$A$3:$L$50000,10,0)+
   4613016*VLOOKUP(DATE(YEAR(L20),MONTH(L20)-1,1),Índices!$A$3:$L$50000,11,0)*(94.55*VLOOKUP(DATE(YEAR(L20),MONTH(L20)-1,1),Índices!$A$3:$L$50000,2,0)/Índices!$B$195)+
   4474286*(94.55*VLOOKUP(DATE(YEAR(L20),MONTH(L20)-1,1),Índices!$A$3:$L$50000,2,0)/Índices!$B$195))/
   4474286</f>
        <v>264.02510498339228</v>
      </c>
      <c r="AO20" s="240" t="str">
        <f t="shared" si="10"/>
        <v>ERRO</v>
      </c>
      <c r="AT20" s="195">
        <v>9</v>
      </c>
      <c r="AU20" s="11" t="s">
        <v>303</v>
      </c>
    </row>
    <row r="21" spans="1:47" ht="15.75" customHeight="1" x14ac:dyDescent="0.25">
      <c r="A21" s="241">
        <f>'Dados de contrato'!F21</f>
        <v>20</v>
      </c>
      <c r="B21" s="245" t="str">
        <f ca="1">OFFSET('Dados de contrato'!C$1,A21,0,1,1)</f>
        <v>EMG</v>
      </c>
      <c r="C21" s="246" t="str">
        <f ca="1">OFFSET('Dados de contrato'!D$1,A21,0,1,1)</f>
        <v>UTE Juiz de Fora</v>
      </c>
      <c r="D21" s="247" t="str">
        <f>VLOOKUP($A21,'Dados de contrato'!$F$2:$AJ$130,'Dados de contrato'!J$131,0)</f>
        <v>48500.005608/2002-33</v>
      </c>
      <c r="E21" s="233">
        <f>VLOOKUP($A21,'Dados de contrato'!$F$2:$AJ$130,'Dados de contrato'!M$131,0)</f>
        <v>119.39</v>
      </c>
      <c r="F21" s="242">
        <f>VLOOKUP($A21,'Dados de contrato'!$F$2:$AJ$130,'Dados de contrato'!N$131,0)</f>
        <v>37408</v>
      </c>
      <c r="G21" s="241">
        <f>VLOOKUP($A21,'Dados de contrato'!$F$2:$AJ$130,'Dados de contrato'!V$131,0)</f>
        <v>5</v>
      </c>
      <c r="H21" s="241">
        <f>VLOOKUP($A21,'Dados de contrato'!$F$2:$AJ$130,'Dados de contrato'!W$131,0)</f>
        <v>8</v>
      </c>
      <c r="I21" s="266">
        <f>VLOOKUP($A21,'Dados de contrato'!$F$2:$AJ$130,'Dados de contrato'!X$131,0)</f>
        <v>0.31850000000000001</v>
      </c>
      <c r="J21" s="266">
        <f>VLOOKUP($A21,'Dados de contrato'!$F$2:$AJ$130,'Dados de contrato'!Y$131,0)</f>
        <v>0.43009999999999998</v>
      </c>
      <c r="K21" s="266">
        <f>VLOOKUP($A21,'Dados de contrato'!$F$2:$AJ$130,'Dados de contrato'!Z$131,0)</f>
        <v>0.25140000000000001</v>
      </c>
      <c r="L21" s="234">
        <v>44136</v>
      </c>
      <c r="M21" s="233" t="str">
        <f t="shared" si="4"/>
        <v>não se aplica</v>
      </c>
      <c r="N21" s="235" t="str">
        <f t="shared" ca="1" si="5"/>
        <v>não se aplica</v>
      </c>
      <c r="O21" s="236" t="str">
        <f t="shared" ca="1" si="6"/>
        <v>0</v>
      </c>
      <c r="P21" s="237">
        <f>VLOOKUP(DATE(YEAR(F21),MONTH(F21)-1,1),Índices!$A$27:$I$10020,2,0)</f>
        <v>220.292</v>
      </c>
      <c r="Q21" s="237">
        <f>VLOOKUP(DATE(YEAR(L21),MONTH(L21)-1,1),Índices!$A$27:$I$10020,2,0)</f>
        <v>896.505</v>
      </c>
      <c r="R21" s="230">
        <f>VLOOKUP(DATE(YEAR(F21),MONTH(F21)-1,1),Índices!$A$27:$I$10020,3,0)</f>
        <v>1858.22</v>
      </c>
      <c r="S21" s="230">
        <f>VLOOKUP(DATE(YEAR(L21),MONTH(L21)-1,1),Índices!$A$27:$I$10020,3,0)</f>
        <v>5438.12</v>
      </c>
      <c r="T21" s="230">
        <f>VLOOKUP(DATE(YEAR(F21),MONTH(F21)-1,1),Índices!$A$27:$O$10020,4,0)</f>
        <v>1881.4</v>
      </c>
      <c r="U21" s="230">
        <f>VLOOKUP(DATE(YEAR(L21),MONTH(L21)-1,1),Índices!$A$27:$O$10020,4,0)</f>
        <v>5610.72</v>
      </c>
      <c r="V21" s="231">
        <f>VLOOKUP(DATE(YEAR(F21),MONTH(F21)-1,1),Índices!$A$27:$O$10020,9,0)</f>
        <v>5.9253184480287917</v>
      </c>
      <c r="W21" s="231">
        <f>VLOOKUP(DATE(YEAR(L21),MONTH(L21)-1,1),Índices!$A$27:$O$10020,9,0)</f>
        <v>21.269457541291981</v>
      </c>
      <c r="X21" s="231">
        <f>VLOOKUP(DATE(YEAR(F21),MONTH(F21)-1,1),Índices!$A$27:$O$10020,6,0)</f>
        <v>2.4803999999999999</v>
      </c>
      <c r="Y21" s="239">
        <f>VLOOKUP(DATE(YEAR(L21),MONTH(L21)-1,1),Índices!$A$27:$I$10020,5,0)</f>
        <v>5.6252000000000004</v>
      </c>
      <c r="Z21" s="238">
        <f>'VN base'!B$2*($I21*VLOOKUP(DATE(YEAR($L21),MONTH($L21)-1,1),Índices!$A:$I,2,0)/Índices!$B$122
                                 +$J21*VLOOKUP(DATE(YEAR($L21),MONTH($L21)-1,1),Índices!$A:$I,2,0)/Índices!$B$122
                                 +$K21*VLOOKUP(DATE(YEAR($L21),MONTH($L21)-1,1),Índices!$A:$I,5,0)/Índices!$F$122)</f>
        <v>300.06659111102084</v>
      </c>
      <c r="AA21" s="238">
        <f>'VN base'!C$2*($I21*VLOOKUP(DATE(YEAR($L21),MONTH($L21)-1,1),Índices!$A:$I,2,0)/Índices!$B$122
                                 +$J21*VLOOKUP(DATE(YEAR($L21),MONTH($L21)-1,1),Índices!$A:$I,2,0)/Índices!$B$122
                                 +$K21*VLOOKUP(DATE(YEAR($L21),MONTH($L21)-1,1),Índices!$A:$I,5,0)/Índices!$F$122)</f>
        <v>310.4766414729927</v>
      </c>
      <c r="AB21" s="238">
        <f>'VN base'!D$2*($I21*VLOOKUP(DATE(YEAR($L21),MONTH($L21)-1,1),Índices!$A:$I,2,0)/Índices!$B$122
                                 +$J21*VLOOKUP(DATE(YEAR($L21),MONTH($L21)-1,1),Índices!$A:$I,2,0)/Índices!$B$122
                                 +$K21*VLOOKUP(DATE(YEAR($L21),MONTH($L21)-1,1),Índices!$A:$I,5,0)/Índices!$F$122)</f>
        <v>328.84975824730952</v>
      </c>
      <c r="AC21" s="238">
        <f>'VN base'!E$2*($I21*VLOOKUP(DATE(YEAR($L21),MONTH($L21)-1,1),Índices!$A:$I,2,0)/Índices!$B$122
                                 +$J21*VLOOKUP(DATE(YEAR($L21),MONTH($L21)-1,1),Índices!$A:$I,2,0)/Índices!$B$122
                                 +$K21*VLOOKUP(DATE(YEAR($L21),MONTH($L21)-1,1),Índices!$A:$I,5,0)/Índices!$F$122)</f>
        <v>372.68809781943793</v>
      </c>
      <c r="AD21" s="238">
        <f>'VN base'!F$2*($I21*VLOOKUP(DATE(YEAR($L21),MONTH($L21)-1,1),Índices!$A:$I,2,0)/Índices!$B$122
                                 +$J21*VLOOKUP(DATE(YEAR($L21),MONTH($L21)-1,1),Índices!$A:$I,2,0)/Índices!$B$122
                                 +$K21*VLOOKUP(DATE(YEAR($L21),MONTH($L21)-1,1),Índices!$A:$I,5,0)/Índices!$F$122)</f>
        <v>465.38316777564131</v>
      </c>
      <c r="AE21" s="238">
        <f>'VN base'!G$2*($I21*VLOOKUP(DATE(YEAR($L21),MONTH($L21)-1,1),Índices!$A:$I,2,0)/Índices!$B$122
                                 +$J21*VLOOKUP(DATE(YEAR($L21),MONTH($L21)-1,1),Índices!$A:$I,2,0)/Índices!$B$122
                                 +$K21*VLOOKUP(DATE(YEAR($L21),MONTH($L21)-1,1),Índices!$A:$I,5,0)/Índices!$F$122)</f>
        <v>1095.4193233482076</v>
      </c>
      <c r="AF21" s="238">
        <f>IF(J21=0," ",('VN base'!H$2*($I21*VLOOKUP(DATE(YEAR($L21),MONTH($L21)-1,1),Índices!$A:$I,2,0)/Índices!$B$128
                                                   +$J21*VLOOKUP(DATE(YEAR($L21),MONTH($L21)-1,1),Índices!$A:$I,9,0)/Índices!$I$128
                                                   +$K21*VLOOKUP(DATE(YEAR($L21),MONTH($L21)-1,1),Índices!$A:$I,6,0)/Índices!$F$128)))</f>
        <v>320.54844440623515</v>
      </c>
      <c r="AG21" s="238">
        <f>IF(J21=0," ",('VN base'!I$2*($I21*VLOOKUP(DATE(YEAR($L21),MONTH($L21)-1,1),Índices!$A:$I,2,0)/Índices!$B$128
                                                   +$J21*VLOOKUP(DATE(YEAR($L21),MONTH($L21)-1,1),Índices!$A:$I,9,0)/Índices!$I$128
                                                   +$K21*VLOOKUP(DATE(YEAR($L21),MONTH($L21)-1,1),Índices!$A:$I,6,0)/Índices!$F$128)))</f>
        <v>374.54814940504531</v>
      </c>
      <c r="AH21" s="240">
        <f t="shared" ca="1" si="7"/>
        <v>0</v>
      </c>
      <c r="AI21" s="233">
        <f t="shared" si="8"/>
        <v>485.87207865015523</v>
      </c>
      <c r="AJ21" s="233">
        <f t="shared" si="0"/>
        <v>77536.983909738381</v>
      </c>
      <c r="AK21" s="233">
        <f t="shared" si="1"/>
        <v>14.632605396562301</v>
      </c>
      <c r="AL21" s="235">
        <f t="shared" si="2"/>
        <v>2.7677211977668756</v>
      </c>
      <c r="AM21" s="235">
        <f t="shared" si="3"/>
        <v>0.949832210056341</v>
      </c>
      <c r="AN21" s="227">
        <f>(12*894300*VLOOKUP((DATE(YEAR(L21),MONTH(L21)-1,1)),Índices!$A$3:$L$50000,10,0)+
   4613016*VLOOKUP(DATE(YEAR(L21),MONTH(L21)-1,1),Índices!$A$3:$L$50000,11,0)*(94.55*VLOOKUP(DATE(YEAR(L21),MONTH(L21)-1,1),Índices!$A$3:$L$50000,2,0)/Índices!$B$195)+
   4474286*(94.55*VLOOKUP(DATE(YEAR(L21),MONTH(L21)-1,1),Índices!$A$3:$L$50000,2,0)/Índices!$B$195))/
   4474286</f>
        <v>264.02510498339228</v>
      </c>
      <c r="AO21" s="240" t="str">
        <f t="shared" si="10"/>
        <v>ERRO</v>
      </c>
      <c r="AT21" s="195">
        <v>10</v>
      </c>
      <c r="AU21" s="57" t="s">
        <v>317</v>
      </c>
    </row>
    <row r="22" spans="1:47" ht="15.75" customHeight="1" x14ac:dyDescent="0.25">
      <c r="A22" s="241">
        <f>'Dados de contrato'!F22</f>
        <v>21</v>
      </c>
      <c r="B22" s="245" t="str">
        <f ca="1">OFFSET('Dados de contrato'!C$1,A22,0,1,1)</f>
        <v>Celesc</v>
      </c>
      <c r="C22" s="246" t="str">
        <f ca="1">OFFSET('Dados de contrato'!D$1,A22,0,1,1)</f>
        <v>Parque Eólico Santa Catarina Ltda</v>
      </c>
      <c r="D22" s="247" t="str">
        <f>VLOOKUP($A22,'Dados de contrato'!$F$2:$AJ$130,'Dados de contrato'!J$131,0)</f>
        <v>48500.005154/2002-28</v>
      </c>
      <c r="E22" s="233">
        <f>VLOOKUP($A22,'Dados de contrato'!$F$2:$AJ$130,'Dados de contrato'!M$131,0)</f>
        <v>118.63</v>
      </c>
      <c r="F22" s="242">
        <f>VLOOKUP($A22,'Dados de contrato'!$F$2:$AJ$130,'Dados de contrato'!N$131,0)</f>
        <v>37288</v>
      </c>
      <c r="G22" s="241">
        <f>VLOOKUP($A22,'Dados de contrato'!$F$2:$AJ$130,'Dados de contrato'!V$131,0)</f>
        <v>0</v>
      </c>
      <c r="H22" s="241">
        <f>VLOOKUP($A22,'Dados de contrato'!$F$2:$AJ$130,'Dados de contrato'!W$131,0)</f>
        <v>5</v>
      </c>
      <c r="I22" s="266">
        <f>VLOOKUP($A22,'Dados de contrato'!$F$2:$AJ$130,'Dados de contrato'!X$131,0)</f>
        <v>0</v>
      </c>
      <c r="J22" s="266">
        <f>VLOOKUP($A22,'Dados de contrato'!$F$2:$AJ$130,'Dados de contrato'!Y$131,0)</f>
        <v>0</v>
      </c>
      <c r="K22" s="266">
        <f>VLOOKUP($A22,'Dados de contrato'!$F$2:$AJ$130,'Dados de contrato'!Z$131,0)</f>
        <v>0</v>
      </c>
      <c r="L22" s="234">
        <v>44136</v>
      </c>
      <c r="M22" s="233" t="str">
        <f t="shared" si="4"/>
        <v>não se aplica</v>
      </c>
      <c r="N22" s="235" t="str">
        <f t="shared" ca="1" si="5"/>
        <v>não se aplica</v>
      </c>
      <c r="O22" s="236" t="str">
        <f t="shared" ca="1" si="6"/>
        <v>0</v>
      </c>
      <c r="P22" s="237">
        <f>VLOOKUP(DATE(YEAR(F22),MONTH(F22)-1,1),Índices!$A$27:$I$10020,2,0)</f>
        <v>216.94399999999999</v>
      </c>
      <c r="Q22" s="237">
        <f>VLOOKUP(DATE(YEAR(L22),MONTH(L22)-1,1),Índices!$A$27:$I$10020,2,0)</f>
        <v>896.505</v>
      </c>
      <c r="R22" s="230">
        <f>VLOOKUP(DATE(YEAR(F22),MONTH(F22)-1,1),Índices!$A$27:$I$10020,3,0)</f>
        <v>1822.08</v>
      </c>
      <c r="S22" s="230">
        <f>VLOOKUP(DATE(YEAR(L22),MONTH(L22)-1,1),Índices!$A$27:$I$10020,3,0)</f>
        <v>5438.12</v>
      </c>
      <c r="T22" s="230">
        <f>VLOOKUP(DATE(YEAR(F22),MONTH(F22)-1,1),Índices!$A$27:$O$10020,4,0)</f>
        <v>1849.78</v>
      </c>
      <c r="U22" s="230">
        <f>VLOOKUP(DATE(YEAR(L22),MONTH(L22)-1,1),Índices!$A$27:$O$10020,4,0)</f>
        <v>5610.72</v>
      </c>
      <c r="V22" s="231">
        <f>VLOOKUP(DATE(YEAR(F22),MONTH(F22)-1,1),Índices!$A$27:$O$10020,9,0)</f>
        <v>5.8983549701626519</v>
      </c>
      <c r="W22" s="231">
        <f>VLOOKUP(DATE(YEAR(L22),MONTH(L22)-1,1),Índices!$A$27:$O$10020,9,0)</f>
        <v>21.269457541291981</v>
      </c>
      <c r="X22" s="231">
        <f>VLOOKUP(DATE(YEAR(F22),MONTH(F22)-1,1),Índices!$A$27:$O$10020,6,0)</f>
        <v>2.3778999999999999</v>
      </c>
      <c r="Y22" s="239">
        <f>VLOOKUP(DATE(YEAR(L22),MONTH(L22)-1,1),Índices!$A$27:$I$10020,5,0)</f>
        <v>5.6252000000000004</v>
      </c>
      <c r="Z22" s="238">
        <f>'VN base'!B$2*($I22*VLOOKUP(DATE(YEAR($L22),MONTH($L22)-1,1),Índices!$A:$I,2,0)/Índices!$B$122
                                 +$J22*VLOOKUP(DATE(YEAR($L22),MONTH($L22)-1,1),Índices!$A:$I,2,0)/Índices!$B$122
                                 +$K22*VLOOKUP(DATE(YEAR($L22),MONTH($L22)-1,1),Índices!$A:$I,5,0)/Índices!$F$122)</f>
        <v>0</v>
      </c>
      <c r="AA22" s="238">
        <f>'VN base'!C$2*($I22*VLOOKUP(DATE(YEAR($L22),MONTH($L22)-1,1),Índices!$A:$I,2,0)/Índices!$B$122
                                 +$J22*VLOOKUP(DATE(YEAR($L22),MONTH($L22)-1,1),Índices!$A:$I,2,0)/Índices!$B$122
                                 +$K22*VLOOKUP(DATE(YEAR($L22),MONTH($L22)-1,1),Índices!$A:$I,5,0)/Índices!$F$122)</f>
        <v>0</v>
      </c>
      <c r="AB22" s="238">
        <f>'VN base'!D$2*($I22*VLOOKUP(DATE(YEAR($L22),MONTH($L22)-1,1),Índices!$A:$I,2,0)/Índices!$B$122
                                 +$J22*VLOOKUP(DATE(YEAR($L22),MONTH($L22)-1,1),Índices!$A:$I,2,0)/Índices!$B$122
                                 +$K22*VLOOKUP(DATE(YEAR($L22),MONTH($L22)-1,1),Índices!$A:$I,5,0)/Índices!$F$122)</f>
        <v>0</v>
      </c>
      <c r="AC22" s="238">
        <f>'VN base'!E$2*($I22*VLOOKUP(DATE(YEAR($L22),MONTH($L22)-1,1),Índices!$A:$I,2,0)/Índices!$B$122
                                 +$J22*VLOOKUP(DATE(YEAR($L22),MONTH($L22)-1,1),Índices!$A:$I,2,0)/Índices!$B$122
                                 +$K22*VLOOKUP(DATE(YEAR($L22),MONTH($L22)-1,1),Índices!$A:$I,5,0)/Índices!$F$122)</f>
        <v>0</v>
      </c>
      <c r="AD22" s="238">
        <f>'VN base'!F$2*($I22*VLOOKUP(DATE(YEAR($L22),MONTH($L22)-1,1),Índices!$A:$I,2,0)/Índices!$B$122
                                 +$J22*VLOOKUP(DATE(YEAR($L22),MONTH($L22)-1,1),Índices!$A:$I,2,0)/Índices!$B$122
                                 +$K22*VLOOKUP(DATE(YEAR($L22),MONTH($L22)-1,1),Índices!$A:$I,5,0)/Índices!$F$122)</f>
        <v>0</v>
      </c>
      <c r="AE22" s="238">
        <f>'VN base'!G$2*($I22*VLOOKUP(DATE(YEAR($L22),MONTH($L22)-1,1),Índices!$A:$I,2,0)/Índices!$B$122
                                 +$J22*VLOOKUP(DATE(YEAR($L22),MONTH($L22)-1,1),Índices!$A:$I,2,0)/Índices!$B$122
                                 +$K22*VLOOKUP(DATE(YEAR($L22),MONTH($L22)-1,1),Índices!$A:$I,5,0)/Índices!$F$122)</f>
        <v>0</v>
      </c>
      <c r="AF22" s="238" t="str">
        <f>IF(J22=0," ",('VN base'!H$2*($I22*VLOOKUP(DATE(YEAR($L22),MONTH($L22)-1,1),Índices!$A:$I,2,0)/Índices!$B$128
                                                   +$J22*VLOOKUP(DATE(YEAR($L22),MONTH($L22)-1,1),Índices!$A:$I,9,0)/Índices!$I$128
                                                   +$K22*VLOOKUP(DATE(YEAR($L22),MONTH($L22)-1,1),Índices!$A:$I,6,0)/Índices!$F$128)))</f>
        <v xml:space="preserve"> </v>
      </c>
      <c r="AG22" s="238" t="str">
        <f>IF(J22=0," ",('VN base'!I$2*($I22*VLOOKUP(DATE(YEAR($L22),MONTH($L22)-1,1),Índices!$A:$I,2,0)/Índices!$B$128
                                                   +$J22*VLOOKUP(DATE(YEAR($L22),MONTH($L22)-1,1),Índices!$A:$I,9,0)/Índices!$I$128
                                                   +$K22*VLOOKUP(DATE(YEAR($L22),MONTH($L22)-1,1),Índices!$A:$I,6,0)/Índices!$F$128)))</f>
        <v xml:space="preserve"> </v>
      </c>
      <c r="AH22" s="240">
        <f t="shared" ca="1" si="7"/>
        <v>0</v>
      </c>
      <c r="AI22" s="233">
        <f t="shared" si="8"/>
        <v>490.22968208385578</v>
      </c>
      <c r="AJ22" s="233">
        <f t="shared" si="0"/>
        <v>75785.097729516274</v>
      </c>
      <c r="AK22" s="233">
        <f t="shared" si="1"/>
        <v>0</v>
      </c>
      <c r="AL22" s="235">
        <f t="shared" si="2"/>
        <v>1.7007532014740387</v>
      </c>
      <c r="AM22" s="235">
        <f t="shared" si="3"/>
        <v>0</v>
      </c>
      <c r="AN22" s="227">
        <f>(12*894300*VLOOKUP((DATE(YEAR(L22),MONTH(L22)-1,1)),Índices!$A$3:$L$50000,10,0)+
   4613016*VLOOKUP(DATE(YEAR(L22),MONTH(L22)-1,1),Índices!$A$3:$L$50000,11,0)*(94.55*VLOOKUP(DATE(YEAR(L22),MONTH(L22)-1,1),Índices!$A$3:$L$50000,2,0)/Índices!$B$195)+
   4474286*(94.55*VLOOKUP(DATE(YEAR(L22),MONTH(L22)-1,1),Índices!$A$3:$L$50000,2,0)/Índices!$B$195))/
   4474286</f>
        <v>264.02510498339228</v>
      </c>
      <c r="AO22" s="240">
        <f t="shared" si="10"/>
        <v>0</v>
      </c>
      <c r="AT22" s="195">
        <v>11</v>
      </c>
      <c r="AU22" s="57" t="s">
        <v>304</v>
      </c>
    </row>
    <row r="23" spans="1:47" ht="15.75" customHeight="1" x14ac:dyDescent="0.25">
      <c r="A23" s="241">
        <f>'Dados de contrato'!F23</f>
        <v>22</v>
      </c>
      <c r="B23" s="245" t="str">
        <f ca="1">OFFSET('Dados de contrato'!C$1,A23,0,1,1)</f>
        <v>Celesc</v>
      </c>
      <c r="C23" s="246" t="str">
        <f ca="1">OFFSET('Dados de contrato'!D$1,A23,0,1,1)</f>
        <v>Central Nacional de Energia Eólica Ltda</v>
      </c>
      <c r="D23" s="247" t="str">
        <f>VLOOKUP($A23,'Dados de contrato'!$F$2:$AJ$130,'Dados de contrato'!J$131,0)</f>
        <v>48500.002162/2002-40</v>
      </c>
      <c r="E23" s="233">
        <f>VLOOKUP($A23,'Dados de contrato'!$F$2:$AJ$130,'Dados de contrato'!M$131,0)</f>
        <v>123</v>
      </c>
      <c r="F23" s="242">
        <f>VLOOKUP($A23,'Dados de contrato'!$F$2:$AJ$130,'Dados de contrato'!N$131,0)</f>
        <v>37347</v>
      </c>
      <c r="G23" s="241">
        <f>VLOOKUP($A23,'Dados de contrato'!$F$2:$AJ$130,'Dados de contrato'!V$131,0)</f>
        <v>0</v>
      </c>
      <c r="H23" s="241">
        <f>VLOOKUP($A23,'Dados de contrato'!$F$2:$AJ$130,'Dados de contrato'!W$131,0)</f>
        <v>5</v>
      </c>
      <c r="I23" s="266">
        <f>VLOOKUP($A23,'Dados de contrato'!$F$2:$AJ$130,'Dados de contrato'!X$131,0)</f>
        <v>0</v>
      </c>
      <c r="J23" s="266">
        <f>VLOOKUP($A23,'Dados de contrato'!$F$2:$AJ$130,'Dados de contrato'!Y$131,0)</f>
        <v>0</v>
      </c>
      <c r="K23" s="266">
        <f>VLOOKUP($A23,'Dados de contrato'!$F$2:$AJ$130,'Dados de contrato'!Z$131,0)</f>
        <v>0</v>
      </c>
      <c r="L23" s="234">
        <v>44136</v>
      </c>
      <c r="M23" s="233" t="str">
        <f t="shared" si="4"/>
        <v>não se aplica</v>
      </c>
      <c r="N23" s="235" t="str">
        <f t="shared" ca="1" si="5"/>
        <v>não se aplica</v>
      </c>
      <c r="O23" s="236" t="str">
        <f t="shared" ca="1" si="6"/>
        <v>0</v>
      </c>
      <c r="P23" s="237">
        <f>VLOOKUP(DATE(YEAR(F23),MONTH(F23)-1,1),Índices!$A$27:$I$10020,2,0)</f>
        <v>217.27600000000001</v>
      </c>
      <c r="Q23" s="237">
        <f>VLOOKUP(DATE(YEAR(L23),MONTH(L23)-1,1),Índices!$A$27:$I$10020,2,0)</f>
        <v>896.505</v>
      </c>
      <c r="R23" s="230">
        <f>VLOOKUP(DATE(YEAR(F23),MONTH(F23)-1,1),Índices!$A$27:$I$10020,3,0)</f>
        <v>1839.61</v>
      </c>
      <c r="S23" s="230">
        <f>VLOOKUP(DATE(YEAR(L23),MONTH(L23)-1,1),Índices!$A$27:$I$10020,3,0)</f>
        <v>5438.12</v>
      </c>
      <c r="T23" s="230">
        <f>VLOOKUP(DATE(YEAR(F23),MONTH(F23)-1,1),Índices!$A$27:$O$10020,4,0)</f>
        <v>1867.01</v>
      </c>
      <c r="U23" s="230">
        <f>VLOOKUP(DATE(YEAR(L23),MONTH(L23)-1,1),Índices!$A$27:$O$10020,4,0)</f>
        <v>5610.72</v>
      </c>
      <c r="V23" s="231">
        <f>VLOOKUP(DATE(YEAR(F23),MONTH(F23)-1,1),Índices!$A$27:$O$10020,9,0)</f>
        <v>6.0252303584621316</v>
      </c>
      <c r="W23" s="231">
        <f>VLOOKUP(DATE(YEAR(L23),MONTH(L23)-1,1),Índices!$A$27:$O$10020,9,0)</f>
        <v>21.269457541291981</v>
      </c>
      <c r="X23" s="231">
        <f>VLOOKUP(DATE(YEAR(F23),MONTH(F23)-1,1),Índices!$A$27:$O$10020,6,0)</f>
        <v>2.3466</v>
      </c>
      <c r="Y23" s="239">
        <f>VLOOKUP(DATE(YEAR(L23),MONTH(L23)-1,1),Índices!$A$27:$I$10020,5,0)</f>
        <v>5.6252000000000004</v>
      </c>
      <c r="Z23" s="238">
        <f>'VN base'!B$2*($I23*VLOOKUP(DATE(YEAR($L23),MONTH($L23)-1,1),Índices!$A:$I,2,0)/Índices!$B$122
                                 +$J23*VLOOKUP(DATE(YEAR($L23),MONTH($L23)-1,1),Índices!$A:$I,2,0)/Índices!$B$122
                                 +$K23*VLOOKUP(DATE(YEAR($L23),MONTH($L23)-1,1),Índices!$A:$I,5,0)/Índices!$F$122)</f>
        <v>0</v>
      </c>
      <c r="AA23" s="238">
        <f>'VN base'!C$2*($I23*VLOOKUP(DATE(YEAR($L23),MONTH($L23)-1,1),Índices!$A:$I,2,0)/Índices!$B$122
                                 +$J23*VLOOKUP(DATE(YEAR($L23),MONTH($L23)-1,1),Índices!$A:$I,2,0)/Índices!$B$122
                                 +$K23*VLOOKUP(DATE(YEAR($L23),MONTH($L23)-1,1),Índices!$A:$I,5,0)/Índices!$F$122)</f>
        <v>0</v>
      </c>
      <c r="AB23" s="238">
        <f>'VN base'!D$2*($I23*VLOOKUP(DATE(YEAR($L23),MONTH($L23)-1,1),Índices!$A:$I,2,0)/Índices!$B$122
                                 +$J23*VLOOKUP(DATE(YEAR($L23),MONTH($L23)-1,1),Índices!$A:$I,2,0)/Índices!$B$122
                                 +$K23*VLOOKUP(DATE(YEAR($L23),MONTH($L23)-1,1),Índices!$A:$I,5,0)/Índices!$F$122)</f>
        <v>0</v>
      </c>
      <c r="AC23" s="238">
        <f>'VN base'!E$2*($I23*VLOOKUP(DATE(YEAR($L23),MONTH($L23)-1,1),Índices!$A:$I,2,0)/Índices!$B$122
                                 +$J23*VLOOKUP(DATE(YEAR($L23),MONTH($L23)-1,1),Índices!$A:$I,2,0)/Índices!$B$122
                                 +$K23*VLOOKUP(DATE(YEAR($L23),MONTH($L23)-1,1),Índices!$A:$I,5,0)/Índices!$F$122)</f>
        <v>0</v>
      </c>
      <c r="AD23" s="238">
        <f>'VN base'!F$2*($I23*VLOOKUP(DATE(YEAR($L23),MONTH($L23)-1,1),Índices!$A:$I,2,0)/Índices!$B$122
                                 +$J23*VLOOKUP(DATE(YEAR($L23),MONTH($L23)-1,1),Índices!$A:$I,2,0)/Índices!$B$122
                                 +$K23*VLOOKUP(DATE(YEAR($L23),MONTH($L23)-1,1),Índices!$A:$I,5,0)/Índices!$F$122)</f>
        <v>0</v>
      </c>
      <c r="AE23" s="238">
        <f>'VN base'!G$2*($I23*VLOOKUP(DATE(YEAR($L23),MONTH($L23)-1,1),Índices!$A:$I,2,0)/Índices!$B$122
                                 +$J23*VLOOKUP(DATE(YEAR($L23),MONTH($L23)-1,1),Índices!$A:$I,2,0)/Índices!$B$122
                                 +$K23*VLOOKUP(DATE(YEAR($L23),MONTH($L23)-1,1),Índices!$A:$I,5,0)/Índices!$F$122)</f>
        <v>0</v>
      </c>
      <c r="AF23" s="238" t="str">
        <f>IF(J23=0," ",('VN base'!H$2*($I23*VLOOKUP(DATE(YEAR($L23),MONTH($L23)-1,1),Índices!$A:$I,2,0)/Índices!$B$128
                                                   +$J23*VLOOKUP(DATE(YEAR($L23),MONTH($L23)-1,1),Índices!$A:$I,9,0)/Índices!$I$128
                                                   +$K23*VLOOKUP(DATE(YEAR($L23),MONTH($L23)-1,1),Índices!$A:$I,6,0)/Índices!$F$128)))</f>
        <v xml:space="preserve"> </v>
      </c>
      <c r="AG23" s="238" t="str">
        <f>IF(J23=0," ",('VN base'!I$2*($I23*VLOOKUP(DATE(YEAR($L23),MONTH($L23)-1,1),Índices!$A:$I,2,0)/Índices!$B$128
                                                   +$J23*VLOOKUP(DATE(YEAR($L23),MONTH($L23)-1,1),Índices!$A:$I,9,0)/Índices!$I$128
                                                   +$K23*VLOOKUP(DATE(YEAR($L23),MONTH($L23)-1,1),Índices!$A:$I,6,0)/Índices!$F$128)))</f>
        <v xml:space="preserve"> </v>
      </c>
      <c r="AH23" s="240">
        <f t="shared" ca="1" si="7"/>
        <v>0</v>
      </c>
      <c r="AI23" s="233">
        <f t="shared" si="8"/>
        <v>507.51171321268799</v>
      </c>
      <c r="AJ23" s="233">
        <f t="shared" si="0"/>
        <v>76635.283316880552</v>
      </c>
      <c r="AK23" s="233">
        <f t="shared" si="1"/>
        <v>0</v>
      </c>
      <c r="AL23" s="235">
        <f t="shared" si="2"/>
        <v>1.7165950732973894</v>
      </c>
      <c r="AM23" s="235">
        <f t="shared" si="3"/>
        <v>0</v>
      </c>
      <c r="AN23" s="227">
        <f>(12*894300*VLOOKUP((DATE(YEAR(L23),MONTH(L23)-1,1)),Índices!$A$3:$L$50000,10,0)+
   4613016*VLOOKUP(DATE(YEAR(L23),MONTH(L23)-1,1),Índices!$A$3:$L$50000,11,0)*(94.55*VLOOKUP(DATE(YEAR(L23),MONTH(L23)-1,1),Índices!$A$3:$L$50000,2,0)/Índices!$B$195)+
   4474286*(94.55*VLOOKUP(DATE(YEAR(L23),MONTH(L23)-1,1),Índices!$A$3:$L$50000,2,0)/Índices!$B$195))/
   4474286</f>
        <v>264.02510498339228</v>
      </c>
      <c r="AO23" s="240">
        <f t="shared" si="10"/>
        <v>0</v>
      </c>
      <c r="AT23" s="195">
        <v>12</v>
      </c>
      <c r="AU23" s="57" t="s">
        <v>49</v>
      </c>
    </row>
    <row r="24" spans="1:47" ht="15.75" customHeight="1" x14ac:dyDescent="0.25">
      <c r="A24" s="241">
        <f>'Dados de contrato'!F24</f>
        <v>23</v>
      </c>
      <c r="B24" s="245" t="str">
        <f ca="1">OFFSET('Dados de contrato'!C$1,A24,0,1,1)</f>
        <v>Edp SP</v>
      </c>
      <c r="C24" s="246" t="str">
        <f ca="1">OFFSET('Dados de contrato'!D$1,A24,0,1,1)</f>
        <v>Investco</v>
      </c>
      <c r="D24" s="247" t="str">
        <f>VLOOKUP($A24,'Dados de contrato'!$F$2:$AJ$130,'Dados de contrato'!J$131,0)</f>
        <v>48500.004195/2002-70</v>
      </c>
      <c r="E24" s="233">
        <f>VLOOKUP($A24,'Dados de contrato'!$F$2:$AJ$130,'Dados de contrato'!M$131,0)</f>
        <v>94.55</v>
      </c>
      <c r="F24" s="242">
        <f>VLOOKUP($A24,'Dados de contrato'!$F$2:$AJ$130,'Dados de contrato'!N$131,0)</f>
        <v>39114</v>
      </c>
      <c r="G24" s="241">
        <f>VLOOKUP($A24,'Dados de contrato'!$F$2:$AJ$130,'Dados de contrato'!V$131,0)</f>
        <v>0</v>
      </c>
      <c r="H24" s="241">
        <f>VLOOKUP($A24,'Dados de contrato'!$F$2:$AJ$130,'Dados de contrato'!W$131,0)</f>
        <v>12</v>
      </c>
      <c r="I24" s="266">
        <f>VLOOKUP($A24,'Dados de contrato'!$F$2:$AJ$130,'Dados de contrato'!X$131,0)</f>
        <v>0</v>
      </c>
      <c r="J24" s="266">
        <f>VLOOKUP($A24,'Dados de contrato'!$F$2:$AJ$130,'Dados de contrato'!Y$131,0)</f>
        <v>0</v>
      </c>
      <c r="K24" s="266">
        <f>VLOOKUP($A24,'Dados de contrato'!$F$2:$AJ$130,'Dados de contrato'!Z$131,0)</f>
        <v>0</v>
      </c>
      <c r="L24" s="234">
        <v>44136</v>
      </c>
      <c r="M24" s="233" t="str">
        <f t="shared" si="4"/>
        <v>não se aplica</v>
      </c>
      <c r="N24" s="235" t="str">
        <f t="shared" ca="1" si="5"/>
        <v>não se aplica</v>
      </c>
      <c r="O24" s="236" t="str">
        <f t="shared" ca="1" si="6"/>
        <v>0</v>
      </c>
      <c r="P24" s="237">
        <f>VLOOKUP(DATE(YEAR(F24),MONTH(F24)-1,1),Índices!$A$27:$I$10020,2,0)</f>
        <v>349.59300000000002</v>
      </c>
      <c r="Q24" s="237">
        <f>VLOOKUP(DATE(YEAR(L24),MONTH(L24)-1,1),Índices!$A$27:$I$10020,2,0)</f>
        <v>896.505</v>
      </c>
      <c r="R24" s="230">
        <f>VLOOKUP(DATE(YEAR(F24),MONTH(F24)-1,1),Índices!$A$27:$I$10020,3,0)</f>
        <v>2626.56</v>
      </c>
      <c r="S24" s="230">
        <f>VLOOKUP(DATE(YEAR(L24),MONTH(L24)-1,1),Índices!$A$27:$I$10020,3,0)</f>
        <v>5438.12</v>
      </c>
      <c r="T24" s="230">
        <f>VLOOKUP(DATE(YEAR(F24),MONTH(F24)-1,1),Índices!$A$27:$O$10020,4,0)</f>
        <v>2670.07</v>
      </c>
      <c r="U24" s="230">
        <f>VLOOKUP(DATE(YEAR(L24),MONTH(L24)-1,1),Índices!$A$27:$O$10020,4,0)</f>
        <v>5610.72</v>
      </c>
      <c r="V24" s="231">
        <f>VLOOKUP(DATE(YEAR(F24),MONTH(F24)-1,1),Índices!$A$27:$O$10020,9,0)</f>
        <v>7.5082280369507224</v>
      </c>
      <c r="W24" s="231">
        <f>VLOOKUP(DATE(YEAR(L24),MONTH(L24)-1,1),Índices!$A$27:$O$10020,9,0)</f>
        <v>21.269457541291981</v>
      </c>
      <c r="X24" s="231">
        <f>VLOOKUP(DATE(YEAR(F24),MONTH(F24)-1,1),Índices!$A$27:$O$10020,6,0)</f>
        <v>2.1385000000000001</v>
      </c>
      <c r="Y24" s="239">
        <f>VLOOKUP(DATE(YEAR(L24),MONTH(L24)-1,1),Índices!$A$27:$I$10020,5,0)</f>
        <v>5.6252000000000004</v>
      </c>
      <c r="Z24" s="238">
        <f>'VN base'!B$2*($I24*VLOOKUP(DATE(YEAR($L24),MONTH($L24)-1,1),Índices!$A:$I,2,0)/Índices!$B$122
                                 +$J24*VLOOKUP(DATE(YEAR($L24),MONTH($L24)-1,1),Índices!$A:$I,2,0)/Índices!$B$122
                                 +$K24*VLOOKUP(DATE(YEAR($L24),MONTH($L24)-1,1),Índices!$A:$I,5,0)/Índices!$F$122)</f>
        <v>0</v>
      </c>
      <c r="AA24" s="238">
        <f>'VN base'!C$2*($I24*VLOOKUP(DATE(YEAR($L24),MONTH($L24)-1,1),Índices!$A:$I,2,0)/Índices!$B$122
                                 +$J24*VLOOKUP(DATE(YEAR($L24),MONTH($L24)-1,1),Índices!$A:$I,2,0)/Índices!$B$122
                                 +$K24*VLOOKUP(DATE(YEAR($L24),MONTH($L24)-1,1),Índices!$A:$I,5,0)/Índices!$F$122)</f>
        <v>0</v>
      </c>
      <c r="AB24" s="238">
        <f>'VN base'!D$2*($I24*VLOOKUP(DATE(YEAR($L24),MONTH($L24)-1,1),Índices!$A:$I,2,0)/Índices!$B$122
                                 +$J24*VLOOKUP(DATE(YEAR($L24),MONTH($L24)-1,1),Índices!$A:$I,2,0)/Índices!$B$122
                                 +$K24*VLOOKUP(DATE(YEAR($L24),MONTH($L24)-1,1),Índices!$A:$I,5,0)/Índices!$F$122)</f>
        <v>0</v>
      </c>
      <c r="AC24" s="238">
        <f>'VN base'!E$2*($I24*VLOOKUP(DATE(YEAR($L24),MONTH($L24)-1,1),Índices!$A:$I,2,0)/Índices!$B$122
                                 +$J24*VLOOKUP(DATE(YEAR($L24),MONTH($L24)-1,1),Índices!$A:$I,2,0)/Índices!$B$122
                                 +$K24*VLOOKUP(DATE(YEAR($L24),MONTH($L24)-1,1),Índices!$A:$I,5,0)/Índices!$F$122)</f>
        <v>0</v>
      </c>
      <c r="AD24" s="238">
        <f>'VN base'!F$2*($I24*VLOOKUP(DATE(YEAR($L24),MONTH($L24)-1,1),Índices!$A:$I,2,0)/Índices!$B$122
                                 +$J24*VLOOKUP(DATE(YEAR($L24),MONTH($L24)-1,1),Índices!$A:$I,2,0)/Índices!$B$122
                                 +$K24*VLOOKUP(DATE(YEAR($L24),MONTH($L24)-1,1),Índices!$A:$I,5,0)/Índices!$F$122)</f>
        <v>0</v>
      </c>
      <c r="AE24" s="238">
        <f>'VN base'!G$2*($I24*VLOOKUP(DATE(YEAR($L24),MONTH($L24)-1,1),Índices!$A:$I,2,0)/Índices!$B$122
                                 +$J24*VLOOKUP(DATE(YEAR($L24),MONTH($L24)-1,1),Índices!$A:$I,2,0)/Índices!$B$122
                                 +$K24*VLOOKUP(DATE(YEAR($L24),MONTH($L24)-1,1),Índices!$A:$I,5,0)/Índices!$F$122)</f>
        <v>0</v>
      </c>
      <c r="AF24" s="238" t="str">
        <f>IF(J24=0," ",('VN base'!H$2*($I24*VLOOKUP(DATE(YEAR($L24),MONTH($L24)-1,1),Índices!$A:$I,2,0)/Índices!$B$128
                                                   +$J24*VLOOKUP(DATE(YEAR($L24),MONTH($L24)-1,1),Índices!$A:$I,9,0)/Índices!$I$128
                                                   +$K24*VLOOKUP(DATE(YEAR($L24),MONTH($L24)-1,1),Índices!$A:$I,6,0)/Índices!$F$128)))</f>
        <v xml:space="preserve"> </v>
      </c>
      <c r="AG24" s="238" t="str">
        <f>IF(J24=0," ",('VN base'!I$2*($I24*VLOOKUP(DATE(YEAR($L24),MONTH($L24)-1,1),Índices!$A:$I,2,0)/Índices!$B$128
                                                   +$J24*VLOOKUP(DATE(YEAR($L24),MONTH($L24)-1,1),Índices!$A:$I,9,0)/Índices!$I$128
                                                   +$K24*VLOOKUP(DATE(YEAR($L24),MONTH($L24)-1,1),Índices!$A:$I,6,0)/Índices!$F$128)))</f>
        <v xml:space="preserve"> </v>
      </c>
      <c r="AH24" s="240">
        <f t="shared" ca="1" si="7"/>
        <v>0</v>
      </c>
      <c r="AI24" s="233">
        <f t="shared" si="8"/>
        <v>242.46637589997511</v>
      </c>
      <c r="AJ24" s="233">
        <f t="shared" si="0"/>
        <v>114595.30938477756</v>
      </c>
      <c r="AK24" s="233">
        <f t="shared" si="1"/>
        <v>0</v>
      </c>
      <c r="AL24" s="235">
        <f t="shared" si="2"/>
        <v>5.8918964642192533</v>
      </c>
      <c r="AM24" s="235">
        <f t="shared" si="3"/>
        <v>0</v>
      </c>
      <c r="AN24" s="227">
        <f>(12*894300*VLOOKUP((DATE(YEAR(L24),MONTH(L24)-1,1)),Índices!$A$3:$L$50000,10,0)+
   4613016*VLOOKUP(DATE(YEAR(L24),MONTH(L24)-1,1),Índices!$A$3:$L$50000,11,0)*(94.55*VLOOKUP(DATE(YEAR(L24),MONTH(L24)-1,1),Índices!$A$3:$L$50000,2,0)/Índices!$B$195)+
   4474286*(94.55*VLOOKUP(DATE(YEAR(L24),MONTH(L24)-1,1),Índices!$A$3:$L$50000,2,0)/Índices!$B$195))/
   4474286</f>
        <v>264.02510498339228</v>
      </c>
      <c r="AO24" s="240" t="str">
        <f t="shared" si="10"/>
        <v>ERRO</v>
      </c>
      <c r="AT24" s="195">
        <v>13</v>
      </c>
      <c r="AU24" s="57" t="s">
        <v>338</v>
      </c>
    </row>
    <row r="25" spans="1:47" ht="15.75" customHeight="1" x14ac:dyDescent="0.25">
      <c r="A25" s="241">
        <f>'Dados de contrato'!F25</f>
        <v>24</v>
      </c>
      <c r="B25" s="245" t="str">
        <f ca="1">OFFSET('Dados de contrato'!C$1,A25,0,1,1)</f>
        <v>EMT</v>
      </c>
      <c r="C25" s="246" t="str">
        <f ca="1">OFFSET('Dados de contrato'!D$1,A25,0,1,1)</f>
        <v>Global Energia Elétrica S/A</v>
      </c>
      <c r="D25" s="247" t="str">
        <f>VLOOKUP($A25,'Dados de contrato'!$F$2:$AJ$130,'Dados de contrato'!J$131,0)</f>
        <v>48500.001069/2003-90</v>
      </c>
      <c r="E25" s="233">
        <f>VLOOKUP($A25,'Dados de contrato'!$F$2:$AJ$130,'Dados de contrato'!M$131,0)</f>
        <v>64</v>
      </c>
      <c r="F25" s="242">
        <f>VLOOKUP($A25,'Dados de contrato'!$F$2:$AJ$130,'Dados de contrato'!N$131,0)</f>
        <v>37135</v>
      </c>
      <c r="G25" s="241">
        <f>VLOOKUP($A25,'Dados de contrato'!$F$2:$AJ$130,'Dados de contrato'!V$131,0)</f>
        <v>0</v>
      </c>
      <c r="H25" s="241">
        <f>VLOOKUP($A25,'Dados de contrato'!$F$2:$AJ$130,'Dados de contrato'!W$131,0)</f>
        <v>0</v>
      </c>
      <c r="I25" s="266">
        <f>VLOOKUP($A25,'Dados de contrato'!$F$2:$AJ$130,'Dados de contrato'!X$131,0)</f>
        <v>0</v>
      </c>
      <c r="J25" s="266">
        <f>VLOOKUP($A25,'Dados de contrato'!$F$2:$AJ$130,'Dados de contrato'!Y$131,0)</f>
        <v>0</v>
      </c>
      <c r="K25" s="266">
        <f>VLOOKUP($A25,'Dados de contrato'!$F$2:$AJ$130,'Dados de contrato'!Z$131,0)</f>
        <v>0</v>
      </c>
      <c r="L25" s="234">
        <v>44136</v>
      </c>
      <c r="M25" s="233" t="str">
        <f t="shared" si="4"/>
        <v>não se aplica</v>
      </c>
      <c r="N25" s="235" t="str">
        <f t="shared" ca="1" si="5"/>
        <v>não se aplica</v>
      </c>
      <c r="O25" s="236" t="str">
        <f t="shared" ca="1" si="6"/>
        <v>0</v>
      </c>
      <c r="P25" s="237">
        <f>VLOOKUP(DATE(YEAR(F25),MONTH(F25)-1,1),Índices!$A$27:$I$10020,2,0)</f>
        <v>210.21100000000001</v>
      </c>
      <c r="Q25" s="237">
        <f>VLOOKUP(DATE(YEAR(L25),MONTH(L25)-1,1),Índices!$A$27:$I$10020,2,0)</f>
        <v>896.505</v>
      </c>
      <c r="R25" s="230">
        <f>VLOOKUP(DATE(YEAR(F25),MONTH(F25)-1,1),Índices!$A$27:$I$10020,3,0)</f>
        <v>1768.57</v>
      </c>
      <c r="S25" s="230">
        <f>VLOOKUP(DATE(YEAR(L25),MONTH(L25)-1,1),Índices!$A$27:$I$10020,3,0)</f>
        <v>5438.12</v>
      </c>
      <c r="T25" s="230">
        <f>VLOOKUP(DATE(YEAR(F25),MONTH(F25)-1,1),Índices!$A$27:$O$10020,4,0)</f>
        <v>1769.14</v>
      </c>
      <c r="U25" s="230">
        <f>VLOOKUP(DATE(YEAR(L25),MONTH(L25)-1,1),Índices!$A$27:$O$10020,4,0)</f>
        <v>5610.72</v>
      </c>
      <c r="V25" s="231">
        <f>VLOOKUP(DATE(YEAR(F25),MONTH(F25)-1,1),Índices!$A$27:$O$10020,9,0)</f>
        <v>6.2427808539120715</v>
      </c>
      <c r="W25" s="231">
        <f>VLOOKUP(DATE(YEAR(L25),MONTH(L25)-1,1),Índices!$A$27:$O$10020,9,0)</f>
        <v>21.269457541291981</v>
      </c>
      <c r="X25" s="231">
        <f>VLOOKUP(DATE(YEAR(F25),MONTH(F25)-1,1),Índices!$A$27:$O$10020,6,0)</f>
        <v>2.5106000000000002</v>
      </c>
      <c r="Y25" s="239">
        <f>VLOOKUP(DATE(YEAR(L25),MONTH(L25)-1,1),Índices!$A$27:$I$10020,5,0)</f>
        <v>5.6252000000000004</v>
      </c>
      <c r="Z25" s="238">
        <f>'VN base'!B$2*($I25*VLOOKUP(DATE(YEAR($L25),MONTH($L25)-1,1),Índices!$A:$I,2,0)/Índices!$B$122
                                 +$J25*VLOOKUP(DATE(YEAR($L25),MONTH($L25)-1,1),Índices!$A:$I,2,0)/Índices!$B$122
                                 +$K25*VLOOKUP(DATE(YEAR($L25),MONTH($L25)-1,1),Índices!$A:$I,5,0)/Índices!$F$122)</f>
        <v>0</v>
      </c>
      <c r="AA25" s="238">
        <f>'VN base'!C$2*($I25*VLOOKUP(DATE(YEAR($L25),MONTH($L25)-1,1),Índices!$A:$I,2,0)/Índices!$B$122
                                 +$J25*VLOOKUP(DATE(YEAR($L25),MONTH($L25)-1,1),Índices!$A:$I,2,0)/Índices!$B$122
                                 +$K25*VLOOKUP(DATE(YEAR($L25),MONTH($L25)-1,1),Índices!$A:$I,5,0)/Índices!$F$122)</f>
        <v>0</v>
      </c>
      <c r="AB25" s="238">
        <f>'VN base'!D$2*($I25*VLOOKUP(DATE(YEAR($L25),MONTH($L25)-1,1),Índices!$A:$I,2,0)/Índices!$B$122
                                 +$J25*VLOOKUP(DATE(YEAR($L25),MONTH($L25)-1,1),Índices!$A:$I,2,0)/Índices!$B$122
                                 +$K25*VLOOKUP(DATE(YEAR($L25),MONTH($L25)-1,1),Índices!$A:$I,5,0)/Índices!$F$122)</f>
        <v>0</v>
      </c>
      <c r="AC25" s="238">
        <f>'VN base'!E$2*($I25*VLOOKUP(DATE(YEAR($L25),MONTH($L25)-1,1),Índices!$A:$I,2,0)/Índices!$B$122
                                 +$J25*VLOOKUP(DATE(YEAR($L25),MONTH($L25)-1,1),Índices!$A:$I,2,0)/Índices!$B$122
                                 +$K25*VLOOKUP(DATE(YEAR($L25),MONTH($L25)-1,1),Índices!$A:$I,5,0)/Índices!$F$122)</f>
        <v>0</v>
      </c>
      <c r="AD25" s="238">
        <f>'VN base'!F$2*($I25*VLOOKUP(DATE(YEAR($L25),MONTH($L25)-1,1),Índices!$A:$I,2,0)/Índices!$B$122
                                 +$J25*VLOOKUP(DATE(YEAR($L25),MONTH($L25)-1,1),Índices!$A:$I,2,0)/Índices!$B$122
                                 +$K25*VLOOKUP(DATE(YEAR($L25),MONTH($L25)-1,1),Índices!$A:$I,5,0)/Índices!$F$122)</f>
        <v>0</v>
      </c>
      <c r="AE25" s="238">
        <f>'VN base'!G$2*($I25*VLOOKUP(DATE(YEAR($L25),MONTH($L25)-1,1),Índices!$A:$I,2,0)/Índices!$B$122
                                 +$J25*VLOOKUP(DATE(YEAR($L25),MONTH($L25)-1,1),Índices!$A:$I,2,0)/Índices!$B$122
                                 +$K25*VLOOKUP(DATE(YEAR($L25),MONTH($L25)-1,1),Índices!$A:$I,5,0)/Índices!$F$122)</f>
        <v>0</v>
      </c>
      <c r="AF25" s="238" t="str">
        <f>IF(J25=0," ",('VN base'!H$2*($I25*VLOOKUP(DATE(YEAR($L25),MONTH($L25)-1,1),Índices!$A:$I,2,0)/Índices!$B$128
                                                   +$J25*VLOOKUP(DATE(YEAR($L25),MONTH($L25)-1,1),Índices!$A:$I,9,0)/Índices!$I$128
                                                   +$K25*VLOOKUP(DATE(YEAR($L25),MONTH($L25)-1,1),Índices!$A:$I,6,0)/Índices!$F$128)))</f>
        <v xml:space="preserve"> </v>
      </c>
      <c r="AG25" s="238" t="str">
        <f>IF(J25=0," ",('VN base'!I$2*($I25*VLOOKUP(DATE(YEAR($L25),MONTH($L25)-1,1),Índices!$A:$I,2,0)/Índices!$B$128
                                                   +$J25*VLOOKUP(DATE(YEAR($L25),MONTH($L25)-1,1),Índices!$A:$I,9,0)/Índices!$I$128
                                                   +$K25*VLOOKUP(DATE(YEAR($L25),MONTH($L25)-1,1),Índices!$A:$I,6,0)/Índices!$F$128)))</f>
        <v xml:space="preserve"> </v>
      </c>
      <c r="AH25" s="240">
        <f t="shared" ca="1" si="7"/>
        <v>0</v>
      </c>
      <c r="AI25" s="233">
        <f t="shared" si="8"/>
        <v>272.94632535880612</v>
      </c>
      <c r="AJ25" s="233">
        <f t="shared" si="0"/>
        <v>73257.647140841378</v>
      </c>
      <c r="AK25" s="233">
        <f t="shared" si="1"/>
        <v>0</v>
      </c>
      <c r="AL25" s="235">
        <f t="shared" si="2"/>
        <v>0</v>
      </c>
      <c r="AM25" s="235">
        <f t="shared" si="3"/>
        <v>0</v>
      </c>
      <c r="AN25" s="227">
        <f>(12*894300*VLOOKUP((DATE(YEAR(L25),MONTH(L25)-1,1)),Índices!$A$3:$L$50000,10,0)+
   4613016*VLOOKUP(DATE(YEAR(L25),MONTH(L25)-1,1),Índices!$A$3:$L$50000,11,0)*(94.55*VLOOKUP(DATE(YEAR(L25),MONTH(L25)-1,1),Índices!$A$3:$L$50000,2,0)/Índices!$B$195)+
   4474286*(94.55*VLOOKUP(DATE(YEAR(L25),MONTH(L25)-1,1),Índices!$A$3:$L$50000,2,0)/Índices!$B$195))/
   4474286</f>
        <v>264.02510498339228</v>
      </c>
      <c r="AO25" s="240" t="str">
        <f t="shared" si="10"/>
        <v/>
      </c>
      <c r="AT25" s="195">
        <v>14</v>
      </c>
      <c r="AU25" s="57" t="s">
        <v>408</v>
      </c>
    </row>
    <row r="26" spans="1:47" ht="15.75" customHeight="1" x14ac:dyDescent="0.25">
      <c r="A26" s="241">
        <f>'Dados de contrato'!F26</f>
        <v>25</v>
      </c>
      <c r="B26" s="245" t="str">
        <f ca="1">OFFSET('Dados de contrato'!C$1,A26,0,1,1)</f>
        <v>Enel RJ</v>
      </c>
      <c r="C26" s="246" t="str">
        <f ca="1">OFFSET('Dados de contrato'!D$1,A26,0,1,1)</f>
        <v>Enertrade</v>
      </c>
      <c r="D26" s="247" t="str">
        <f>VLOOKUP($A26,'Dados de contrato'!$F$2:$AJ$130,'Dados de contrato'!J$131,0)</f>
        <v>48500.003618/2002-16</v>
      </c>
      <c r="E26" s="233">
        <f>VLOOKUP($A26,'Dados de contrato'!$F$2:$AJ$130,'Dados de contrato'!M$131,0)</f>
        <v>73.64</v>
      </c>
      <c r="F26" s="242">
        <f>VLOOKUP($A26,'Dados de contrato'!$F$2:$AJ$130,'Dados de contrato'!N$131,0)</f>
        <v>37591</v>
      </c>
      <c r="G26" s="241">
        <f>VLOOKUP($A26,'Dados de contrato'!$F$2:$AJ$130,'Dados de contrato'!V$131,0)</f>
        <v>1</v>
      </c>
      <c r="H26" s="241">
        <f>VLOOKUP($A26,'Dados de contrato'!$F$2:$AJ$130,'Dados de contrato'!W$131,0)</f>
        <v>12</v>
      </c>
      <c r="I26" s="266">
        <f>VLOOKUP($A26,'Dados de contrato'!$F$2:$AJ$130,'Dados de contrato'!X$131,0)</f>
        <v>0</v>
      </c>
      <c r="J26" s="266">
        <f>VLOOKUP($A26,'Dados de contrato'!$F$2:$AJ$130,'Dados de contrato'!Y$131,0)</f>
        <v>0</v>
      </c>
      <c r="K26" s="266">
        <f>VLOOKUP($A26,'Dados de contrato'!$F$2:$AJ$130,'Dados de contrato'!Z$131,0)</f>
        <v>0</v>
      </c>
      <c r="L26" s="234">
        <v>44136</v>
      </c>
      <c r="M26" s="233" t="str">
        <f t="shared" si="4"/>
        <v>não se aplica</v>
      </c>
      <c r="N26" s="235" t="str">
        <f t="shared" ca="1" si="5"/>
        <v>não se aplica</v>
      </c>
      <c r="O26" s="236" t="str">
        <f t="shared" ca="1" si="6"/>
        <v>0</v>
      </c>
      <c r="P26" s="237">
        <f>VLOOKUP(DATE(YEAR(F26),MONTH(F26)-1,1),Índices!$A$27:$I$10020,2,0)</f>
        <v>261.08</v>
      </c>
      <c r="Q26" s="237">
        <f>VLOOKUP(DATE(YEAR(L26),MONTH(L26)-1,1),Índices!$A$27:$I$10020,2,0)</f>
        <v>896.505</v>
      </c>
      <c r="R26" s="230">
        <f>VLOOKUP(DATE(YEAR(F26),MONTH(F26)-1,1),Índices!$A$27:$I$10020,3,0)</f>
        <v>1997.83</v>
      </c>
      <c r="S26" s="230">
        <f>VLOOKUP(DATE(YEAR(L26),MONTH(L26)-1,1),Índices!$A$27:$I$10020,3,0)</f>
        <v>5438.12</v>
      </c>
      <c r="T26" s="230">
        <f>VLOOKUP(DATE(YEAR(F26),MONTH(F26)-1,1),Índices!$A$27:$O$10020,4,0)</f>
        <v>2044.76</v>
      </c>
      <c r="U26" s="230">
        <f>VLOOKUP(DATE(YEAR(L26),MONTH(L26)-1,1),Índices!$A$27:$O$10020,4,0)</f>
        <v>5610.72</v>
      </c>
      <c r="V26" s="231">
        <f>VLOOKUP(DATE(YEAR(F26),MONTH(F26)-1,1),Índices!$A$27:$O$10020,9,0)</f>
        <v>9.1859120657002791</v>
      </c>
      <c r="W26" s="231">
        <f>VLOOKUP(DATE(YEAR(L26),MONTH(L26)-1,1),Índices!$A$27:$O$10020,9,0)</f>
        <v>21.269457541291981</v>
      </c>
      <c r="X26" s="231">
        <f>VLOOKUP(DATE(YEAR(F26),MONTH(F26)-1,1),Índices!$A$27:$O$10020,6,0)</f>
        <v>3.5764</v>
      </c>
      <c r="Y26" s="239">
        <f>VLOOKUP(DATE(YEAR(L26),MONTH(L26)-1,1),Índices!$A$27:$I$10020,5,0)</f>
        <v>5.6252000000000004</v>
      </c>
      <c r="Z26" s="238">
        <f>'VN base'!B$2*($I26*VLOOKUP(DATE(YEAR($L26),MONTH($L26)-1,1),Índices!$A:$I,2,0)/Índices!$B$122
                                 +$J26*VLOOKUP(DATE(YEAR($L26),MONTH($L26)-1,1),Índices!$A:$I,2,0)/Índices!$B$122
                                 +$K26*VLOOKUP(DATE(YEAR($L26),MONTH($L26)-1,1),Índices!$A:$I,5,0)/Índices!$F$122)</f>
        <v>0</v>
      </c>
      <c r="AA26" s="238">
        <f>'VN base'!C$2*($I26*VLOOKUP(DATE(YEAR($L26),MONTH($L26)-1,1),Índices!$A:$I,2,0)/Índices!$B$122
                                 +$J26*VLOOKUP(DATE(YEAR($L26),MONTH($L26)-1,1),Índices!$A:$I,2,0)/Índices!$B$122
                                 +$K26*VLOOKUP(DATE(YEAR($L26),MONTH($L26)-1,1),Índices!$A:$I,5,0)/Índices!$F$122)</f>
        <v>0</v>
      </c>
      <c r="AB26" s="238">
        <f>'VN base'!D$2*($I26*VLOOKUP(DATE(YEAR($L26),MONTH($L26)-1,1),Índices!$A:$I,2,0)/Índices!$B$122
                                 +$J26*VLOOKUP(DATE(YEAR($L26),MONTH($L26)-1,1),Índices!$A:$I,2,0)/Índices!$B$122
                                 +$K26*VLOOKUP(DATE(YEAR($L26),MONTH($L26)-1,1),Índices!$A:$I,5,0)/Índices!$F$122)</f>
        <v>0</v>
      </c>
      <c r="AC26" s="238">
        <f>'VN base'!E$2*($I26*VLOOKUP(DATE(YEAR($L26),MONTH($L26)-1,1),Índices!$A:$I,2,0)/Índices!$B$122
                                 +$J26*VLOOKUP(DATE(YEAR($L26),MONTH($L26)-1,1),Índices!$A:$I,2,0)/Índices!$B$122
                                 +$K26*VLOOKUP(DATE(YEAR($L26),MONTH($L26)-1,1),Índices!$A:$I,5,0)/Índices!$F$122)</f>
        <v>0</v>
      </c>
      <c r="AD26" s="238">
        <f>'VN base'!F$2*($I26*VLOOKUP(DATE(YEAR($L26),MONTH($L26)-1,1),Índices!$A:$I,2,0)/Índices!$B$122
                                 +$J26*VLOOKUP(DATE(YEAR($L26),MONTH($L26)-1,1),Índices!$A:$I,2,0)/Índices!$B$122
                                 +$K26*VLOOKUP(DATE(YEAR($L26),MONTH($L26)-1,1),Índices!$A:$I,5,0)/Índices!$F$122)</f>
        <v>0</v>
      </c>
      <c r="AE26" s="238">
        <f>'VN base'!G$2*($I26*VLOOKUP(DATE(YEAR($L26),MONTH($L26)-1,1),Índices!$A:$I,2,0)/Índices!$B$122
                                 +$J26*VLOOKUP(DATE(YEAR($L26),MONTH($L26)-1,1),Índices!$A:$I,2,0)/Índices!$B$122
                                 +$K26*VLOOKUP(DATE(YEAR($L26),MONTH($L26)-1,1),Índices!$A:$I,5,0)/Índices!$F$122)</f>
        <v>0</v>
      </c>
      <c r="AF26" s="238" t="str">
        <f>IF(J26=0," ",('VN base'!H$2*($I26*VLOOKUP(DATE(YEAR($L26),MONTH($L26)-1,1),Índices!$A:$I,2,0)/Índices!$B$128
                                                   +$J26*VLOOKUP(DATE(YEAR($L26),MONTH($L26)-1,1),Índices!$A:$I,9,0)/Índices!$I$128
                                                   +$K26*VLOOKUP(DATE(YEAR($L26),MONTH($L26)-1,1),Índices!$A:$I,6,0)/Índices!$F$128)))</f>
        <v xml:space="preserve"> </v>
      </c>
      <c r="AG26" s="238" t="str">
        <f>IF(J26=0," ",('VN base'!I$2*($I26*VLOOKUP(DATE(YEAR($L26),MONTH($L26)-1,1),Índices!$A:$I,2,0)/Índices!$B$128
                                                   +$J26*VLOOKUP(DATE(YEAR($L26),MONTH($L26)-1,1),Índices!$A:$I,9,0)/Índices!$I$128
                                                   +$K26*VLOOKUP(DATE(YEAR($L26),MONTH($L26)-1,1),Índices!$A:$I,6,0)/Índices!$F$128)))</f>
        <v xml:space="preserve"> </v>
      </c>
      <c r="AH26" s="240">
        <f t="shared" ca="1" si="7"/>
        <v>0</v>
      </c>
      <c r="AI26" s="233">
        <f t="shared" si="8"/>
        <v>252.86742837444464</v>
      </c>
      <c r="AJ26" s="233">
        <f t="shared" si="0"/>
        <v>83770.227193378727</v>
      </c>
      <c r="AK26" s="233">
        <f t="shared" si="1"/>
        <v>2.7220133845222065</v>
      </c>
      <c r="AL26" s="235">
        <f t="shared" si="2"/>
        <v>4.5120593146160806</v>
      </c>
      <c r="AM26" s="235">
        <f t="shared" si="3"/>
        <v>0</v>
      </c>
      <c r="AN26" s="227">
        <f>(12*894300*VLOOKUP((DATE(YEAR(L26),MONTH(L26)-1,1)),Índices!$A$3:$L$50000,10,0)+
   4613016*VLOOKUP(DATE(YEAR(L26),MONTH(L26)-1,1),Índices!$A$3:$L$50000,11,0)*(94.55*VLOOKUP(DATE(YEAR(L26),MONTH(L26)-1,1),Índices!$A$3:$L$50000,2,0)/Índices!$B$195)+
   4474286*(94.55*VLOOKUP(DATE(YEAR(L26),MONTH(L26)-1,1),Índices!$A$3:$L$50000,2,0)/Índices!$B$195))/
   4474286</f>
        <v>264.02510498339228</v>
      </c>
      <c r="AO26" s="240" t="str">
        <f t="shared" si="10"/>
        <v>ERRO</v>
      </c>
    </row>
    <row r="27" spans="1:47" ht="15.75" customHeight="1" x14ac:dyDescent="0.25">
      <c r="A27" s="241">
        <f>'Dados de contrato'!F27</f>
        <v>26</v>
      </c>
      <c r="B27" s="245" t="str">
        <f ca="1">OFFSET('Dados de contrato'!C$1,A27,0,1,1)</f>
        <v>EMT</v>
      </c>
      <c r="C27" s="246" t="str">
        <f ca="1">OFFSET('Dados de contrato'!D$1,A27,0,1,1)</f>
        <v>Tangará Energia</v>
      </c>
      <c r="D27" s="247" t="str">
        <f>VLOOKUP($A27,'Dados de contrato'!$F$2:$AJ$130,'Dados de contrato'!J$131,0)</f>
        <v>48500.004391/2002-16</v>
      </c>
      <c r="E27" s="233">
        <f>VLOOKUP($A27,'Dados de contrato'!$F$2:$AJ$130,'Dados de contrato'!M$131,0)</f>
        <v>102.3</v>
      </c>
      <c r="F27" s="242">
        <f>VLOOKUP($A27,'Dados de contrato'!$F$2:$AJ$130,'Dados de contrato'!N$131,0)</f>
        <v>37926</v>
      </c>
      <c r="G27" s="241">
        <f>VLOOKUP($A27,'Dados de contrato'!$F$2:$AJ$130,'Dados de contrato'!V$131,0)</f>
        <v>0</v>
      </c>
      <c r="H27" s="241">
        <f>VLOOKUP($A27,'Dados de contrato'!$F$2:$AJ$130,'Dados de contrato'!W$131,0)</f>
        <v>0</v>
      </c>
      <c r="I27" s="266">
        <f>VLOOKUP($A27,'Dados de contrato'!$F$2:$AJ$130,'Dados de contrato'!X$131,0)</f>
        <v>0</v>
      </c>
      <c r="J27" s="266">
        <f>VLOOKUP($A27,'Dados de contrato'!$F$2:$AJ$130,'Dados de contrato'!Y$131,0)</f>
        <v>0</v>
      </c>
      <c r="K27" s="266">
        <f>VLOOKUP($A27,'Dados de contrato'!$F$2:$AJ$130,'Dados de contrato'!Z$131,0)</f>
        <v>0</v>
      </c>
      <c r="L27" s="234">
        <v>44136</v>
      </c>
      <c r="M27" s="233" t="str">
        <f t="shared" si="4"/>
        <v>não se aplica</v>
      </c>
      <c r="N27" s="235" t="str">
        <f t="shared" ca="1" si="5"/>
        <v>não se aplica</v>
      </c>
      <c r="O27" s="236" t="str">
        <f t="shared" ca="1" si="6"/>
        <v>0</v>
      </c>
      <c r="P27" s="237">
        <f>VLOOKUP(DATE(YEAR(F27),MONTH(F27)-1,1),Índices!$A$27:$I$10020,2,0)</f>
        <v>291.22899999999998</v>
      </c>
      <c r="Q27" s="237">
        <f>VLOOKUP(DATE(YEAR(L27),MONTH(L27)-1,1),Índices!$A$27:$I$10020,2,0)</f>
        <v>896.505</v>
      </c>
      <c r="R27" s="230">
        <f>VLOOKUP(DATE(YEAR(F27),MONTH(F27)-1,1),Índices!$A$27:$I$10020,3,0)</f>
        <v>2210.44</v>
      </c>
      <c r="S27" s="230">
        <f>VLOOKUP(DATE(YEAR(L27),MONTH(L27)-1,1),Índices!$A$27:$I$10020,3,0)</f>
        <v>5438.12</v>
      </c>
      <c r="T27" s="230">
        <f>VLOOKUP(DATE(YEAR(F27),MONTH(F27)-1,1),Índices!$A$27:$O$10020,4,0)</f>
        <v>2297.08</v>
      </c>
      <c r="U27" s="230">
        <f>VLOOKUP(DATE(YEAR(L27),MONTH(L27)-1,1),Índices!$A$27:$O$10020,4,0)</f>
        <v>5610.72</v>
      </c>
      <c r="V27" s="231">
        <f>VLOOKUP(DATE(YEAR(F27),MONTH(F27)-1,1),Índices!$A$27:$O$10020,9,0)</f>
        <v>7.895158701205494</v>
      </c>
      <c r="W27" s="231">
        <f>VLOOKUP(DATE(YEAR(L27),MONTH(L27)-1,1),Índices!$A$27:$O$10020,9,0)</f>
        <v>21.269457541291981</v>
      </c>
      <c r="X27" s="231">
        <f>VLOOKUP(DATE(YEAR(F27),MONTH(F27)-1,1),Índices!$A$27:$O$10020,6,0)</f>
        <v>2.8614999999999999</v>
      </c>
      <c r="Y27" s="239">
        <f>VLOOKUP(DATE(YEAR(L27),MONTH(L27)-1,1),Índices!$A$27:$I$10020,5,0)</f>
        <v>5.6252000000000004</v>
      </c>
      <c r="Z27" s="238">
        <f>'VN base'!B$2*($I27*VLOOKUP(DATE(YEAR($L27),MONTH($L27)-1,1),Índices!$A:$I,2,0)/Índices!$B$122
                                 +$J27*VLOOKUP(DATE(YEAR($L27),MONTH($L27)-1,1),Índices!$A:$I,2,0)/Índices!$B$122
                                 +$K27*VLOOKUP(DATE(YEAR($L27),MONTH($L27)-1,1),Índices!$A:$I,5,0)/Índices!$F$122)</f>
        <v>0</v>
      </c>
      <c r="AA27" s="238">
        <f>'VN base'!C$2*($I27*VLOOKUP(DATE(YEAR($L27),MONTH($L27)-1,1),Índices!$A:$I,2,0)/Índices!$B$122
                                 +$J27*VLOOKUP(DATE(YEAR($L27),MONTH($L27)-1,1),Índices!$A:$I,2,0)/Índices!$B$122
                                 +$K27*VLOOKUP(DATE(YEAR($L27),MONTH($L27)-1,1),Índices!$A:$I,5,0)/Índices!$F$122)</f>
        <v>0</v>
      </c>
      <c r="AB27" s="238">
        <f>'VN base'!D$2*($I27*VLOOKUP(DATE(YEAR($L27),MONTH($L27)-1,1),Índices!$A:$I,2,0)/Índices!$B$122
                                 +$J27*VLOOKUP(DATE(YEAR($L27),MONTH($L27)-1,1),Índices!$A:$I,2,0)/Índices!$B$122
                                 +$K27*VLOOKUP(DATE(YEAR($L27),MONTH($L27)-1,1),Índices!$A:$I,5,0)/Índices!$F$122)</f>
        <v>0</v>
      </c>
      <c r="AC27" s="238">
        <f>'VN base'!E$2*($I27*VLOOKUP(DATE(YEAR($L27),MONTH($L27)-1,1),Índices!$A:$I,2,0)/Índices!$B$122
                                 +$J27*VLOOKUP(DATE(YEAR($L27),MONTH($L27)-1,1),Índices!$A:$I,2,0)/Índices!$B$122
                                 +$K27*VLOOKUP(DATE(YEAR($L27),MONTH($L27)-1,1),Índices!$A:$I,5,0)/Índices!$F$122)</f>
        <v>0</v>
      </c>
      <c r="AD27" s="238">
        <f>'VN base'!F$2*($I27*VLOOKUP(DATE(YEAR($L27),MONTH($L27)-1,1),Índices!$A:$I,2,0)/Índices!$B$122
                                 +$J27*VLOOKUP(DATE(YEAR($L27),MONTH($L27)-1,1),Índices!$A:$I,2,0)/Índices!$B$122
                                 +$K27*VLOOKUP(DATE(YEAR($L27),MONTH($L27)-1,1),Índices!$A:$I,5,0)/Índices!$F$122)</f>
        <v>0</v>
      </c>
      <c r="AE27" s="238">
        <f>'VN base'!G$2*($I27*VLOOKUP(DATE(YEAR($L27),MONTH($L27)-1,1),Índices!$A:$I,2,0)/Índices!$B$122
                                 +$J27*VLOOKUP(DATE(YEAR($L27),MONTH($L27)-1,1),Índices!$A:$I,2,0)/Índices!$B$122
                                 +$K27*VLOOKUP(DATE(YEAR($L27),MONTH($L27)-1,1),Índices!$A:$I,5,0)/Índices!$F$122)</f>
        <v>0</v>
      </c>
      <c r="AF27" s="238" t="str">
        <f>IF(J27=0," ",('VN base'!H$2*($I27*VLOOKUP(DATE(YEAR($L27),MONTH($L27)-1,1),Índices!$A:$I,2,0)/Índices!$B$128
                                                   +$J27*VLOOKUP(DATE(YEAR($L27),MONTH($L27)-1,1),Índices!$A:$I,9,0)/Índices!$I$128
                                                   +$K27*VLOOKUP(DATE(YEAR($L27),MONTH($L27)-1,1),Índices!$A:$I,6,0)/Índices!$F$128)))</f>
        <v xml:space="preserve"> </v>
      </c>
      <c r="AG27" s="238" t="str">
        <f>IF(J27=0," ",('VN base'!I$2*($I27*VLOOKUP(DATE(YEAR($L27),MONTH($L27)-1,1),Índices!$A:$I,2,0)/Índices!$B$128
                                                   +$J27*VLOOKUP(DATE(YEAR($L27),MONTH($L27)-1,1),Índices!$A:$I,9,0)/Índices!$I$128
                                                   +$K27*VLOOKUP(DATE(YEAR($L27),MONTH($L27)-1,1),Índices!$A:$I,6,0)/Índices!$F$128)))</f>
        <v xml:space="preserve"> </v>
      </c>
      <c r="AH27" s="240">
        <f t="shared" ca="1" si="7"/>
        <v>0</v>
      </c>
      <c r="AI27" s="233">
        <f t="shared" si="8"/>
        <v>314.91527801146174</v>
      </c>
      <c r="AJ27" s="233">
        <f t="shared" si="0"/>
        <v>93511.076279552261</v>
      </c>
      <c r="AK27" s="233">
        <f t="shared" si="1"/>
        <v>0</v>
      </c>
      <c r="AL27" s="235">
        <f t="shared" si="2"/>
        <v>0</v>
      </c>
      <c r="AM27" s="235">
        <f t="shared" si="3"/>
        <v>0</v>
      </c>
      <c r="AN27" s="227">
        <f>(12*894300*VLOOKUP((DATE(YEAR(L27),MONTH(L27)-1,1)),Índices!$A$3:$L$50000,10,0)+
   4613016*VLOOKUP(DATE(YEAR(L27),MONTH(L27)-1,1),Índices!$A$3:$L$50000,11,0)*(94.55*VLOOKUP(DATE(YEAR(L27),MONTH(L27)-1,1),Índices!$A$3:$L$50000,2,0)/Índices!$B$195)+
   4474286*(94.55*VLOOKUP(DATE(YEAR(L27),MONTH(L27)-1,1),Índices!$A$3:$L$50000,2,0)/Índices!$B$195))/
   4474286</f>
        <v>264.02510498339228</v>
      </c>
      <c r="AO27" s="240" t="str">
        <f t="shared" si="10"/>
        <v/>
      </c>
    </row>
    <row r="28" spans="1:47" ht="15.75" customHeight="1" x14ac:dyDescent="0.25">
      <c r="A28" s="241">
        <f>'Dados de contrato'!F28</f>
        <v>27</v>
      </c>
      <c r="B28" s="245" t="str">
        <f ca="1">OFFSET('Dados de contrato'!C$1,A28,0,1,1)</f>
        <v>EMT</v>
      </c>
      <c r="C28" s="246" t="str">
        <f ca="1">OFFSET('Dados de contrato'!D$1,A28,0,1,1)</f>
        <v>Maggi Energia S.A</v>
      </c>
      <c r="D28" s="247" t="str">
        <f>VLOOKUP($A28,'Dados de contrato'!$F$2:$AJ$130,'Dados de contrato'!J$131,0)</f>
        <v>48500.001074/2003-20</v>
      </c>
      <c r="E28" s="233">
        <f>VLOOKUP($A28,'Dados de contrato'!$F$2:$AJ$130,'Dados de contrato'!M$131,0)</f>
        <v>100</v>
      </c>
      <c r="F28" s="242">
        <f>VLOOKUP($A28,'Dados de contrato'!$F$2:$AJ$130,'Dados de contrato'!N$131,0)</f>
        <v>36586</v>
      </c>
      <c r="G28" s="241">
        <f>VLOOKUP($A28,'Dados de contrato'!$F$2:$AJ$130,'Dados de contrato'!V$131,0)</f>
        <v>0</v>
      </c>
      <c r="H28" s="241">
        <f>VLOOKUP($A28,'Dados de contrato'!$F$2:$AJ$130,'Dados de contrato'!W$131,0)</f>
        <v>0</v>
      </c>
      <c r="I28" s="266">
        <f>VLOOKUP($A28,'Dados de contrato'!$F$2:$AJ$130,'Dados de contrato'!X$131,0)</f>
        <v>0</v>
      </c>
      <c r="J28" s="266">
        <f>VLOOKUP($A28,'Dados de contrato'!$F$2:$AJ$130,'Dados de contrato'!Y$131,0)</f>
        <v>0</v>
      </c>
      <c r="K28" s="266">
        <f>VLOOKUP($A28,'Dados de contrato'!$F$2:$AJ$130,'Dados de contrato'!Z$131,0)</f>
        <v>0</v>
      </c>
      <c r="L28" s="234">
        <v>44136</v>
      </c>
      <c r="M28" s="233" t="str">
        <f t="shared" si="4"/>
        <v>não se aplica</v>
      </c>
      <c r="N28" s="235" t="str">
        <f t="shared" ca="1" si="5"/>
        <v>não se aplica</v>
      </c>
      <c r="O28" s="236" t="str">
        <f t="shared" ca="1" si="6"/>
        <v>0</v>
      </c>
      <c r="P28" s="237">
        <f>VLOOKUP(DATE(YEAR(F28),MONTH(F28)-1,1),Índices!$A$27:$I$10020,2,0)</f>
        <v>180.935</v>
      </c>
      <c r="Q28" s="237">
        <f>VLOOKUP(DATE(YEAR(L28),MONTH(L28)-1,1),Índices!$A$27:$I$10020,2,0)</f>
        <v>896.505</v>
      </c>
      <c r="R28" s="230">
        <f>VLOOKUP(DATE(YEAR(F28),MONTH(F28)-1,1),Índices!$A$27:$I$10020,3,0)</f>
        <v>1600.49</v>
      </c>
      <c r="S28" s="230">
        <f>VLOOKUP(DATE(YEAR(L28),MONTH(L28)-1,1),Índices!$A$27:$I$10020,3,0)</f>
        <v>5438.12</v>
      </c>
      <c r="T28" s="230">
        <f>VLOOKUP(DATE(YEAR(F28),MONTH(F28)-1,1),Índices!$A$27:$O$10020,4,0)</f>
        <v>1599.04</v>
      </c>
      <c r="U28" s="230">
        <f>VLOOKUP(DATE(YEAR(L28),MONTH(L28)-1,1),Índices!$A$27:$O$10020,4,0)</f>
        <v>5610.72</v>
      </c>
      <c r="V28" s="231">
        <f>VLOOKUP(DATE(YEAR(F28),MONTH(F28)-1,1),Índices!$A$27:$O$10020,9,0)</f>
        <v>0</v>
      </c>
      <c r="W28" s="231">
        <f>VLOOKUP(DATE(YEAR(L28),MONTH(L28)-1,1),Índices!$A$27:$O$10020,9,0)</f>
        <v>21.269457541291981</v>
      </c>
      <c r="X28" s="231">
        <f>VLOOKUP(DATE(YEAR(F28),MONTH(F28)-1,1),Índices!$A$27:$O$10020,6,0)</f>
        <v>1.7753000000000001</v>
      </c>
      <c r="Y28" s="239">
        <f>VLOOKUP(DATE(YEAR(L28),MONTH(L28)-1,1),Índices!$A$27:$I$10020,5,0)</f>
        <v>5.6252000000000004</v>
      </c>
      <c r="Z28" s="238">
        <f>'VN base'!B$2*($I28*VLOOKUP(DATE(YEAR($L28),MONTH($L28)-1,1),Índices!$A:$I,2,0)/Índices!$B$122
                                 +$J28*VLOOKUP(DATE(YEAR($L28),MONTH($L28)-1,1),Índices!$A:$I,2,0)/Índices!$B$122
                                 +$K28*VLOOKUP(DATE(YEAR($L28),MONTH($L28)-1,1),Índices!$A:$I,5,0)/Índices!$F$122)</f>
        <v>0</v>
      </c>
      <c r="AA28" s="238">
        <f>'VN base'!C$2*($I28*VLOOKUP(DATE(YEAR($L28),MONTH($L28)-1,1),Índices!$A:$I,2,0)/Índices!$B$122
                                 +$J28*VLOOKUP(DATE(YEAR($L28),MONTH($L28)-1,1),Índices!$A:$I,2,0)/Índices!$B$122
                                 +$K28*VLOOKUP(DATE(YEAR($L28),MONTH($L28)-1,1),Índices!$A:$I,5,0)/Índices!$F$122)</f>
        <v>0</v>
      </c>
      <c r="AB28" s="238">
        <f>'VN base'!D$2*($I28*VLOOKUP(DATE(YEAR($L28),MONTH($L28)-1,1),Índices!$A:$I,2,0)/Índices!$B$122
                                 +$J28*VLOOKUP(DATE(YEAR($L28),MONTH($L28)-1,1),Índices!$A:$I,2,0)/Índices!$B$122
                                 +$K28*VLOOKUP(DATE(YEAR($L28),MONTH($L28)-1,1),Índices!$A:$I,5,0)/Índices!$F$122)</f>
        <v>0</v>
      </c>
      <c r="AC28" s="238">
        <f>'VN base'!E$2*($I28*VLOOKUP(DATE(YEAR($L28),MONTH($L28)-1,1),Índices!$A:$I,2,0)/Índices!$B$122
                                 +$J28*VLOOKUP(DATE(YEAR($L28),MONTH($L28)-1,1),Índices!$A:$I,2,0)/Índices!$B$122
                                 +$K28*VLOOKUP(DATE(YEAR($L28),MONTH($L28)-1,1),Índices!$A:$I,5,0)/Índices!$F$122)</f>
        <v>0</v>
      </c>
      <c r="AD28" s="238">
        <f>'VN base'!F$2*($I28*VLOOKUP(DATE(YEAR($L28),MONTH($L28)-1,1),Índices!$A:$I,2,0)/Índices!$B$122
                                 +$J28*VLOOKUP(DATE(YEAR($L28),MONTH($L28)-1,1),Índices!$A:$I,2,0)/Índices!$B$122
                                 +$K28*VLOOKUP(DATE(YEAR($L28),MONTH($L28)-1,1),Índices!$A:$I,5,0)/Índices!$F$122)</f>
        <v>0</v>
      </c>
      <c r="AE28" s="238">
        <f>'VN base'!G$2*($I28*VLOOKUP(DATE(YEAR($L28),MONTH($L28)-1,1),Índices!$A:$I,2,0)/Índices!$B$122
                                 +$J28*VLOOKUP(DATE(YEAR($L28),MONTH($L28)-1,1),Índices!$A:$I,2,0)/Índices!$B$122
                                 +$K28*VLOOKUP(DATE(YEAR($L28),MONTH($L28)-1,1),Índices!$A:$I,5,0)/Índices!$F$122)</f>
        <v>0</v>
      </c>
      <c r="AF28" s="238" t="str">
        <f>IF(J28=0," ",('VN base'!H$2*($I28*VLOOKUP(DATE(YEAR($L28),MONTH($L28)-1,1),Índices!$A:$I,2,0)/Índices!$B$128
                                                   +$J28*VLOOKUP(DATE(YEAR($L28),MONTH($L28)-1,1),Índices!$A:$I,9,0)/Índices!$I$128
                                                   +$K28*VLOOKUP(DATE(YEAR($L28),MONTH($L28)-1,1),Índices!$A:$I,6,0)/Índices!$F$128)))</f>
        <v xml:space="preserve"> </v>
      </c>
      <c r="AG28" s="238" t="str">
        <f>IF(J28=0," ",('VN base'!I$2*($I28*VLOOKUP(DATE(YEAR($L28),MONTH($L28)-1,1),Índices!$A:$I,2,0)/Índices!$B$128
                                                   +$J28*VLOOKUP(DATE(YEAR($L28),MONTH($L28)-1,1),Índices!$A:$I,9,0)/Índices!$I$128
                                                   +$K28*VLOOKUP(DATE(YEAR($L28),MONTH($L28)-1,1),Índices!$A:$I,6,0)/Índices!$F$128)))</f>
        <v xml:space="preserve"> </v>
      </c>
      <c r="AH28" s="240">
        <f t="shared" ca="1" si="7"/>
        <v>0</v>
      </c>
      <c r="AI28" s="233">
        <f t="shared" si="8"/>
        <v>495.48456628070852</v>
      </c>
      <c r="AJ28" s="233">
        <f t="shared" si="0"/>
        <v>65315.338051656152</v>
      </c>
      <c r="AK28" s="233">
        <f t="shared" si="1"/>
        <v>0</v>
      </c>
      <c r="AL28" s="235">
        <f t="shared" si="2"/>
        <v>0</v>
      </c>
      <c r="AM28" s="235">
        <f t="shared" si="3"/>
        <v>0</v>
      </c>
      <c r="AN28" s="227">
        <f>(12*894300*VLOOKUP((DATE(YEAR(L28),MONTH(L28)-1,1)),Índices!$A$3:$L$50000,10,0)+
   4613016*VLOOKUP(DATE(YEAR(L28),MONTH(L28)-1,1),Índices!$A$3:$L$50000,11,0)*(94.55*VLOOKUP(DATE(YEAR(L28),MONTH(L28)-1,1),Índices!$A$3:$L$50000,2,0)/Índices!$B$195)+
   4474286*(94.55*VLOOKUP(DATE(YEAR(L28),MONTH(L28)-1,1),Índices!$A$3:$L$50000,2,0)/Índices!$B$195))/
   4474286</f>
        <v>264.02510498339228</v>
      </c>
      <c r="AO28" s="240" t="str">
        <f t="shared" si="10"/>
        <v/>
      </c>
    </row>
    <row r="29" spans="1:47" ht="15.75" customHeight="1" x14ac:dyDescent="0.25">
      <c r="A29" s="241">
        <f>'Dados de contrato'!F29</f>
        <v>28</v>
      </c>
      <c r="B29" s="245" t="str">
        <f ca="1">OFFSET('Dados de contrato'!C$1,A29,0,1,1)</f>
        <v>EMT</v>
      </c>
      <c r="C29" s="246" t="str">
        <f ca="1">OFFSET('Dados de contrato'!D$1,A29,0,1,1)</f>
        <v>Guarantã Energética Ltda</v>
      </c>
      <c r="D29" s="247" t="str">
        <f>VLOOKUP($A29,'Dados de contrato'!$F$2:$AJ$130,'Dados de contrato'!J$131,0)</f>
        <v>48500.001111/2003-54</v>
      </c>
      <c r="E29" s="233">
        <f>VLOOKUP($A29,'Dados de contrato'!$F$2:$AJ$130,'Dados de contrato'!M$131,0)</f>
        <v>64</v>
      </c>
      <c r="F29" s="242">
        <f>VLOOKUP($A29,'Dados de contrato'!$F$2:$AJ$130,'Dados de contrato'!N$131,0)</f>
        <v>37073</v>
      </c>
      <c r="G29" s="241">
        <f>VLOOKUP($A29,'Dados de contrato'!$F$2:$AJ$130,'Dados de contrato'!V$131,0)</f>
        <v>0</v>
      </c>
      <c r="H29" s="241">
        <f>VLOOKUP($A29,'Dados de contrato'!$F$2:$AJ$130,'Dados de contrato'!W$131,0)</f>
        <v>0</v>
      </c>
      <c r="I29" s="266">
        <f>VLOOKUP($A29,'Dados de contrato'!$F$2:$AJ$130,'Dados de contrato'!X$131,0)</f>
        <v>0</v>
      </c>
      <c r="J29" s="266">
        <f>VLOOKUP($A29,'Dados de contrato'!$F$2:$AJ$130,'Dados de contrato'!Y$131,0)</f>
        <v>0</v>
      </c>
      <c r="K29" s="266">
        <f>VLOOKUP($A29,'Dados de contrato'!$F$2:$AJ$130,'Dados de contrato'!Z$131,0)</f>
        <v>0</v>
      </c>
      <c r="L29" s="234">
        <v>44136</v>
      </c>
      <c r="M29" s="233" t="str">
        <f t="shared" si="4"/>
        <v>não se aplica</v>
      </c>
      <c r="N29" s="235" t="str">
        <f t="shared" ca="1" si="5"/>
        <v>não se aplica</v>
      </c>
      <c r="O29" s="236" t="str">
        <f t="shared" ca="1" si="6"/>
        <v>0</v>
      </c>
      <c r="P29" s="237">
        <f>VLOOKUP(DATE(YEAR(F29),MONTH(F29)-1,1),Índices!$A$27:$I$10020,2,0)</f>
        <v>204.31</v>
      </c>
      <c r="Q29" s="237">
        <f>VLOOKUP(DATE(YEAR(L29),MONTH(L29)-1,1),Índices!$A$27:$I$10020,2,0)</f>
        <v>896.505</v>
      </c>
      <c r="R29" s="230">
        <f>VLOOKUP(DATE(YEAR(F29),MONTH(F29)-1,1),Índices!$A$27:$I$10020,3,0)</f>
        <v>1733.23</v>
      </c>
      <c r="S29" s="230">
        <f>VLOOKUP(DATE(YEAR(L29),MONTH(L29)-1,1),Índices!$A$27:$I$10020,3,0)</f>
        <v>5438.12</v>
      </c>
      <c r="T29" s="230">
        <f>VLOOKUP(DATE(YEAR(F29),MONTH(F29)-1,1),Índices!$A$27:$O$10020,4,0)</f>
        <v>1736</v>
      </c>
      <c r="U29" s="230">
        <f>VLOOKUP(DATE(YEAR(L29),MONTH(L29)-1,1),Índices!$A$27:$O$10020,4,0)</f>
        <v>5610.72</v>
      </c>
      <c r="V29" s="231">
        <f>VLOOKUP(DATE(YEAR(F29),MONTH(F29)-1,1),Índices!$A$27:$O$10020,9,0)</f>
        <v>5.9895821374743843</v>
      </c>
      <c r="W29" s="231">
        <f>VLOOKUP(DATE(YEAR(L29),MONTH(L29)-1,1),Índices!$A$27:$O$10020,9,0)</f>
        <v>21.269457541291981</v>
      </c>
      <c r="X29" s="231">
        <f>VLOOKUP(DATE(YEAR(F29),MONTH(F29)-1,1),Índices!$A$27:$O$10020,6,0)</f>
        <v>2.3757999999999999</v>
      </c>
      <c r="Y29" s="239">
        <f>VLOOKUP(DATE(YEAR(L29),MONTH(L29)-1,1),Índices!$A$27:$I$10020,5,0)</f>
        <v>5.6252000000000004</v>
      </c>
      <c r="Z29" s="238">
        <f>'VN base'!B$2*($I29*VLOOKUP(DATE(YEAR($L29),MONTH($L29)-1,1),Índices!$A:$I,2,0)/Índices!$B$122
                                 +$J29*VLOOKUP(DATE(YEAR($L29),MONTH($L29)-1,1),Índices!$A:$I,2,0)/Índices!$B$122
                                 +$K29*VLOOKUP(DATE(YEAR($L29),MONTH($L29)-1,1),Índices!$A:$I,5,0)/Índices!$F$122)</f>
        <v>0</v>
      </c>
      <c r="AA29" s="238">
        <f>'VN base'!C$2*($I29*VLOOKUP(DATE(YEAR($L29),MONTH($L29)-1,1),Índices!$A:$I,2,0)/Índices!$B$122
                                 +$J29*VLOOKUP(DATE(YEAR($L29),MONTH($L29)-1,1),Índices!$A:$I,2,0)/Índices!$B$122
                                 +$K29*VLOOKUP(DATE(YEAR($L29),MONTH($L29)-1,1),Índices!$A:$I,5,0)/Índices!$F$122)</f>
        <v>0</v>
      </c>
      <c r="AB29" s="238">
        <f>'VN base'!D$2*($I29*VLOOKUP(DATE(YEAR($L29),MONTH($L29)-1,1),Índices!$A:$I,2,0)/Índices!$B$122
                                 +$J29*VLOOKUP(DATE(YEAR($L29),MONTH($L29)-1,1),Índices!$A:$I,2,0)/Índices!$B$122
                                 +$K29*VLOOKUP(DATE(YEAR($L29),MONTH($L29)-1,1),Índices!$A:$I,5,0)/Índices!$F$122)</f>
        <v>0</v>
      </c>
      <c r="AC29" s="238">
        <f>'VN base'!E$2*($I29*VLOOKUP(DATE(YEAR($L29),MONTH($L29)-1,1),Índices!$A:$I,2,0)/Índices!$B$122
                                 +$J29*VLOOKUP(DATE(YEAR($L29),MONTH($L29)-1,1),Índices!$A:$I,2,0)/Índices!$B$122
                                 +$K29*VLOOKUP(DATE(YEAR($L29),MONTH($L29)-1,1),Índices!$A:$I,5,0)/Índices!$F$122)</f>
        <v>0</v>
      </c>
      <c r="AD29" s="238">
        <f>'VN base'!F$2*($I29*VLOOKUP(DATE(YEAR($L29),MONTH($L29)-1,1),Índices!$A:$I,2,0)/Índices!$B$122
                                 +$J29*VLOOKUP(DATE(YEAR($L29),MONTH($L29)-1,1),Índices!$A:$I,2,0)/Índices!$B$122
                                 +$K29*VLOOKUP(DATE(YEAR($L29),MONTH($L29)-1,1),Índices!$A:$I,5,0)/Índices!$F$122)</f>
        <v>0</v>
      </c>
      <c r="AE29" s="238">
        <f>'VN base'!G$2*($I29*VLOOKUP(DATE(YEAR($L29),MONTH($L29)-1,1),Índices!$A:$I,2,0)/Índices!$B$122
                                 +$J29*VLOOKUP(DATE(YEAR($L29),MONTH($L29)-1,1),Índices!$A:$I,2,0)/Índices!$B$122
                                 +$K29*VLOOKUP(DATE(YEAR($L29),MONTH($L29)-1,1),Índices!$A:$I,5,0)/Índices!$F$122)</f>
        <v>0</v>
      </c>
      <c r="AF29" s="238" t="str">
        <f>IF(J29=0," ",('VN base'!H$2*($I29*VLOOKUP(DATE(YEAR($L29),MONTH($L29)-1,1),Índices!$A:$I,2,0)/Índices!$B$128
                                                   +$J29*VLOOKUP(DATE(YEAR($L29),MONTH($L29)-1,1),Índices!$A:$I,9,0)/Índices!$I$128
                                                   +$K29*VLOOKUP(DATE(YEAR($L29),MONTH($L29)-1,1),Índices!$A:$I,6,0)/Índices!$F$128)))</f>
        <v xml:space="preserve"> </v>
      </c>
      <c r="AG29" s="238" t="str">
        <f>IF(J29=0," ",('VN base'!I$2*($I29*VLOOKUP(DATE(YEAR($L29),MONTH($L29)-1,1),Índices!$A:$I,2,0)/Índices!$B$128
                                                   +$J29*VLOOKUP(DATE(YEAR($L29),MONTH($L29)-1,1),Índices!$A:$I,9,0)/Índices!$I$128
                                                   +$K29*VLOOKUP(DATE(YEAR($L29),MONTH($L29)-1,1),Índices!$A:$I,6,0)/Índices!$F$128)))</f>
        <v xml:space="preserve"> </v>
      </c>
      <c r="AH29" s="240">
        <f t="shared" ca="1" si="7"/>
        <v>0</v>
      </c>
      <c r="AI29" s="233">
        <f t="shared" si="8"/>
        <v>280.82971954383044</v>
      </c>
      <c r="AJ29" s="233">
        <f t="shared" si="0"/>
        <v>71673.929080150134</v>
      </c>
      <c r="AK29" s="233">
        <f t="shared" si="1"/>
        <v>0</v>
      </c>
      <c r="AL29" s="235">
        <f t="shared" si="2"/>
        <v>0</v>
      </c>
      <c r="AM29" s="235">
        <f t="shared" si="3"/>
        <v>0</v>
      </c>
      <c r="AN29" s="227">
        <f>(12*894300*VLOOKUP((DATE(YEAR(L29),MONTH(L29)-1,1)),Índices!$A$3:$L$50000,10,0)+
   4613016*VLOOKUP(DATE(YEAR(L29),MONTH(L29)-1,1),Índices!$A$3:$L$50000,11,0)*(94.55*VLOOKUP(DATE(YEAR(L29),MONTH(L29)-1,1),Índices!$A$3:$L$50000,2,0)/Índices!$B$195)+
   4474286*(94.55*VLOOKUP(DATE(YEAR(L29),MONTH(L29)-1,1),Índices!$A$3:$L$50000,2,0)/Índices!$B$195))/
   4474286</f>
        <v>264.02510498339228</v>
      </c>
      <c r="AO29" s="240" t="str">
        <f t="shared" si="10"/>
        <v/>
      </c>
    </row>
    <row r="30" spans="1:47" ht="15.75" customHeight="1" x14ac:dyDescent="0.25">
      <c r="A30" s="241">
        <f>'Dados de contrato'!F30</f>
        <v>29</v>
      </c>
      <c r="B30" s="245" t="str">
        <f ca="1">OFFSET('Dados de contrato'!C$1,A30,0,1,1)</f>
        <v>ERO</v>
      </c>
      <c r="C30" s="246" t="str">
        <f ca="1">OFFSET('Dados de contrato'!D$1,A30,0,1,1)</f>
        <v>Termo Norte</v>
      </c>
      <c r="D30" s="247" t="str">
        <f>VLOOKUP($A30,'Dados de contrato'!$F$2:$AJ$130,'Dados de contrato'!J$131,0)</f>
        <v>48500.000247/2009-68</v>
      </c>
      <c r="E30" s="233">
        <f>VLOOKUP($A30,'Dados de contrato'!$F$2:$AJ$130,'Dados de contrato'!M$131,0)</f>
        <v>39.64</v>
      </c>
      <c r="F30" s="242">
        <f>VLOOKUP($A30,'Dados de contrato'!$F$2:$AJ$130,'Dados de contrato'!N$131,0)</f>
        <v>36647</v>
      </c>
      <c r="G30" s="241">
        <f>VLOOKUP($A30,'Dados de contrato'!$F$2:$AJ$130,'Dados de contrato'!V$131,0)</f>
        <v>11</v>
      </c>
      <c r="H30" s="241">
        <f>VLOOKUP($A30,'Dados de contrato'!$F$2:$AJ$130,'Dados de contrato'!W$131,0)</f>
        <v>7</v>
      </c>
      <c r="I30" s="266">
        <f>VLOOKUP($A30,'Dados de contrato'!$F$2:$AJ$130,'Dados de contrato'!X$131,0)</f>
        <v>0</v>
      </c>
      <c r="J30" s="266">
        <f>VLOOKUP($A30,'Dados de contrato'!$F$2:$AJ$130,'Dados de contrato'!Y$131,0)</f>
        <v>0</v>
      </c>
      <c r="K30" s="266">
        <f>VLOOKUP($A30,'Dados de contrato'!$F$2:$AJ$130,'Dados de contrato'!Z$131,0)</f>
        <v>0</v>
      </c>
      <c r="L30" s="234">
        <v>44136</v>
      </c>
      <c r="M30" s="233" t="str">
        <f t="shared" si="4"/>
        <v>não se aplica</v>
      </c>
      <c r="N30" s="235" t="str">
        <f t="shared" ca="1" si="5"/>
        <v>não se aplica</v>
      </c>
      <c r="O30" s="236" t="str">
        <f t="shared" ca="1" si="6"/>
        <v>0</v>
      </c>
      <c r="P30" s="237">
        <f>VLOOKUP(DATE(YEAR(F30),MONTH(F30)-1,1),Índices!$A$27:$I$10020,2,0)</f>
        <v>181.63499999999999</v>
      </c>
      <c r="Q30" s="237">
        <f>VLOOKUP(DATE(YEAR(L30),MONTH(L30)-1,1),Índices!$A$27:$I$10020,2,0)</f>
        <v>896.505</v>
      </c>
      <c r="R30" s="230">
        <f>VLOOKUP(DATE(YEAR(F30),MONTH(F30)-1,1),Índices!$A$27:$I$10020,3,0)</f>
        <v>1610.75</v>
      </c>
      <c r="S30" s="230">
        <f>VLOOKUP(DATE(YEAR(L30),MONTH(L30)-1,1),Índices!$A$27:$I$10020,3,0)</f>
        <v>5438.12</v>
      </c>
      <c r="T30" s="230">
        <f>VLOOKUP(DATE(YEAR(F30),MONTH(F30)-1,1),Índices!$A$27:$O$10020,4,0)</f>
        <v>1602.56</v>
      </c>
      <c r="U30" s="230">
        <f>VLOOKUP(DATE(YEAR(L30),MONTH(L30)-1,1),Índices!$A$27:$O$10020,4,0)</f>
        <v>5610.72</v>
      </c>
      <c r="V30" s="231">
        <f>VLOOKUP(DATE(YEAR(F30),MONTH(F30)-1,1),Índices!$A$27:$O$10020,9,0)</f>
        <v>0</v>
      </c>
      <c r="W30" s="231">
        <f>VLOOKUP(DATE(YEAR(L30),MONTH(L30)-1,1),Índices!$A$27:$O$10020,9,0)</f>
        <v>21.269457541291981</v>
      </c>
      <c r="X30" s="231">
        <f>VLOOKUP(DATE(YEAR(F30),MONTH(F30)-1,1),Índices!$A$27:$O$10020,6,0)</f>
        <v>1.7682</v>
      </c>
      <c r="Y30" s="239">
        <f>VLOOKUP(DATE(YEAR(L30),MONTH(L30)-1,1),Índices!$A$27:$I$10020,5,0)</f>
        <v>5.6252000000000004</v>
      </c>
      <c r="Z30" s="238">
        <f>'VN base'!B$2*($I30*VLOOKUP(DATE(YEAR($L30),MONTH($L30)-1,1),Índices!$A:$I,2,0)/Índices!$B$122
                                 +$J30*VLOOKUP(DATE(YEAR($L30),MONTH($L30)-1,1),Índices!$A:$I,2,0)/Índices!$B$122
                                 +$K30*VLOOKUP(DATE(YEAR($L30),MONTH($L30)-1,1),Índices!$A:$I,5,0)/Índices!$F$122)</f>
        <v>0</v>
      </c>
      <c r="AA30" s="238">
        <f>'VN base'!C$2*($I30*VLOOKUP(DATE(YEAR($L30),MONTH($L30)-1,1),Índices!$A:$I,2,0)/Índices!$B$122
                                 +$J30*VLOOKUP(DATE(YEAR($L30),MONTH($L30)-1,1),Índices!$A:$I,2,0)/Índices!$B$122
                                 +$K30*VLOOKUP(DATE(YEAR($L30),MONTH($L30)-1,1),Índices!$A:$I,5,0)/Índices!$F$122)</f>
        <v>0</v>
      </c>
      <c r="AB30" s="238">
        <f>'VN base'!D$2*($I30*VLOOKUP(DATE(YEAR($L30),MONTH($L30)-1,1),Índices!$A:$I,2,0)/Índices!$B$122
                                 +$J30*VLOOKUP(DATE(YEAR($L30),MONTH($L30)-1,1),Índices!$A:$I,2,0)/Índices!$B$122
                                 +$K30*VLOOKUP(DATE(YEAR($L30),MONTH($L30)-1,1),Índices!$A:$I,5,0)/Índices!$F$122)</f>
        <v>0</v>
      </c>
      <c r="AC30" s="238">
        <f>'VN base'!E$2*($I30*VLOOKUP(DATE(YEAR($L30),MONTH($L30)-1,1),Índices!$A:$I,2,0)/Índices!$B$122
                                 +$J30*VLOOKUP(DATE(YEAR($L30),MONTH($L30)-1,1),Índices!$A:$I,2,0)/Índices!$B$122
                                 +$K30*VLOOKUP(DATE(YEAR($L30),MONTH($L30)-1,1),Índices!$A:$I,5,0)/Índices!$F$122)</f>
        <v>0</v>
      </c>
      <c r="AD30" s="238">
        <f>'VN base'!F$2*($I30*VLOOKUP(DATE(YEAR($L30),MONTH($L30)-1,1),Índices!$A:$I,2,0)/Índices!$B$122
                                 +$J30*VLOOKUP(DATE(YEAR($L30),MONTH($L30)-1,1),Índices!$A:$I,2,0)/Índices!$B$122
                                 +$K30*VLOOKUP(DATE(YEAR($L30),MONTH($L30)-1,1),Índices!$A:$I,5,0)/Índices!$F$122)</f>
        <v>0</v>
      </c>
      <c r="AE30" s="238">
        <f>'VN base'!G$2*($I30*VLOOKUP(DATE(YEAR($L30),MONTH($L30)-1,1),Índices!$A:$I,2,0)/Índices!$B$122
                                 +$J30*VLOOKUP(DATE(YEAR($L30),MONTH($L30)-1,1),Índices!$A:$I,2,0)/Índices!$B$122
                                 +$K30*VLOOKUP(DATE(YEAR($L30),MONTH($L30)-1,1),Índices!$A:$I,5,0)/Índices!$F$122)</f>
        <v>0</v>
      </c>
      <c r="AF30" s="238" t="str">
        <f>IF(J30=0," ",('VN base'!H$2*($I30*VLOOKUP(DATE(YEAR($L30),MONTH($L30)-1,1),Índices!$A:$I,2,0)/Índices!$B$128
                                                   +$J30*VLOOKUP(DATE(YEAR($L30),MONTH($L30)-1,1),Índices!$A:$I,9,0)/Índices!$I$128
                                                   +$K30*VLOOKUP(DATE(YEAR($L30),MONTH($L30)-1,1),Índices!$A:$I,6,0)/Índices!$F$128)))</f>
        <v xml:space="preserve"> </v>
      </c>
      <c r="AG30" s="238" t="str">
        <f>IF(J30=0," ",('VN base'!I$2*($I30*VLOOKUP(DATE(YEAR($L30),MONTH($L30)-1,1),Índices!$A:$I,2,0)/Índices!$B$128
                                                   +$J30*VLOOKUP(DATE(YEAR($L30),MONTH($L30)-1,1),Índices!$A:$I,9,0)/Índices!$I$128
                                                   +$K30*VLOOKUP(DATE(YEAR($L30),MONTH($L30)-1,1),Índices!$A:$I,6,0)/Índices!$F$128)))</f>
        <v xml:space="preserve"> </v>
      </c>
      <c r="AH30" s="240">
        <f t="shared" ca="1" si="7"/>
        <v>0</v>
      </c>
      <c r="AI30" s="233">
        <f t="shared" si="8"/>
        <v>195.65314063919399</v>
      </c>
      <c r="AJ30" s="233">
        <f t="shared" si="0"/>
        <v>65843.643091784208</v>
      </c>
      <c r="AK30" s="233">
        <f t="shared" si="1"/>
        <v>37.137557038646591</v>
      </c>
      <c r="AL30" s="235">
        <f t="shared" si="2"/>
        <v>2.0628305370238245</v>
      </c>
      <c r="AM30" s="235">
        <f t="shared" si="3"/>
        <v>0</v>
      </c>
      <c r="AN30" s="227">
        <f>(12*894300*VLOOKUP((DATE(YEAR(L30),MONTH(L30)-1,1)),Índices!$A$3:$L$50000,10,0)+
   4613016*VLOOKUP(DATE(YEAR(L30),MONTH(L30)-1,1),Índices!$A$3:$L$50000,11,0)*(94.55*VLOOKUP(DATE(YEAR(L30),MONTH(L30)-1,1),Índices!$A$3:$L$50000,2,0)/Índices!$B$195)+
   4474286*(94.55*VLOOKUP(DATE(YEAR(L30),MONTH(L30)-1,1),Índices!$A$3:$L$50000,2,0)/Índices!$B$195))/
   4474286</f>
        <v>264.02510498339228</v>
      </c>
      <c r="AO30" s="240" t="str">
        <f t="shared" si="10"/>
        <v>ERRO</v>
      </c>
    </row>
    <row r="31" spans="1:47" ht="15.75" customHeight="1" x14ac:dyDescent="0.25">
      <c r="A31" s="241">
        <f>'Dados de contrato'!F31</f>
        <v>30</v>
      </c>
      <c r="B31" s="245" t="str">
        <f ca="1">OFFSET('Dados de contrato'!C$1,A31,0,1,1)</f>
        <v>Enel CE</v>
      </c>
      <c r="C31" s="246" t="str">
        <f ca="1">OFFSET('Dados de contrato'!D$1,A31,0,1,1)</f>
        <v>CGTF Fortaleza</v>
      </c>
      <c r="D31" s="247" t="str">
        <f>VLOOKUP($A31,'Dados de contrato'!$F$2:$AJ$130,'Dados de contrato'!J$131,0)</f>
        <v>48500.000330/2002-71</v>
      </c>
      <c r="E31" s="233">
        <f>VLOOKUP($A31,'Dados de contrato'!$F$2:$AJ$130,'Dados de contrato'!M$131,0)</f>
        <v>122.36</v>
      </c>
      <c r="F31" s="242">
        <f>VLOOKUP($A31,'Dados de contrato'!$F$2:$AJ$130,'Dados de contrato'!N$131,0)</f>
        <v>37073</v>
      </c>
      <c r="G31" s="241">
        <f>VLOOKUP($A31,'Dados de contrato'!$F$2:$AJ$130,'Dados de contrato'!V$131,0)</f>
        <v>6</v>
      </c>
      <c r="H31" s="241">
        <f>VLOOKUP($A31,'Dados de contrato'!$F$2:$AJ$130,'Dados de contrato'!W$131,0)</f>
        <v>8</v>
      </c>
      <c r="I31" s="266">
        <f>VLOOKUP($A31,'Dados de contrato'!$F$2:$AJ$130,'Dados de contrato'!X$131,0)</f>
        <v>0.25</v>
      </c>
      <c r="J31" s="266">
        <f>VLOOKUP($A31,'Dados de contrato'!$F$2:$AJ$130,'Dados de contrato'!Y$131,0)</f>
        <v>0.45</v>
      </c>
      <c r="K31" s="266">
        <f>VLOOKUP($A31,'Dados de contrato'!$F$2:$AJ$130,'Dados de contrato'!Z$131,0)</f>
        <v>0.3</v>
      </c>
      <c r="L31" s="234">
        <v>44136</v>
      </c>
      <c r="M31" s="233" t="str">
        <f t="shared" si="4"/>
        <v>não se aplica</v>
      </c>
      <c r="N31" s="235" t="str">
        <f t="shared" ca="1" si="5"/>
        <v>não se aplica</v>
      </c>
      <c r="O31" s="236" t="str">
        <f t="shared" ca="1" si="6"/>
        <v>0</v>
      </c>
      <c r="P31" s="237">
        <f>VLOOKUP(DATE(YEAR(F31),MONTH(F31)-1,1),Índices!$A$27:$I$10020,2,0)</f>
        <v>204.31</v>
      </c>
      <c r="Q31" s="237">
        <f>VLOOKUP(DATE(YEAR(L31),MONTH(L31)-1,1),Índices!$A$27:$I$10020,2,0)</f>
        <v>896.505</v>
      </c>
      <c r="R31" s="230">
        <f>VLOOKUP(DATE(YEAR(F31),MONTH(F31)-1,1),Índices!$A$27:$I$10020,3,0)</f>
        <v>1733.23</v>
      </c>
      <c r="S31" s="230">
        <f>VLOOKUP(DATE(YEAR(L31),MONTH(L31)-1,1),Índices!$A$27:$I$10020,3,0)</f>
        <v>5438.12</v>
      </c>
      <c r="T31" s="230">
        <f>VLOOKUP(DATE(YEAR(F31),MONTH(F31)-1,1),Índices!$A$27:$O$10020,4,0)</f>
        <v>1736</v>
      </c>
      <c r="U31" s="230">
        <f>VLOOKUP(DATE(YEAR(L31),MONTH(L31)-1,1),Índices!$A$27:$O$10020,4,0)</f>
        <v>5610.72</v>
      </c>
      <c r="V31" s="231">
        <f>VLOOKUP(DATE(YEAR(F31),MONTH(F31)-1,1),Índices!$A$27:$O$10020,9,0)</f>
        <v>5.9895821374743843</v>
      </c>
      <c r="W31" s="231">
        <f>VLOOKUP(DATE(YEAR(L31),MONTH(L31)-1,1),Índices!$A$27:$O$10020,9,0)</f>
        <v>21.269457541291981</v>
      </c>
      <c r="X31" s="231">
        <f>VLOOKUP(DATE(YEAR(F31),MONTH(F31)-1,1),Índices!$A$27:$O$10020,6,0)</f>
        <v>2.3757999999999999</v>
      </c>
      <c r="Y31" s="239">
        <f>VLOOKUP(DATE(YEAR(L31),MONTH(L31)-1,1),Índices!$A$27:$I$10020,5,0)</f>
        <v>5.6252000000000004</v>
      </c>
      <c r="Z31" s="238">
        <f>'VN base'!B$2*($I31*VLOOKUP(DATE(YEAR($L31),MONTH($L31)-1,1),Índices!$A:$I,2,0)/Índices!$B$122
                                 +$J31*VLOOKUP(DATE(YEAR($L31),MONTH($L31)-1,1),Índices!$A:$I,2,0)/Índices!$B$122
                                 +$K31*VLOOKUP(DATE(YEAR($L31),MONTH($L31)-1,1),Índices!$A:$I,5,0)/Índices!$F$122)</f>
        <v>294.04378066738315</v>
      </c>
      <c r="AA31" s="238">
        <f>'VN base'!C$2*($I31*VLOOKUP(DATE(YEAR($L31),MONTH($L31)-1,1),Índices!$A:$I,2,0)/Índices!$B$122
                                 +$J31*VLOOKUP(DATE(YEAR($L31),MONTH($L31)-1,1),Índices!$A:$I,2,0)/Índices!$B$122
                                 +$K31*VLOOKUP(DATE(YEAR($L31),MONTH($L31)-1,1),Índices!$A:$I,5,0)/Índices!$F$122)</f>
        <v>304.24488487574712</v>
      </c>
      <c r="AB31" s="238">
        <f>'VN base'!D$2*($I31*VLOOKUP(DATE(YEAR($L31),MONTH($L31)-1,1),Índices!$A:$I,2,0)/Índices!$B$122
                                 +$J31*VLOOKUP(DATE(YEAR($L31),MONTH($L31)-1,1),Índices!$A:$I,2,0)/Índices!$B$122
                                 +$K31*VLOOKUP(DATE(YEAR($L31),MONTH($L31)-1,1),Índices!$A:$I,5,0)/Índices!$F$122)</f>
        <v>322.24922417576801</v>
      </c>
      <c r="AC31" s="238">
        <f>'VN base'!E$2*($I31*VLOOKUP(DATE(YEAR($L31),MONTH($L31)-1,1),Índices!$A:$I,2,0)/Índices!$B$122
                                 +$J31*VLOOKUP(DATE(YEAR($L31),MONTH($L31)-1,1),Índices!$A:$I,2,0)/Índices!$B$122
                                 +$K31*VLOOKUP(DATE(YEAR($L31),MONTH($L31)-1,1),Índices!$A:$I,5,0)/Índices!$F$122)</f>
        <v>365.20765902931657</v>
      </c>
      <c r="AD31" s="238">
        <f>'VN base'!F$2*($I31*VLOOKUP(DATE(YEAR($L31),MONTH($L31)-1,1),Índices!$A:$I,2,0)/Índices!$B$122
                                 +$J31*VLOOKUP(DATE(YEAR($L31),MONTH($L31)-1,1),Índices!$A:$I,2,0)/Índices!$B$122
                                 +$K31*VLOOKUP(DATE(YEAR($L31),MONTH($L31)-1,1),Índices!$A:$I,5,0)/Índices!$F$122)</f>
        <v>456.04219251813498</v>
      </c>
      <c r="AE31" s="238">
        <f>'VN base'!G$2*($I31*VLOOKUP(DATE(YEAR($L31),MONTH($L31)-1,1),Índices!$A:$I,2,0)/Índices!$B$122
                                 +$J31*VLOOKUP(DATE(YEAR($L31),MONTH($L31)-1,1),Índices!$A:$I,2,0)/Índices!$B$122
                                 +$K31*VLOOKUP(DATE(YEAR($L31),MONTH($L31)-1,1),Índices!$A:$I,5,0)/Índices!$F$122)</f>
        <v>1073.4325272960505</v>
      </c>
      <c r="AF31" s="238">
        <f>IF(J31=0," ",('VN base'!H$2*($I31*VLOOKUP(DATE(YEAR($L31),MONTH($L31)-1,1),Índices!$A:$I,2,0)/Índices!$B$128
                                                   +$J31*VLOOKUP(DATE(YEAR($L31),MONTH($L31)-1,1),Índices!$A:$I,9,0)/Índices!$I$128
                                                   +$K31*VLOOKUP(DATE(YEAR($L31),MONTH($L31)-1,1),Índices!$A:$I,6,0)/Índices!$F$128)))</f>
        <v>310.09236238242482</v>
      </c>
      <c r="AG31" s="238">
        <f>IF(J31=0," ",('VN base'!I$2*($I31*VLOOKUP(DATE(YEAR($L31),MONTH($L31)-1,1),Índices!$A:$I,2,0)/Índices!$B$128
                                                   +$J31*VLOOKUP(DATE(YEAR($L31),MONTH($L31)-1,1),Índices!$A:$I,9,0)/Índices!$I$128
                                                   +$K31*VLOOKUP(DATE(YEAR($L31),MONTH($L31)-1,1),Índices!$A:$I,6,0)/Índices!$F$128)))</f>
        <v>362.33063208313206</v>
      </c>
      <c r="AH31" s="240">
        <f t="shared" ca="1" si="7"/>
        <v>0</v>
      </c>
      <c r="AI31" s="233">
        <f t="shared" si="8"/>
        <v>536.9113200528609</v>
      </c>
      <c r="AJ31" s="233">
        <f t="shared" si="0"/>
        <v>71673.929080150134</v>
      </c>
      <c r="AK31" s="233">
        <f t="shared" si="1"/>
        <v>18.825383820958557</v>
      </c>
      <c r="AL31" s="235">
        <f t="shared" si="2"/>
        <v>2.5538237479128818</v>
      </c>
      <c r="AM31" s="235">
        <f t="shared" si="3"/>
        <v>0.80799539170506918</v>
      </c>
      <c r="AN31" s="227">
        <f>(12*894300*VLOOKUP((DATE(YEAR(L31),MONTH(L31)-1,1)),Índices!$A$3:$L$50000,10,0)+
   4613016*VLOOKUP(DATE(YEAR(L31),MONTH(L31)-1,1),Índices!$A$3:$L$50000,11,0)*(94.55*VLOOKUP(DATE(YEAR(L31),MONTH(L31)-1,1),Índices!$A$3:$L$50000,2,0)/Índices!$B$195)+
   4474286*(94.55*VLOOKUP(DATE(YEAR(L31),MONTH(L31)-1,1),Índices!$A$3:$L$50000,2,0)/Índices!$B$195))/
   4474286</f>
        <v>264.02510498339228</v>
      </c>
      <c r="AO31" s="240" t="str">
        <f t="shared" si="10"/>
        <v>ERRO</v>
      </c>
    </row>
    <row r="32" spans="1:47" ht="15.75" customHeight="1" x14ac:dyDescent="0.25">
      <c r="A32" s="241">
        <f>'Dados de contrato'!F32</f>
        <v>31</v>
      </c>
      <c r="B32" s="245" t="str">
        <f ca="1">OFFSET('Dados de contrato'!C$1,A32,0,1,1)</f>
        <v>EMG</v>
      </c>
      <c r="C32" s="246" t="str">
        <f ca="1">OFFSET('Dados de contrato'!D$1,A32,0,1,1)</f>
        <v>Rio Pomba Energética</v>
      </c>
      <c r="D32" s="247" t="str">
        <f>VLOOKUP($A32,'Dados de contrato'!$F$2:$AJ$130,'Dados de contrato'!J$131,0)</f>
        <v>48500.002100/2002-92</v>
      </c>
      <c r="E32" s="233">
        <f>VLOOKUP($A32,'Dados de contrato'!$F$2:$AJ$130,'Dados de contrato'!M$131,0)</f>
        <v>86.01</v>
      </c>
      <c r="F32" s="242">
        <f>VLOOKUP($A32,'Dados de contrato'!$F$2:$AJ$130,'Dados de contrato'!N$131,0)</f>
        <v>37043</v>
      </c>
      <c r="G32" s="241">
        <f>VLOOKUP($A32,'Dados de contrato'!$F$2:$AJ$130,'Dados de contrato'!V$131,0)</f>
        <v>0</v>
      </c>
      <c r="H32" s="241">
        <f>VLOOKUP($A32,'Dados de contrato'!$F$2:$AJ$130,'Dados de contrato'!W$131,0)</f>
        <v>12</v>
      </c>
      <c r="I32" s="266">
        <f>VLOOKUP($A32,'Dados de contrato'!$F$2:$AJ$130,'Dados de contrato'!X$131,0)</f>
        <v>0</v>
      </c>
      <c r="J32" s="266">
        <f>VLOOKUP($A32,'Dados de contrato'!$F$2:$AJ$130,'Dados de contrato'!Y$131,0)</f>
        <v>0</v>
      </c>
      <c r="K32" s="266">
        <f>VLOOKUP($A32,'Dados de contrato'!$F$2:$AJ$130,'Dados de contrato'!Z$131,0)</f>
        <v>0</v>
      </c>
      <c r="L32" s="234">
        <v>44136</v>
      </c>
      <c r="M32" s="233" t="str">
        <f t="shared" si="4"/>
        <v>não se aplica</v>
      </c>
      <c r="N32" s="235" t="str">
        <f t="shared" ca="1" si="5"/>
        <v>não se aplica</v>
      </c>
      <c r="O32" s="236" t="str">
        <f t="shared" ca="1" si="6"/>
        <v>0</v>
      </c>
      <c r="P32" s="237">
        <f>VLOOKUP(DATE(YEAR(F32),MONTH(F32)-1,1),Índices!$A$27:$I$10020,2,0)</f>
        <v>202.32400000000001</v>
      </c>
      <c r="Q32" s="237">
        <f>VLOOKUP(DATE(YEAR(L32),MONTH(L32)-1,1),Índices!$A$27:$I$10020,2,0)</f>
        <v>896.505</v>
      </c>
      <c r="R32" s="230">
        <f>VLOOKUP(DATE(YEAR(F32),MONTH(F32)-1,1),Índices!$A$27:$I$10020,3,0)</f>
        <v>1724.26</v>
      </c>
      <c r="S32" s="230">
        <f>VLOOKUP(DATE(YEAR(L32),MONTH(L32)-1,1),Índices!$A$27:$I$10020,3,0)</f>
        <v>5438.12</v>
      </c>
      <c r="T32" s="230">
        <f>VLOOKUP(DATE(YEAR(F32),MONTH(F32)-1,1),Índices!$A$27:$O$10020,4,0)</f>
        <v>1725.65</v>
      </c>
      <c r="U32" s="230">
        <f>VLOOKUP(DATE(YEAR(L32),MONTH(L32)-1,1),Índices!$A$27:$O$10020,4,0)</f>
        <v>5610.72</v>
      </c>
      <c r="V32" s="231">
        <f>VLOOKUP(DATE(YEAR(F32),MONTH(F32)-1,1),Índices!$A$27:$O$10020,9,0)</f>
        <v>5.928988899082567</v>
      </c>
      <c r="W32" s="231">
        <f>VLOOKUP(DATE(YEAR(L32),MONTH(L32)-1,1),Índices!$A$27:$O$10020,9,0)</f>
        <v>21.269457541291981</v>
      </c>
      <c r="X32" s="231">
        <f>VLOOKUP(DATE(YEAR(F32),MONTH(F32)-1,1),Índices!$A$27:$O$10020,6,0)</f>
        <v>2.2972000000000001</v>
      </c>
      <c r="Y32" s="239">
        <f>VLOOKUP(DATE(YEAR(L32),MONTH(L32)-1,1),Índices!$A$27:$I$10020,5,0)</f>
        <v>5.6252000000000004</v>
      </c>
      <c r="Z32" s="238">
        <f>'VN base'!B$2*($I32*VLOOKUP(DATE(YEAR($L32),MONTH($L32)-1,1),Índices!$A:$I,2,0)/Índices!$B$122
                                 +$J32*VLOOKUP(DATE(YEAR($L32),MONTH($L32)-1,1),Índices!$A:$I,2,0)/Índices!$B$122
                                 +$K32*VLOOKUP(DATE(YEAR($L32),MONTH($L32)-1,1),Índices!$A:$I,5,0)/Índices!$F$122)</f>
        <v>0</v>
      </c>
      <c r="AA32" s="238">
        <f>'VN base'!C$2*($I32*VLOOKUP(DATE(YEAR($L32),MONTH($L32)-1,1),Índices!$A:$I,2,0)/Índices!$B$122
                                 +$J32*VLOOKUP(DATE(YEAR($L32),MONTH($L32)-1,1),Índices!$A:$I,2,0)/Índices!$B$122
                                 +$K32*VLOOKUP(DATE(YEAR($L32),MONTH($L32)-1,1),Índices!$A:$I,5,0)/Índices!$F$122)</f>
        <v>0</v>
      </c>
      <c r="AB32" s="238">
        <f>'VN base'!D$2*($I32*VLOOKUP(DATE(YEAR($L32),MONTH($L32)-1,1),Índices!$A:$I,2,0)/Índices!$B$122
                                 +$J32*VLOOKUP(DATE(YEAR($L32),MONTH($L32)-1,1),Índices!$A:$I,2,0)/Índices!$B$122
                                 +$K32*VLOOKUP(DATE(YEAR($L32),MONTH($L32)-1,1),Índices!$A:$I,5,0)/Índices!$F$122)</f>
        <v>0</v>
      </c>
      <c r="AC32" s="238">
        <f>'VN base'!E$2*($I32*VLOOKUP(DATE(YEAR($L32),MONTH($L32)-1,1),Índices!$A:$I,2,0)/Índices!$B$122
                                 +$J32*VLOOKUP(DATE(YEAR($L32),MONTH($L32)-1,1),Índices!$A:$I,2,0)/Índices!$B$122
                                 +$K32*VLOOKUP(DATE(YEAR($L32),MONTH($L32)-1,1),Índices!$A:$I,5,0)/Índices!$F$122)</f>
        <v>0</v>
      </c>
      <c r="AD32" s="238">
        <f>'VN base'!F$2*($I32*VLOOKUP(DATE(YEAR($L32),MONTH($L32)-1,1),Índices!$A:$I,2,0)/Índices!$B$122
                                 +$J32*VLOOKUP(DATE(YEAR($L32),MONTH($L32)-1,1),Índices!$A:$I,2,0)/Índices!$B$122
                                 +$K32*VLOOKUP(DATE(YEAR($L32),MONTH($L32)-1,1),Índices!$A:$I,5,0)/Índices!$F$122)</f>
        <v>0</v>
      </c>
      <c r="AE32" s="238">
        <f>'VN base'!G$2*($I32*VLOOKUP(DATE(YEAR($L32),MONTH($L32)-1,1),Índices!$A:$I,2,0)/Índices!$B$122
                                 +$J32*VLOOKUP(DATE(YEAR($L32),MONTH($L32)-1,1),Índices!$A:$I,2,0)/Índices!$B$122
                                 +$K32*VLOOKUP(DATE(YEAR($L32),MONTH($L32)-1,1),Índices!$A:$I,5,0)/Índices!$F$122)</f>
        <v>0</v>
      </c>
      <c r="AF32" s="238" t="str">
        <f>IF(J32=0," ",('VN base'!H$2*($I32*VLOOKUP(DATE(YEAR($L32),MONTH($L32)-1,1),Índices!$A:$I,2,0)/Índices!$B$128
                                                   +$J32*VLOOKUP(DATE(YEAR($L32),MONTH($L32)-1,1),Índices!$A:$I,9,0)/Índices!$I$128
                                                   +$K32*VLOOKUP(DATE(YEAR($L32),MONTH($L32)-1,1),Índices!$A:$I,6,0)/Índices!$F$128)))</f>
        <v xml:space="preserve"> </v>
      </c>
      <c r="AG32" s="238" t="str">
        <f>IF(J32=0," ",('VN base'!I$2*($I32*VLOOKUP(DATE(YEAR($L32),MONTH($L32)-1,1),Índices!$A:$I,2,0)/Índices!$B$128
                                                   +$J32*VLOOKUP(DATE(YEAR($L32),MONTH($L32)-1,1),Índices!$A:$I,9,0)/Índices!$I$128
                                                   +$K32*VLOOKUP(DATE(YEAR($L32),MONTH($L32)-1,1),Índices!$A:$I,6,0)/Índices!$F$128)))</f>
        <v xml:space="preserve"> </v>
      </c>
      <c r="AH32" s="240">
        <f t="shared" ca="1" si="7"/>
        <v>0</v>
      </c>
      <c r="AI32" s="233">
        <f t="shared" si="8"/>
        <v>381.11343711077285</v>
      </c>
      <c r="AJ32" s="233">
        <f t="shared" si="0"/>
        <v>71245.294984411681</v>
      </c>
      <c r="AK32" s="233">
        <f t="shared" si="1"/>
        <v>0</v>
      </c>
      <c r="AL32" s="235">
        <f t="shared" si="2"/>
        <v>3.8078968467043763</v>
      </c>
      <c r="AM32" s="235">
        <f t="shared" si="3"/>
        <v>0</v>
      </c>
      <c r="AN32" s="227">
        <f>(12*894300*VLOOKUP((DATE(YEAR(L32),MONTH(L32)-1,1)),Índices!$A$3:$L$50000,10,0)+
   4613016*VLOOKUP(DATE(YEAR(L32),MONTH(L32)-1,1),Índices!$A$3:$L$50000,11,0)*(94.55*VLOOKUP(DATE(YEAR(L32),MONTH(L32)-1,1),Índices!$A$3:$L$50000,2,0)/Índices!$B$195)+
   4474286*(94.55*VLOOKUP(DATE(YEAR(L32),MONTH(L32)-1,1),Índices!$A$3:$L$50000,2,0)/Índices!$B$195))/
   4474286</f>
        <v>264.02510498339228</v>
      </c>
      <c r="AO32" s="240" t="str">
        <f t="shared" si="10"/>
        <v>ERRO</v>
      </c>
    </row>
    <row r="33" spans="1:41" ht="15.75" customHeight="1" x14ac:dyDescent="0.25">
      <c r="A33" s="241">
        <f>'Dados de contrato'!F33</f>
        <v>32</v>
      </c>
      <c r="B33" s="245" t="str">
        <f ca="1">OFFSET('Dados de contrato'!C$1,A33,0,1,1)</f>
        <v>EMG</v>
      </c>
      <c r="C33" s="246" t="str">
        <f ca="1">OFFSET('Dados de contrato'!D$1,A33,0,1,1)</f>
        <v>Rio Glória Energética</v>
      </c>
      <c r="D33" s="247" t="str">
        <f>VLOOKUP($A33,'Dados de contrato'!$F$2:$AJ$130,'Dados de contrato'!J$131,0)</f>
        <v>48500.002104/2002-43</v>
      </c>
      <c r="E33" s="233">
        <f>VLOOKUP($A33,'Dados de contrato'!$F$2:$AJ$130,'Dados de contrato'!M$131,0)</f>
        <v>86.01</v>
      </c>
      <c r="F33" s="242">
        <f>VLOOKUP($A33,'Dados de contrato'!$F$2:$AJ$130,'Dados de contrato'!N$131,0)</f>
        <v>37043</v>
      </c>
      <c r="G33" s="241">
        <f>VLOOKUP($A33,'Dados de contrato'!$F$2:$AJ$130,'Dados de contrato'!V$131,0)</f>
        <v>0</v>
      </c>
      <c r="H33" s="241">
        <f>VLOOKUP($A33,'Dados de contrato'!$F$2:$AJ$130,'Dados de contrato'!W$131,0)</f>
        <v>12</v>
      </c>
      <c r="I33" s="266">
        <f>VLOOKUP($A33,'Dados de contrato'!$F$2:$AJ$130,'Dados de contrato'!X$131,0)</f>
        <v>0</v>
      </c>
      <c r="J33" s="266">
        <f>VLOOKUP($A33,'Dados de contrato'!$F$2:$AJ$130,'Dados de contrato'!Y$131,0)</f>
        <v>0</v>
      </c>
      <c r="K33" s="266">
        <f>VLOOKUP($A33,'Dados de contrato'!$F$2:$AJ$130,'Dados de contrato'!Z$131,0)</f>
        <v>0</v>
      </c>
      <c r="L33" s="234">
        <v>44136</v>
      </c>
      <c r="M33" s="233" t="str">
        <f t="shared" si="4"/>
        <v>não se aplica</v>
      </c>
      <c r="N33" s="235" t="str">
        <f t="shared" ca="1" si="5"/>
        <v>não se aplica</v>
      </c>
      <c r="O33" s="236" t="str">
        <f t="shared" ca="1" si="6"/>
        <v>0</v>
      </c>
      <c r="P33" s="237">
        <f>VLOOKUP(DATE(YEAR(F33),MONTH(F33)-1,1),Índices!$A$27:$I$10020,2,0)</f>
        <v>202.32400000000001</v>
      </c>
      <c r="Q33" s="237">
        <f>VLOOKUP(DATE(YEAR(L33),MONTH(L33)-1,1),Índices!$A$27:$I$10020,2,0)</f>
        <v>896.505</v>
      </c>
      <c r="R33" s="230">
        <f>VLOOKUP(DATE(YEAR(F33),MONTH(F33)-1,1),Índices!$A$27:$I$10020,3,0)</f>
        <v>1724.26</v>
      </c>
      <c r="S33" s="230">
        <f>VLOOKUP(DATE(YEAR(L33),MONTH(L33)-1,1),Índices!$A$27:$I$10020,3,0)</f>
        <v>5438.12</v>
      </c>
      <c r="T33" s="230">
        <f>VLOOKUP(DATE(YEAR(F33),MONTH(F33)-1,1),Índices!$A$27:$O$10020,4,0)</f>
        <v>1725.65</v>
      </c>
      <c r="U33" s="230">
        <f>VLOOKUP(DATE(YEAR(L33),MONTH(L33)-1,1),Índices!$A$27:$O$10020,4,0)</f>
        <v>5610.72</v>
      </c>
      <c r="V33" s="231">
        <f>VLOOKUP(DATE(YEAR(F33),MONTH(F33)-1,1),Índices!$A$27:$O$10020,9,0)</f>
        <v>5.928988899082567</v>
      </c>
      <c r="W33" s="231">
        <f>VLOOKUP(DATE(YEAR(L33),MONTH(L33)-1,1),Índices!$A$27:$O$10020,9,0)</f>
        <v>21.269457541291981</v>
      </c>
      <c r="X33" s="231">
        <f>VLOOKUP(DATE(YEAR(F33),MONTH(F33)-1,1),Índices!$A$27:$O$10020,6,0)</f>
        <v>2.2972000000000001</v>
      </c>
      <c r="Y33" s="239">
        <f>VLOOKUP(DATE(YEAR(L33),MONTH(L33)-1,1),Índices!$A$27:$I$10020,5,0)</f>
        <v>5.6252000000000004</v>
      </c>
      <c r="Z33" s="238">
        <f>'VN base'!B$2*($I33*VLOOKUP(DATE(YEAR($L33),MONTH($L33)-1,1),Índices!$A:$I,2,0)/Índices!$B$122
                                 +$J33*VLOOKUP(DATE(YEAR($L33),MONTH($L33)-1,1),Índices!$A:$I,2,0)/Índices!$B$122
                                 +$K33*VLOOKUP(DATE(YEAR($L33),MONTH($L33)-1,1),Índices!$A:$I,5,0)/Índices!$F$122)</f>
        <v>0</v>
      </c>
      <c r="AA33" s="238">
        <f>'VN base'!C$2*($I33*VLOOKUP(DATE(YEAR($L33),MONTH($L33)-1,1),Índices!$A:$I,2,0)/Índices!$B$122
                                 +$J33*VLOOKUP(DATE(YEAR($L33),MONTH($L33)-1,1),Índices!$A:$I,2,0)/Índices!$B$122
                                 +$K33*VLOOKUP(DATE(YEAR($L33),MONTH($L33)-1,1),Índices!$A:$I,5,0)/Índices!$F$122)</f>
        <v>0</v>
      </c>
      <c r="AB33" s="238">
        <f>'VN base'!D$2*($I33*VLOOKUP(DATE(YEAR($L33),MONTH($L33)-1,1),Índices!$A:$I,2,0)/Índices!$B$122
                                 +$J33*VLOOKUP(DATE(YEAR($L33),MONTH($L33)-1,1),Índices!$A:$I,2,0)/Índices!$B$122
                                 +$K33*VLOOKUP(DATE(YEAR($L33),MONTH($L33)-1,1),Índices!$A:$I,5,0)/Índices!$F$122)</f>
        <v>0</v>
      </c>
      <c r="AC33" s="238">
        <f>'VN base'!E$2*($I33*VLOOKUP(DATE(YEAR($L33),MONTH($L33)-1,1),Índices!$A:$I,2,0)/Índices!$B$122
                                 +$J33*VLOOKUP(DATE(YEAR($L33),MONTH($L33)-1,1),Índices!$A:$I,2,0)/Índices!$B$122
                                 +$K33*VLOOKUP(DATE(YEAR($L33),MONTH($L33)-1,1),Índices!$A:$I,5,0)/Índices!$F$122)</f>
        <v>0</v>
      </c>
      <c r="AD33" s="238">
        <f>'VN base'!F$2*($I33*VLOOKUP(DATE(YEAR($L33),MONTH($L33)-1,1),Índices!$A:$I,2,0)/Índices!$B$122
                                 +$J33*VLOOKUP(DATE(YEAR($L33),MONTH($L33)-1,1),Índices!$A:$I,2,0)/Índices!$B$122
                                 +$K33*VLOOKUP(DATE(YEAR($L33),MONTH($L33)-1,1),Índices!$A:$I,5,0)/Índices!$F$122)</f>
        <v>0</v>
      </c>
      <c r="AE33" s="238">
        <f>'VN base'!G$2*($I33*VLOOKUP(DATE(YEAR($L33),MONTH($L33)-1,1),Índices!$A:$I,2,0)/Índices!$B$122
                                 +$J33*VLOOKUP(DATE(YEAR($L33),MONTH($L33)-1,1),Índices!$A:$I,2,0)/Índices!$B$122
                                 +$K33*VLOOKUP(DATE(YEAR($L33),MONTH($L33)-1,1),Índices!$A:$I,5,0)/Índices!$F$122)</f>
        <v>0</v>
      </c>
      <c r="AF33" s="238" t="str">
        <f>IF(J33=0," ",('VN base'!H$2*($I33*VLOOKUP(DATE(YEAR($L33),MONTH($L33)-1,1),Índices!$A:$I,2,0)/Índices!$B$128
                                                   +$J33*VLOOKUP(DATE(YEAR($L33),MONTH($L33)-1,1),Índices!$A:$I,9,0)/Índices!$I$128
                                                   +$K33*VLOOKUP(DATE(YEAR($L33),MONTH($L33)-1,1),Índices!$A:$I,6,0)/Índices!$F$128)))</f>
        <v xml:space="preserve"> </v>
      </c>
      <c r="AG33" s="238" t="str">
        <f>IF(J33=0," ",('VN base'!I$2*($I33*VLOOKUP(DATE(YEAR($L33),MONTH($L33)-1,1),Índices!$A:$I,2,0)/Índices!$B$128
                                                   +$J33*VLOOKUP(DATE(YEAR($L33),MONTH($L33)-1,1),Índices!$A:$I,9,0)/Índices!$I$128
                                                   +$K33*VLOOKUP(DATE(YEAR($L33),MONTH($L33)-1,1),Índices!$A:$I,6,0)/Índices!$F$128)))</f>
        <v xml:space="preserve"> </v>
      </c>
      <c r="AH33" s="240">
        <f t="shared" ca="1" si="7"/>
        <v>0</v>
      </c>
      <c r="AI33" s="233">
        <f t="shared" si="8"/>
        <v>381.11343711077285</v>
      </c>
      <c r="AJ33" s="233">
        <f t="shared" si="0"/>
        <v>71245.294984411681</v>
      </c>
      <c r="AK33" s="233">
        <f t="shared" si="1"/>
        <v>0</v>
      </c>
      <c r="AL33" s="235">
        <f t="shared" si="2"/>
        <v>3.8078968467043763</v>
      </c>
      <c r="AM33" s="235">
        <f t="shared" si="3"/>
        <v>0</v>
      </c>
      <c r="AN33" s="227">
        <f>(12*894300*VLOOKUP((DATE(YEAR(L33),MONTH(L33)-1,1)),Índices!$A$3:$L$50000,10,0)+
   4613016*VLOOKUP(DATE(YEAR(L33),MONTH(L33)-1,1),Índices!$A$3:$L$50000,11,0)*(94.55*VLOOKUP(DATE(YEAR(L33),MONTH(L33)-1,1),Índices!$A$3:$L$50000,2,0)/Índices!$B$195)+
   4474286*(94.55*VLOOKUP(DATE(YEAR(L33),MONTH(L33)-1,1),Índices!$A$3:$L$50000,2,0)/Índices!$B$195))/
   4474286</f>
        <v>264.02510498339228</v>
      </c>
      <c r="AO33" s="240" t="str">
        <f t="shared" si="10"/>
        <v>ERRO</v>
      </c>
    </row>
    <row r="34" spans="1:41" ht="15.75" customHeight="1" x14ac:dyDescent="0.25">
      <c r="A34" s="241">
        <f>'Dados de contrato'!F34</f>
        <v>33</v>
      </c>
      <c r="B34" s="245" t="str">
        <f ca="1">OFFSET('Dados de contrato'!C$1,A34,0,1,1)</f>
        <v>Light</v>
      </c>
      <c r="C34" s="246" t="str">
        <f ca="1">OFFSET('Dados de contrato'!D$1,A34,0,1,1)</f>
        <v>UTE Norte Fluminense</v>
      </c>
      <c r="D34" s="247" t="str">
        <f>VLOOKUP($A34,'Dados de contrato'!$F$2:$AJ$130,'Dados de contrato'!J$131,0)</f>
        <v>48500.002105/2002-14</v>
      </c>
      <c r="E34" s="233">
        <f>VLOOKUP($A34,'Dados de contrato'!$F$2:$AJ$130,'Dados de contrato'!M$131,0)</f>
        <v>100.17</v>
      </c>
      <c r="F34" s="242">
        <f>VLOOKUP($A34,'Dados de contrato'!$F$2:$AJ$130,'Dados de contrato'!N$131,0)</f>
        <v>37073</v>
      </c>
      <c r="G34" s="241">
        <f>VLOOKUP($A34,'Dados de contrato'!$F$2:$AJ$130,'Dados de contrato'!V$131,0)</f>
        <v>5</v>
      </c>
      <c r="H34" s="241">
        <f>VLOOKUP($A34,'Dados de contrato'!$F$2:$AJ$130,'Dados de contrato'!W$131,0)</f>
        <v>7</v>
      </c>
      <c r="I34" s="266">
        <f>VLOOKUP($A34,'Dados de contrato'!$F$2:$AJ$130,'Dados de contrato'!X$131,0)</f>
        <v>0.25</v>
      </c>
      <c r="J34" s="266">
        <f>VLOOKUP($A34,'Dados de contrato'!$F$2:$AJ$130,'Dados de contrato'!Y$131,0)</f>
        <v>0.54</v>
      </c>
      <c r="K34" s="266">
        <f>VLOOKUP($A34,'Dados de contrato'!$F$2:$AJ$130,'Dados de contrato'!Z$131,0)</f>
        <v>0.21</v>
      </c>
      <c r="L34" s="234">
        <v>44136</v>
      </c>
      <c r="M34" s="233" t="str">
        <f t="shared" si="4"/>
        <v>não se aplica</v>
      </c>
      <c r="N34" s="235" t="str">
        <f t="shared" ca="1" si="5"/>
        <v>não se aplica</v>
      </c>
      <c r="O34" s="236" t="str">
        <f t="shared" ca="1" si="6"/>
        <v>0</v>
      </c>
      <c r="P34" s="237">
        <f>VLOOKUP(DATE(YEAR(F34),MONTH(F34)-1,1),Índices!$A$27:$I$10020,2,0)</f>
        <v>204.31</v>
      </c>
      <c r="Q34" s="237">
        <f>VLOOKUP(DATE(YEAR(L34),MONTH(L34)-1,1),Índices!$A$27:$I$10020,2,0)</f>
        <v>896.505</v>
      </c>
      <c r="R34" s="230">
        <f>VLOOKUP(DATE(YEAR(F34),MONTH(F34)-1,1),Índices!$A$27:$I$10020,3,0)</f>
        <v>1733.23</v>
      </c>
      <c r="S34" s="230">
        <f>VLOOKUP(DATE(YEAR(L34),MONTH(L34)-1,1),Índices!$A$27:$I$10020,3,0)</f>
        <v>5438.12</v>
      </c>
      <c r="T34" s="230">
        <f>VLOOKUP(DATE(YEAR(F34),MONTH(F34)-1,1),Índices!$A$27:$O$10020,4,0)</f>
        <v>1736</v>
      </c>
      <c r="U34" s="230">
        <f>VLOOKUP(DATE(YEAR(L34),MONTH(L34)-1,1),Índices!$A$27:$O$10020,4,0)</f>
        <v>5610.72</v>
      </c>
      <c r="V34" s="231">
        <f>VLOOKUP(DATE(YEAR(F34),MONTH(F34)-1,1),Índices!$A$27:$O$10020,9,0)</f>
        <v>5.9895821374743843</v>
      </c>
      <c r="W34" s="231">
        <f>VLOOKUP(DATE(YEAR(L34),MONTH(L34)-1,1),Índices!$A$27:$O$10020,9,0)</f>
        <v>21.269457541291981</v>
      </c>
      <c r="X34" s="231">
        <f>VLOOKUP(DATE(YEAR(F34),MONTH(F34)-1,1),Índices!$A$27:$O$10020,6,0)</f>
        <v>2.3757999999999999</v>
      </c>
      <c r="Y34" s="239">
        <f>VLOOKUP(DATE(YEAR(L34),MONTH(L34)-1,1),Índices!$A$27:$I$10020,5,0)</f>
        <v>5.6252000000000004</v>
      </c>
      <c r="Z34" s="238">
        <f>'VN base'!B$2*($I34*VLOOKUP(DATE(YEAR($L34),MONTH($L34)-1,1),Índices!$A:$I,2,0)/Índices!$B$122
                                 +$J34*VLOOKUP(DATE(YEAR($L34),MONTH($L34)-1,1),Índices!$A:$I,2,0)/Índices!$B$122
                                 +$K34*VLOOKUP(DATE(YEAR($L34),MONTH($L34)-1,1),Índices!$A:$I,5,0)/Índices!$F$122)</f>
        <v>305.19713334078619</v>
      </c>
      <c r="AA34" s="238">
        <f>'VN base'!C$2*($I34*VLOOKUP(DATE(YEAR($L34),MONTH($L34)-1,1),Índices!$A:$I,2,0)/Índices!$B$122
                                 +$J34*VLOOKUP(DATE(YEAR($L34),MONTH($L34)-1,1),Índices!$A:$I,2,0)/Índices!$B$122
                                 +$K34*VLOOKUP(DATE(YEAR($L34),MONTH($L34)-1,1),Índices!$A:$I,5,0)/Índices!$F$122)</f>
        <v>315.78517487064624</v>
      </c>
      <c r="AB34" s="238">
        <f>'VN base'!D$2*($I34*VLOOKUP(DATE(YEAR($L34),MONTH($L34)-1,1),Índices!$A:$I,2,0)/Índices!$B$122
                                 +$J34*VLOOKUP(DATE(YEAR($L34),MONTH($L34)-1,1),Índices!$A:$I,2,0)/Índices!$B$122
                                 +$K34*VLOOKUP(DATE(YEAR($L34),MONTH($L34)-1,1),Índices!$A:$I,5,0)/Índices!$F$122)</f>
        <v>334.47243541936342</v>
      </c>
      <c r="AC34" s="238">
        <f>'VN base'!E$2*($I34*VLOOKUP(DATE(YEAR($L34),MONTH($L34)-1,1),Índices!$A:$I,2,0)/Índices!$B$122
                                 +$J34*VLOOKUP(DATE(YEAR($L34),MONTH($L34)-1,1),Índices!$A:$I,2,0)/Índices!$B$122
                                 +$K34*VLOOKUP(DATE(YEAR($L34),MONTH($L34)-1,1),Índices!$A:$I,5,0)/Índices!$F$122)</f>
        <v>379.0603234554672</v>
      </c>
      <c r="AD34" s="238">
        <f>'VN base'!F$2*($I34*VLOOKUP(DATE(YEAR($L34),MONTH($L34)-1,1),Índices!$A:$I,2,0)/Índices!$B$122
                                 +$J34*VLOOKUP(DATE(YEAR($L34),MONTH($L34)-1,1),Índices!$A:$I,2,0)/Índices!$B$122
                                 +$K34*VLOOKUP(DATE(YEAR($L34),MONTH($L34)-1,1),Índices!$A:$I,5,0)/Índices!$F$122)</f>
        <v>473.34029484685033</v>
      </c>
      <c r="AE34" s="238">
        <f>'VN base'!G$2*($I34*VLOOKUP(DATE(YEAR($L34),MONTH($L34)-1,1),Índices!$A:$I,2,0)/Índices!$B$122
                                 +$J34*VLOOKUP(DATE(YEAR($L34),MONTH($L34)-1,1),Índices!$A:$I,2,0)/Índices!$B$122
                                 +$K34*VLOOKUP(DATE(YEAR($L34),MONTH($L34)-1,1),Índices!$A:$I,5,0)/Índices!$F$122)</f>
        <v>1114.1488162815267</v>
      </c>
      <c r="AF34" s="238">
        <f>IF(J34=0," ",('VN base'!H$2*($I34*VLOOKUP(DATE(YEAR($L34),MONTH($L34)-1,1),Índices!$A:$I,2,0)/Índices!$B$128
                                                   +$J34*VLOOKUP(DATE(YEAR($L34),MONTH($L34)-1,1),Índices!$A:$I,9,0)/Índices!$I$128
                                                   +$K34*VLOOKUP(DATE(YEAR($L34),MONTH($L34)-1,1),Índices!$A:$I,6,0)/Índices!$F$128)))</f>
        <v>319.7884638184791</v>
      </c>
      <c r="AG34" s="238">
        <f>IF(J34=0," ",('VN base'!I$2*($I34*VLOOKUP(DATE(YEAR($L34),MONTH($L34)-1,1),Índices!$A:$I,2,0)/Índices!$B$128
                                                   +$J34*VLOOKUP(DATE(YEAR($L34),MONTH($L34)-1,1),Índices!$A:$I,9,0)/Índices!$I$128
                                                   +$K34*VLOOKUP(DATE(YEAR($L34),MONTH($L34)-1,1),Índices!$A:$I,6,0)/Índices!$F$128)))</f>
        <v>373.66014221706763</v>
      </c>
      <c r="AH34" s="240">
        <f t="shared" ca="1" si="7"/>
        <v>0</v>
      </c>
      <c r="AI34" s="233">
        <f t="shared" si="8"/>
        <v>439.54239072977333</v>
      </c>
      <c r="AJ34" s="233">
        <f t="shared" si="0"/>
        <v>71673.929080150134</v>
      </c>
      <c r="AK34" s="233">
        <f t="shared" si="1"/>
        <v>15.687819850798796</v>
      </c>
      <c r="AL34" s="235">
        <f t="shared" si="2"/>
        <v>2.2345957794237714</v>
      </c>
      <c r="AM34" s="235">
        <f t="shared" si="3"/>
        <v>0.80799539170506918</v>
      </c>
      <c r="AN34" s="227">
        <f>(12*894300*VLOOKUP((DATE(YEAR(L34),MONTH(L34)-1,1)),Índices!$A$3:$L$50000,10,0)+
   4613016*VLOOKUP(DATE(YEAR(L34),MONTH(L34)-1,1),Índices!$A$3:$L$50000,11,0)*(94.55*VLOOKUP(DATE(YEAR(L34),MONTH(L34)-1,1),Índices!$A$3:$L$50000,2,0)/Índices!$B$195)+
   4474286*(94.55*VLOOKUP(DATE(YEAR(L34),MONTH(L34)-1,1),Índices!$A$3:$L$50000,2,0)/Índices!$B$195))/
   4474286</f>
        <v>264.02510498339228</v>
      </c>
      <c r="AO34" s="240" t="str">
        <f t="shared" si="10"/>
        <v>ERRO</v>
      </c>
    </row>
    <row r="35" spans="1:41" ht="15.75" customHeight="1" x14ac:dyDescent="0.25">
      <c r="A35" s="241">
        <f>'Dados de contrato'!F35</f>
        <v>34</v>
      </c>
      <c r="B35" s="245" t="str">
        <f ca="1">OFFSET('Dados de contrato'!C$1,A35,0,1,1)</f>
        <v>Celesc</v>
      </c>
      <c r="C35" s="246" t="str">
        <f ca="1">OFFSET('Dados de contrato'!D$1,A35,0,1,1)</f>
        <v>Hidroelétrica Roncador Ltda</v>
      </c>
      <c r="D35" s="247" t="str">
        <f>VLOOKUP($A35,'Dados de contrato'!$F$2:$AJ$130,'Dados de contrato'!J$131,0)</f>
        <v>48500.002981/2004-12</v>
      </c>
      <c r="E35" s="233">
        <f>VLOOKUP($A35,'Dados de contrato'!$F$2:$AJ$130,'Dados de contrato'!M$131,0)</f>
        <v>71.650000000000006</v>
      </c>
      <c r="F35" s="242">
        <f>VLOOKUP($A35,'Dados de contrato'!$F$2:$AJ$130,'Dados de contrato'!N$131,0)</f>
        <v>38108</v>
      </c>
      <c r="G35" s="241">
        <f>VLOOKUP($A35,'Dados de contrato'!$F$2:$AJ$130,'Dados de contrato'!V$131,0)</f>
        <v>1</v>
      </c>
      <c r="H35" s="241">
        <f>VLOOKUP($A35,'Dados de contrato'!$F$2:$AJ$130,'Dados de contrato'!W$131,0)</f>
        <v>3</v>
      </c>
      <c r="I35" s="266">
        <f>VLOOKUP($A35,'Dados de contrato'!$F$2:$AJ$130,'Dados de contrato'!X$131,0)</f>
        <v>0</v>
      </c>
      <c r="J35" s="266">
        <f>VLOOKUP($A35,'Dados de contrato'!$F$2:$AJ$130,'Dados de contrato'!Y$131,0)</f>
        <v>0</v>
      </c>
      <c r="K35" s="266">
        <f>VLOOKUP($A35,'Dados de contrato'!$F$2:$AJ$130,'Dados de contrato'!Z$131,0)</f>
        <v>0</v>
      </c>
      <c r="L35" s="234">
        <v>44136</v>
      </c>
      <c r="M35" s="233" t="str">
        <f t="shared" si="4"/>
        <v>não se aplica</v>
      </c>
      <c r="N35" s="235" t="str">
        <f t="shared" ca="1" si="5"/>
        <v>não se aplica</v>
      </c>
      <c r="O35" s="236" t="str">
        <f t="shared" ca="1" si="6"/>
        <v>0</v>
      </c>
      <c r="P35" s="237">
        <f>VLOOKUP(DATE(YEAR(F35),MONTH(F35)-1,1),Índices!$A$27:$I$10020,2,0)</f>
        <v>306.15100000000001</v>
      </c>
      <c r="Q35" s="237">
        <f>VLOOKUP(DATE(YEAR(L35),MONTH(L35)-1,1),Índices!$A$27:$I$10020,2,0)</f>
        <v>896.505</v>
      </c>
      <c r="R35" s="230">
        <f>VLOOKUP(DATE(YEAR(F35),MONTH(F35)-1,1),Índices!$A$27:$I$10020,3,0)</f>
        <v>2279.15</v>
      </c>
      <c r="S35" s="230">
        <f>VLOOKUP(DATE(YEAR(L35),MONTH(L35)-1,1),Índices!$A$27:$I$10020,3,0)</f>
        <v>5438.12</v>
      </c>
      <c r="T35" s="230">
        <f>VLOOKUP(DATE(YEAR(F35),MONTH(F35)-1,1),Índices!$A$27:$O$10020,4,0)</f>
        <v>2369.4299999999998</v>
      </c>
      <c r="U35" s="230">
        <f>VLOOKUP(DATE(YEAR(L35),MONTH(L35)-1,1),Índices!$A$27:$O$10020,4,0)</f>
        <v>5610.72</v>
      </c>
      <c r="V35" s="231">
        <f>VLOOKUP(DATE(YEAR(F35),MONTH(F35)-1,1),Índices!$A$27:$O$10020,9,0)</f>
        <v>8.1364793862578573</v>
      </c>
      <c r="W35" s="231">
        <f>VLOOKUP(DATE(YEAR(L35),MONTH(L35)-1,1),Índices!$A$27:$O$10020,9,0)</f>
        <v>21.269457541291981</v>
      </c>
      <c r="X35" s="231">
        <f>VLOOKUP(DATE(YEAR(F35),MONTH(F35)-1,1),Índices!$A$27:$O$10020,6,0)</f>
        <v>2.9060000000000001</v>
      </c>
      <c r="Y35" s="239">
        <f>VLOOKUP(DATE(YEAR(L35),MONTH(L35)-1,1),Índices!$A$27:$I$10020,5,0)</f>
        <v>5.6252000000000004</v>
      </c>
      <c r="Z35" s="238">
        <f>'VN base'!B$2*($I35*VLOOKUP(DATE(YEAR($L35),MONTH($L35)-1,1),Índices!$A:$I,2,0)/Índices!$B$122
                                 +$J35*VLOOKUP(DATE(YEAR($L35),MONTH($L35)-1,1),Índices!$A:$I,2,0)/Índices!$B$122
                                 +$K35*VLOOKUP(DATE(YEAR($L35),MONTH($L35)-1,1),Índices!$A:$I,5,0)/Índices!$F$122)</f>
        <v>0</v>
      </c>
      <c r="AA35" s="238">
        <f>'VN base'!C$2*($I35*VLOOKUP(DATE(YEAR($L35),MONTH($L35)-1,1),Índices!$A:$I,2,0)/Índices!$B$122
                                 +$J35*VLOOKUP(DATE(YEAR($L35),MONTH($L35)-1,1),Índices!$A:$I,2,0)/Índices!$B$122
                                 +$K35*VLOOKUP(DATE(YEAR($L35),MONTH($L35)-1,1),Índices!$A:$I,5,0)/Índices!$F$122)</f>
        <v>0</v>
      </c>
      <c r="AB35" s="238">
        <f>'VN base'!D$2*($I35*VLOOKUP(DATE(YEAR($L35),MONTH($L35)-1,1),Índices!$A:$I,2,0)/Índices!$B$122
                                 +$J35*VLOOKUP(DATE(YEAR($L35),MONTH($L35)-1,1),Índices!$A:$I,2,0)/Índices!$B$122
                                 +$K35*VLOOKUP(DATE(YEAR($L35),MONTH($L35)-1,1),Índices!$A:$I,5,0)/Índices!$F$122)</f>
        <v>0</v>
      </c>
      <c r="AC35" s="238">
        <f>'VN base'!E$2*($I35*VLOOKUP(DATE(YEAR($L35),MONTH($L35)-1,1),Índices!$A:$I,2,0)/Índices!$B$122
                                 +$J35*VLOOKUP(DATE(YEAR($L35),MONTH($L35)-1,1),Índices!$A:$I,2,0)/Índices!$B$122
                                 +$K35*VLOOKUP(DATE(YEAR($L35),MONTH($L35)-1,1),Índices!$A:$I,5,0)/Índices!$F$122)</f>
        <v>0</v>
      </c>
      <c r="AD35" s="238">
        <f>'VN base'!F$2*($I35*VLOOKUP(DATE(YEAR($L35),MONTH($L35)-1,1),Índices!$A:$I,2,0)/Índices!$B$122
                                 +$J35*VLOOKUP(DATE(YEAR($L35),MONTH($L35)-1,1),Índices!$A:$I,2,0)/Índices!$B$122
                                 +$K35*VLOOKUP(DATE(YEAR($L35),MONTH($L35)-1,1),Índices!$A:$I,5,0)/Índices!$F$122)</f>
        <v>0</v>
      </c>
      <c r="AE35" s="238">
        <f>'VN base'!G$2*($I35*VLOOKUP(DATE(YEAR($L35),MONTH($L35)-1,1),Índices!$A:$I,2,0)/Índices!$B$122
                                 +$J35*VLOOKUP(DATE(YEAR($L35),MONTH($L35)-1,1),Índices!$A:$I,2,0)/Índices!$B$122
                                 +$K35*VLOOKUP(DATE(YEAR($L35),MONTH($L35)-1,1),Índices!$A:$I,5,0)/Índices!$F$122)</f>
        <v>0</v>
      </c>
      <c r="AF35" s="238" t="str">
        <f>IF(J35=0," ",('VN base'!H$2*($I35*VLOOKUP(DATE(YEAR($L35),MONTH($L35)-1,1),Índices!$A:$I,2,0)/Índices!$B$128
                                                   +$J35*VLOOKUP(DATE(YEAR($L35),MONTH($L35)-1,1),Índices!$A:$I,9,0)/Índices!$I$128
                                                   +$K35*VLOOKUP(DATE(YEAR($L35),MONTH($L35)-1,1),Índices!$A:$I,6,0)/Índices!$F$128)))</f>
        <v xml:space="preserve"> </v>
      </c>
      <c r="AG35" s="238" t="str">
        <f>IF(J35=0," ",('VN base'!I$2*($I35*VLOOKUP(DATE(YEAR($L35),MONTH($L35)-1,1),Índices!$A:$I,2,0)/Índices!$B$128
                                                   +$J35*VLOOKUP(DATE(YEAR($L35),MONTH($L35)-1,1),Índices!$A:$I,9,0)/Índices!$I$128
                                                   +$K35*VLOOKUP(DATE(YEAR($L35),MONTH($L35)-1,1),Índices!$A:$I,6,0)/Índices!$F$128)))</f>
        <v xml:space="preserve"> </v>
      </c>
      <c r="AH35" s="240">
        <f t="shared" ca="1" si="7"/>
        <v>0</v>
      </c>
      <c r="AI35" s="233">
        <f t="shared" si="8"/>
        <v>209.81340335324725</v>
      </c>
      <c r="AJ35" s="233">
        <f t="shared" si="0"/>
        <v>96880.49503349117</v>
      </c>
      <c r="AK35" s="233">
        <f t="shared" si="1"/>
        <v>2.3860298795603621</v>
      </c>
      <c r="AL35" s="235">
        <f t="shared" si="2"/>
        <v>1.3071226821033739</v>
      </c>
      <c r="AM35" s="235">
        <f t="shared" si="3"/>
        <v>0</v>
      </c>
      <c r="AN35" s="227">
        <f>(12*894300*VLOOKUP((DATE(YEAR(L35),MONTH(L35)-1,1)),Índices!$A$3:$L$50000,10,0)+
   4613016*VLOOKUP(DATE(YEAR(L35),MONTH(L35)-1,1),Índices!$A$3:$L$50000,11,0)*(94.55*VLOOKUP(DATE(YEAR(L35),MONTH(L35)-1,1),Índices!$A$3:$L$50000,2,0)/Índices!$B$195)+
   4474286*(94.55*VLOOKUP(DATE(YEAR(L35),MONTH(L35)-1,1),Índices!$A$3:$L$50000,2,0)/Índices!$B$195))/
   4474286</f>
        <v>264.02510498339228</v>
      </c>
      <c r="AO35" s="240">
        <f t="shared" si="10"/>
        <v>209.81340335324725</v>
      </c>
    </row>
    <row r="36" spans="1:41" ht="15.75" customHeight="1" x14ac:dyDescent="0.25">
      <c r="A36" s="241">
        <f>'Dados de contrato'!F36</f>
        <v>35</v>
      </c>
      <c r="B36" s="245" t="str">
        <f ca="1">OFFSET('Dados de contrato'!C$1,A36,0,1,1)</f>
        <v>Celpe</v>
      </c>
      <c r="C36" s="246" t="str">
        <f ca="1">OFFSET('Dados de contrato'!D$1,A36,0,1,1)</f>
        <v>UTE Termopernambuco</v>
      </c>
      <c r="D36" s="247" t="str">
        <f>VLOOKUP($A36,'Dados de contrato'!$F$2:$AJ$130,'Dados de contrato'!J$131,0)</f>
        <v>48500.000530/2003-41</v>
      </c>
      <c r="E36" s="233">
        <f>VLOOKUP($A36,'Dados de contrato'!$F$2:$AJ$130,'Dados de contrato'!M$131,0)</f>
        <v>104.71899999999999</v>
      </c>
      <c r="F36" s="242">
        <f>VLOOKUP($A36,'Dados de contrato'!$F$2:$AJ$130,'Dados de contrato'!N$131,0)</f>
        <v>37043</v>
      </c>
      <c r="G36" s="241">
        <f>VLOOKUP($A36,'Dados de contrato'!$F$2:$AJ$130,'Dados de contrato'!V$131,0)</f>
        <v>5</v>
      </c>
      <c r="H36" s="241">
        <f>VLOOKUP($A36,'Dados de contrato'!$F$2:$AJ$130,'Dados de contrato'!W$131,0)</f>
        <v>7</v>
      </c>
      <c r="I36" s="266">
        <f>VLOOKUP($A36,'Dados de contrato'!$F$2:$AJ$130,'Dados de contrato'!X$131,0)</f>
        <v>0.25</v>
      </c>
      <c r="J36" s="266">
        <f>VLOOKUP($A36,'Dados de contrato'!$F$2:$AJ$130,'Dados de contrato'!Y$131,0)</f>
        <v>0.40799999999999997</v>
      </c>
      <c r="K36" s="266">
        <f>VLOOKUP($A36,'Dados de contrato'!$F$2:$AJ$130,'Dados de contrato'!Z$131,0)</f>
        <v>0.34200000000000003</v>
      </c>
      <c r="L36" s="234">
        <v>44136</v>
      </c>
      <c r="M36" s="233" t="str">
        <f t="shared" si="4"/>
        <v>não se aplica</v>
      </c>
      <c r="N36" s="235" t="str">
        <f t="shared" ca="1" si="5"/>
        <v>não se aplica</v>
      </c>
      <c r="O36" s="236" t="str">
        <f t="shared" ca="1" si="6"/>
        <v>0</v>
      </c>
      <c r="P36" s="237">
        <f>VLOOKUP(DATE(YEAR(F36),MONTH(F36)-1,1),Índices!$A$27:$I$10020,2,0)</f>
        <v>202.32400000000001</v>
      </c>
      <c r="Q36" s="237">
        <f>VLOOKUP(DATE(YEAR(L36),MONTH(L36)-1,1),Índices!$A$27:$I$10020,2,0)</f>
        <v>896.505</v>
      </c>
      <c r="R36" s="230">
        <f>VLOOKUP(DATE(YEAR(F36),MONTH(F36)-1,1),Índices!$A$27:$I$10020,3,0)</f>
        <v>1724.26</v>
      </c>
      <c r="S36" s="230">
        <f>VLOOKUP(DATE(YEAR(L36),MONTH(L36)-1,1),Índices!$A$27:$I$10020,3,0)</f>
        <v>5438.12</v>
      </c>
      <c r="T36" s="230">
        <f>VLOOKUP(DATE(YEAR(F36),MONTH(F36)-1,1),Índices!$A$27:$O$10020,4,0)</f>
        <v>1725.65</v>
      </c>
      <c r="U36" s="230">
        <f>VLOOKUP(DATE(YEAR(L36),MONTH(L36)-1,1),Índices!$A$27:$O$10020,4,0)</f>
        <v>5610.72</v>
      </c>
      <c r="V36" s="231">
        <f>VLOOKUP(DATE(YEAR(F36),MONTH(F36)-1,1),Índices!$A$27:$O$10020,9,0)</f>
        <v>5.928988899082567</v>
      </c>
      <c r="W36" s="231">
        <f>VLOOKUP(DATE(YEAR(L36),MONTH(L36)-1,1),Índices!$A$27:$O$10020,9,0)</f>
        <v>21.269457541291981</v>
      </c>
      <c r="X36" s="231">
        <f>VLOOKUP(DATE(YEAR(F36),MONTH(F36)-1,1),Índices!$A$27:$O$10020,6,0)</f>
        <v>2.2972000000000001</v>
      </c>
      <c r="Y36" s="239">
        <f>VLOOKUP(DATE(YEAR(L36),MONTH(L36)-1,1),Índices!$A$27:$I$10020,5,0)</f>
        <v>5.6252000000000004</v>
      </c>
      <c r="Z36" s="238">
        <f>'VN base'!B$2*($I36*VLOOKUP(DATE(YEAR($L36),MONTH($L36)-1,1),Índices!$A:$I,2,0)/Índices!$B$122
                                 +$J36*VLOOKUP(DATE(YEAR($L36),MONTH($L36)-1,1),Índices!$A:$I,2,0)/Índices!$B$122
                                 +$K36*VLOOKUP(DATE(YEAR($L36),MONTH($L36)-1,1),Índices!$A:$I,5,0)/Índices!$F$122)</f>
        <v>288.83888275312836</v>
      </c>
      <c r="AA36" s="238">
        <f>'VN base'!C$2*($I36*VLOOKUP(DATE(YEAR($L36),MONTH($L36)-1,1),Índices!$A:$I,2,0)/Índices!$B$122
                                 +$J36*VLOOKUP(DATE(YEAR($L36),MONTH($L36)-1,1),Índices!$A:$I,2,0)/Índices!$B$122
                                 +$K36*VLOOKUP(DATE(YEAR($L36),MONTH($L36)-1,1),Índices!$A:$I,5,0)/Índices!$F$122)</f>
        <v>298.85941621146083</v>
      </c>
      <c r="AB36" s="238">
        <f>'VN base'!D$2*($I36*VLOOKUP(DATE(YEAR($L36),MONTH($L36)-1,1),Índices!$A:$I,2,0)/Índices!$B$122
                                 +$J36*VLOOKUP(DATE(YEAR($L36),MONTH($L36)-1,1),Índices!$A:$I,2,0)/Índices!$B$122
                                 +$K36*VLOOKUP(DATE(YEAR($L36),MONTH($L36)-1,1),Índices!$A:$I,5,0)/Índices!$F$122)</f>
        <v>316.54505892875676</v>
      </c>
      <c r="AC36" s="238">
        <f>'VN base'!E$2*($I36*VLOOKUP(DATE(YEAR($L36),MONTH($L36)-1,1),Índices!$A:$I,2,0)/Índices!$B$122
                                 +$J36*VLOOKUP(DATE(YEAR($L36),MONTH($L36)-1,1),Índices!$A:$I,2,0)/Índices!$B$122
                                 +$K36*VLOOKUP(DATE(YEAR($L36),MONTH($L36)-1,1),Índices!$A:$I,5,0)/Índices!$F$122)</f>
        <v>358.74308229711289</v>
      </c>
      <c r="AD36" s="238">
        <f>'VN base'!F$2*($I36*VLOOKUP(DATE(YEAR($L36),MONTH($L36)-1,1),Índices!$A:$I,2,0)/Índices!$B$122
                                 +$J36*VLOOKUP(DATE(YEAR($L36),MONTH($L36)-1,1),Índices!$A:$I,2,0)/Índices!$B$122
                                 +$K36*VLOOKUP(DATE(YEAR($L36),MONTH($L36)-1,1),Índices!$A:$I,5,0)/Índices!$F$122)</f>
        <v>447.9697447647344</v>
      </c>
      <c r="AE36" s="238">
        <f>'VN base'!G$2*($I36*VLOOKUP(DATE(YEAR($L36),MONTH($L36)-1,1),Índices!$A:$I,2,0)/Índices!$B$122
                                 +$J36*VLOOKUP(DATE(YEAR($L36),MONTH($L36)-1,1),Índices!$A:$I,2,0)/Índices!$B$122
                                 +$K36*VLOOKUP(DATE(YEAR($L36),MONTH($L36)-1,1),Índices!$A:$I,5,0)/Índices!$F$122)</f>
        <v>1054.4315924361613</v>
      </c>
      <c r="AF36" s="238">
        <f>IF(J36=0," ",('VN base'!H$2*($I36*VLOOKUP(DATE(YEAR($L36),MONTH($L36)-1,1),Índices!$A:$I,2,0)/Índices!$B$128
                                                   +$J36*VLOOKUP(DATE(YEAR($L36),MONTH($L36)-1,1),Índices!$A:$I,9,0)/Índices!$I$128
                                                   +$K36*VLOOKUP(DATE(YEAR($L36),MONTH($L36)-1,1),Índices!$A:$I,6,0)/Índices!$F$128)))</f>
        <v>305.56751504559946</v>
      </c>
      <c r="AG36" s="238">
        <f>IF(J36=0," ",('VN base'!I$2*($I36*VLOOKUP(DATE(YEAR($L36),MONTH($L36)-1,1),Índices!$A:$I,2,0)/Índices!$B$128
                                                   +$J36*VLOOKUP(DATE(YEAR($L36),MONTH($L36)-1,1),Índices!$A:$I,9,0)/Índices!$I$128
                                                   +$K36*VLOOKUP(DATE(YEAR($L36),MONTH($L36)-1,1),Índices!$A:$I,6,0)/Índices!$F$128)))</f>
        <v>357.04352735396208</v>
      </c>
      <c r="AH36" s="240">
        <f t="shared" ca="1" si="7"/>
        <v>0</v>
      </c>
      <c r="AI36" s="233">
        <f t="shared" si="8"/>
        <v>464.01369632371836</v>
      </c>
      <c r="AJ36" s="233">
        <f t="shared" si="0"/>
        <v>71245.294984411681</v>
      </c>
      <c r="AK36" s="233">
        <f t="shared" si="1"/>
        <v>15.769431524248082</v>
      </c>
      <c r="AL36" s="235">
        <f t="shared" si="2"/>
        <v>2.2212731605775526</v>
      </c>
      <c r="AM36" s="235">
        <f t="shared" si="3"/>
        <v>0.81284153797119929</v>
      </c>
      <c r="AN36" s="227">
        <f>(12*894300*VLOOKUP((DATE(YEAR(L36),MONTH(L36)-1,1)),Índices!$A$3:$L$50000,10,0)+
   4613016*VLOOKUP(DATE(YEAR(L36),MONTH(L36)-1,1),Índices!$A$3:$L$50000,11,0)*(94.55*VLOOKUP(DATE(YEAR(L36),MONTH(L36)-1,1),Índices!$A$3:$L$50000,2,0)/Índices!$B$195)+
   4474286*(94.55*VLOOKUP(DATE(YEAR(L36),MONTH(L36)-1,1),Índices!$A$3:$L$50000,2,0)/Índices!$B$195))/
   4474286</f>
        <v>264.02510498339228</v>
      </c>
      <c r="AO36" s="240" t="str">
        <f t="shared" si="10"/>
        <v>ERRO</v>
      </c>
    </row>
    <row r="37" spans="1:41" ht="15.75" customHeight="1" x14ac:dyDescent="0.25">
      <c r="A37" s="241">
        <f>'Dados de contrato'!F37</f>
        <v>36</v>
      </c>
      <c r="B37" s="245" t="str">
        <f ca="1">OFFSET('Dados de contrato'!C$1,A37,0,1,1)</f>
        <v>Coelba</v>
      </c>
      <c r="C37" s="246" t="str">
        <f ca="1">OFFSET('Dados de contrato'!D$1,A37,0,1,1)</f>
        <v>UTE Termoaçu</v>
      </c>
      <c r="D37" s="247" t="str">
        <f>VLOOKUP($A37,'Dados de contrato'!$F$2:$AJ$130,'Dados de contrato'!J$131,0)</f>
        <v>48500.005330/2002-59</v>
      </c>
      <c r="E37" s="233">
        <f>VLOOKUP($A37,'Dados de contrato'!$F$2:$AJ$130,'Dados de contrato'!M$131,0)</f>
        <v>124.88</v>
      </c>
      <c r="F37" s="242">
        <f>VLOOKUP($A37,'Dados de contrato'!$F$2:$AJ$130,'Dados de contrato'!N$131,0)</f>
        <v>37681</v>
      </c>
      <c r="G37" s="241">
        <f>VLOOKUP($A37,'Dados de contrato'!$F$2:$AJ$130,'Dados de contrato'!V$131,0)</f>
        <v>5</v>
      </c>
      <c r="H37" s="241">
        <f>VLOOKUP($A37,'Dados de contrato'!$F$2:$AJ$130,'Dados de contrato'!W$131,0)</f>
        <v>8</v>
      </c>
      <c r="I37" s="266">
        <f>VLOOKUP($A37,'Dados de contrato'!$F$2:$AJ$130,'Dados de contrato'!X$131,0)</f>
        <v>0.31</v>
      </c>
      <c r="J37" s="266">
        <f>VLOOKUP($A37,'Dados de contrato'!$F$2:$AJ$130,'Dados de contrato'!Y$131,0)</f>
        <v>0.3</v>
      </c>
      <c r="K37" s="266">
        <f>VLOOKUP($A37,'Dados de contrato'!$F$2:$AJ$130,'Dados de contrato'!Z$131,0)</f>
        <v>0.39</v>
      </c>
      <c r="L37" s="234">
        <v>44136</v>
      </c>
      <c r="M37" s="233" t="str">
        <f t="shared" si="4"/>
        <v>não se aplica</v>
      </c>
      <c r="N37" s="235" t="str">
        <f t="shared" ca="1" si="5"/>
        <v>não se aplica</v>
      </c>
      <c r="O37" s="236" t="str">
        <f t="shared" ca="1" si="6"/>
        <v>0</v>
      </c>
      <c r="P37" s="237">
        <f>VLOOKUP(DATE(YEAR(F37),MONTH(F37)-1,1),Índices!$A$27:$I$10020,2,0)</f>
        <v>283.50599999999997</v>
      </c>
      <c r="Q37" s="237">
        <f>VLOOKUP(DATE(YEAR(L37),MONTH(L37)-1,1),Índices!$A$27:$I$10020,2,0)</f>
        <v>896.505</v>
      </c>
      <c r="R37" s="230">
        <f>VLOOKUP(DATE(YEAR(F37),MONTH(F37)-1,1),Índices!$A$27:$I$10020,3,0)</f>
        <v>2118.4299999999998</v>
      </c>
      <c r="S37" s="230">
        <f>VLOOKUP(DATE(YEAR(L37),MONTH(L37)-1,1),Índices!$A$27:$I$10020,3,0)</f>
        <v>5438.12</v>
      </c>
      <c r="T37" s="230">
        <f>VLOOKUP(DATE(YEAR(F37),MONTH(F37)-1,1),Índices!$A$27:$O$10020,4,0)</f>
        <v>2183.2600000000002</v>
      </c>
      <c r="U37" s="230">
        <f>VLOOKUP(DATE(YEAR(L37),MONTH(L37)-1,1),Índices!$A$27:$O$10020,4,0)</f>
        <v>5610.72</v>
      </c>
      <c r="V37" s="231">
        <f>VLOOKUP(DATE(YEAR(F37),MONTH(F37)-1,1),Índices!$A$27:$O$10020,9,0)</f>
        <v>8.7306939487864614</v>
      </c>
      <c r="W37" s="231">
        <f>VLOOKUP(DATE(YEAR(L37),MONTH(L37)-1,1),Índices!$A$27:$O$10020,9,0)</f>
        <v>21.269457541291981</v>
      </c>
      <c r="X37" s="231">
        <f>VLOOKUP(DATE(YEAR(F37),MONTH(F37)-1,1),Índices!$A$27:$O$10020,6,0)</f>
        <v>3.5908000000000002</v>
      </c>
      <c r="Y37" s="239">
        <f>VLOOKUP(DATE(YEAR(L37),MONTH(L37)-1,1),Índices!$A$27:$I$10020,5,0)</f>
        <v>5.6252000000000004</v>
      </c>
      <c r="Z37" s="238">
        <f>'VN base'!B$2*($I37*VLOOKUP(DATE(YEAR($L37),MONTH($L37)-1,1),Índices!$A:$I,2,0)/Índices!$B$122
                                 +$J37*VLOOKUP(DATE(YEAR($L37),MONTH($L37)-1,1),Índices!$A:$I,2,0)/Índices!$B$122
                                 +$K37*VLOOKUP(DATE(YEAR($L37),MONTH($L37)-1,1),Índices!$A:$I,5,0)/Índices!$F$122)</f>
        <v>282.8904279939801</v>
      </c>
      <c r="AA37" s="238">
        <f>'VN base'!C$2*($I37*VLOOKUP(DATE(YEAR($L37),MONTH($L37)-1,1),Índices!$A:$I,2,0)/Índices!$B$122
                                 +$J37*VLOOKUP(DATE(YEAR($L37),MONTH($L37)-1,1),Índices!$A:$I,2,0)/Índices!$B$122
                                 +$K37*VLOOKUP(DATE(YEAR($L37),MONTH($L37)-1,1),Índices!$A:$I,5,0)/Índices!$F$122)</f>
        <v>292.70459488084799</v>
      </c>
      <c r="AB37" s="238">
        <f>'VN base'!D$2*($I37*VLOOKUP(DATE(YEAR($L37),MONTH($L37)-1,1),Índices!$A:$I,2,0)/Índices!$B$122
                                 +$J37*VLOOKUP(DATE(YEAR($L37),MONTH($L37)-1,1),Índices!$A:$I,2,0)/Índices!$B$122
                                 +$K37*VLOOKUP(DATE(YEAR($L37),MONTH($L37)-1,1),Índices!$A:$I,5,0)/Índices!$F$122)</f>
        <v>310.02601293217253</v>
      </c>
      <c r="AC37" s="238">
        <f>'VN base'!E$2*($I37*VLOOKUP(DATE(YEAR($L37),MONTH($L37)-1,1),Índices!$A:$I,2,0)/Índices!$B$122
                                 +$J37*VLOOKUP(DATE(YEAR($L37),MONTH($L37)-1,1),Índices!$A:$I,2,0)/Índices!$B$122
                                 +$K37*VLOOKUP(DATE(YEAR($L37),MONTH($L37)-1,1),Índices!$A:$I,5,0)/Índices!$F$122)</f>
        <v>351.35499460316589</v>
      </c>
      <c r="AD37" s="238">
        <f>'VN base'!F$2*($I37*VLOOKUP(DATE(YEAR($L37),MONTH($L37)-1,1),Índices!$A:$I,2,0)/Índices!$B$122
                                 +$J37*VLOOKUP(DATE(YEAR($L37),MONTH($L37)-1,1),Índices!$A:$I,2,0)/Índices!$B$122
                                 +$K37*VLOOKUP(DATE(YEAR($L37),MONTH($L37)-1,1),Índices!$A:$I,5,0)/Índices!$F$122)</f>
        <v>438.74409018941958</v>
      </c>
      <c r="AE37" s="238">
        <f>'VN base'!G$2*($I37*VLOOKUP(DATE(YEAR($L37),MONTH($L37)-1,1),Índices!$A:$I,2,0)/Índices!$B$122
                                 +$J37*VLOOKUP(DATE(YEAR($L37),MONTH($L37)-1,1),Índices!$A:$I,2,0)/Índices!$B$122
                                 +$K37*VLOOKUP(DATE(YEAR($L37),MONTH($L37)-1,1),Índices!$A:$I,5,0)/Índices!$F$122)</f>
        <v>1032.716238310574</v>
      </c>
      <c r="AF37" s="238">
        <f>IF(J37=0," ",('VN base'!H$2*($I37*VLOOKUP(DATE(YEAR($L37),MONTH($L37)-1,1),Índices!$A:$I,2,0)/Índices!$B$128
                                                   +$J37*VLOOKUP(DATE(YEAR($L37),MONTH($L37)-1,1),Índices!$A:$I,9,0)/Índices!$I$128
                                                   +$K37*VLOOKUP(DATE(YEAR($L37),MONTH($L37)-1,1),Índices!$A:$I,6,0)/Índices!$F$128)))</f>
        <v>304.9686877332386</v>
      </c>
      <c r="AG37" s="238">
        <f>IF(J37=0," ",('VN base'!I$2*($I37*VLOOKUP(DATE(YEAR($L37),MONTH($L37)-1,1),Índices!$A:$I,2,0)/Índices!$B$128
                                                   +$J37*VLOOKUP(DATE(YEAR($L37),MONTH($L37)-1,1),Índices!$A:$I,9,0)/Índices!$I$128
                                                   +$K37*VLOOKUP(DATE(YEAR($L37),MONTH($L37)-1,1),Índices!$A:$I,6,0)/Índices!$F$128)))</f>
        <v>356.34382137949245</v>
      </c>
      <c r="AH37" s="240">
        <f t="shared" ca="1" si="7"/>
        <v>0</v>
      </c>
      <c r="AI37" s="233">
        <f t="shared" si="8"/>
        <v>394.89656091934563</v>
      </c>
      <c r="AJ37" s="233">
        <f t="shared" si="0"/>
        <v>89039.727419255883</v>
      </c>
      <c r="AK37" s="233">
        <f t="shared" si="1"/>
        <v>12.835260074677945</v>
      </c>
      <c r="AL37" s="235">
        <f t="shared" si="2"/>
        <v>3.2117864261914049</v>
      </c>
      <c r="AM37" s="235">
        <f t="shared" si="3"/>
        <v>0.79666333831059966</v>
      </c>
      <c r="AN37" s="227">
        <f>(12*894300*VLOOKUP((DATE(YEAR(L37),MONTH(L37)-1,1)),Índices!$A$3:$L$50000,10,0)+
   4613016*VLOOKUP(DATE(YEAR(L37),MONTH(L37)-1,1),Índices!$A$3:$L$50000,11,0)*(94.55*VLOOKUP(DATE(YEAR(L37),MONTH(L37)-1,1),Índices!$A$3:$L$50000,2,0)/Índices!$B$195)+
   4474286*(94.55*VLOOKUP(DATE(YEAR(L37),MONTH(L37)-1,1),Índices!$A$3:$L$50000,2,0)/Índices!$B$195))/
   4474286</f>
        <v>264.02510498339228</v>
      </c>
      <c r="AO37" s="240" t="str">
        <f t="shared" si="10"/>
        <v>ERRO</v>
      </c>
    </row>
    <row r="38" spans="1:41" ht="15.75" customHeight="1" x14ac:dyDescent="0.25">
      <c r="A38" s="241">
        <f>'Dados de contrato'!F38</f>
        <v>37</v>
      </c>
      <c r="B38" s="245" t="str">
        <f ca="1">OFFSET('Dados de contrato'!C$1,A38,0,1,1)</f>
        <v>Coelba</v>
      </c>
      <c r="C38" s="246" t="str">
        <f ca="1">OFFSET('Dados de contrato'!D$1,A38,0,1,1)</f>
        <v>UTE Termopernambuco</v>
      </c>
      <c r="D38" s="247" t="str">
        <f>VLOOKUP($A38,'Dados de contrato'!$F$2:$AJ$130,'Dados de contrato'!J$131,0)</f>
        <v>48500.000675/2003-24</v>
      </c>
      <c r="E38" s="233">
        <f>VLOOKUP($A38,'Dados de contrato'!$F$2:$AJ$130,'Dados de contrato'!M$131,0)</f>
        <v>91.06</v>
      </c>
      <c r="F38" s="242">
        <f>VLOOKUP($A38,'Dados de contrato'!$F$2:$AJ$130,'Dados de contrato'!N$131,0)</f>
        <v>37073</v>
      </c>
      <c r="G38" s="241">
        <f>VLOOKUP($A38,'Dados de contrato'!$F$2:$AJ$130,'Dados de contrato'!V$131,0)</f>
        <v>5</v>
      </c>
      <c r="H38" s="241">
        <f>VLOOKUP($A38,'Dados de contrato'!$F$2:$AJ$130,'Dados de contrato'!W$131,0)</f>
        <v>7</v>
      </c>
      <c r="I38" s="266">
        <f>VLOOKUP($A38,'Dados de contrato'!$F$2:$AJ$130,'Dados de contrato'!X$131,0)</f>
        <v>0.25</v>
      </c>
      <c r="J38" s="266">
        <f>VLOOKUP($A38,'Dados de contrato'!$F$2:$AJ$130,'Dados de contrato'!Y$131,0)</f>
        <v>0.40799999999999997</v>
      </c>
      <c r="K38" s="266">
        <f>VLOOKUP($A38,'Dados de contrato'!$F$2:$AJ$130,'Dados de contrato'!Z$131,0)</f>
        <v>0.34200000000000003</v>
      </c>
      <c r="L38" s="234">
        <v>44136</v>
      </c>
      <c r="M38" s="233" t="str">
        <f t="shared" si="4"/>
        <v>não se aplica</v>
      </c>
      <c r="N38" s="235" t="str">
        <f t="shared" ca="1" si="5"/>
        <v>não se aplica</v>
      </c>
      <c r="O38" s="236" t="str">
        <f t="shared" ca="1" si="6"/>
        <v>0</v>
      </c>
      <c r="P38" s="237">
        <f>VLOOKUP(DATE(YEAR(F38),MONTH(F38)-1,1),Índices!$A$27:$I$10020,2,0)</f>
        <v>204.31</v>
      </c>
      <c r="Q38" s="237">
        <f>VLOOKUP(DATE(YEAR(L38),MONTH(L38)-1,1),Índices!$A$27:$I$10020,2,0)</f>
        <v>896.505</v>
      </c>
      <c r="R38" s="230">
        <f>VLOOKUP(DATE(YEAR(F38),MONTH(F38)-1,1),Índices!$A$27:$I$10020,3,0)</f>
        <v>1733.23</v>
      </c>
      <c r="S38" s="230">
        <f>VLOOKUP(DATE(YEAR(L38),MONTH(L38)-1,1),Índices!$A$27:$I$10020,3,0)</f>
        <v>5438.12</v>
      </c>
      <c r="T38" s="230">
        <f>VLOOKUP(DATE(YEAR(F38),MONTH(F38)-1,1),Índices!$A$27:$O$10020,4,0)</f>
        <v>1736</v>
      </c>
      <c r="U38" s="230">
        <f>VLOOKUP(DATE(YEAR(L38),MONTH(L38)-1,1),Índices!$A$27:$O$10020,4,0)</f>
        <v>5610.72</v>
      </c>
      <c r="V38" s="231">
        <f>VLOOKUP(DATE(YEAR(F38),MONTH(F38)-1,1),Índices!$A$27:$O$10020,9,0)</f>
        <v>5.9895821374743843</v>
      </c>
      <c r="W38" s="231">
        <f>VLOOKUP(DATE(YEAR(L38),MONTH(L38)-1,1),Índices!$A$27:$O$10020,9,0)</f>
        <v>21.269457541291981</v>
      </c>
      <c r="X38" s="231">
        <f>VLOOKUP(DATE(YEAR(F38),MONTH(F38)-1,1),Índices!$A$27:$O$10020,6,0)</f>
        <v>2.3757999999999999</v>
      </c>
      <c r="Y38" s="239">
        <f>VLOOKUP(DATE(YEAR(L38),MONTH(L38)-1,1),Índices!$A$27:$I$10020,5,0)</f>
        <v>5.6252000000000004</v>
      </c>
      <c r="Z38" s="238">
        <f>'VN base'!B$2*($I38*VLOOKUP(DATE(YEAR($L38),MONTH($L38)-1,1),Índices!$A:$I,2,0)/Índices!$B$122
                                 +$J38*VLOOKUP(DATE(YEAR($L38),MONTH($L38)-1,1),Índices!$A:$I,2,0)/Índices!$B$122
                                 +$K38*VLOOKUP(DATE(YEAR($L38),MONTH($L38)-1,1),Índices!$A:$I,5,0)/Índices!$F$122)</f>
        <v>288.83888275312836</v>
      </c>
      <c r="AA38" s="238">
        <f>'VN base'!C$2*($I38*VLOOKUP(DATE(YEAR($L38),MONTH($L38)-1,1),Índices!$A:$I,2,0)/Índices!$B$122
                                 +$J38*VLOOKUP(DATE(YEAR($L38),MONTH($L38)-1,1),Índices!$A:$I,2,0)/Índices!$B$122
                                 +$K38*VLOOKUP(DATE(YEAR($L38),MONTH($L38)-1,1),Índices!$A:$I,5,0)/Índices!$F$122)</f>
        <v>298.85941621146083</v>
      </c>
      <c r="AB38" s="238">
        <f>'VN base'!D$2*($I38*VLOOKUP(DATE(YEAR($L38),MONTH($L38)-1,1),Índices!$A:$I,2,0)/Índices!$B$122
                                 +$J38*VLOOKUP(DATE(YEAR($L38),MONTH($L38)-1,1),Índices!$A:$I,2,0)/Índices!$B$122
                                 +$K38*VLOOKUP(DATE(YEAR($L38),MONTH($L38)-1,1),Índices!$A:$I,5,0)/Índices!$F$122)</f>
        <v>316.54505892875676</v>
      </c>
      <c r="AC38" s="238">
        <f>'VN base'!E$2*($I38*VLOOKUP(DATE(YEAR($L38),MONTH($L38)-1,1),Índices!$A:$I,2,0)/Índices!$B$122
                                 +$J38*VLOOKUP(DATE(YEAR($L38),MONTH($L38)-1,1),Índices!$A:$I,2,0)/Índices!$B$122
                                 +$K38*VLOOKUP(DATE(YEAR($L38),MONTH($L38)-1,1),Índices!$A:$I,5,0)/Índices!$F$122)</f>
        <v>358.74308229711289</v>
      </c>
      <c r="AD38" s="238">
        <f>'VN base'!F$2*($I38*VLOOKUP(DATE(YEAR($L38),MONTH($L38)-1,1),Índices!$A:$I,2,0)/Índices!$B$122
                                 +$J38*VLOOKUP(DATE(YEAR($L38),MONTH($L38)-1,1),Índices!$A:$I,2,0)/Índices!$B$122
                                 +$K38*VLOOKUP(DATE(YEAR($L38),MONTH($L38)-1,1),Índices!$A:$I,5,0)/Índices!$F$122)</f>
        <v>447.9697447647344</v>
      </c>
      <c r="AE38" s="238">
        <f>'VN base'!G$2*($I38*VLOOKUP(DATE(YEAR($L38),MONTH($L38)-1,1),Índices!$A:$I,2,0)/Índices!$B$122
                                 +$J38*VLOOKUP(DATE(YEAR($L38),MONTH($L38)-1,1),Índices!$A:$I,2,0)/Índices!$B$122
                                 +$K38*VLOOKUP(DATE(YEAR($L38),MONTH($L38)-1,1),Índices!$A:$I,5,0)/Índices!$F$122)</f>
        <v>1054.4315924361613</v>
      </c>
      <c r="AF38" s="238">
        <f>IF(J38=0," ",('VN base'!H$2*($I38*VLOOKUP(DATE(YEAR($L38),MONTH($L38)-1,1),Índices!$A:$I,2,0)/Índices!$B$128
                                                   +$J38*VLOOKUP(DATE(YEAR($L38),MONTH($L38)-1,1),Índices!$A:$I,9,0)/Índices!$I$128
                                                   +$K38*VLOOKUP(DATE(YEAR($L38),MONTH($L38)-1,1),Índices!$A:$I,6,0)/Índices!$F$128)))</f>
        <v>305.56751504559946</v>
      </c>
      <c r="AG38" s="238">
        <f>IF(J38=0," ",('VN base'!I$2*($I38*VLOOKUP(DATE(YEAR($L38),MONTH($L38)-1,1),Índices!$A:$I,2,0)/Índices!$B$128
                                                   +$J38*VLOOKUP(DATE(YEAR($L38),MONTH($L38)-1,1),Índices!$A:$I,9,0)/Índices!$I$128
                                                   +$K38*VLOOKUP(DATE(YEAR($L38),MONTH($L38)-1,1),Índices!$A:$I,6,0)/Índices!$F$128)))</f>
        <v>357.04352735396208</v>
      </c>
      <c r="AH38" s="240">
        <f t="shared" ca="1" si="7"/>
        <v>0</v>
      </c>
      <c r="AI38" s="233">
        <f t="shared" si="8"/>
        <v>399.56803533845624</v>
      </c>
      <c r="AJ38" s="233">
        <f t="shared" si="0"/>
        <v>71673.929080150134</v>
      </c>
      <c r="AK38" s="233">
        <f t="shared" si="1"/>
        <v>15.687819850798796</v>
      </c>
      <c r="AL38" s="235">
        <f t="shared" si="2"/>
        <v>2.2345957794237714</v>
      </c>
      <c r="AM38" s="235">
        <f t="shared" si="3"/>
        <v>0.80799539170506918</v>
      </c>
      <c r="AN38" s="227">
        <f>(12*894300*VLOOKUP((DATE(YEAR(L38),MONTH(L38)-1,1)),Índices!$A$3:$L$50000,10,0)+
   4613016*VLOOKUP(DATE(YEAR(L38),MONTH(L38)-1,1),Índices!$A$3:$L$50000,11,0)*(94.55*VLOOKUP(DATE(YEAR(L38),MONTH(L38)-1,1),Índices!$A$3:$L$50000,2,0)/Índices!$B$195)+
   4474286*(94.55*VLOOKUP(DATE(YEAR(L38),MONTH(L38)-1,1),Índices!$A$3:$L$50000,2,0)/Índices!$B$195))/
   4474286</f>
        <v>264.02510498339228</v>
      </c>
      <c r="AO38" s="240" t="str">
        <f t="shared" si="10"/>
        <v>ERRO</v>
      </c>
    </row>
    <row r="39" spans="1:41" ht="15.75" customHeight="1" x14ac:dyDescent="0.25">
      <c r="A39" s="241">
        <f>'Dados de contrato'!F39</f>
        <v>38</v>
      </c>
      <c r="B39" s="245" t="str">
        <f ca="1">OFFSET('Dados de contrato'!C$1,A39,0,1,1)</f>
        <v>EMT</v>
      </c>
      <c r="C39" s="246" t="str">
        <f ca="1">OFFSET('Dados de contrato'!D$1,A39,0,1,1)</f>
        <v>Centrais Elétricas Salto dos Dardanelos</v>
      </c>
      <c r="D39" s="247" t="str">
        <f>VLOOKUP($A39,'Dados de contrato'!$F$2:$AJ$130,'Dados de contrato'!J$131,0)</f>
        <v>48500.003958/2003-55</v>
      </c>
      <c r="E39" s="233">
        <f>VLOOKUP($A39,'Dados de contrato'!$F$2:$AJ$130,'Dados de contrato'!M$131,0)</f>
        <v>90</v>
      </c>
      <c r="F39" s="242">
        <f>VLOOKUP($A39,'Dados de contrato'!$F$2:$AJ$130,'Dados de contrato'!N$131,0)</f>
        <v>37834</v>
      </c>
      <c r="G39" s="241">
        <f>VLOOKUP($A39,'Dados de contrato'!$F$2:$AJ$130,'Dados de contrato'!V$131,0)</f>
        <v>0</v>
      </c>
      <c r="H39" s="241">
        <f>VLOOKUP($A39,'Dados de contrato'!$F$2:$AJ$130,'Dados de contrato'!W$131,0)</f>
        <v>0</v>
      </c>
      <c r="I39" s="266">
        <f>VLOOKUP($A39,'Dados de contrato'!$F$2:$AJ$130,'Dados de contrato'!X$131,0)</f>
        <v>0</v>
      </c>
      <c r="J39" s="266">
        <f>VLOOKUP($A39,'Dados de contrato'!$F$2:$AJ$130,'Dados de contrato'!Y$131,0)</f>
        <v>0</v>
      </c>
      <c r="K39" s="266">
        <f>VLOOKUP($A39,'Dados de contrato'!$F$2:$AJ$130,'Dados de contrato'!Z$131,0)</f>
        <v>0</v>
      </c>
      <c r="L39" s="234">
        <v>44136</v>
      </c>
      <c r="M39" s="233" t="str">
        <f t="shared" si="4"/>
        <v>não se aplica</v>
      </c>
      <c r="N39" s="235" t="str">
        <f t="shared" ca="1" si="5"/>
        <v>não se aplica</v>
      </c>
      <c r="O39" s="236" t="str">
        <f t="shared" ca="1" si="6"/>
        <v>0</v>
      </c>
      <c r="P39" s="237">
        <f>VLOOKUP(DATE(YEAR(F39),MONTH(F39)-1,1),Índices!$A$27:$I$10020,2,0)</f>
        <v>285.649</v>
      </c>
      <c r="Q39" s="237">
        <f>VLOOKUP(DATE(YEAR(L39),MONTH(L39)-1,1),Índices!$A$27:$I$10020,2,0)</f>
        <v>896.505</v>
      </c>
      <c r="R39" s="230">
        <f>VLOOKUP(DATE(YEAR(F39),MONTH(F39)-1,1),Índices!$A$27:$I$10020,3,0)</f>
        <v>2179.58</v>
      </c>
      <c r="S39" s="230">
        <f>VLOOKUP(DATE(YEAR(L39),MONTH(L39)-1,1),Índices!$A$27:$I$10020,3,0)</f>
        <v>5438.12</v>
      </c>
      <c r="T39" s="230">
        <f>VLOOKUP(DATE(YEAR(F39),MONTH(F39)-1,1),Índices!$A$27:$O$10020,4,0)</f>
        <v>2265.4699999999998</v>
      </c>
      <c r="U39" s="230">
        <f>VLOOKUP(DATE(YEAR(L39),MONTH(L39)-1,1),Índices!$A$27:$O$10020,4,0)</f>
        <v>5610.72</v>
      </c>
      <c r="V39" s="231">
        <f>VLOOKUP(DATE(YEAR(F39),MONTH(F39)-1,1),Índices!$A$27:$O$10020,9,0)</f>
        <v>7.7703072742824126</v>
      </c>
      <c r="W39" s="231">
        <f>VLOOKUP(DATE(YEAR(L39),MONTH(L39)-1,1),Índices!$A$27:$O$10020,9,0)</f>
        <v>21.269457541291981</v>
      </c>
      <c r="X39" s="231">
        <f>VLOOKUP(DATE(YEAR(F39),MONTH(F39)-1,1),Índices!$A$27:$O$10020,6,0)</f>
        <v>2.8797999999999999</v>
      </c>
      <c r="Y39" s="239">
        <f>VLOOKUP(DATE(YEAR(L39),MONTH(L39)-1,1),Índices!$A$27:$I$10020,5,0)</f>
        <v>5.6252000000000004</v>
      </c>
      <c r="Z39" s="238">
        <f>'VN base'!B$2*($I39*VLOOKUP(DATE(YEAR($L39),MONTH($L39)-1,1),Índices!$A:$I,2,0)/Índices!$B$122
                                 +$J39*VLOOKUP(DATE(YEAR($L39),MONTH($L39)-1,1),Índices!$A:$I,2,0)/Índices!$B$122
                                 +$K39*VLOOKUP(DATE(YEAR($L39),MONTH($L39)-1,1),Índices!$A:$I,5,0)/Índices!$F$122)</f>
        <v>0</v>
      </c>
      <c r="AA39" s="238">
        <f>'VN base'!C$2*($I39*VLOOKUP(DATE(YEAR($L39),MONTH($L39)-1,1),Índices!$A:$I,2,0)/Índices!$B$122
                                 +$J39*VLOOKUP(DATE(YEAR($L39),MONTH($L39)-1,1),Índices!$A:$I,2,0)/Índices!$B$122
                                 +$K39*VLOOKUP(DATE(YEAR($L39),MONTH($L39)-1,1),Índices!$A:$I,5,0)/Índices!$F$122)</f>
        <v>0</v>
      </c>
      <c r="AB39" s="238">
        <f>'VN base'!D$2*($I39*VLOOKUP(DATE(YEAR($L39),MONTH($L39)-1,1),Índices!$A:$I,2,0)/Índices!$B$122
                                 +$J39*VLOOKUP(DATE(YEAR($L39),MONTH($L39)-1,1),Índices!$A:$I,2,0)/Índices!$B$122
                                 +$K39*VLOOKUP(DATE(YEAR($L39),MONTH($L39)-1,1),Índices!$A:$I,5,0)/Índices!$F$122)</f>
        <v>0</v>
      </c>
      <c r="AC39" s="238">
        <f>'VN base'!E$2*($I39*VLOOKUP(DATE(YEAR($L39),MONTH($L39)-1,1),Índices!$A:$I,2,0)/Índices!$B$122
                                 +$J39*VLOOKUP(DATE(YEAR($L39),MONTH($L39)-1,1),Índices!$A:$I,2,0)/Índices!$B$122
                                 +$K39*VLOOKUP(DATE(YEAR($L39),MONTH($L39)-1,1),Índices!$A:$I,5,0)/Índices!$F$122)</f>
        <v>0</v>
      </c>
      <c r="AD39" s="238">
        <f>'VN base'!F$2*($I39*VLOOKUP(DATE(YEAR($L39),MONTH($L39)-1,1),Índices!$A:$I,2,0)/Índices!$B$122
                                 +$J39*VLOOKUP(DATE(YEAR($L39),MONTH($L39)-1,1),Índices!$A:$I,2,0)/Índices!$B$122
                                 +$K39*VLOOKUP(DATE(YEAR($L39),MONTH($L39)-1,1),Índices!$A:$I,5,0)/Índices!$F$122)</f>
        <v>0</v>
      </c>
      <c r="AE39" s="238">
        <f>'VN base'!G$2*($I39*VLOOKUP(DATE(YEAR($L39),MONTH($L39)-1,1),Índices!$A:$I,2,0)/Índices!$B$122
                                 +$J39*VLOOKUP(DATE(YEAR($L39),MONTH($L39)-1,1),Índices!$A:$I,2,0)/Índices!$B$122
                                 +$K39*VLOOKUP(DATE(YEAR($L39),MONTH($L39)-1,1),Índices!$A:$I,5,0)/Índices!$F$122)</f>
        <v>0</v>
      </c>
      <c r="AF39" s="238" t="str">
        <f>IF(J39=0," ",('VN base'!H$2*($I39*VLOOKUP(DATE(YEAR($L39),MONTH($L39)-1,1),Índices!$A:$I,2,0)/Índices!$B$128
                                                   +$J39*VLOOKUP(DATE(YEAR($L39),MONTH($L39)-1,1),Índices!$A:$I,9,0)/Índices!$I$128
                                                   +$K39*VLOOKUP(DATE(YEAR($L39),MONTH($L39)-1,1),Índices!$A:$I,6,0)/Índices!$F$128)))</f>
        <v xml:space="preserve"> </v>
      </c>
      <c r="AG39" s="238" t="str">
        <f>IF(J39=0," ",('VN base'!I$2*($I39*VLOOKUP(DATE(YEAR($L39),MONTH($L39)-1,1),Índices!$A:$I,2,0)/Índices!$B$128
                                                   +$J39*VLOOKUP(DATE(YEAR($L39),MONTH($L39)-1,1),Índices!$A:$I,9,0)/Índices!$I$128
                                                   +$K39*VLOOKUP(DATE(YEAR($L39),MONTH($L39)-1,1),Índices!$A:$I,6,0)/Índices!$F$128)))</f>
        <v xml:space="preserve"> </v>
      </c>
      <c r="AH39" s="240">
        <f t="shared" ca="1" si="7"/>
        <v>0</v>
      </c>
      <c r="AI39" s="233">
        <f t="shared" si="8"/>
        <v>282.46361793669854</v>
      </c>
      <c r="AJ39" s="233">
        <f t="shared" si="0"/>
        <v>91981.896051890391</v>
      </c>
      <c r="AK39" s="233">
        <f t="shared" si="1"/>
        <v>0</v>
      </c>
      <c r="AL39" s="235">
        <f t="shared" si="2"/>
        <v>0</v>
      </c>
      <c r="AM39" s="235">
        <f t="shared" si="3"/>
        <v>0</v>
      </c>
      <c r="AN39" s="227">
        <f>(12*894300*VLOOKUP((DATE(YEAR(L39),MONTH(L39)-1,1)),Índices!$A$3:$L$50000,10,0)+
   4613016*VLOOKUP(DATE(YEAR(L39),MONTH(L39)-1,1),Índices!$A$3:$L$50000,11,0)*(94.55*VLOOKUP(DATE(YEAR(L39),MONTH(L39)-1,1),Índices!$A$3:$L$50000,2,0)/Índices!$B$195)+
   4474286*(94.55*VLOOKUP(DATE(YEAR(L39),MONTH(L39)-1,1),Índices!$A$3:$L$50000,2,0)/Índices!$B$195))/
   4474286</f>
        <v>264.02510498339228</v>
      </c>
      <c r="AO39" s="240" t="str">
        <f t="shared" si="10"/>
        <v/>
      </c>
    </row>
    <row r="40" spans="1:41" ht="15.75" customHeight="1" x14ac:dyDescent="0.25">
      <c r="A40" s="241">
        <f>'Dados de contrato'!F40</f>
        <v>39</v>
      </c>
      <c r="B40" s="245" t="str">
        <f ca="1">OFFSET('Dados de contrato'!C$1,A40,0,1,1)</f>
        <v>CPFL Piratininga</v>
      </c>
      <c r="C40" s="246" t="str">
        <f ca="1">OFFSET('Dados de contrato'!D$1,A40,0,1,1)</f>
        <v>Foz do Chapecó Energia S.A</v>
      </c>
      <c r="D40" s="247" t="str">
        <f>VLOOKUP($A40,'Dados de contrato'!$F$2:$AJ$130,'Dados de contrato'!J$131,0)</f>
        <v>48500.005251/2002-84</v>
      </c>
      <c r="E40" s="233">
        <f>VLOOKUP($A40,'Dados de contrato'!$F$2:$AJ$130,'Dados de contrato'!M$131,0)</f>
        <v>113.91</v>
      </c>
      <c r="F40" s="242">
        <f>VLOOKUP($A40,'Dados de contrato'!$F$2:$AJ$130,'Dados de contrato'!N$131,0)</f>
        <v>37895</v>
      </c>
      <c r="G40" s="241">
        <f>VLOOKUP($A40,'Dados de contrato'!$F$2:$AJ$130,'Dados de contrato'!V$131,0)</f>
        <v>1</v>
      </c>
      <c r="H40" s="241">
        <f>VLOOKUP($A40,'Dados de contrato'!$F$2:$AJ$130,'Dados de contrato'!W$131,0)</f>
        <v>14</v>
      </c>
      <c r="I40" s="266">
        <f>VLOOKUP($A40,'Dados de contrato'!$F$2:$AJ$130,'Dados de contrato'!X$131,0)</f>
        <v>0</v>
      </c>
      <c r="J40" s="266">
        <f>VLOOKUP($A40,'Dados de contrato'!$F$2:$AJ$130,'Dados de contrato'!Y$131,0)</f>
        <v>0</v>
      </c>
      <c r="K40" s="266">
        <f>VLOOKUP($A40,'Dados de contrato'!$F$2:$AJ$130,'Dados de contrato'!Z$131,0)</f>
        <v>0</v>
      </c>
      <c r="L40" s="234">
        <v>44136</v>
      </c>
      <c r="M40" s="233" t="str">
        <f t="shared" si="4"/>
        <v>não se aplica</v>
      </c>
      <c r="N40" s="235" t="str">
        <f t="shared" ca="1" si="5"/>
        <v>não se aplica</v>
      </c>
      <c r="O40" s="236" t="str">
        <f t="shared" ca="1" si="6"/>
        <v>0</v>
      </c>
      <c r="P40" s="237">
        <f>VLOOKUP(DATE(YEAR(F40),MONTH(F40)-1,1),Índices!$A$27:$I$10020,2,0)</f>
        <v>290.12700000000001</v>
      </c>
      <c r="Q40" s="237">
        <f>VLOOKUP(DATE(YEAR(L40),MONTH(L40)-1,1),Índices!$A$27:$I$10020,2,0)</f>
        <v>896.505</v>
      </c>
      <c r="R40" s="230">
        <f>VLOOKUP(DATE(YEAR(F40),MONTH(F40)-1,1),Índices!$A$27:$I$10020,3,0)</f>
        <v>2204.0500000000002</v>
      </c>
      <c r="S40" s="230">
        <f>VLOOKUP(DATE(YEAR(L40),MONTH(L40)-1,1),Índices!$A$27:$I$10020,3,0)</f>
        <v>5438.12</v>
      </c>
      <c r="T40" s="230">
        <f>VLOOKUP(DATE(YEAR(F40),MONTH(F40)-1,1),Índices!$A$27:$O$10020,4,0)</f>
        <v>2288.16</v>
      </c>
      <c r="U40" s="230">
        <f>VLOOKUP(DATE(YEAR(L40),MONTH(L40)-1,1),Índices!$A$27:$O$10020,4,0)</f>
        <v>5610.72</v>
      </c>
      <c r="V40" s="231">
        <f>VLOOKUP(DATE(YEAR(F40),MONTH(F40)-1,1),Índices!$A$27:$O$10020,9,0)</f>
        <v>8.0188695641653585</v>
      </c>
      <c r="W40" s="231">
        <f>VLOOKUP(DATE(YEAR(L40),MONTH(L40)-1,1),Índices!$A$27:$O$10020,9,0)</f>
        <v>21.269457541291981</v>
      </c>
      <c r="X40" s="231">
        <f>VLOOKUP(DATE(YEAR(F40),MONTH(F40)-1,1),Índices!$A$27:$O$10020,6,0)</f>
        <v>2.9228000000000001</v>
      </c>
      <c r="Y40" s="239">
        <f>VLOOKUP(DATE(YEAR(L40),MONTH(L40)-1,1),Índices!$A$27:$I$10020,5,0)</f>
        <v>5.6252000000000004</v>
      </c>
      <c r="Z40" s="238">
        <f>'VN base'!B$2*($I40*VLOOKUP(DATE(YEAR($L40),MONTH($L40)-1,1),Índices!$A:$I,2,0)/Índices!$B$122
                                 +$J40*VLOOKUP(DATE(YEAR($L40),MONTH($L40)-1,1),Índices!$A:$I,2,0)/Índices!$B$122
                                 +$K40*VLOOKUP(DATE(YEAR($L40),MONTH($L40)-1,1),Índices!$A:$I,5,0)/Índices!$F$122)</f>
        <v>0</v>
      </c>
      <c r="AA40" s="238">
        <f>'VN base'!C$2*($I40*VLOOKUP(DATE(YEAR($L40),MONTH($L40)-1,1),Índices!$A:$I,2,0)/Índices!$B$122
                                 +$J40*VLOOKUP(DATE(YEAR($L40),MONTH($L40)-1,1),Índices!$A:$I,2,0)/Índices!$B$122
                                 +$K40*VLOOKUP(DATE(YEAR($L40),MONTH($L40)-1,1),Índices!$A:$I,5,0)/Índices!$F$122)</f>
        <v>0</v>
      </c>
      <c r="AB40" s="238">
        <f>'VN base'!D$2*($I40*VLOOKUP(DATE(YEAR($L40),MONTH($L40)-1,1),Índices!$A:$I,2,0)/Índices!$B$122
                                 +$J40*VLOOKUP(DATE(YEAR($L40),MONTH($L40)-1,1),Índices!$A:$I,2,0)/Índices!$B$122
                                 +$K40*VLOOKUP(DATE(YEAR($L40),MONTH($L40)-1,1),Índices!$A:$I,5,0)/Índices!$F$122)</f>
        <v>0</v>
      </c>
      <c r="AC40" s="238">
        <f>'VN base'!E$2*($I40*VLOOKUP(DATE(YEAR($L40),MONTH($L40)-1,1),Índices!$A:$I,2,0)/Índices!$B$122
                                 +$J40*VLOOKUP(DATE(YEAR($L40),MONTH($L40)-1,1),Índices!$A:$I,2,0)/Índices!$B$122
                                 +$K40*VLOOKUP(DATE(YEAR($L40),MONTH($L40)-1,1),Índices!$A:$I,5,0)/Índices!$F$122)</f>
        <v>0</v>
      </c>
      <c r="AD40" s="238">
        <f>'VN base'!F$2*($I40*VLOOKUP(DATE(YEAR($L40),MONTH($L40)-1,1),Índices!$A:$I,2,0)/Índices!$B$122
                                 +$J40*VLOOKUP(DATE(YEAR($L40),MONTH($L40)-1,1),Índices!$A:$I,2,0)/Índices!$B$122
                                 +$K40*VLOOKUP(DATE(YEAR($L40),MONTH($L40)-1,1),Índices!$A:$I,5,0)/Índices!$F$122)</f>
        <v>0</v>
      </c>
      <c r="AE40" s="238">
        <f>'VN base'!G$2*($I40*VLOOKUP(DATE(YEAR($L40),MONTH($L40)-1,1),Índices!$A:$I,2,0)/Índices!$B$122
                                 +$J40*VLOOKUP(DATE(YEAR($L40),MONTH($L40)-1,1),Índices!$A:$I,2,0)/Índices!$B$122
                                 +$K40*VLOOKUP(DATE(YEAR($L40),MONTH($L40)-1,1),Índices!$A:$I,5,0)/Índices!$F$122)</f>
        <v>0</v>
      </c>
      <c r="AF40" s="238" t="str">
        <f>IF(J40=0," ",('VN base'!H$2*($I40*VLOOKUP(DATE(YEAR($L40),MONTH($L40)-1,1),Índices!$A:$I,2,0)/Índices!$B$128
                                                   +$J40*VLOOKUP(DATE(YEAR($L40),MONTH($L40)-1,1),Índices!$A:$I,9,0)/Índices!$I$128
                                                   +$K40*VLOOKUP(DATE(YEAR($L40),MONTH($L40)-1,1),Índices!$A:$I,6,0)/Índices!$F$128)))</f>
        <v xml:space="preserve"> </v>
      </c>
      <c r="AG40" s="238" t="str">
        <f>IF(J40=0," ",('VN base'!I$2*($I40*VLOOKUP(DATE(YEAR($L40),MONTH($L40)-1,1),Índices!$A:$I,2,0)/Índices!$B$128
                                                   +$J40*VLOOKUP(DATE(YEAR($L40),MONTH($L40)-1,1),Índices!$A:$I,9,0)/Índices!$I$128
                                                   +$K40*VLOOKUP(DATE(YEAR($L40),MONTH($L40)-1,1),Índices!$A:$I,6,0)/Índices!$F$128)))</f>
        <v xml:space="preserve"> </v>
      </c>
      <c r="AH40" s="240">
        <f t="shared" ca="1" si="7"/>
        <v>0</v>
      </c>
      <c r="AI40" s="233">
        <f t="shared" si="8"/>
        <v>351.98683524801208</v>
      </c>
      <c r="AJ40" s="233">
        <f t="shared" si="0"/>
        <v>93164.538680765865</v>
      </c>
      <c r="AK40" s="233">
        <f t="shared" si="1"/>
        <v>2.4673305959483676</v>
      </c>
      <c r="AL40" s="235">
        <f t="shared" si="2"/>
        <v>5.8906828095003414</v>
      </c>
      <c r="AM40" s="235">
        <f t="shared" si="3"/>
        <v>0</v>
      </c>
      <c r="AN40" s="227">
        <f>(12*894300*VLOOKUP((DATE(YEAR(L40),MONTH(L40)-1,1)),Índices!$A$3:$L$50000,10,0)+
   4613016*VLOOKUP(DATE(YEAR(L40),MONTH(L40)-1,1),Índices!$A$3:$L$50000,11,0)*(94.55*VLOOKUP(DATE(YEAR(L40),MONTH(L40)-1,1),Índices!$A$3:$L$50000,2,0)/Índices!$B$195)+
   4474286*(94.55*VLOOKUP(DATE(YEAR(L40),MONTH(L40)-1,1),Índices!$A$3:$L$50000,2,0)/Índices!$B$195))/
   4474286</f>
        <v>264.02510498339228</v>
      </c>
      <c r="AO40" s="240" t="str">
        <f t="shared" si="10"/>
        <v>ERRO</v>
      </c>
    </row>
    <row r="41" spans="1:41" ht="15.75" customHeight="1" x14ac:dyDescent="0.25">
      <c r="A41" s="241">
        <f>'Dados de contrato'!F41</f>
        <v>40</v>
      </c>
      <c r="B41" s="245" t="str">
        <f ca="1">OFFSET('Dados de contrato'!C$1,A41,0,1,1)</f>
        <v>CPFL Piratininga</v>
      </c>
      <c r="C41" s="246" t="str">
        <f ca="1">OFFSET('Dados de contrato'!D$1,A41,0,1,1)</f>
        <v>Campos Novos Energia S.A</v>
      </c>
      <c r="D41" s="247" t="str">
        <f>VLOOKUP($A41,'Dados de contrato'!$F$2:$AJ$130,'Dados de contrato'!J$131,0)</f>
        <v>48500.005519/2002-13</v>
      </c>
      <c r="E41" s="233">
        <f>VLOOKUP($A41,'Dados de contrato'!$F$2:$AJ$130,'Dados de contrato'!M$131,0)</f>
        <v>112.62</v>
      </c>
      <c r="F41" s="242">
        <f>VLOOKUP($A41,'Dados de contrato'!$F$2:$AJ$130,'Dados de contrato'!N$131,0)</f>
        <v>37803</v>
      </c>
      <c r="G41" s="241">
        <f>VLOOKUP($A41,'Dados de contrato'!$F$2:$AJ$130,'Dados de contrato'!V$131,0)</f>
        <v>1</v>
      </c>
      <c r="H41" s="241">
        <f>VLOOKUP($A41,'Dados de contrato'!$F$2:$AJ$130,'Dados de contrato'!W$131,0)</f>
        <v>14</v>
      </c>
      <c r="I41" s="266">
        <f>VLOOKUP($A41,'Dados de contrato'!$F$2:$AJ$130,'Dados de contrato'!X$131,0)</f>
        <v>0.59</v>
      </c>
      <c r="J41" s="266">
        <f>VLOOKUP($A41,'Dados de contrato'!$F$2:$AJ$130,'Dados de contrato'!Y$131,0)</f>
        <v>0</v>
      </c>
      <c r="K41" s="266">
        <f>VLOOKUP($A41,'Dados de contrato'!$F$2:$AJ$130,'Dados de contrato'!Z$131,0)</f>
        <v>0.41</v>
      </c>
      <c r="L41" s="234">
        <v>44136</v>
      </c>
      <c r="M41" s="233" t="str">
        <f t="shared" si="4"/>
        <v>não se aplica</v>
      </c>
      <c r="N41" s="235" t="str">
        <f t="shared" ca="1" si="5"/>
        <v>não se aplica</v>
      </c>
      <c r="O41" s="236" t="str">
        <f t="shared" ca="1" si="6"/>
        <v>0</v>
      </c>
      <c r="P41" s="237">
        <f>VLOOKUP(DATE(YEAR(F41),MONTH(F41)-1,1),Índices!$A$27:$I$10020,2,0)</f>
        <v>286.84300000000002</v>
      </c>
      <c r="Q41" s="237">
        <f>VLOOKUP(DATE(YEAR(L41),MONTH(L41)-1,1),Índices!$A$27:$I$10020,2,0)</f>
        <v>896.505</v>
      </c>
      <c r="R41" s="230">
        <f>VLOOKUP(DATE(YEAR(F41),MONTH(F41)-1,1),Índices!$A$27:$I$10020,3,0)</f>
        <v>2175.23</v>
      </c>
      <c r="S41" s="230">
        <f>VLOOKUP(DATE(YEAR(L41),MONTH(L41)-1,1),Índices!$A$27:$I$10020,3,0)</f>
        <v>5438.12</v>
      </c>
      <c r="T41" s="230">
        <f>VLOOKUP(DATE(YEAR(F41),MONTH(F41)-1,1),Índices!$A$27:$O$10020,4,0)</f>
        <v>2264.56</v>
      </c>
      <c r="U41" s="230">
        <f>VLOOKUP(DATE(YEAR(L41),MONTH(L41)-1,1),Índices!$A$27:$O$10020,4,0)</f>
        <v>5610.72</v>
      </c>
      <c r="V41" s="231">
        <f>VLOOKUP(DATE(YEAR(F41),MONTH(F41)-1,1),Índices!$A$27:$O$10020,9,0)</f>
        <v>7.8812846135133032</v>
      </c>
      <c r="W41" s="231">
        <f>VLOOKUP(DATE(YEAR(L41),MONTH(L41)-1,1),Índices!$A$27:$O$10020,9,0)</f>
        <v>21.269457541291981</v>
      </c>
      <c r="X41" s="231">
        <f>VLOOKUP(DATE(YEAR(F41),MONTH(F41)-1,1),Índices!$A$27:$O$10020,6,0)</f>
        <v>2.8832</v>
      </c>
      <c r="Y41" s="239">
        <f>VLOOKUP(DATE(YEAR(L41),MONTH(L41)-1,1),Índices!$A$27:$I$10020,5,0)</f>
        <v>5.6252000000000004</v>
      </c>
      <c r="Z41" s="238">
        <f>'VN base'!B$2*($I41*VLOOKUP(DATE(YEAR($L41),MONTH($L41)-1,1),Índices!$A:$I,2,0)/Índices!$B$122
                                 +$J41*VLOOKUP(DATE(YEAR($L41),MONTH($L41)-1,1),Índices!$A:$I,2,0)/Índices!$B$122
                                 +$K41*VLOOKUP(DATE(YEAR($L41),MONTH($L41)-1,1),Índices!$A:$I,5,0)/Índices!$F$122)</f>
        <v>280.41190517766825</v>
      </c>
      <c r="AA41" s="238">
        <f>'VN base'!C$2*($I41*VLOOKUP(DATE(YEAR($L41),MONTH($L41)-1,1),Índices!$A:$I,2,0)/Índices!$B$122
                                 +$J41*VLOOKUP(DATE(YEAR($L41),MONTH($L41)-1,1),Índices!$A:$I,2,0)/Índices!$B$122
                                 +$K41*VLOOKUP(DATE(YEAR($L41),MONTH($L41)-1,1),Índices!$A:$I,5,0)/Índices!$F$122)</f>
        <v>290.14008599309255</v>
      </c>
      <c r="AB41" s="238">
        <f>'VN base'!D$2*($I41*VLOOKUP(DATE(YEAR($L41),MONTH($L41)-1,1),Índices!$A:$I,2,0)/Índices!$B$122
                                 +$J41*VLOOKUP(DATE(YEAR($L41),MONTH($L41)-1,1),Índices!$A:$I,2,0)/Índices!$B$122
                                 +$K41*VLOOKUP(DATE(YEAR($L41),MONTH($L41)-1,1),Índices!$A:$I,5,0)/Índices!$F$122)</f>
        <v>307.30974376692905</v>
      </c>
      <c r="AC41" s="238">
        <f>'VN base'!E$2*($I41*VLOOKUP(DATE(YEAR($L41),MONTH($L41)-1,1),Índices!$A:$I,2,0)/Índices!$B$122
                                 +$J41*VLOOKUP(DATE(YEAR($L41),MONTH($L41)-1,1),Índices!$A:$I,2,0)/Índices!$B$122
                                 +$K41*VLOOKUP(DATE(YEAR($L41),MONTH($L41)-1,1),Índices!$A:$I,5,0)/Índices!$F$122)</f>
        <v>348.2766247306879</v>
      </c>
      <c r="AD41" s="238">
        <f>'VN base'!F$2*($I41*VLOOKUP(DATE(YEAR($L41),MONTH($L41)-1,1),Índices!$A:$I,2,0)/Índices!$B$122
                                 +$J41*VLOOKUP(DATE(YEAR($L41),MONTH($L41)-1,1),Índices!$A:$I,2,0)/Índices!$B$122
                                 +$K41*VLOOKUP(DATE(YEAR($L41),MONTH($L41)-1,1),Índices!$A:$I,5,0)/Índices!$F$122)</f>
        <v>434.90006744970498</v>
      </c>
      <c r="AE41" s="238">
        <f>'VN base'!G$2*($I41*VLOOKUP(DATE(YEAR($L41),MONTH($L41)-1,1),Índices!$A:$I,2,0)/Índices!$B$122
                                 +$J41*VLOOKUP(DATE(YEAR($L41),MONTH($L41)-1,1),Índices!$A:$I,2,0)/Índices!$B$122
                                 +$K41*VLOOKUP(DATE(YEAR($L41),MONTH($L41)-1,1),Índices!$A:$I,5,0)/Índices!$F$122)</f>
        <v>1023.668174091579</v>
      </c>
      <c r="AF41" s="238" t="str">
        <f>IF(J41=0," ",('VN base'!H$2*($I41*VLOOKUP(DATE(YEAR($L41),MONTH($L41)-1,1),Índices!$A:$I,2,0)/Índices!$B$128
                                                   +$J41*VLOOKUP(DATE(YEAR($L41),MONTH($L41)-1,1),Índices!$A:$I,9,0)/Índices!$I$128
                                                   +$K41*VLOOKUP(DATE(YEAR($L41),MONTH($L41)-1,1),Índices!$A:$I,6,0)/Índices!$F$128)))</f>
        <v xml:space="preserve"> </v>
      </c>
      <c r="AG41" s="238" t="str">
        <f>IF(J41=0," ",('VN base'!I$2*($I41*VLOOKUP(DATE(YEAR($L41),MONTH($L41)-1,1),Índices!$A:$I,2,0)/Índices!$B$128
                                                   +$J41*VLOOKUP(DATE(YEAR($L41),MONTH($L41)-1,1),Índices!$A:$I,9,0)/Índices!$I$128
                                                   +$K41*VLOOKUP(DATE(YEAR($L41),MONTH($L41)-1,1),Índices!$A:$I,6,0)/Índices!$F$128)))</f>
        <v xml:space="preserve"> </v>
      </c>
      <c r="AH41" s="240">
        <f t="shared" ca="1" si="7"/>
        <v>0</v>
      </c>
      <c r="AI41" s="233">
        <f t="shared" si="8"/>
        <v>351.9848596619056</v>
      </c>
      <c r="AJ41" s="233">
        <f t="shared" si="0"/>
        <v>91723.102146669567</v>
      </c>
      <c r="AK41" s="233">
        <f t="shared" si="1"/>
        <v>2.5000206874675319</v>
      </c>
      <c r="AL41" s="235">
        <f t="shared" si="2"/>
        <v>5.8299265187233829</v>
      </c>
      <c r="AM41" s="235">
        <f t="shared" si="3"/>
        <v>1.4617960221853252</v>
      </c>
      <c r="AN41" s="227">
        <f>(12*894300*VLOOKUP((DATE(YEAR(L41),MONTH(L41)-1,1)),Índices!$A$3:$L$50000,10,0)+
   4613016*VLOOKUP(DATE(YEAR(L41),MONTH(L41)-1,1),Índices!$A$3:$L$50000,11,0)*(94.55*VLOOKUP(DATE(YEAR(L41),MONTH(L41)-1,1),Índices!$A$3:$L$50000,2,0)/Índices!$B$195)+
   4474286*(94.55*VLOOKUP(DATE(YEAR(L41),MONTH(L41)-1,1),Índices!$A$3:$L$50000,2,0)/Índices!$B$195))/
   4474286</f>
        <v>264.02510498339228</v>
      </c>
      <c r="AO41" s="240" t="str">
        <f t="shared" si="10"/>
        <v>ERRO</v>
      </c>
    </row>
    <row r="42" spans="1:41" ht="15.75" customHeight="1" x14ac:dyDescent="0.25">
      <c r="A42" s="241">
        <f>'Dados de contrato'!F42</f>
        <v>41</v>
      </c>
      <c r="B42" s="245" t="str">
        <f ca="1">OFFSET('Dados de contrato'!C$1,A42,0,1,1)</f>
        <v>CPFL Piratininga</v>
      </c>
      <c r="C42" s="246" t="str">
        <f ca="1">OFFSET('Dados de contrato'!D$1,A42,0,1,1)</f>
        <v>Cia Energética Rio das Antas</v>
      </c>
      <c r="D42" s="247" t="str">
        <f>VLOOKUP($A42,'Dados de contrato'!$F$2:$AJ$130,'Dados de contrato'!J$131,0)</f>
        <v>48500.005613/2002-73</v>
      </c>
      <c r="E42" s="233">
        <f>VLOOKUP($A42,'Dados de contrato'!$F$2:$AJ$130,'Dados de contrato'!M$131,0)</f>
        <v>113.47</v>
      </c>
      <c r="F42" s="242">
        <f>VLOOKUP($A42,'Dados de contrato'!$F$2:$AJ$130,'Dados de contrato'!N$131,0)</f>
        <v>37895</v>
      </c>
      <c r="G42" s="241">
        <f>VLOOKUP($A42,'Dados de contrato'!$F$2:$AJ$130,'Dados de contrato'!V$131,0)</f>
        <v>1</v>
      </c>
      <c r="H42" s="241">
        <f>VLOOKUP($A42,'Dados de contrato'!$F$2:$AJ$130,'Dados de contrato'!W$131,0)</f>
        <v>14</v>
      </c>
      <c r="I42" s="266">
        <f>VLOOKUP($A42,'Dados de contrato'!$F$2:$AJ$130,'Dados de contrato'!X$131,0)</f>
        <v>0</v>
      </c>
      <c r="J42" s="266">
        <f>VLOOKUP($A42,'Dados de contrato'!$F$2:$AJ$130,'Dados de contrato'!Y$131,0)</f>
        <v>0</v>
      </c>
      <c r="K42" s="266">
        <f>VLOOKUP($A42,'Dados de contrato'!$F$2:$AJ$130,'Dados de contrato'!Z$131,0)</f>
        <v>0</v>
      </c>
      <c r="L42" s="234">
        <v>44136</v>
      </c>
      <c r="M42" s="233" t="str">
        <f t="shared" si="4"/>
        <v>não se aplica</v>
      </c>
      <c r="N42" s="235" t="str">
        <f t="shared" ca="1" si="5"/>
        <v>não se aplica</v>
      </c>
      <c r="O42" s="236" t="str">
        <f t="shared" ca="1" si="6"/>
        <v>0</v>
      </c>
      <c r="P42" s="237">
        <f>VLOOKUP(DATE(YEAR(F42),MONTH(F42)-1,1),Índices!$A$27:$I$10020,2,0)</f>
        <v>290.12700000000001</v>
      </c>
      <c r="Q42" s="237">
        <f>VLOOKUP(DATE(YEAR(L42),MONTH(L42)-1,1),Índices!$A$27:$I$10020,2,0)</f>
        <v>896.505</v>
      </c>
      <c r="R42" s="230">
        <f>VLOOKUP(DATE(YEAR(F42),MONTH(F42)-1,1),Índices!$A$27:$I$10020,3,0)</f>
        <v>2204.0500000000002</v>
      </c>
      <c r="S42" s="230">
        <f>VLOOKUP(DATE(YEAR(L42),MONTH(L42)-1,1),Índices!$A$27:$I$10020,3,0)</f>
        <v>5438.12</v>
      </c>
      <c r="T42" s="230">
        <f>VLOOKUP(DATE(YEAR(F42),MONTH(F42)-1,1),Índices!$A$27:$O$10020,4,0)</f>
        <v>2288.16</v>
      </c>
      <c r="U42" s="230">
        <f>VLOOKUP(DATE(YEAR(L42),MONTH(L42)-1,1),Índices!$A$27:$O$10020,4,0)</f>
        <v>5610.72</v>
      </c>
      <c r="V42" s="231">
        <f>VLOOKUP(DATE(YEAR(F42),MONTH(F42)-1,1),Índices!$A$27:$O$10020,9,0)</f>
        <v>8.0188695641653585</v>
      </c>
      <c r="W42" s="231">
        <f>VLOOKUP(DATE(YEAR(L42),MONTH(L42)-1,1),Índices!$A$27:$O$10020,9,0)</f>
        <v>21.269457541291981</v>
      </c>
      <c r="X42" s="231">
        <f>VLOOKUP(DATE(YEAR(F42),MONTH(F42)-1,1),Índices!$A$27:$O$10020,6,0)</f>
        <v>2.9228000000000001</v>
      </c>
      <c r="Y42" s="239">
        <f>VLOOKUP(DATE(YEAR(L42),MONTH(L42)-1,1),Índices!$A$27:$I$10020,5,0)</f>
        <v>5.6252000000000004</v>
      </c>
      <c r="Z42" s="238">
        <f>'VN base'!B$2*($I42*VLOOKUP(DATE(YEAR($L42),MONTH($L42)-1,1),Índices!$A:$I,2,0)/Índices!$B$122
                                 +$J42*VLOOKUP(DATE(YEAR($L42),MONTH($L42)-1,1),Índices!$A:$I,2,0)/Índices!$B$122
                                 +$K42*VLOOKUP(DATE(YEAR($L42),MONTH($L42)-1,1),Índices!$A:$I,5,0)/Índices!$F$122)</f>
        <v>0</v>
      </c>
      <c r="AA42" s="238">
        <f>'VN base'!C$2*($I42*VLOOKUP(DATE(YEAR($L42),MONTH($L42)-1,1),Índices!$A:$I,2,0)/Índices!$B$122
                                 +$J42*VLOOKUP(DATE(YEAR($L42),MONTH($L42)-1,1),Índices!$A:$I,2,0)/Índices!$B$122
                                 +$K42*VLOOKUP(DATE(YEAR($L42),MONTH($L42)-1,1),Índices!$A:$I,5,0)/Índices!$F$122)</f>
        <v>0</v>
      </c>
      <c r="AB42" s="238">
        <f>'VN base'!D$2*($I42*VLOOKUP(DATE(YEAR($L42),MONTH($L42)-1,1),Índices!$A:$I,2,0)/Índices!$B$122
                                 +$J42*VLOOKUP(DATE(YEAR($L42),MONTH($L42)-1,1),Índices!$A:$I,2,0)/Índices!$B$122
                                 +$K42*VLOOKUP(DATE(YEAR($L42),MONTH($L42)-1,1),Índices!$A:$I,5,0)/Índices!$F$122)</f>
        <v>0</v>
      </c>
      <c r="AC42" s="238">
        <f>'VN base'!E$2*($I42*VLOOKUP(DATE(YEAR($L42),MONTH($L42)-1,1),Índices!$A:$I,2,0)/Índices!$B$122
                                 +$J42*VLOOKUP(DATE(YEAR($L42),MONTH($L42)-1,1),Índices!$A:$I,2,0)/Índices!$B$122
                                 +$K42*VLOOKUP(DATE(YEAR($L42),MONTH($L42)-1,1),Índices!$A:$I,5,0)/Índices!$F$122)</f>
        <v>0</v>
      </c>
      <c r="AD42" s="238">
        <f>'VN base'!F$2*($I42*VLOOKUP(DATE(YEAR($L42),MONTH($L42)-1,1),Índices!$A:$I,2,0)/Índices!$B$122
                                 +$J42*VLOOKUP(DATE(YEAR($L42),MONTH($L42)-1,1),Índices!$A:$I,2,0)/Índices!$B$122
                                 +$K42*VLOOKUP(DATE(YEAR($L42),MONTH($L42)-1,1),Índices!$A:$I,5,0)/Índices!$F$122)</f>
        <v>0</v>
      </c>
      <c r="AE42" s="238">
        <f>'VN base'!G$2*($I42*VLOOKUP(DATE(YEAR($L42),MONTH($L42)-1,1),Índices!$A:$I,2,0)/Índices!$B$122
                                 +$J42*VLOOKUP(DATE(YEAR($L42),MONTH($L42)-1,1),Índices!$A:$I,2,0)/Índices!$B$122
                                 +$K42*VLOOKUP(DATE(YEAR($L42),MONTH($L42)-1,1),Índices!$A:$I,5,0)/Índices!$F$122)</f>
        <v>0</v>
      </c>
      <c r="AF42" s="238" t="str">
        <f>IF(J42=0," ",('VN base'!H$2*($I42*VLOOKUP(DATE(YEAR($L42),MONTH($L42)-1,1),Índices!$A:$I,2,0)/Índices!$B$128
                                                   +$J42*VLOOKUP(DATE(YEAR($L42),MONTH($L42)-1,1),Índices!$A:$I,9,0)/Índices!$I$128
                                                   +$K42*VLOOKUP(DATE(YEAR($L42),MONTH($L42)-1,1),Índices!$A:$I,6,0)/Índices!$F$128)))</f>
        <v xml:space="preserve"> </v>
      </c>
      <c r="AG42" s="238" t="str">
        <f>IF(J42=0," ",('VN base'!I$2*($I42*VLOOKUP(DATE(YEAR($L42),MONTH($L42)-1,1),Índices!$A:$I,2,0)/Índices!$B$128
                                                   +$J42*VLOOKUP(DATE(YEAR($L42),MONTH($L42)-1,1),Índices!$A:$I,9,0)/Índices!$I$128
                                                   +$K42*VLOOKUP(DATE(YEAR($L42),MONTH($L42)-1,1),Índices!$A:$I,6,0)/Índices!$F$128)))</f>
        <v xml:space="preserve"> </v>
      </c>
      <c r="AH42" s="240">
        <f t="shared" ca="1" si="7"/>
        <v>0</v>
      </c>
      <c r="AI42" s="233">
        <f t="shared" si="8"/>
        <v>350.62721618463632</v>
      </c>
      <c r="AJ42" s="233">
        <f t="shared" si="0"/>
        <v>93164.538680765865</v>
      </c>
      <c r="AK42" s="233">
        <f t="shared" si="1"/>
        <v>2.4673305959483676</v>
      </c>
      <c r="AL42" s="235">
        <f t="shared" si="2"/>
        <v>5.8906828095003414</v>
      </c>
      <c r="AM42" s="235">
        <f t="shared" si="3"/>
        <v>0</v>
      </c>
      <c r="AN42" s="227">
        <f>(12*894300*VLOOKUP((DATE(YEAR(L42),MONTH(L42)-1,1)),Índices!$A$3:$L$50000,10,0)+
   4613016*VLOOKUP(DATE(YEAR(L42),MONTH(L42)-1,1),Índices!$A$3:$L$50000,11,0)*(94.55*VLOOKUP(DATE(YEAR(L42),MONTH(L42)-1,1),Índices!$A$3:$L$50000,2,0)/Índices!$B$195)+
   4474286*(94.55*VLOOKUP(DATE(YEAR(L42),MONTH(L42)-1,1),Índices!$A$3:$L$50000,2,0)/Índices!$B$195))/
   4474286</f>
        <v>264.02510498339228</v>
      </c>
      <c r="AO42" s="240" t="str">
        <f t="shared" si="10"/>
        <v>ERRO</v>
      </c>
    </row>
    <row r="43" spans="1:41" ht="15.75" customHeight="1" x14ac:dyDescent="0.25">
      <c r="A43" s="241">
        <f>'Dados de contrato'!F43</f>
        <v>42</v>
      </c>
      <c r="B43" s="245" t="str">
        <f ca="1">OFFSET('Dados de contrato'!C$1,A43,0,1,1)</f>
        <v>CPFL Piratininga</v>
      </c>
      <c r="C43" s="246" t="str">
        <f ca="1">OFFSET('Dados de contrato'!D$1,A43,0,1,1)</f>
        <v>Barra Grande Energia</v>
      </c>
      <c r="D43" s="247" t="str">
        <f>VLOOKUP($A43,'Dados de contrato'!$F$2:$AJ$130,'Dados de contrato'!J$131,0)</f>
        <v>48500.005614/2002-36</v>
      </c>
      <c r="E43" s="233">
        <f>VLOOKUP($A43,'Dados de contrato'!$F$2:$AJ$130,'Dados de contrato'!M$131,0)</f>
        <v>107.03</v>
      </c>
      <c r="F43" s="242">
        <f>VLOOKUP($A43,'Dados de contrato'!$F$2:$AJ$130,'Dados de contrato'!N$131,0)</f>
        <v>37895</v>
      </c>
      <c r="G43" s="241">
        <f>VLOOKUP($A43,'Dados de contrato'!$F$2:$AJ$130,'Dados de contrato'!V$131,0)</f>
        <v>1</v>
      </c>
      <c r="H43" s="241">
        <f>VLOOKUP($A43,'Dados de contrato'!$F$2:$AJ$130,'Dados de contrato'!W$131,0)</f>
        <v>14</v>
      </c>
      <c r="I43" s="266">
        <f>VLOOKUP($A43,'Dados de contrato'!$F$2:$AJ$130,'Dados de contrato'!X$131,0)</f>
        <v>0</v>
      </c>
      <c r="J43" s="266">
        <f>VLOOKUP($A43,'Dados de contrato'!$F$2:$AJ$130,'Dados de contrato'!Y$131,0)</f>
        <v>0</v>
      </c>
      <c r="K43" s="266">
        <f>VLOOKUP($A43,'Dados de contrato'!$F$2:$AJ$130,'Dados de contrato'!Z$131,0)</f>
        <v>0</v>
      </c>
      <c r="L43" s="234">
        <v>44136</v>
      </c>
      <c r="M43" s="233" t="str">
        <f t="shared" si="4"/>
        <v>não se aplica</v>
      </c>
      <c r="N43" s="235" t="str">
        <f t="shared" ca="1" si="5"/>
        <v>não se aplica</v>
      </c>
      <c r="O43" s="236" t="str">
        <f t="shared" ca="1" si="6"/>
        <v>0</v>
      </c>
      <c r="P43" s="237">
        <f>VLOOKUP(DATE(YEAR(F43),MONTH(F43)-1,1),Índices!$A$27:$I$10020,2,0)</f>
        <v>290.12700000000001</v>
      </c>
      <c r="Q43" s="237">
        <f>VLOOKUP(DATE(YEAR(L43),MONTH(L43)-1,1),Índices!$A$27:$I$10020,2,0)</f>
        <v>896.505</v>
      </c>
      <c r="R43" s="230">
        <f>VLOOKUP(DATE(YEAR(F43),MONTH(F43)-1,1),Índices!$A$27:$I$10020,3,0)</f>
        <v>2204.0500000000002</v>
      </c>
      <c r="S43" s="230">
        <f>VLOOKUP(DATE(YEAR(L43),MONTH(L43)-1,1),Índices!$A$27:$I$10020,3,0)</f>
        <v>5438.12</v>
      </c>
      <c r="T43" s="230">
        <f>VLOOKUP(DATE(YEAR(F43),MONTH(F43)-1,1),Índices!$A$27:$O$10020,4,0)</f>
        <v>2288.16</v>
      </c>
      <c r="U43" s="230">
        <f>VLOOKUP(DATE(YEAR(L43),MONTH(L43)-1,1),Índices!$A$27:$O$10020,4,0)</f>
        <v>5610.72</v>
      </c>
      <c r="V43" s="231">
        <f>VLOOKUP(DATE(YEAR(F43),MONTH(F43)-1,1),Índices!$A$27:$O$10020,9,0)</f>
        <v>8.0188695641653585</v>
      </c>
      <c r="W43" s="231">
        <f>VLOOKUP(DATE(YEAR(L43),MONTH(L43)-1,1),Índices!$A$27:$O$10020,9,0)</f>
        <v>21.269457541291981</v>
      </c>
      <c r="X43" s="231">
        <f>VLOOKUP(DATE(YEAR(F43),MONTH(F43)-1,1),Índices!$A$27:$O$10020,6,0)</f>
        <v>2.9228000000000001</v>
      </c>
      <c r="Y43" s="239">
        <f>VLOOKUP(DATE(YEAR(L43),MONTH(L43)-1,1),Índices!$A$27:$I$10020,5,0)</f>
        <v>5.6252000000000004</v>
      </c>
      <c r="Z43" s="238">
        <f>'VN base'!B$2*($I43*VLOOKUP(DATE(YEAR($L43),MONTH($L43)-1,1),Índices!$A:$I,2,0)/Índices!$B$122
                                 +$J43*VLOOKUP(DATE(YEAR($L43),MONTH($L43)-1,1),Índices!$A:$I,2,0)/Índices!$B$122
                                 +$K43*VLOOKUP(DATE(YEAR($L43),MONTH($L43)-1,1),Índices!$A:$I,5,0)/Índices!$F$122)</f>
        <v>0</v>
      </c>
      <c r="AA43" s="238">
        <f>'VN base'!C$2*($I43*VLOOKUP(DATE(YEAR($L43),MONTH($L43)-1,1),Índices!$A:$I,2,0)/Índices!$B$122
                                 +$J43*VLOOKUP(DATE(YEAR($L43),MONTH($L43)-1,1),Índices!$A:$I,2,0)/Índices!$B$122
                                 +$K43*VLOOKUP(DATE(YEAR($L43),MONTH($L43)-1,1),Índices!$A:$I,5,0)/Índices!$F$122)</f>
        <v>0</v>
      </c>
      <c r="AB43" s="238">
        <f>'VN base'!D$2*($I43*VLOOKUP(DATE(YEAR($L43),MONTH($L43)-1,1),Índices!$A:$I,2,0)/Índices!$B$122
                                 +$J43*VLOOKUP(DATE(YEAR($L43),MONTH($L43)-1,1),Índices!$A:$I,2,0)/Índices!$B$122
                                 +$K43*VLOOKUP(DATE(YEAR($L43),MONTH($L43)-1,1),Índices!$A:$I,5,0)/Índices!$F$122)</f>
        <v>0</v>
      </c>
      <c r="AC43" s="238">
        <f>'VN base'!E$2*($I43*VLOOKUP(DATE(YEAR($L43),MONTH($L43)-1,1),Índices!$A:$I,2,0)/Índices!$B$122
                                 +$J43*VLOOKUP(DATE(YEAR($L43),MONTH($L43)-1,1),Índices!$A:$I,2,0)/Índices!$B$122
                                 +$K43*VLOOKUP(DATE(YEAR($L43),MONTH($L43)-1,1),Índices!$A:$I,5,0)/Índices!$F$122)</f>
        <v>0</v>
      </c>
      <c r="AD43" s="238">
        <f>'VN base'!F$2*($I43*VLOOKUP(DATE(YEAR($L43),MONTH($L43)-1,1),Índices!$A:$I,2,0)/Índices!$B$122
                                 +$J43*VLOOKUP(DATE(YEAR($L43),MONTH($L43)-1,1),Índices!$A:$I,2,0)/Índices!$B$122
                                 +$K43*VLOOKUP(DATE(YEAR($L43),MONTH($L43)-1,1),Índices!$A:$I,5,0)/Índices!$F$122)</f>
        <v>0</v>
      </c>
      <c r="AE43" s="238">
        <f>'VN base'!G$2*($I43*VLOOKUP(DATE(YEAR($L43),MONTH($L43)-1,1),Índices!$A:$I,2,0)/Índices!$B$122
                                 +$J43*VLOOKUP(DATE(YEAR($L43),MONTH($L43)-1,1),Índices!$A:$I,2,0)/Índices!$B$122
                                 +$K43*VLOOKUP(DATE(YEAR($L43),MONTH($L43)-1,1),Índices!$A:$I,5,0)/Índices!$F$122)</f>
        <v>0</v>
      </c>
      <c r="AF43" s="238" t="str">
        <f>IF(J43=0," ",('VN base'!H$2*($I43*VLOOKUP(DATE(YEAR($L43),MONTH($L43)-1,1),Índices!$A:$I,2,0)/Índices!$B$128
                                                   +$J43*VLOOKUP(DATE(YEAR($L43),MONTH($L43)-1,1),Índices!$A:$I,9,0)/Índices!$I$128
                                                   +$K43*VLOOKUP(DATE(YEAR($L43),MONTH($L43)-1,1),Índices!$A:$I,6,0)/Índices!$F$128)))</f>
        <v xml:space="preserve"> </v>
      </c>
      <c r="AG43" s="238" t="str">
        <f>IF(J43=0," ",('VN base'!I$2*($I43*VLOOKUP(DATE(YEAR($L43),MONTH($L43)-1,1),Índices!$A:$I,2,0)/Índices!$B$128
                                                   +$J43*VLOOKUP(DATE(YEAR($L43),MONTH($L43)-1,1),Índices!$A:$I,9,0)/Índices!$I$128
                                                   +$K43*VLOOKUP(DATE(YEAR($L43),MONTH($L43)-1,1),Índices!$A:$I,6,0)/Índices!$F$128)))</f>
        <v xml:space="preserve"> </v>
      </c>
      <c r="AH43" s="240">
        <f t="shared" ca="1" si="7"/>
        <v>0</v>
      </c>
      <c r="AI43" s="233">
        <f t="shared" si="8"/>
        <v>330.7273371661376</v>
      </c>
      <c r="AJ43" s="233">
        <f t="shared" si="0"/>
        <v>93164.538680765865</v>
      </c>
      <c r="AK43" s="233">
        <f t="shared" si="1"/>
        <v>2.4673305959483676</v>
      </c>
      <c r="AL43" s="235">
        <f t="shared" si="2"/>
        <v>5.8906828095003414</v>
      </c>
      <c r="AM43" s="235">
        <f t="shared" si="3"/>
        <v>0</v>
      </c>
      <c r="AN43" s="227">
        <f>(12*894300*VLOOKUP((DATE(YEAR(L43),MONTH(L43)-1,1)),Índices!$A$3:$L$50000,10,0)+
   4613016*VLOOKUP(DATE(YEAR(L43),MONTH(L43)-1,1),Índices!$A$3:$L$50000,11,0)*(94.55*VLOOKUP(DATE(YEAR(L43),MONTH(L43)-1,1),Índices!$A$3:$L$50000,2,0)/Índices!$B$195)+
   4474286*(94.55*VLOOKUP(DATE(YEAR(L43),MONTH(L43)-1,1),Índices!$A$3:$L$50000,2,0)/Índices!$B$195))/
   4474286</f>
        <v>264.02510498339228</v>
      </c>
      <c r="AO43" s="240" t="str">
        <f t="shared" si="10"/>
        <v>ERRO</v>
      </c>
    </row>
    <row r="44" spans="1:41" ht="15.75" customHeight="1" x14ac:dyDescent="0.25">
      <c r="A44" s="241">
        <f>'Dados de contrato'!F44</f>
        <v>43</v>
      </c>
      <c r="B44" s="245" t="str">
        <f ca="1">OFFSET('Dados de contrato'!C$1,A44,0,1,1)</f>
        <v>CEB</v>
      </c>
      <c r="C44" s="246" t="str">
        <f ca="1">OFFSET('Dados de contrato'!D$1,A44,0,1,1)</f>
        <v>Corumbá Concessão</v>
      </c>
      <c r="D44" s="247" t="str">
        <f>VLOOKUP($A44,'Dados de contrato'!$F$2:$AJ$130,'Dados de contrato'!J$131,0)</f>
        <v>48500.000267/2002-37</v>
      </c>
      <c r="E44" s="233">
        <f>VLOOKUP($A44,'Dados de contrato'!$F$2:$AJ$130,'Dados de contrato'!M$131,0)</f>
        <v>78.77</v>
      </c>
      <c r="F44" s="242">
        <f>VLOOKUP($A44,'Dados de contrato'!$F$2:$AJ$130,'Dados de contrato'!N$131,0)</f>
        <v>37073</v>
      </c>
      <c r="G44" s="241">
        <f>VLOOKUP($A44,'Dados de contrato'!$F$2:$AJ$130,'Dados de contrato'!V$131,0)</f>
        <v>0</v>
      </c>
      <c r="H44" s="241">
        <f>VLOOKUP($A44,'Dados de contrato'!$F$2:$AJ$130,'Dados de contrato'!W$131,0)</f>
        <v>14</v>
      </c>
      <c r="I44" s="266">
        <f>VLOOKUP($A44,'Dados de contrato'!$F$2:$AJ$130,'Dados de contrato'!X$131,0)</f>
        <v>0</v>
      </c>
      <c r="J44" s="266">
        <f>VLOOKUP($A44,'Dados de contrato'!$F$2:$AJ$130,'Dados de contrato'!Y$131,0)</f>
        <v>0</v>
      </c>
      <c r="K44" s="266">
        <f>VLOOKUP($A44,'Dados de contrato'!$F$2:$AJ$130,'Dados de contrato'!Z$131,0)</f>
        <v>0</v>
      </c>
      <c r="L44" s="234">
        <v>44136</v>
      </c>
      <c r="M44" s="233" t="str">
        <f t="shared" si="4"/>
        <v>não se aplica</v>
      </c>
      <c r="N44" s="235" t="str">
        <f t="shared" ca="1" si="5"/>
        <v>não se aplica</v>
      </c>
      <c r="O44" s="236" t="str">
        <f t="shared" ca="1" si="6"/>
        <v>0</v>
      </c>
      <c r="P44" s="237">
        <f>VLOOKUP(DATE(YEAR(F44),MONTH(F44)-1,1),Índices!$A$27:$I$10020,2,0)</f>
        <v>204.31</v>
      </c>
      <c r="Q44" s="237">
        <f>VLOOKUP(DATE(YEAR(L44),MONTH(L44)-1,1),Índices!$A$27:$I$10020,2,0)</f>
        <v>896.505</v>
      </c>
      <c r="R44" s="230">
        <f>VLOOKUP(DATE(YEAR(F44),MONTH(F44)-1,1),Índices!$A$27:$I$10020,3,0)</f>
        <v>1733.23</v>
      </c>
      <c r="S44" s="230">
        <f>VLOOKUP(DATE(YEAR(L44),MONTH(L44)-1,1),Índices!$A$27:$I$10020,3,0)</f>
        <v>5438.12</v>
      </c>
      <c r="T44" s="230">
        <f>VLOOKUP(DATE(YEAR(F44),MONTH(F44)-1,1),Índices!$A$27:$O$10020,4,0)</f>
        <v>1736</v>
      </c>
      <c r="U44" s="230">
        <f>VLOOKUP(DATE(YEAR(L44),MONTH(L44)-1,1),Índices!$A$27:$O$10020,4,0)</f>
        <v>5610.72</v>
      </c>
      <c r="V44" s="231">
        <f>VLOOKUP(DATE(YEAR(F44),MONTH(F44)-1,1),Índices!$A$27:$O$10020,9,0)</f>
        <v>5.9895821374743843</v>
      </c>
      <c r="W44" s="231">
        <f>VLOOKUP(DATE(YEAR(L44),MONTH(L44)-1,1),Índices!$A$27:$O$10020,9,0)</f>
        <v>21.269457541291981</v>
      </c>
      <c r="X44" s="231">
        <f>VLOOKUP(DATE(YEAR(F44),MONTH(F44)-1,1),Índices!$A$27:$O$10020,6,0)</f>
        <v>2.3757999999999999</v>
      </c>
      <c r="Y44" s="239">
        <f>VLOOKUP(DATE(YEAR(L44),MONTH(L44)-1,1),Índices!$A$27:$I$10020,5,0)</f>
        <v>5.6252000000000004</v>
      </c>
      <c r="Z44" s="238">
        <f>'VN base'!B$2*($I44*VLOOKUP(DATE(YEAR($L44),MONTH($L44)-1,1),Índices!$A:$I,2,0)/Índices!$B$122
                                 +$J44*VLOOKUP(DATE(YEAR($L44),MONTH($L44)-1,1),Índices!$A:$I,2,0)/Índices!$B$122
                                 +$K44*VLOOKUP(DATE(YEAR($L44),MONTH($L44)-1,1),Índices!$A:$I,5,0)/Índices!$F$122)</f>
        <v>0</v>
      </c>
      <c r="AA44" s="238">
        <f>'VN base'!C$2*($I44*VLOOKUP(DATE(YEAR($L44),MONTH($L44)-1,1),Índices!$A:$I,2,0)/Índices!$B$122
                                 +$J44*VLOOKUP(DATE(YEAR($L44),MONTH($L44)-1,1),Índices!$A:$I,2,0)/Índices!$B$122
                                 +$K44*VLOOKUP(DATE(YEAR($L44),MONTH($L44)-1,1),Índices!$A:$I,5,0)/Índices!$F$122)</f>
        <v>0</v>
      </c>
      <c r="AB44" s="238">
        <f>'VN base'!D$2*($I44*VLOOKUP(DATE(YEAR($L44),MONTH($L44)-1,1),Índices!$A:$I,2,0)/Índices!$B$122
                                 +$J44*VLOOKUP(DATE(YEAR($L44),MONTH($L44)-1,1),Índices!$A:$I,2,0)/Índices!$B$122
                                 +$K44*VLOOKUP(DATE(YEAR($L44),MONTH($L44)-1,1),Índices!$A:$I,5,0)/Índices!$F$122)</f>
        <v>0</v>
      </c>
      <c r="AC44" s="238">
        <f>'VN base'!E$2*($I44*VLOOKUP(DATE(YEAR($L44),MONTH($L44)-1,1),Índices!$A:$I,2,0)/Índices!$B$122
                                 +$J44*VLOOKUP(DATE(YEAR($L44),MONTH($L44)-1,1),Índices!$A:$I,2,0)/Índices!$B$122
                                 +$K44*VLOOKUP(DATE(YEAR($L44),MONTH($L44)-1,1),Índices!$A:$I,5,0)/Índices!$F$122)</f>
        <v>0</v>
      </c>
      <c r="AD44" s="238">
        <f>'VN base'!F$2*($I44*VLOOKUP(DATE(YEAR($L44),MONTH($L44)-1,1),Índices!$A:$I,2,0)/Índices!$B$122
                                 +$J44*VLOOKUP(DATE(YEAR($L44),MONTH($L44)-1,1),Índices!$A:$I,2,0)/Índices!$B$122
                                 +$K44*VLOOKUP(DATE(YEAR($L44),MONTH($L44)-1,1),Índices!$A:$I,5,0)/Índices!$F$122)</f>
        <v>0</v>
      </c>
      <c r="AE44" s="238">
        <f>'VN base'!G$2*($I44*VLOOKUP(DATE(YEAR($L44),MONTH($L44)-1,1),Índices!$A:$I,2,0)/Índices!$B$122
                                 +$J44*VLOOKUP(DATE(YEAR($L44),MONTH($L44)-1,1),Índices!$A:$I,2,0)/Índices!$B$122
                                 +$K44*VLOOKUP(DATE(YEAR($L44),MONTH($L44)-1,1),Índices!$A:$I,5,0)/Índices!$F$122)</f>
        <v>0</v>
      </c>
      <c r="AF44" s="238" t="str">
        <f>IF(J44=0," ",('VN base'!H$2*($I44*VLOOKUP(DATE(YEAR($L44),MONTH($L44)-1,1),Índices!$A:$I,2,0)/Índices!$B$128
                                                   +$J44*VLOOKUP(DATE(YEAR($L44),MONTH($L44)-1,1),Índices!$A:$I,9,0)/Índices!$I$128
                                                   +$K44*VLOOKUP(DATE(YEAR($L44),MONTH($L44)-1,1),Índices!$A:$I,6,0)/Índices!$F$128)))</f>
        <v xml:space="preserve"> </v>
      </c>
      <c r="AG44" s="238" t="str">
        <f>IF(J44=0," ",('VN base'!I$2*($I44*VLOOKUP(DATE(YEAR($L44),MONTH($L44)-1,1),Índices!$A:$I,2,0)/Índices!$B$128
                                                   +$J44*VLOOKUP(DATE(YEAR($L44),MONTH($L44)-1,1),Índices!$A:$I,9,0)/Índices!$I$128
                                                   +$K44*VLOOKUP(DATE(YEAR($L44),MONTH($L44)-1,1),Índices!$A:$I,6,0)/Índices!$F$128)))</f>
        <v xml:space="preserve"> </v>
      </c>
      <c r="AH44" s="240">
        <f t="shared" ca="1" si="7"/>
        <v>0</v>
      </c>
      <c r="AI44" s="233">
        <f t="shared" si="8"/>
        <v>345.63995325730508</v>
      </c>
      <c r="AJ44" s="233">
        <f t="shared" si="0"/>
        <v>71673.929080150134</v>
      </c>
      <c r="AK44" s="233">
        <f t="shared" si="1"/>
        <v>0</v>
      </c>
      <c r="AL44" s="235">
        <f t="shared" si="2"/>
        <v>4.4691915588475428</v>
      </c>
      <c r="AM44" s="235">
        <f t="shared" si="3"/>
        <v>0</v>
      </c>
      <c r="AN44" s="227">
        <f>(12*894300*VLOOKUP((DATE(YEAR(L44),MONTH(L44)-1,1)),Índices!$A$3:$L$50000,10,0)+
   4613016*VLOOKUP(DATE(YEAR(L44),MONTH(L44)-1,1),Índices!$A$3:$L$50000,11,0)*(94.55*VLOOKUP(DATE(YEAR(L44),MONTH(L44)-1,1),Índices!$A$3:$L$50000,2,0)/Índices!$B$195)+
   4474286*(94.55*VLOOKUP(DATE(YEAR(L44),MONTH(L44)-1,1),Índices!$A$3:$L$50000,2,0)/Índices!$B$195))/
   4474286</f>
        <v>264.02510498339228</v>
      </c>
      <c r="AO44" s="240" t="str">
        <f t="shared" si="10"/>
        <v>ERRO</v>
      </c>
    </row>
    <row r="45" spans="1:41" ht="15.75" customHeight="1" x14ac:dyDescent="0.25">
      <c r="A45" s="241">
        <f>'Dados de contrato'!F45</f>
        <v>44</v>
      </c>
      <c r="B45" s="245" t="str">
        <f ca="1">OFFSET('Dados de contrato'!C$1,A45,0,1,1)</f>
        <v>CPFL Paulista</v>
      </c>
      <c r="C45" s="246" t="str">
        <f ca="1">OFFSET('Dados de contrato'!D$1,A45,0,1,1)</f>
        <v>Cia Energética Rio das Antas</v>
      </c>
      <c r="D45" s="247" t="str">
        <f>VLOOKUP($A45,'Dados de contrato'!$F$2:$AJ$130,'Dados de contrato'!J$131,0)</f>
        <v>48500.005390/2002-81</v>
      </c>
      <c r="E45" s="233">
        <f>VLOOKUP($A45,'Dados de contrato'!$F$2:$AJ$130,'Dados de contrato'!M$131,0)</f>
        <v>117.73</v>
      </c>
      <c r="F45" s="242">
        <f>VLOOKUP($A45,'Dados de contrato'!$F$2:$AJ$130,'Dados de contrato'!N$131,0)</f>
        <v>37712</v>
      </c>
      <c r="G45" s="241">
        <f>VLOOKUP($A45,'Dados de contrato'!$F$2:$AJ$130,'Dados de contrato'!V$131,0)</f>
        <v>1</v>
      </c>
      <c r="H45" s="241">
        <f>VLOOKUP($A45,'Dados de contrato'!$F$2:$AJ$130,'Dados de contrato'!W$131,0)</f>
        <v>14</v>
      </c>
      <c r="I45" s="266">
        <f>VLOOKUP($A45,'Dados de contrato'!$F$2:$AJ$130,'Dados de contrato'!X$131,0)</f>
        <v>0</v>
      </c>
      <c r="J45" s="266">
        <f>VLOOKUP($A45,'Dados de contrato'!$F$2:$AJ$130,'Dados de contrato'!Y$131,0)</f>
        <v>0</v>
      </c>
      <c r="K45" s="266">
        <f>VLOOKUP($A45,'Dados de contrato'!$F$2:$AJ$130,'Dados de contrato'!Z$131,0)</f>
        <v>0</v>
      </c>
      <c r="L45" s="234">
        <v>44136</v>
      </c>
      <c r="M45" s="233" t="str">
        <f t="shared" si="4"/>
        <v>não se aplica</v>
      </c>
      <c r="N45" s="235" t="str">
        <f t="shared" ca="1" si="5"/>
        <v>não se aplica</v>
      </c>
      <c r="O45" s="236" t="str">
        <f t="shared" ca="1" si="6"/>
        <v>0</v>
      </c>
      <c r="P45" s="237">
        <f>VLOOKUP(DATE(YEAR(F45),MONTH(F45)-1,1),Índices!$A$27:$I$10020,2,0)</f>
        <v>287.85500000000002</v>
      </c>
      <c r="Q45" s="237">
        <f>VLOOKUP(DATE(YEAR(L45),MONTH(L45)-1,1),Índices!$A$27:$I$10020,2,0)</f>
        <v>896.505</v>
      </c>
      <c r="R45" s="230">
        <f>VLOOKUP(DATE(YEAR(F45),MONTH(F45)-1,1),Índices!$A$27:$I$10020,3,0)</f>
        <v>2144.4899999999998</v>
      </c>
      <c r="S45" s="230">
        <f>VLOOKUP(DATE(YEAR(L45),MONTH(L45)-1,1),Índices!$A$27:$I$10020,3,0)</f>
        <v>5438.12</v>
      </c>
      <c r="T45" s="230">
        <f>VLOOKUP(DATE(YEAR(F45),MONTH(F45)-1,1),Índices!$A$27:$O$10020,4,0)</f>
        <v>2213.17</v>
      </c>
      <c r="U45" s="230">
        <f>VLOOKUP(DATE(YEAR(L45),MONTH(L45)-1,1),Índices!$A$27:$O$10020,4,0)</f>
        <v>5610.72</v>
      </c>
      <c r="V45" s="231">
        <f>VLOOKUP(DATE(YEAR(F45),MONTH(F45)-1,1),Índices!$A$27:$O$10020,9,0)</f>
        <v>9.2064288042924947</v>
      </c>
      <c r="W45" s="231">
        <f>VLOOKUP(DATE(YEAR(L45),MONTH(L45)-1,1),Índices!$A$27:$O$10020,9,0)</f>
        <v>21.269457541291981</v>
      </c>
      <c r="X45" s="231">
        <f>VLOOKUP(DATE(YEAR(F45),MONTH(F45)-1,1),Índices!$A$27:$O$10020,6,0)</f>
        <v>3.4468999999999999</v>
      </c>
      <c r="Y45" s="239">
        <f>VLOOKUP(DATE(YEAR(L45),MONTH(L45)-1,1),Índices!$A$27:$I$10020,5,0)</f>
        <v>5.6252000000000004</v>
      </c>
      <c r="Z45" s="238">
        <f>'VN base'!B$2*($I45*VLOOKUP(DATE(YEAR($L45),MONTH($L45)-1,1),Índices!$A:$I,2,0)/Índices!$B$122
                                 +$J45*VLOOKUP(DATE(YEAR($L45),MONTH($L45)-1,1),Índices!$A:$I,2,0)/Índices!$B$122
                                 +$K45*VLOOKUP(DATE(YEAR($L45),MONTH($L45)-1,1),Índices!$A:$I,5,0)/Índices!$F$122)</f>
        <v>0</v>
      </c>
      <c r="AA45" s="238">
        <f>'VN base'!C$2*($I45*VLOOKUP(DATE(YEAR($L45),MONTH($L45)-1,1),Índices!$A:$I,2,0)/Índices!$B$122
                                 +$J45*VLOOKUP(DATE(YEAR($L45),MONTH($L45)-1,1),Índices!$A:$I,2,0)/Índices!$B$122
                                 +$K45*VLOOKUP(DATE(YEAR($L45),MONTH($L45)-1,1),Índices!$A:$I,5,0)/Índices!$F$122)</f>
        <v>0</v>
      </c>
      <c r="AB45" s="238">
        <f>'VN base'!D$2*($I45*VLOOKUP(DATE(YEAR($L45),MONTH($L45)-1,1),Índices!$A:$I,2,0)/Índices!$B$122
                                 +$J45*VLOOKUP(DATE(YEAR($L45),MONTH($L45)-1,1),Índices!$A:$I,2,0)/Índices!$B$122
                                 +$K45*VLOOKUP(DATE(YEAR($L45),MONTH($L45)-1,1),Índices!$A:$I,5,0)/Índices!$F$122)</f>
        <v>0</v>
      </c>
      <c r="AC45" s="238">
        <f>'VN base'!E$2*($I45*VLOOKUP(DATE(YEAR($L45),MONTH($L45)-1,1),Índices!$A:$I,2,0)/Índices!$B$122
                                 +$J45*VLOOKUP(DATE(YEAR($L45),MONTH($L45)-1,1),Índices!$A:$I,2,0)/Índices!$B$122
                                 +$K45*VLOOKUP(DATE(YEAR($L45),MONTH($L45)-1,1),Índices!$A:$I,5,0)/Índices!$F$122)</f>
        <v>0</v>
      </c>
      <c r="AD45" s="238">
        <f>'VN base'!F$2*($I45*VLOOKUP(DATE(YEAR($L45),MONTH($L45)-1,1),Índices!$A:$I,2,0)/Índices!$B$122
                                 +$J45*VLOOKUP(DATE(YEAR($L45),MONTH($L45)-1,1),Índices!$A:$I,2,0)/Índices!$B$122
                                 +$K45*VLOOKUP(DATE(YEAR($L45),MONTH($L45)-1,1),Índices!$A:$I,5,0)/Índices!$F$122)</f>
        <v>0</v>
      </c>
      <c r="AE45" s="238">
        <f>'VN base'!G$2*($I45*VLOOKUP(DATE(YEAR($L45),MONTH($L45)-1,1),Índices!$A:$I,2,0)/Índices!$B$122
                                 +$J45*VLOOKUP(DATE(YEAR($L45),MONTH($L45)-1,1),Índices!$A:$I,2,0)/Índices!$B$122
                                 +$K45*VLOOKUP(DATE(YEAR($L45),MONTH($L45)-1,1),Índices!$A:$I,5,0)/Índices!$F$122)</f>
        <v>0</v>
      </c>
      <c r="AF45" s="238" t="str">
        <f>IF(J45=0," ",('VN base'!H$2*($I45*VLOOKUP(DATE(YEAR($L45),MONTH($L45)-1,1),Índices!$A:$I,2,0)/Índices!$B$128
                                                   +$J45*VLOOKUP(DATE(YEAR($L45),MONTH($L45)-1,1),Índices!$A:$I,9,0)/Índices!$I$128
                                                   +$K45*VLOOKUP(DATE(YEAR($L45),MONTH($L45)-1,1),Índices!$A:$I,6,0)/Índices!$F$128)))</f>
        <v xml:space="preserve"> </v>
      </c>
      <c r="AG45" s="238" t="str">
        <f>IF(J45=0," ",('VN base'!I$2*($I45*VLOOKUP(DATE(YEAR($L45),MONTH($L45)-1,1),Índices!$A:$I,2,0)/Índices!$B$128
                                                   +$J45*VLOOKUP(DATE(YEAR($L45),MONTH($L45)-1,1),Índices!$A:$I,9,0)/Índices!$I$128
                                                   +$K45*VLOOKUP(DATE(YEAR($L45),MONTH($L45)-1,1),Índices!$A:$I,6,0)/Índices!$F$128)))</f>
        <v xml:space="preserve"> </v>
      </c>
      <c r="AH45" s="240">
        <f t="shared" ca="1" si="7"/>
        <v>0</v>
      </c>
      <c r="AI45" s="233">
        <f t="shared" si="8"/>
        <v>366.66215160410621</v>
      </c>
      <c r="AJ45" s="233">
        <f t="shared" si="0"/>
        <v>90209.208961467026</v>
      </c>
      <c r="AK45" s="233">
        <f t="shared" si="1"/>
        <v>2.5358570102914912</v>
      </c>
      <c r="AL45" s="235">
        <f t="shared" si="2"/>
        <v>5.6976271211374518</v>
      </c>
      <c r="AM45" s="235">
        <f t="shared" si="3"/>
        <v>0</v>
      </c>
      <c r="AN45" s="227">
        <f>(12*894300*VLOOKUP((DATE(YEAR(L45),MONTH(L45)-1,1)),Índices!$A$3:$L$50000,10,0)+
   4613016*VLOOKUP(DATE(YEAR(L45),MONTH(L45)-1,1),Índices!$A$3:$L$50000,11,0)*(94.55*VLOOKUP(DATE(YEAR(L45),MONTH(L45)-1,1),Índices!$A$3:$L$50000,2,0)/Índices!$B$195)+
   4474286*(94.55*VLOOKUP(DATE(YEAR(L45),MONTH(L45)-1,1),Índices!$A$3:$L$50000,2,0)/Índices!$B$195))/
   4474286</f>
        <v>264.02510498339228</v>
      </c>
      <c r="AO45" s="240" t="str">
        <f t="shared" si="10"/>
        <v>ERRO</v>
      </c>
    </row>
    <row r="46" spans="1:41" ht="15.75" customHeight="1" x14ac:dyDescent="0.25">
      <c r="A46" s="241">
        <f>'Dados de contrato'!F46</f>
        <v>45</v>
      </c>
      <c r="B46" s="245" t="str">
        <f ca="1">OFFSET('Dados de contrato'!C$1,A46,0,1,1)</f>
        <v>Coelba</v>
      </c>
      <c r="C46" s="246" t="str">
        <f ca="1">OFFSET('Dados de contrato'!D$1,A46,0,1,1)</f>
        <v>Afluente</v>
      </c>
      <c r="D46" s="247" t="str">
        <f>VLOOKUP($A46,'Dados de contrato'!$F$2:$AJ$130,'Dados de contrato'!J$131,0)</f>
        <v>48500.006294/2006-56</v>
      </c>
      <c r="E46" s="233">
        <f>VLOOKUP($A46,'Dados de contrato'!$F$2:$AJ$130,'Dados de contrato'!M$131,0)</f>
        <v>125.63</v>
      </c>
      <c r="F46" s="242">
        <f>VLOOKUP($A46,'Dados de contrato'!$F$2:$AJ$130,'Dados de contrato'!N$131,0)</f>
        <v>38443</v>
      </c>
      <c r="G46" s="241">
        <f>VLOOKUP($A46,'Dados de contrato'!$F$2:$AJ$130,'Dados de contrato'!V$131,0)</f>
        <v>9</v>
      </c>
      <c r="H46" s="241">
        <f>VLOOKUP($A46,'Dados de contrato'!$F$2:$AJ$130,'Dados de contrato'!W$131,0)</f>
        <v>13</v>
      </c>
      <c r="I46" s="266">
        <f>VLOOKUP($A46,'Dados de contrato'!$F$2:$AJ$130,'Dados de contrato'!X$131,0)</f>
        <v>0</v>
      </c>
      <c r="J46" s="266">
        <f>VLOOKUP($A46,'Dados de contrato'!$F$2:$AJ$130,'Dados de contrato'!Y$131,0)</f>
        <v>0</v>
      </c>
      <c r="K46" s="266">
        <f>VLOOKUP($A46,'Dados de contrato'!$F$2:$AJ$130,'Dados de contrato'!Z$131,0)</f>
        <v>0</v>
      </c>
      <c r="L46" s="234">
        <v>44136</v>
      </c>
      <c r="M46" s="233" t="str">
        <f t="shared" si="4"/>
        <v>não se aplica</v>
      </c>
      <c r="N46" s="235" t="str">
        <f t="shared" ca="1" si="5"/>
        <v>não se aplica</v>
      </c>
      <c r="O46" s="236" t="str">
        <f t="shared" ca="1" si="6"/>
        <v>0</v>
      </c>
      <c r="P46" s="237">
        <f>VLOOKUP(DATE(YEAR(F46),MONTH(F46)-1,1),Índices!$A$27:$I$10020,2,0)</f>
        <v>336.12299999999999</v>
      </c>
      <c r="Q46" s="237">
        <f>VLOOKUP(DATE(YEAR(L46),MONTH(L46)-1,1),Índices!$A$27:$I$10020,2,0)</f>
        <v>896.505</v>
      </c>
      <c r="R46" s="230">
        <f>VLOOKUP(DATE(YEAR(F46),MONTH(F46)-1,1),Índices!$A$27:$I$10020,3,0)</f>
        <v>2441.87</v>
      </c>
      <c r="S46" s="230">
        <f>VLOOKUP(DATE(YEAR(L46),MONTH(L46)-1,1),Índices!$A$27:$I$10020,3,0)</f>
        <v>5438.12</v>
      </c>
      <c r="T46" s="230">
        <f>VLOOKUP(DATE(YEAR(F46),MONTH(F46)-1,1),Índices!$A$27:$O$10020,4,0)</f>
        <v>2503.2399999999998</v>
      </c>
      <c r="U46" s="230">
        <f>VLOOKUP(DATE(YEAR(L46),MONTH(L46)-1,1),Índices!$A$27:$O$10020,4,0)</f>
        <v>5610.72</v>
      </c>
      <c r="V46" s="231">
        <f>VLOOKUP(DATE(YEAR(F46),MONTH(F46)-1,1),Índices!$A$27:$O$10020,9,0)</f>
        <v>7.991831422873573</v>
      </c>
      <c r="W46" s="231">
        <f>VLOOKUP(DATE(YEAR(L46),MONTH(L46)-1,1),Índices!$A$27:$O$10020,9,0)</f>
        <v>21.269457541291981</v>
      </c>
      <c r="X46" s="231">
        <f>VLOOKUP(DATE(YEAR(F46),MONTH(F46)-1,1),Índices!$A$27:$O$10020,6,0)</f>
        <v>2.7046999999999999</v>
      </c>
      <c r="Y46" s="239">
        <f>VLOOKUP(DATE(YEAR(L46),MONTH(L46)-1,1),Índices!$A$27:$I$10020,5,0)</f>
        <v>5.6252000000000004</v>
      </c>
      <c r="Z46" s="238">
        <f>'VN base'!B$2*($I46*VLOOKUP(DATE(YEAR($L46),MONTH($L46)-1,1),Índices!$A:$I,2,0)/Índices!$B$122
                                 +$J46*VLOOKUP(DATE(YEAR($L46),MONTH($L46)-1,1),Índices!$A:$I,2,0)/Índices!$B$122
                                 +$K46*VLOOKUP(DATE(YEAR($L46),MONTH($L46)-1,1),Índices!$A:$I,5,0)/Índices!$F$122)</f>
        <v>0</v>
      </c>
      <c r="AA46" s="238">
        <f>'VN base'!C$2*($I46*VLOOKUP(DATE(YEAR($L46),MONTH($L46)-1,1),Índices!$A:$I,2,0)/Índices!$B$122
                                 +$J46*VLOOKUP(DATE(YEAR($L46),MONTH($L46)-1,1),Índices!$A:$I,2,0)/Índices!$B$122
                                 +$K46*VLOOKUP(DATE(YEAR($L46),MONTH($L46)-1,1),Índices!$A:$I,5,0)/Índices!$F$122)</f>
        <v>0</v>
      </c>
      <c r="AB46" s="238">
        <f>'VN base'!D$2*($I46*VLOOKUP(DATE(YEAR($L46),MONTH($L46)-1,1),Índices!$A:$I,2,0)/Índices!$B$122
                                 +$J46*VLOOKUP(DATE(YEAR($L46),MONTH($L46)-1,1),Índices!$A:$I,2,0)/Índices!$B$122
                                 +$K46*VLOOKUP(DATE(YEAR($L46),MONTH($L46)-1,1),Índices!$A:$I,5,0)/Índices!$F$122)</f>
        <v>0</v>
      </c>
      <c r="AC46" s="238">
        <f>'VN base'!E$2*($I46*VLOOKUP(DATE(YEAR($L46),MONTH($L46)-1,1),Índices!$A:$I,2,0)/Índices!$B$122
                                 +$J46*VLOOKUP(DATE(YEAR($L46),MONTH($L46)-1,1),Índices!$A:$I,2,0)/Índices!$B$122
                                 +$K46*VLOOKUP(DATE(YEAR($L46),MONTH($L46)-1,1),Índices!$A:$I,5,0)/Índices!$F$122)</f>
        <v>0</v>
      </c>
      <c r="AD46" s="238">
        <f>'VN base'!F$2*($I46*VLOOKUP(DATE(YEAR($L46),MONTH($L46)-1,1),Índices!$A:$I,2,0)/Índices!$B$122
                                 +$J46*VLOOKUP(DATE(YEAR($L46),MONTH($L46)-1,1),Índices!$A:$I,2,0)/Índices!$B$122
                                 +$K46*VLOOKUP(DATE(YEAR($L46),MONTH($L46)-1,1),Índices!$A:$I,5,0)/Índices!$F$122)</f>
        <v>0</v>
      </c>
      <c r="AE46" s="238">
        <f>'VN base'!G$2*($I46*VLOOKUP(DATE(YEAR($L46),MONTH($L46)-1,1),Índices!$A:$I,2,0)/Índices!$B$122
                                 +$J46*VLOOKUP(DATE(YEAR($L46),MONTH($L46)-1,1),Índices!$A:$I,2,0)/Índices!$B$122
                                 +$K46*VLOOKUP(DATE(YEAR($L46),MONTH($L46)-1,1),Índices!$A:$I,5,0)/Índices!$F$122)</f>
        <v>0</v>
      </c>
      <c r="AF46" s="238" t="str">
        <f>IF(J46=0," ",('VN base'!H$2*($I46*VLOOKUP(DATE(YEAR($L46),MONTH($L46)-1,1),Índices!$A:$I,2,0)/Índices!$B$128
                                                   +$J46*VLOOKUP(DATE(YEAR($L46),MONTH($L46)-1,1),Índices!$A:$I,9,0)/Índices!$I$128
                                                   +$K46*VLOOKUP(DATE(YEAR($L46),MONTH($L46)-1,1),Índices!$A:$I,6,0)/Índices!$F$128)))</f>
        <v xml:space="preserve"> </v>
      </c>
      <c r="AG46" s="238" t="str">
        <f>IF(J46=0," ",('VN base'!I$2*($I46*VLOOKUP(DATE(YEAR($L46),MONTH($L46)-1,1),Índices!$A:$I,2,0)/Índices!$B$128
                                                   +$J46*VLOOKUP(DATE(YEAR($L46),MONTH($L46)-1,1),Índices!$A:$I,9,0)/Índices!$I$128
                                                   +$K46*VLOOKUP(DATE(YEAR($L46),MONTH($L46)-1,1),Índices!$A:$I,6,0)/Índices!$F$128)))</f>
        <v xml:space="preserve"> </v>
      </c>
      <c r="AH46" s="240">
        <f t="shared" ca="1" si="7"/>
        <v>0</v>
      </c>
      <c r="AI46" s="233">
        <f t="shared" si="8"/>
        <v>335.07948920484466</v>
      </c>
      <c r="AJ46" s="233">
        <f t="shared" si="0"/>
        <v>104709.74329200617</v>
      </c>
      <c r="AK46" s="233">
        <f t="shared" si="1"/>
        <v>20.043278307198992</v>
      </c>
      <c r="AL46" s="235">
        <f t="shared" si="2"/>
        <v>5.9840753789912684</v>
      </c>
      <c r="AM46" s="235">
        <f t="shared" si="3"/>
        <v>0</v>
      </c>
      <c r="AN46" s="227">
        <f>(12*894300*VLOOKUP((DATE(YEAR(L46),MONTH(L46)-1,1)),Índices!$A$3:$L$50000,10,0)+
   4613016*VLOOKUP(DATE(YEAR(L46),MONTH(L46)-1,1),Índices!$A$3:$L$50000,11,0)*(94.55*VLOOKUP(DATE(YEAR(L46),MONTH(L46)-1,1),Índices!$A$3:$L$50000,2,0)/Índices!$B$195)+
   4474286*(94.55*VLOOKUP(DATE(YEAR(L46),MONTH(L46)-1,1),Índices!$A$3:$L$50000,2,0)/Índices!$B$195))/
   4474286</f>
        <v>264.02510498339228</v>
      </c>
      <c r="AO46" s="240" t="str">
        <f t="shared" si="10"/>
        <v>ERRO</v>
      </c>
    </row>
    <row r="47" spans="1:41" ht="15.75" customHeight="1" x14ac:dyDescent="0.25">
      <c r="A47" s="241">
        <f>'Dados de contrato'!F47</f>
        <v>46</v>
      </c>
      <c r="B47" s="245" t="str">
        <f ca="1">OFFSET('Dados de contrato'!C$1,A47,0,1,1)</f>
        <v>EMG</v>
      </c>
      <c r="C47" s="246" t="str">
        <f ca="1">OFFSET('Dados de contrato'!D$1,A47,0,1,1)</f>
        <v>Rio Pomba Energética</v>
      </c>
      <c r="D47" s="247" t="str">
        <f>VLOOKUP($A47,'Dados de contrato'!$F$2:$AJ$130,'Dados de contrato'!J$131,0)</f>
        <v>48500.002099/2002-13</v>
      </c>
      <c r="E47" s="233">
        <f>VLOOKUP($A47,'Dados de contrato'!$F$2:$AJ$130,'Dados de contrato'!M$131,0)</f>
        <v>86.01</v>
      </c>
      <c r="F47" s="242">
        <f>VLOOKUP($A47,'Dados de contrato'!$F$2:$AJ$130,'Dados de contrato'!N$131,0)</f>
        <v>37043</v>
      </c>
      <c r="G47" s="241">
        <f>VLOOKUP($A47,'Dados de contrato'!$F$2:$AJ$130,'Dados de contrato'!V$131,0)</f>
        <v>0</v>
      </c>
      <c r="H47" s="241">
        <f>VLOOKUP($A47,'Dados de contrato'!$F$2:$AJ$130,'Dados de contrato'!W$131,0)</f>
        <v>12</v>
      </c>
      <c r="I47" s="266">
        <f>VLOOKUP($A47,'Dados de contrato'!$F$2:$AJ$130,'Dados de contrato'!X$131,0)</f>
        <v>0</v>
      </c>
      <c r="J47" s="266">
        <f>VLOOKUP($A47,'Dados de contrato'!$F$2:$AJ$130,'Dados de contrato'!Y$131,0)</f>
        <v>0</v>
      </c>
      <c r="K47" s="266">
        <f>VLOOKUP($A47,'Dados de contrato'!$F$2:$AJ$130,'Dados de contrato'!Z$131,0)</f>
        <v>0</v>
      </c>
      <c r="L47" s="234">
        <v>44136</v>
      </c>
      <c r="M47" s="233" t="str">
        <f t="shared" si="4"/>
        <v>não se aplica</v>
      </c>
      <c r="N47" s="235" t="str">
        <f t="shared" ca="1" si="5"/>
        <v>não se aplica</v>
      </c>
      <c r="O47" s="236" t="str">
        <f t="shared" ca="1" si="6"/>
        <v>0</v>
      </c>
      <c r="P47" s="237">
        <f>VLOOKUP(DATE(YEAR(F47),MONTH(F47)-1,1),Índices!$A$27:$I$10020,2,0)</f>
        <v>202.32400000000001</v>
      </c>
      <c r="Q47" s="237">
        <f>VLOOKUP(DATE(YEAR(L47),MONTH(L47)-1,1),Índices!$A$27:$I$10020,2,0)</f>
        <v>896.505</v>
      </c>
      <c r="R47" s="230">
        <f>VLOOKUP(DATE(YEAR(F47),MONTH(F47)-1,1),Índices!$A$27:$I$10020,3,0)</f>
        <v>1724.26</v>
      </c>
      <c r="S47" s="230">
        <f>VLOOKUP(DATE(YEAR(L47),MONTH(L47)-1,1),Índices!$A$27:$I$10020,3,0)</f>
        <v>5438.12</v>
      </c>
      <c r="T47" s="230">
        <f>VLOOKUP(DATE(YEAR(F47),MONTH(F47)-1,1),Índices!$A$27:$O$10020,4,0)</f>
        <v>1725.65</v>
      </c>
      <c r="U47" s="230">
        <f>VLOOKUP(DATE(YEAR(L47),MONTH(L47)-1,1),Índices!$A$27:$O$10020,4,0)</f>
        <v>5610.72</v>
      </c>
      <c r="V47" s="231">
        <f>VLOOKUP(DATE(YEAR(F47),MONTH(F47)-1,1),Índices!$A$27:$O$10020,9,0)</f>
        <v>5.928988899082567</v>
      </c>
      <c r="W47" s="231">
        <f>VLOOKUP(DATE(YEAR(L47),MONTH(L47)-1,1),Índices!$A$27:$O$10020,9,0)</f>
        <v>21.269457541291981</v>
      </c>
      <c r="X47" s="231">
        <f>VLOOKUP(DATE(YEAR(F47),MONTH(F47)-1,1),Índices!$A$27:$O$10020,6,0)</f>
        <v>2.2972000000000001</v>
      </c>
      <c r="Y47" s="239">
        <f>VLOOKUP(DATE(YEAR(L47),MONTH(L47)-1,1),Índices!$A$27:$I$10020,5,0)</f>
        <v>5.6252000000000004</v>
      </c>
      <c r="Z47" s="238">
        <f>'VN base'!B$2*($I47*VLOOKUP(DATE(YEAR($L47),MONTH($L47)-1,1),Índices!$A:$I,2,0)/Índices!$B$122
                                 +$J47*VLOOKUP(DATE(YEAR($L47),MONTH($L47)-1,1),Índices!$A:$I,2,0)/Índices!$B$122
                                 +$K47*VLOOKUP(DATE(YEAR($L47),MONTH($L47)-1,1),Índices!$A:$I,5,0)/Índices!$F$122)</f>
        <v>0</v>
      </c>
      <c r="AA47" s="238">
        <f>'VN base'!C$2*($I47*VLOOKUP(DATE(YEAR($L47),MONTH($L47)-1,1),Índices!$A:$I,2,0)/Índices!$B$122
                                 +$J47*VLOOKUP(DATE(YEAR($L47),MONTH($L47)-1,1),Índices!$A:$I,2,0)/Índices!$B$122
                                 +$K47*VLOOKUP(DATE(YEAR($L47),MONTH($L47)-1,1),Índices!$A:$I,5,0)/Índices!$F$122)</f>
        <v>0</v>
      </c>
      <c r="AB47" s="238">
        <f>'VN base'!D$2*($I47*VLOOKUP(DATE(YEAR($L47),MONTH($L47)-1,1),Índices!$A:$I,2,0)/Índices!$B$122
                                 +$J47*VLOOKUP(DATE(YEAR($L47),MONTH($L47)-1,1),Índices!$A:$I,2,0)/Índices!$B$122
                                 +$K47*VLOOKUP(DATE(YEAR($L47),MONTH($L47)-1,1),Índices!$A:$I,5,0)/Índices!$F$122)</f>
        <v>0</v>
      </c>
      <c r="AC47" s="238">
        <f>'VN base'!E$2*($I47*VLOOKUP(DATE(YEAR($L47),MONTH($L47)-1,1),Índices!$A:$I,2,0)/Índices!$B$122
                                 +$J47*VLOOKUP(DATE(YEAR($L47),MONTH($L47)-1,1),Índices!$A:$I,2,0)/Índices!$B$122
                                 +$K47*VLOOKUP(DATE(YEAR($L47),MONTH($L47)-1,1),Índices!$A:$I,5,0)/Índices!$F$122)</f>
        <v>0</v>
      </c>
      <c r="AD47" s="238">
        <f>'VN base'!F$2*($I47*VLOOKUP(DATE(YEAR($L47),MONTH($L47)-1,1),Índices!$A:$I,2,0)/Índices!$B$122
                                 +$J47*VLOOKUP(DATE(YEAR($L47),MONTH($L47)-1,1),Índices!$A:$I,2,0)/Índices!$B$122
                                 +$K47*VLOOKUP(DATE(YEAR($L47),MONTH($L47)-1,1),Índices!$A:$I,5,0)/Índices!$F$122)</f>
        <v>0</v>
      </c>
      <c r="AE47" s="238">
        <f>'VN base'!G$2*($I47*VLOOKUP(DATE(YEAR($L47),MONTH($L47)-1,1),Índices!$A:$I,2,0)/Índices!$B$122
                                 +$J47*VLOOKUP(DATE(YEAR($L47),MONTH($L47)-1,1),Índices!$A:$I,2,0)/Índices!$B$122
                                 +$K47*VLOOKUP(DATE(YEAR($L47),MONTH($L47)-1,1),Índices!$A:$I,5,0)/Índices!$F$122)</f>
        <v>0</v>
      </c>
      <c r="AF47" s="238" t="str">
        <f>IF(J47=0," ",('VN base'!H$2*($I47*VLOOKUP(DATE(YEAR($L47),MONTH($L47)-1,1),Índices!$A:$I,2,0)/Índices!$B$128
                                                   +$J47*VLOOKUP(DATE(YEAR($L47),MONTH($L47)-1,1),Índices!$A:$I,9,0)/Índices!$I$128
                                                   +$K47*VLOOKUP(DATE(YEAR($L47),MONTH($L47)-1,1),Índices!$A:$I,6,0)/Índices!$F$128)))</f>
        <v xml:space="preserve"> </v>
      </c>
      <c r="AG47" s="238" t="str">
        <f>IF(J47=0," ",('VN base'!I$2*($I47*VLOOKUP(DATE(YEAR($L47),MONTH($L47)-1,1),Índices!$A:$I,2,0)/Índices!$B$128
                                                   +$J47*VLOOKUP(DATE(YEAR($L47),MONTH($L47)-1,1),Índices!$A:$I,9,0)/Índices!$I$128
                                                   +$K47*VLOOKUP(DATE(YEAR($L47),MONTH($L47)-1,1),Índices!$A:$I,6,0)/Índices!$F$128)))</f>
        <v xml:space="preserve"> </v>
      </c>
      <c r="AH47" s="240">
        <f t="shared" ca="1" si="7"/>
        <v>0</v>
      </c>
      <c r="AI47" s="233">
        <f t="shared" si="8"/>
        <v>381.11343711077285</v>
      </c>
      <c r="AJ47" s="233">
        <f t="shared" si="0"/>
        <v>71245.294984411681</v>
      </c>
      <c r="AK47" s="233">
        <f t="shared" si="1"/>
        <v>0</v>
      </c>
      <c r="AL47" s="235">
        <f t="shared" si="2"/>
        <v>3.8078968467043763</v>
      </c>
      <c r="AM47" s="235">
        <f t="shared" si="3"/>
        <v>0</v>
      </c>
      <c r="AN47" s="227">
        <f>(12*894300*VLOOKUP((DATE(YEAR(L47),MONTH(L47)-1,1)),Índices!$A$3:$L$50000,10,0)+
   4613016*VLOOKUP(DATE(YEAR(L47),MONTH(L47)-1,1),Índices!$A$3:$L$50000,11,0)*(94.55*VLOOKUP(DATE(YEAR(L47),MONTH(L47)-1,1),Índices!$A$3:$L$50000,2,0)/Índices!$B$195)+
   4474286*(94.55*VLOOKUP(DATE(YEAR(L47),MONTH(L47)-1,1),Índices!$A$3:$L$50000,2,0)/Índices!$B$195))/
   4474286</f>
        <v>264.02510498339228</v>
      </c>
      <c r="AO47" s="240" t="str">
        <f t="shared" si="10"/>
        <v>ERRO</v>
      </c>
    </row>
    <row r="48" spans="1:41" ht="15.75" customHeight="1" x14ac:dyDescent="0.25">
      <c r="A48" s="241">
        <f>'Dados de contrato'!F48</f>
        <v>47</v>
      </c>
      <c r="B48" s="245" t="str">
        <f ca="1">OFFSET('Dados de contrato'!C$1,A48,0,1,1)</f>
        <v>Cemig</v>
      </c>
      <c r="C48" s="246" t="str">
        <f ca="1">OFFSET('Dados de contrato'!D$1,A48,0,1,1)</f>
        <v>Tractebel Energia</v>
      </c>
      <c r="D48" s="247" t="str">
        <f>VLOOKUP($A48,'Dados de contrato'!$F$2:$AJ$130,'Dados de contrato'!J$131,0)</f>
        <v>48500.001550/2002-11</v>
      </c>
      <c r="E48" s="233">
        <f>VLOOKUP($A48,'Dados de contrato'!$F$2:$AJ$130,'Dados de contrato'!M$131,0)</f>
        <v>62</v>
      </c>
      <c r="F48" s="242">
        <f>VLOOKUP($A48,'Dados de contrato'!$F$2:$AJ$130,'Dados de contrato'!N$131,0)</f>
        <v>36982</v>
      </c>
      <c r="G48" s="241">
        <f>VLOOKUP($A48,'Dados de contrato'!$F$2:$AJ$130,'Dados de contrato'!V$131,0)</f>
        <v>8</v>
      </c>
      <c r="H48" s="241">
        <f>VLOOKUP($A48,'Dados de contrato'!$F$2:$AJ$130,'Dados de contrato'!W$131,0)</f>
        <v>12</v>
      </c>
      <c r="I48" s="266">
        <f>VLOOKUP($A48,'Dados de contrato'!$F$2:$AJ$130,'Dados de contrato'!X$131,0)</f>
        <v>0</v>
      </c>
      <c r="J48" s="266">
        <f>VLOOKUP($A48,'Dados de contrato'!$F$2:$AJ$130,'Dados de contrato'!Y$131,0)</f>
        <v>0</v>
      </c>
      <c r="K48" s="266">
        <f>VLOOKUP($A48,'Dados de contrato'!$F$2:$AJ$130,'Dados de contrato'!Z$131,0)</f>
        <v>0</v>
      </c>
      <c r="L48" s="234">
        <v>44136</v>
      </c>
      <c r="M48" s="233" t="str">
        <f t="shared" si="4"/>
        <v>não se aplica</v>
      </c>
      <c r="N48" s="235" t="str">
        <f t="shared" ca="1" si="5"/>
        <v>não se aplica</v>
      </c>
      <c r="O48" s="236" t="str">
        <f t="shared" ca="1" si="6"/>
        <v>0</v>
      </c>
      <c r="P48" s="237">
        <f>VLOOKUP(DATE(YEAR(F48),MONTH(F48)-1,1),Índices!$A$27:$I$10020,2,0)</f>
        <v>198.60599999999999</v>
      </c>
      <c r="Q48" s="237">
        <f>VLOOKUP(DATE(YEAR(L48),MONTH(L48)-1,1),Índices!$A$27:$I$10020,2,0)</f>
        <v>896.505</v>
      </c>
      <c r="R48" s="230">
        <f>VLOOKUP(DATE(YEAR(F48),MONTH(F48)-1,1),Índices!$A$27:$I$10020,3,0)</f>
        <v>1707.32</v>
      </c>
      <c r="S48" s="230">
        <f>VLOOKUP(DATE(YEAR(L48),MONTH(L48)-1,1),Índices!$A$27:$I$10020,3,0)</f>
        <v>5438.12</v>
      </c>
      <c r="T48" s="230">
        <f>VLOOKUP(DATE(YEAR(F48),MONTH(F48)-1,1),Índices!$A$27:$O$10020,4,0)</f>
        <v>1701.58</v>
      </c>
      <c r="U48" s="230">
        <f>VLOOKUP(DATE(YEAR(L48),MONTH(L48)-1,1),Índices!$A$27:$O$10020,4,0)</f>
        <v>5610.72</v>
      </c>
      <c r="V48" s="231">
        <f>VLOOKUP(DATE(YEAR(F48),MONTH(F48)-1,1),Índices!$A$27:$O$10020,9,0)</f>
        <v>5.4311604357798133</v>
      </c>
      <c r="W48" s="231">
        <f>VLOOKUP(DATE(YEAR(L48),MONTH(L48)-1,1),Índices!$A$27:$O$10020,9,0)</f>
        <v>21.269457541291981</v>
      </c>
      <c r="X48" s="231">
        <f>VLOOKUP(DATE(YEAR(F48),MONTH(F48)-1,1),Índices!$A$27:$O$10020,6,0)</f>
        <v>2.089</v>
      </c>
      <c r="Y48" s="239">
        <f>VLOOKUP(DATE(YEAR(L48),MONTH(L48)-1,1),Índices!$A$27:$I$10020,5,0)</f>
        <v>5.6252000000000004</v>
      </c>
      <c r="Z48" s="238">
        <f>'VN base'!B$2*($I48*VLOOKUP(DATE(YEAR($L48),MONTH($L48)-1,1),Índices!$A:$I,2,0)/Índices!$B$122
                                 +$J48*VLOOKUP(DATE(YEAR($L48),MONTH($L48)-1,1),Índices!$A:$I,2,0)/Índices!$B$122
                                 +$K48*VLOOKUP(DATE(YEAR($L48),MONTH($L48)-1,1),Índices!$A:$I,5,0)/Índices!$F$122)</f>
        <v>0</v>
      </c>
      <c r="AA48" s="238">
        <f>'VN base'!C$2*($I48*VLOOKUP(DATE(YEAR($L48),MONTH($L48)-1,1),Índices!$A:$I,2,0)/Índices!$B$122
                                 +$J48*VLOOKUP(DATE(YEAR($L48),MONTH($L48)-1,1),Índices!$A:$I,2,0)/Índices!$B$122
                                 +$K48*VLOOKUP(DATE(YEAR($L48),MONTH($L48)-1,1),Índices!$A:$I,5,0)/Índices!$F$122)</f>
        <v>0</v>
      </c>
      <c r="AB48" s="238">
        <f>'VN base'!D$2*($I48*VLOOKUP(DATE(YEAR($L48),MONTH($L48)-1,1),Índices!$A:$I,2,0)/Índices!$B$122
                                 +$J48*VLOOKUP(DATE(YEAR($L48),MONTH($L48)-1,1),Índices!$A:$I,2,0)/Índices!$B$122
                                 +$K48*VLOOKUP(DATE(YEAR($L48),MONTH($L48)-1,1),Índices!$A:$I,5,0)/Índices!$F$122)</f>
        <v>0</v>
      </c>
      <c r="AC48" s="238">
        <f>'VN base'!E$2*($I48*VLOOKUP(DATE(YEAR($L48),MONTH($L48)-1,1),Índices!$A:$I,2,0)/Índices!$B$122
                                 +$J48*VLOOKUP(DATE(YEAR($L48),MONTH($L48)-1,1),Índices!$A:$I,2,0)/Índices!$B$122
                                 +$K48*VLOOKUP(DATE(YEAR($L48),MONTH($L48)-1,1),Índices!$A:$I,5,0)/Índices!$F$122)</f>
        <v>0</v>
      </c>
      <c r="AD48" s="238">
        <f>'VN base'!F$2*($I48*VLOOKUP(DATE(YEAR($L48),MONTH($L48)-1,1),Índices!$A:$I,2,0)/Índices!$B$122
                                 +$J48*VLOOKUP(DATE(YEAR($L48),MONTH($L48)-1,1),Índices!$A:$I,2,0)/Índices!$B$122
                                 +$K48*VLOOKUP(DATE(YEAR($L48),MONTH($L48)-1,1),Índices!$A:$I,5,0)/Índices!$F$122)</f>
        <v>0</v>
      </c>
      <c r="AE48" s="238">
        <f>'VN base'!G$2*($I48*VLOOKUP(DATE(YEAR($L48),MONTH($L48)-1,1),Índices!$A:$I,2,0)/Índices!$B$122
                                 +$J48*VLOOKUP(DATE(YEAR($L48),MONTH($L48)-1,1),Índices!$A:$I,2,0)/Índices!$B$122
                                 +$K48*VLOOKUP(DATE(YEAR($L48),MONTH($L48)-1,1),Índices!$A:$I,5,0)/Índices!$F$122)</f>
        <v>0</v>
      </c>
      <c r="AF48" s="238" t="str">
        <f>IF(J48=0," ",('VN base'!H$2*($I48*VLOOKUP(DATE(YEAR($L48),MONTH($L48)-1,1),Índices!$A:$I,2,0)/Índices!$B$128
                                                   +$J48*VLOOKUP(DATE(YEAR($L48),MONTH($L48)-1,1),Índices!$A:$I,9,0)/Índices!$I$128
                                                   +$K48*VLOOKUP(DATE(YEAR($L48),MONTH($L48)-1,1),Índices!$A:$I,6,0)/Índices!$F$128)))</f>
        <v xml:space="preserve"> </v>
      </c>
      <c r="AG48" s="238" t="str">
        <f>IF(J48=0," ",('VN base'!I$2*($I48*VLOOKUP(DATE(YEAR($L48),MONTH($L48)-1,1),Índices!$A:$I,2,0)/Índices!$B$128
                                                   +$J48*VLOOKUP(DATE(YEAR($L48),MONTH($L48)-1,1),Índices!$A:$I,9,0)/Índices!$I$128
                                                   +$K48*VLOOKUP(DATE(YEAR($L48),MONTH($L48)-1,1),Índices!$A:$I,6,0)/Índices!$F$128)))</f>
        <v xml:space="preserve"> </v>
      </c>
      <c r="AH48" s="240">
        <f t="shared" ca="1" si="7"/>
        <v>0</v>
      </c>
      <c r="AI48" s="233">
        <f t="shared" si="8"/>
        <v>279.86722455514939</v>
      </c>
      <c r="AJ48" s="233">
        <f t="shared" si="0"/>
        <v>70429.175788199733</v>
      </c>
      <c r="AK48" s="233">
        <f t="shared" si="1"/>
        <v>25.48143288897219</v>
      </c>
      <c r="AL48" s="235">
        <f t="shared" si="2"/>
        <v>3.754782902914978</v>
      </c>
      <c r="AM48" s="235">
        <f t="shared" si="3"/>
        <v>0</v>
      </c>
      <c r="AN48" s="227">
        <f>(12*894300*VLOOKUP((DATE(YEAR(L48),MONTH(L48)-1,1)),Índices!$A$3:$L$50000,10,0)+
   4613016*VLOOKUP(DATE(YEAR(L48),MONTH(L48)-1,1),Índices!$A$3:$L$50000,11,0)*(94.55*VLOOKUP(DATE(YEAR(L48),MONTH(L48)-1,1),Índices!$A$3:$L$50000,2,0)/Índices!$B$195)+
   4474286*(94.55*VLOOKUP(DATE(YEAR(L48),MONTH(L48)-1,1),Índices!$A$3:$L$50000,2,0)/Índices!$B$195))/
   4474286</f>
        <v>264.02510498339228</v>
      </c>
      <c r="AO48" s="240" t="str">
        <f t="shared" si="10"/>
        <v>ERRO</v>
      </c>
    </row>
    <row r="49" spans="1:41" ht="15.75" customHeight="1" x14ac:dyDescent="0.25">
      <c r="A49" s="241">
        <f>'Dados de contrato'!F49</f>
        <v>48</v>
      </c>
      <c r="B49" s="245" t="str">
        <f ca="1">OFFSET('Dados de contrato'!C$1,A49,0,1,1)</f>
        <v>CEEE</v>
      </c>
      <c r="C49" s="246" t="str">
        <f ca="1">OFFSET('Dados de contrato'!D$1,A49,0,1,1)</f>
        <v>Jaguari Energética</v>
      </c>
      <c r="D49" s="247" t="str">
        <f>VLOOKUP($A49,'Dados de contrato'!$F$2:$AJ$130,'Dados de contrato'!J$131,0)</f>
        <v>48500.004366/2002-61</v>
      </c>
      <c r="E49" s="233">
        <f>VLOOKUP($A49,'Dados de contrato'!$F$2:$AJ$130,'Dados de contrato'!M$131,0)</f>
        <v>72.62</v>
      </c>
      <c r="F49" s="242">
        <f>VLOOKUP($A49,'Dados de contrato'!$F$2:$AJ$130,'Dados de contrato'!N$131,0)</f>
        <v>37196</v>
      </c>
      <c r="G49" s="241">
        <f>VLOOKUP($A49,'Dados de contrato'!$F$2:$AJ$130,'Dados de contrato'!V$131,0)</f>
        <v>12</v>
      </c>
      <c r="H49" s="241">
        <f>VLOOKUP($A49,'Dados de contrato'!$F$2:$AJ$130,'Dados de contrato'!W$131,0)</f>
        <v>12</v>
      </c>
      <c r="I49" s="266">
        <f>VLOOKUP($A49,'Dados de contrato'!$F$2:$AJ$130,'Dados de contrato'!X$131,0)</f>
        <v>0</v>
      </c>
      <c r="J49" s="266">
        <f>VLOOKUP($A49,'Dados de contrato'!$F$2:$AJ$130,'Dados de contrato'!Y$131,0)</f>
        <v>0</v>
      </c>
      <c r="K49" s="266">
        <f>VLOOKUP($A49,'Dados de contrato'!$F$2:$AJ$130,'Dados de contrato'!Z$131,0)</f>
        <v>0</v>
      </c>
      <c r="L49" s="234">
        <v>44136</v>
      </c>
      <c r="M49" s="233" t="str">
        <f t="shared" si="4"/>
        <v>não se aplica</v>
      </c>
      <c r="N49" s="235" t="str">
        <f t="shared" ca="1" si="5"/>
        <v>não se aplica</v>
      </c>
      <c r="O49" s="236" t="str">
        <f t="shared" ca="1" si="6"/>
        <v>0</v>
      </c>
      <c r="P49" s="237">
        <f>VLOOKUP(DATE(YEAR(F49),MONTH(F49)-1,1),Índices!$A$27:$I$10020,2,0)</f>
        <v>213.339</v>
      </c>
      <c r="Q49" s="237">
        <f>VLOOKUP(DATE(YEAR(L49),MONTH(L49)-1,1),Índices!$A$27:$I$10020,2,0)</f>
        <v>896.505</v>
      </c>
      <c r="R49" s="230">
        <f>VLOOKUP(DATE(YEAR(F49),MONTH(F49)-1,1),Índices!$A$27:$I$10020,3,0)</f>
        <v>1788.24</v>
      </c>
      <c r="S49" s="230">
        <f>VLOOKUP(DATE(YEAR(L49),MONTH(L49)-1,1),Índices!$A$27:$I$10020,3,0)</f>
        <v>5438.12</v>
      </c>
      <c r="T49" s="230">
        <f>VLOOKUP(DATE(YEAR(F49),MONTH(F49)-1,1),Índices!$A$27:$O$10020,4,0)</f>
        <v>1793.62</v>
      </c>
      <c r="U49" s="230">
        <f>VLOOKUP(DATE(YEAR(L49),MONTH(L49)-1,1),Índices!$A$27:$O$10020,4,0)</f>
        <v>5610.72</v>
      </c>
      <c r="V49" s="231">
        <f>VLOOKUP(DATE(YEAR(F49),MONTH(F49)-1,1),Índices!$A$27:$O$10020,9,0)</f>
        <v>6.6755168880780316</v>
      </c>
      <c r="W49" s="231">
        <f>VLOOKUP(DATE(YEAR(L49),MONTH(L49)-1,1),Índices!$A$27:$O$10020,9,0)</f>
        <v>21.269457541291981</v>
      </c>
      <c r="X49" s="231">
        <f>VLOOKUP(DATE(YEAR(F49),MONTH(F49)-1,1),Índices!$A$27:$O$10020,6,0)</f>
        <v>2.7402000000000002</v>
      </c>
      <c r="Y49" s="239">
        <f>VLOOKUP(DATE(YEAR(L49),MONTH(L49)-1,1),Índices!$A$27:$I$10020,5,0)</f>
        <v>5.6252000000000004</v>
      </c>
      <c r="Z49" s="238">
        <f>'VN base'!B$2*($I49*VLOOKUP(DATE(YEAR($L49),MONTH($L49)-1,1),Índices!$A:$I,2,0)/Índices!$B$122
                                 +$J49*VLOOKUP(DATE(YEAR($L49),MONTH($L49)-1,1),Índices!$A:$I,2,0)/Índices!$B$122
                                 +$K49*VLOOKUP(DATE(YEAR($L49),MONTH($L49)-1,1),Índices!$A:$I,5,0)/Índices!$F$122)</f>
        <v>0</v>
      </c>
      <c r="AA49" s="238">
        <f>'VN base'!C$2*($I49*VLOOKUP(DATE(YEAR($L49),MONTH($L49)-1,1),Índices!$A:$I,2,0)/Índices!$B$122
                                 +$J49*VLOOKUP(DATE(YEAR($L49),MONTH($L49)-1,1),Índices!$A:$I,2,0)/Índices!$B$122
                                 +$K49*VLOOKUP(DATE(YEAR($L49),MONTH($L49)-1,1),Índices!$A:$I,5,0)/Índices!$F$122)</f>
        <v>0</v>
      </c>
      <c r="AB49" s="238">
        <f>'VN base'!D$2*($I49*VLOOKUP(DATE(YEAR($L49),MONTH($L49)-1,1),Índices!$A:$I,2,0)/Índices!$B$122
                                 +$J49*VLOOKUP(DATE(YEAR($L49),MONTH($L49)-1,1),Índices!$A:$I,2,0)/Índices!$B$122
                                 +$K49*VLOOKUP(DATE(YEAR($L49),MONTH($L49)-1,1),Índices!$A:$I,5,0)/Índices!$F$122)</f>
        <v>0</v>
      </c>
      <c r="AC49" s="238">
        <f>'VN base'!E$2*($I49*VLOOKUP(DATE(YEAR($L49),MONTH($L49)-1,1),Índices!$A:$I,2,0)/Índices!$B$122
                                 +$J49*VLOOKUP(DATE(YEAR($L49),MONTH($L49)-1,1),Índices!$A:$I,2,0)/Índices!$B$122
                                 +$K49*VLOOKUP(DATE(YEAR($L49),MONTH($L49)-1,1),Índices!$A:$I,5,0)/Índices!$F$122)</f>
        <v>0</v>
      </c>
      <c r="AD49" s="238">
        <f>'VN base'!F$2*($I49*VLOOKUP(DATE(YEAR($L49),MONTH($L49)-1,1),Índices!$A:$I,2,0)/Índices!$B$122
                                 +$J49*VLOOKUP(DATE(YEAR($L49),MONTH($L49)-1,1),Índices!$A:$I,2,0)/Índices!$B$122
                                 +$K49*VLOOKUP(DATE(YEAR($L49),MONTH($L49)-1,1),Índices!$A:$I,5,0)/Índices!$F$122)</f>
        <v>0</v>
      </c>
      <c r="AE49" s="238">
        <f>'VN base'!G$2*($I49*VLOOKUP(DATE(YEAR($L49),MONTH($L49)-1,1),Índices!$A:$I,2,0)/Índices!$B$122
                                 +$J49*VLOOKUP(DATE(YEAR($L49),MONTH($L49)-1,1),Índices!$A:$I,2,0)/Índices!$B$122
                                 +$K49*VLOOKUP(DATE(YEAR($L49),MONTH($L49)-1,1),Índices!$A:$I,5,0)/Índices!$F$122)</f>
        <v>0</v>
      </c>
      <c r="AF49" s="238" t="str">
        <f>IF(J49=0," ",('VN base'!H$2*($I49*VLOOKUP(DATE(YEAR($L49),MONTH($L49)-1,1),Índices!$A:$I,2,0)/Índices!$B$128
                                                   +$J49*VLOOKUP(DATE(YEAR($L49),MONTH($L49)-1,1),Índices!$A:$I,9,0)/Índices!$I$128
                                                   +$K49*VLOOKUP(DATE(YEAR($L49),MONTH($L49)-1,1),Índices!$A:$I,6,0)/Índices!$F$128)))</f>
        <v xml:space="preserve"> </v>
      </c>
      <c r="AG49" s="238" t="str">
        <f>IF(J49=0," ",('VN base'!I$2*($I49*VLOOKUP(DATE(YEAR($L49),MONTH($L49)-1,1),Índices!$A:$I,2,0)/Índices!$B$128
                                                   +$J49*VLOOKUP(DATE(YEAR($L49),MONTH($L49)-1,1),Índices!$A:$I,9,0)/Índices!$I$128
                                                   +$K49*VLOOKUP(DATE(YEAR($L49),MONTH($L49)-1,1),Índices!$A:$I,6,0)/Índices!$F$128)))</f>
        <v xml:space="preserve"> </v>
      </c>
      <c r="AH49" s="240">
        <f t="shared" ca="1" si="7"/>
        <v>0</v>
      </c>
      <c r="AI49" s="233">
        <f t="shared" si="8"/>
        <v>305.16779913658547</v>
      </c>
      <c r="AJ49" s="233">
        <f t="shared" si="0"/>
        <v>74194.092659828995</v>
      </c>
      <c r="AK49" s="233">
        <f t="shared" si="1"/>
        <v>36.492551335391227</v>
      </c>
      <c r="AL49" s="235">
        <f t="shared" si="2"/>
        <v>3.9578825035122431</v>
      </c>
      <c r="AM49" s="235">
        <f t="shared" si="3"/>
        <v>0</v>
      </c>
      <c r="AN49" s="227">
        <f>(12*894300*VLOOKUP((DATE(YEAR(L49),MONTH(L49)-1,1)),Índices!$A$3:$L$50000,10,0)+
   4613016*VLOOKUP(DATE(YEAR(L49),MONTH(L49)-1,1),Índices!$A$3:$L$50000,11,0)*(94.55*VLOOKUP(DATE(YEAR(L49),MONTH(L49)-1,1),Índices!$A$3:$L$50000,2,0)/Índices!$B$195)+
   4474286*(94.55*VLOOKUP(DATE(YEAR(L49),MONTH(L49)-1,1),Índices!$A$3:$L$50000,2,0)/Índices!$B$195))/
   4474286</f>
        <v>264.02510498339228</v>
      </c>
      <c r="AO49" s="240" t="str">
        <f t="shared" si="10"/>
        <v>ERRO</v>
      </c>
    </row>
    <row r="50" spans="1:41" ht="15.75" customHeight="1" x14ac:dyDescent="0.25">
      <c r="A50" s="241">
        <f>'Dados de contrato'!F50</f>
        <v>49</v>
      </c>
      <c r="B50" s="245" t="str">
        <f ca="1">OFFSET('Dados de contrato'!C$1,A50,0,1,1)</f>
        <v>CPFL Paulista</v>
      </c>
      <c r="C50" s="246" t="str">
        <f ca="1">OFFSET('Dados de contrato'!D$1,A50,0,1,1)</f>
        <v>Barra Grande Energia</v>
      </c>
      <c r="D50" s="247" t="str">
        <f>VLOOKUP($A50,'Dados de contrato'!$F$2:$AJ$130,'Dados de contrato'!J$131,0)</f>
        <v>48500.005386/2002-11</v>
      </c>
      <c r="E50" s="233">
        <f>VLOOKUP($A50,'Dados de contrato'!$F$2:$AJ$130,'Dados de contrato'!M$131,0)</f>
        <v>108.41</v>
      </c>
      <c r="F50" s="242">
        <f>VLOOKUP($A50,'Dados de contrato'!$F$2:$AJ$130,'Dados de contrato'!N$131,0)</f>
        <v>37712</v>
      </c>
      <c r="G50" s="241">
        <f>VLOOKUP($A50,'Dados de contrato'!$F$2:$AJ$130,'Dados de contrato'!V$131,0)</f>
        <v>1</v>
      </c>
      <c r="H50" s="241">
        <f>VLOOKUP($A50,'Dados de contrato'!$F$2:$AJ$130,'Dados de contrato'!W$131,0)</f>
        <v>12</v>
      </c>
      <c r="I50" s="266">
        <f>VLOOKUP($A50,'Dados de contrato'!$F$2:$AJ$130,'Dados de contrato'!X$131,0)</f>
        <v>0</v>
      </c>
      <c r="J50" s="266">
        <f>VLOOKUP($A50,'Dados de contrato'!$F$2:$AJ$130,'Dados de contrato'!Y$131,0)</f>
        <v>0</v>
      </c>
      <c r="K50" s="266">
        <f>VLOOKUP($A50,'Dados de contrato'!$F$2:$AJ$130,'Dados de contrato'!Z$131,0)</f>
        <v>0</v>
      </c>
      <c r="L50" s="234">
        <v>44136</v>
      </c>
      <c r="M50" s="233" t="str">
        <f t="shared" si="4"/>
        <v>não se aplica</v>
      </c>
      <c r="N50" s="235" t="str">
        <f t="shared" ca="1" si="5"/>
        <v>não se aplica</v>
      </c>
      <c r="O50" s="236" t="str">
        <f t="shared" ca="1" si="6"/>
        <v>0</v>
      </c>
      <c r="P50" s="237">
        <f>VLOOKUP(DATE(YEAR(F50),MONTH(F50)-1,1),Índices!$A$27:$I$10020,2,0)</f>
        <v>287.85500000000002</v>
      </c>
      <c r="Q50" s="237">
        <f>VLOOKUP(DATE(YEAR(L50),MONTH(L50)-1,1),Índices!$A$27:$I$10020,2,0)</f>
        <v>896.505</v>
      </c>
      <c r="R50" s="230">
        <f>VLOOKUP(DATE(YEAR(F50),MONTH(F50)-1,1),Índices!$A$27:$I$10020,3,0)</f>
        <v>2144.4899999999998</v>
      </c>
      <c r="S50" s="230">
        <f>VLOOKUP(DATE(YEAR(L50),MONTH(L50)-1,1),Índices!$A$27:$I$10020,3,0)</f>
        <v>5438.12</v>
      </c>
      <c r="T50" s="230">
        <f>VLOOKUP(DATE(YEAR(F50),MONTH(F50)-1,1),Índices!$A$27:$O$10020,4,0)</f>
        <v>2213.17</v>
      </c>
      <c r="U50" s="230">
        <f>VLOOKUP(DATE(YEAR(L50),MONTH(L50)-1,1),Índices!$A$27:$O$10020,4,0)</f>
        <v>5610.72</v>
      </c>
      <c r="V50" s="231">
        <f>VLOOKUP(DATE(YEAR(F50),MONTH(F50)-1,1),Índices!$A$27:$O$10020,9,0)</f>
        <v>9.2064288042924947</v>
      </c>
      <c r="W50" s="231">
        <f>VLOOKUP(DATE(YEAR(L50),MONTH(L50)-1,1),Índices!$A$27:$O$10020,9,0)</f>
        <v>21.269457541291981</v>
      </c>
      <c r="X50" s="231">
        <f>VLOOKUP(DATE(YEAR(F50),MONTH(F50)-1,1),Índices!$A$27:$O$10020,6,0)</f>
        <v>3.4468999999999999</v>
      </c>
      <c r="Y50" s="239">
        <f>VLOOKUP(DATE(YEAR(L50),MONTH(L50)-1,1),Índices!$A$27:$I$10020,5,0)</f>
        <v>5.6252000000000004</v>
      </c>
      <c r="Z50" s="238">
        <f>'VN base'!B$2*($I50*VLOOKUP(DATE(YEAR($L50),MONTH($L50)-1,1),Índices!$A:$I,2,0)/Índices!$B$122
                                 +$J50*VLOOKUP(DATE(YEAR($L50),MONTH($L50)-1,1),Índices!$A:$I,2,0)/Índices!$B$122
                                 +$K50*VLOOKUP(DATE(YEAR($L50),MONTH($L50)-1,1),Índices!$A:$I,5,0)/Índices!$F$122)</f>
        <v>0</v>
      </c>
      <c r="AA50" s="238">
        <f>'VN base'!C$2*($I50*VLOOKUP(DATE(YEAR($L50),MONTH($L50)-1,1),Índices!$A:$I,2,0)/Índices!$B$122
                                 +$J50*VLOOKUP(DATE(YEAR($L50),MONTH($L50)-1,1),Índices!$A:$I,2,0)/Índices!$B$122
                                 +$K50*VLOOKUP(DATE(YEAR($L50),MONTH($L50)-1,1),Índices!$A:$I,5,0)/Índices!$F$122)</f>
        <v>0</v>
      </c>
      <c r="AB50" s="238">
        <f>'VN base'!D$2*($I50*VLOOKUP(DATE(YEAR($L50),MONTH($L50)-1,1),Índices!$A:$I,2,0)/Índices!$B$122
                                 +$J50*VLOOKUP(DATE(YEAR($L50),MONTH($L50)-1,1),Índices!$A:$I,2,0)/Índices!$B$122
                                 +$K50*VLOOKUP(DATE(YEAR($L50),MONTH($L50)-1,1),Índices!$A:$I,5,0)/Índices!$F$122)</f>
        <v>0</v>
      </c>
      <c r="AC50" s="238">
        <f>'VN base'!E$2*($I50*VLOOKUP(DATE(YEAR($L50),MONTH($L50)-1,1),Índices!$A:$I,2,0)/Índices!$B$122
                                 +$J50*VLOOKUP(DATE(YEAR($L50),MONTH($L50)-1,1),Índices!$A:$I,2,0)/Índices!$B$122
                                 +$K50*VLOOKUP(DATE(YEAR($L50),MONTH($L50)-1,1),Índices!$A:$I,5,0)/Índices!$F$122)</f>
        <v>0</v>
      </c>
      <c r="AD50" s="238">
        <f>'VN base'!F$2*($I50*VLOOKUP(DATE(YEAR($L50),MONTH($L50)-1,1),Índices!$A:$I,2,0)/Índices!$B$122
                                 +$J50*VLOOKUP(DATE(YEAR($L50),MONTH($L50)-1,1),Índices!$A:$I,2,0)/Índices!$B$122
                                 +$K50*VLOOKUP(DATE(YEAR($L50),MONTH($L50)-1,1),Índices!$A:$I,5,0)/Índices!$F$122)</f>
        <v>0</v>
      </c>
      <c r="AE50" s="238">
        <f>'VN base'!G$2*($I50*VLOOKUP(DATE(YEAR($L50),MONTH($L50)-1,1),Índices!$A:$I,2,0)/Índices!$B$122
                                 +$J50*VLOOKUP(DATE(YEAR($L50),MONTH($L50)-1,1),Índices!$A:$I,2,0)/Índices!$B$122
                                 +$K50*VLOOKUP(DATE(YEAR($L50),MONTH($L50)-1,1),Índices!$A:$I,5,0)/Índices!$F$122)</f>
        <v>0</v>
      </c>
      <c r="AF50" s="238" t="str">
        <f>IF(J50=0," ",('VN base'!H$2*($I50*VLOOKUP(DATE(YEAR($L50),MONTH($L50)-1,1),Índices!$A:$I,2,0)/Índices!$B$128
                                                   +$J50*VLOOKUP(DATE(YEAR($L50),MONTH($L50)-1,1),Índices!$A:$I,9,0)/Índices!$I$128
                                                   +$K50*VLOOKUP(DATE(YEAR($L50),MONTH($L50)-1,1),Índices!$A:$I,6,0)/Índices!$F$128)))</f>
        <v xml:space="preserve"> </v>
      </c>
      <c r="AG50" s="238" t="str">
        <f>IF(J50=0," ",('VN base'!I$2*($I50*VLOOKUP(DATE(YEAR($L50),MONTH($L50)-1,1),Índices!$A:$I,2,0)/Índices!$B$128
                                                   +$J50*VLOOKUP(DATE(YEAR($L50),MONTH($L50)-1,1),Índices!$A:$I,9,0)/Índices!$I$128
                                                   +$K50*VLOOKUP(DATE(YEAR($L50),MONTH($L50)-1,1),Índices!$A:$I,6,0)/Índices!$F$128)))</f>
        <v xml:space="preserve"> </v>
      </c>
      <c r="AH50" s="240">
        <f t="shared" ca="1" si="7"/>
        <v>0</v>
      </c>
      <c r="AI50" s="233">
        <f t="shared" si="8"/>
        <v>337.63563964496007</v>
      </c>
      <c r="AJ50" s="233">
        <f t="shared" si="0"/>
        <v>90209.208961467026</v>
      </c>
      <c r="AK50" s="233">
        <f t="shared" si="1"/>
        <v>2.5358570102914912</v>
      </c>
      <c r="AL50" s="235">
        <f t="shared" si="2"/>
        <v>4.8836803895463881</v>
      </c>
      <c r="AM50" s="235">
        <f t="shared" si="3"/>
        <v>0</v>
      </c>
      <c r="AN50" s="227">
        <f>(12*894300*VLOOKUP((DATE(YEAR(L50),MONTH(L50)-1,1)),Índices!$A$3:$L$50000,10,0)+
   4613016*VLOOKUP(DATE(YEAR(L50),MONTH(L50)-1,1),Índices!$A$3:$L$50000,11,0)*(94.55*VLOOKUP(DATE(YEAR(L50),MONTH(L50)-1,1),Índices!$A$3:$L$50000,2,0)/Índices!$B$195)+
   4474286*(94.55*VLOOKUP(DATE(YEAR(L50),MONTH(L50)-1,1),Índices!$A$3:$L$50000,2,0)/Índices!$B$195))/
   4474286</f>
        <v>264.02510498339228</v>
      </c>
      <c r="AO50" s="240" t="str">
        <f t="shared" si="10"/>
        <v>ERRO</v>
      </c>
    </row>
    <row r="51" spans="1:41" ht="15.75" customHeight="1" x14ac:dyDescent="0.25">
      <c r="A51" s="241">
        <f>'Dados de contrato'!F51</f>
        <v>50</v>
      </c>
      <c r="B51" s="245" t="str">
        <f ca="1">OFFSET('Dados de contrato'!C$1,A51,0,1,1)</f>
        <v>EMT</v>
      </c>
      <c r="C51" s="246" t="str">
        <f ca="1">OFFSET('Dados de contrato'!D$1,A51,0,1,1)</f>
        <v>Apiacás Energia</v>
      </c>
      <c r="D51" s="247" t="str">
        <f>VLOOKUP($A51,'Dados de contrato'!$F$2:$AJ$130,'Dados de contrato'!J$131,0)</f>
        <v>48500.005444/2006-31</v>
      </c>
      <c r="E51" s="233">
        <f>VLOOKUP($A51,'Dados de contrato'!$F$2:$AJ$130,'Dados de contrato'!M$131,0)</f>
        <v>218.6</v>
      </c>
      <c r="F51" s="242">
        <f>VLOOKUP($A51,'Dados de contrato'!$F$2:$AJ$130,'Dados de contrato'!N$131,0)</f>
        <v>38443</v>
      </c>
      <c r="G51" s="241">
        <f>VLOOKUP($A51,'Dados de contrato'!$F$2:$AJ$130,'Dados de contrato'!V$131,0)</f>
        <v>0</v>
      </c>
      <c r="H51" s="241">
        <f>VLOOKUP($A51,'Dados de contrato'!$F$2:$AJ$130,'Dados de contrato'!W$131,0)</f>
        <v>0</v>
      </c>
      <c r="I51" s="266">
        <f>VLOOKUP($A51,'Dados de contrato'!$F$2:$AJ$130,'Dados de contrato'!X$131,0)</f>
        <v>0</v>
      </c>
      <c r="J51" s="266">
        <f>VLOOKUP($A51,'Dados de contrato'!$F$2:$AJ$130,'Dados de contrato'!Y$131,0)</f>
        <v>0</v>
      </c>
      <c r="K51" s="266">
        <f>VLOOKUP($A51,'Dados de contrato'!$F$2:$AJ$130,'Dados de contrato'!Z$131,0)</f>
        <v>0</v>
      </c>
      <c r="L51" s="234">
        <v>44136</v>
      </c>
      <c r="M51" s="233" t="str">
        <f t="shared" si="4"/>
        <v>não se aplica</v>
      </c>
      <c r="N51" s="235" t="str">
        <f t="shared" ca="1" si="5"/>
        <v>não se aplica</v>
      </c>
      <c r="O51" s="236" t="str">
        <f t="shared" ca="1" si="6"/>
        <v>0</v>
      </c>
      <c r="P51" s="237">
        <f>VLOOKUP(DATE(YEAR(F51),MONTH(F51)-1,1),Índices!$A$27:$I$10020,2,0)</f>
        <v>336.12299999999999</v>
      </c>
      <c r="Q51" s="237">
        <f>VLOOKUP(DATE(YEAR(L51),MONTH(L51)-1,1),Índices!$A$27:$I$10020,2,0)</f>
        <v>896.505</v>
      </c>
      <c r="R51" s="230">
        <f>VLOOKUP(DATE(YEAR(F51),MONTH(F51)-1,1),Índices!$A$27:$I$10020,3,0)</f>
        <v>2441.87</v>
      </c>
      <c r="S51" s="230">
        <f>VLOOKUP(DATE(YEAR(L51),MONTH(L51)-1,1),Índices!$A$27:$I$10020,3,0)</f>
        <v>5438.12</v>
      </c>
      <c r="T51" s="230">
        <f>VLOOKUP(DATE(YEAR(F51),MONTH(F51)-1,1),Índices!$A$27:$O$10020,4,0)</f>
        <v>2503.2399999999998</v>
      </c>
      <c r="U51" s="230">
        <f>VLOOKUP(DATE(YEAR(L51),MONTH(L51)-1,1),Índices!$A$27:$O$10020,4,0)</f>
        <v>5610.72</v>
      </c>
      <c r="V51" s="231">
        <f>VLOOKUP(DATE(YEAR(F51),MONTH(F51)-1,1),Índices!$A$27:$O$10020,9,0)</f>
        <v>7.991831422873573</v>
      </c>
      <c r="W51" s="231">
        <f>VLOOKUP(DATE(YEAR(L51),MONTH(L51)-1,1),Índices!$A$27:$O$10020,9,0)</f>
        <v>21.269457541291981</v>
      </c>
      <c r="X51" s="231">
        <f>VLOOKUP(DATE(YEAR(F51),MONTH(F51)-1,1),Índices!$A$27:$O$10020,6,0)</f>
        <v>2.7046999999999999</v>
      </c>
      <c r="Y51" s="239">
        <f>VLOOKUP(DATE(YEAR(L51),MONTH(L51)-1,1),Índices!$A$27:$I$10020,5,0)</f>
        <v>5.6252000000000004</v>
      </c>
      <c r="Z51" s="238">
        <f>'VN base'!B$2*($I51*VLOOKUP(DATE(YEAR($L51),MONTH($L51)-1,1),Índices!$A:$I,2,0)/Índices!$B$122
                                 +$J51*VLOOKUP(DATE(YEAR($L51),MONTH($L51)-1,1),Índices!$A:$I,2,0)/Índices!$B$122
                                 +$K51*VLOOKUP(DATE(YEAR($L51),MONTH($L51)-1,1),Índices!$A:$I,5,0)/Índices!$F$122)</f>
        <v>0</v>
      </c>
      <c r="AA51" s="238">
        <f>'VN base'!C$2*($I51*VLOOKUP(DATE(YEAR($L51),MONTH($L51)-1,1),Índices!$A:$I,2,0)/Índices!$B$122
                                 +$J51*VLOOKUP(DATE(YEAR($L51),MONTH($L51)-1,1),Índices!$A:$I,2,0)/Índices!$B$122
                                 +$K51*VLOOKUP(DATE(YEAR($L51),MONTH($L51)-1,1),Índices!$A:$I,5,0)/Índices!$F$122)</f>
        <v>0</v>
      </c>
      <c r="AB51" s="238">
        <f>'VN base'!D$2*($I51*VLOOKUP(DATE(YEAR($L51),MONTH($L51)-1,1),Índices!$A:$I,2,0)/Índices!$B$122
                                 +$J51*VLOOKUP(DATE(YEAR($L51),MONTH($L51)-1,1),Índices!$A:$I,2,0)/Índices!$B$122
                                 +$K51*VLOOKUP(DATE(YEAR($L51),MONTH($L51)-1,1),Índices!$A:$I,5,0)/Índices!$F$122)</f>
        <v>0</v>
      </c>
      <c r="AC51" s="238">
        <f>'VN base'!E$2*($I51*VLOOKUP(DATE(YEAR($L51),MONTH($L51)-1,1),Índices!$A:$I,2,0)/Índices!$B$122
                                 +$J51*VLOOKUP(DATE(YEAR($L51),MONTH($L51)-1,1),Índices!$A:$I,2,0)/Índices!$B$122
                                 +$K51*VLOOKUP(DATE(YEAR($L51),MONTH($L51)-1,1),Índices!$A:$I,5,0)/Índices!$F$122)</f>
        <v>0</v>
      </c>
      <c r="AD51" s="238">
        <f>'VN base'!F$2*($I51*VLOOKUP(DATE(YEAR($L51),MONTH($L51)-1,1),Índices!$A:$I,2,0)/Índices!$B$122
                                 +$J51*VLOOKUP(DATE(YEAR($L51),MONTH($L51)-1,1),Índices!$A:$I,2,0)/Índices!$B$122
                                 +$K51*VLOOKUP(DATE(YEAR($L51),MONTH($L51)-1,1),Índices!$A:$I,5,0)/Índices!$F$122)</f>
        <v>0</v>
      </c>
      <c r="AE51" s="238">
        <f>'VN base'!G$2*($I51*VLOOKUP(DATE(YEAR($L51),MONTH($L51)-1,1),Índices!$A:$I,2,0)/Índices!$B$122
                                 +$J51*VLOOKUP(DATE(YEAR($L51),MONTH($L51)-1,1),Índices!$A:$I,2,0)/Índices!$B$122
                                 +$K51*VLOOKUP(DATE(YEAR($L51),MONTH($L51)-1,1),Índices!$A:$I,5,0)/Índices!$F$122)</f>
        <v>0</v>
      </c>
      <c r="AF51" s="238" t="str">
        <f>IF(J51=0," ",('VN base'!H$2*($I51*VLOOKUP(DATE(YEAR($L51),MONTH($L51)-1,1),Índices!$A:$I,2,0)/Índices!$B$128
                                                   +$J51*VLOOKUP(DATE(YEAR($L51),MONTH($L51)-1,1),Índices!$A:$I,9,0)/Índices!$I$128
                                                   +$K51*VLOOKUP(DATE(YEAR($L51),MONTH($L51)-1,1),Índices!$A:$I,6,0)/Índices!$F$128)))</f>
        <v xml:space="preserve"> </v>
      </c>
      <c r="AG51" s="238" t="str">
        <f>IF(J51=0," ",('VN base'!I$2*($I51*VLOOKUP(DATE(YEAR($L51),MONTH($L51)-1,1),Índices!$A:$I,2,0)/Índices!$B$128
                                                   +$J51*VLOOKUP(DATE(YEAR($L51),MONTH($L51)-1,1),Índices!$A:$I,9,0)/Índices!$I$128
                                                   +$K51*VLOOKUP(DATE(YEAR($L51),MONTH($L51)-1,1),Índices!$A:$I,6,0)/Índices!$F$128)))</f>
        <v xml:space="preserve"> </v>
      </c>
      <c r="AH51" s="240">
        <f t="shared" ca="1" si="7"/>
        <v>0</v>
      </c>
      <c r="AI51" s="233">
        <f t="shared" si="8"/>
        <v>583.04844655081615</v>
      </c>
      <c r="AJ51" s="233">
        <f t="shared" si="0"/>
        <v>104709.74329200617</v>
      </c>
      <c r="AK51" s="233">
        <f t="shared" si="1"/>
        <v>0</v>
      </c>
      <c r="AL51" s="235">
        <f t="shared" si="2"/>
        <v>0</v>
      </c>
      <c r="AM51" s="235">
        <f t="shared" si="3"/>
        <v>0</v>
      </c>
      <c r="AN51" s="227">
        <f>(12*894300*VLOOKUP((DATE(YEAR(L51),MONTH(L51)-1,1)),Índices!$A$3:$L$50000,10,0)+
   4613016*VLOOKUP(DATE(YEAR(L51),MONTH(L51)-1,1),Índices!$A$3:$L$50000,11,0)*(94.55*VLOOKUP(DATE(YEAR(L51),MONTH(L51)-1,1),Índices!$A$3:$L$50000,2,0)/Índices!$B$195)+
   4474286*(94.55*VLOOKUP(DATE(YEAR(L51),MONTH(L51)-1,1),Índices!$A$3:$L$50000,2,0)/Índices!$B$195))/
   4474286</f>
        <v>264.02510498339228</v>
      </c>
      <c r="AO51" s="240" t="str">
        <f t="shared" si="10"/>
        <v/>
      </c>
    </row>
    <row r="52" spans="1:41" ht="15.75" customHeight="1" x14ac:dyDescent="0.25">
      <c r="A52" s="241">
        <f>'Dados de contrato'!F52</f>
        <v>51</v>
      </c>
      <c r="B52" s="245" t="str">
        <f ca="1">OFFSET('Dados de contrato'!C$1,A52,0,1,1)</f>
        <v>EMT</v>
      </c>
      <c r="C52" s="246" t="str">
        <f ca="1">OFFSET('Dados de contrato'!D$1,A52,0,1,1)</f>
        <v>Primavera Energia</v>
      </c>
      <c r="D52" s="247" t="str">
        <f>VLOOKUP($A52,'Dados de contrato'!$F$2:$AJ$130,'Dados de contrato'!J$131,0)</f>
        <v>48500.005448/2006-92</v>
      </c>
      <c r="E52" s="233">
        <f>VLOOKUP($A52,'Dados de contrato'!$F$2:$AJ$130,'Dados de contrato'!M$131,0)</f>
        <v>218.6</v>
      </c>
      <c r="F52" s="242">
        <f>VLOOKUP($A52,'Dados de contrato'!$F$2:$AJ$130,'Dados de contrato'!N$131,0)</f>
        <v>38443</v>
      </c>
      <c r="G52" s="241">
        <f>VLOOKUP($A52,'Dados de contrato'!$F$2:$AJ$130,'Dados de contrato'!V$131,0)</f>
        <v>0</v>
      </c>
      <c r="H52" s="241">
        <f>VLOOKUP($A52,'Dados de contrato'!$F$2:$AJ$130,'Dados de contrato'!W$131,0)</f>
        <v>0</v>
      </c>
      <c r="I52" s="266">
        <f>VLOOKUP($A52,'Dados de contrato'!$F$2:$AJ$130,'Dados de contrato'!X$131,0)</f>
        <v>0</v>
      </c>
      <c r="J52" s="266">
        <f>VLOOKUP($A52,'Dados de contrato'!$F$2:$AJ$130,'Dados de contrato'!Y$131,0)</f>
        <v>0</v>
      </c>
      <c r="K52" s="266">
        <f>VLOOKUP($A52,'Dados de contrato'!$F$2:$AJ$130,'Dados de contrato'!Z$131,0)</f>
        <v>0</v>
      </c>
      <c r="L52" s="234">
        <v>44136</v>
      </c>
      <c r="M52" s="233" t="str">
        <f t="shared" si="4"/>
        <v>não se aplica</v>
      </c>
      <c r="N52" s="235" t="str">
        <f t="shared" ca="1" si="5"/>
        <v>não se aplica</v>
      </c>
      <c r="O52" s="236" t="str">
        <f t="shared" ca="1" si="6"/>
        <v>0</v>
      </c>
      <c r="P52" s="237">
        <f>VLOOKUP(DATE(YEAR(F52),MONTH(F52)-1,1),Índices!$A$27:$I$10020,2,0)</f>
        <v>336.12299999999999</v>
      </c>
      <c r="Q52" s="237">
        <f>VLOOKUP(DATE(YEAR(L52),MONTH(L52)-1,1),Índices!$A$27:$I$10020,2,0)</f>
        <v>896.505</v>
      </c>
      <c r="R52" s="230">
        <f>VLOOKUP(DATE(YEAR(F52),MONTH(F52)-1,1),Índices!$A$27:$I$10020,3,0)</f>
        <v>2441.87</v>
      </c>
      <c r="S52" s="230">
        <f>VLOOKUP(DATE(YEAR(L52),MONTH(L52)-1,1),Índices!$A$27:$I$10020,3,0)</f>
        <v>5438.12</v>
      </c>
      <c r="T52" s="230">
        <f>VLOOKUP(DATE(YEAR(F52),MONTH(F52)-1,1),Índices!$A$27:$O$10020,4,0)</f>
        <v>2503.2399999999998</v>
      </c>
      <c r="U52" s="230">
        <f>VLOOKUP(DATE(YEAR(L52),MONTH(L52)-1,1),Índices!$A$27:$O$10020,4,0)</f>
        <v>5610.72</v>
      </c>
      <c r="V52" s="231">
        <f>VLOOKUP(DATE(YEAR(F52),MONTH(F52)-1,1),Índices!$A$27:$O$10020,9,0)</f>
        <v>7.991831422873573</v>
      </c>
      <c r="W52" s="231">
        <f>VLOOKUP(DATE(YEAR(L52),MONTH(L52)-1,1),Índices!$A$27:$O$10020,9,0)</f>
        <v>21.269457541291981</v>
      </c>
      <c r="X52" s="231">
        <f>VLOOKUP(DATE(YEAR(F52),MONTH(F52)-1,1),Índices!$A$27:$O$10020,6,0)</f>
        <v>2.7046999999999999</v>
      </c>
      <c r="Y52" s="239">
        <f>VLOOKUP(DATE(YEAR(L52),MONTH(L52)-1,1),Índices!$A$27:$I$10020,5,0)</f>
        <v>5.6252000000000004</v>
      </c>
      <c r="Z52" s="238">
        <f>'VN base'!B$2*($I52*VLOOKUP(DATE(YEAR($L52),MONTH($L52)-1,1),Índices!$A:$I,2,0)/Índices!$B$122
                                 +$J52*VLOOKUP(DATE(YEAR($L52),MONTH($L52)-1,1),Índices!$A:$I,2,0)/Índices!$B$122
                                 +$K52*VLOOKUP(DATE(YEAR($L52),MONTH($L52)-1,1),Índices!$A:$I,5,0)/Índices!$F$122)</f>
        <v>0</v>
      </c>
      <c r="AA52" s="238">
        <f>'VN base'!C$2*($I52*VLOOKUP(DATE(YEAR($L52),MONTH($L52)-1,1),Índices!$A:$I,2,0)/Índices!$B$122
                                 +$J52*VLOOKUP(DATE(YEAR($L52),MONTH($L52)-1,1),Índices!$A:$I,2,0)/Índices!$B$122
                                 +$K52*VLOOKUP(DATE(YEAR($L52),MONTH($L52)-1,1),Índices!$A:$I,5,0)/Índices!$F$122)</f>
        <v>0</v>
      </c>
      <c r="AB52" s="238">
        <f>'VN base'!D$2*($I52*VLOOKUP(DATE(YEAR($L52),MONTH($L52)-1,1),Índices!$A:$I,2,0)/Índices!$B$122
                                 +$J52*VLOOKUP(DATE(YEAR($L52),MONTH($L52)-1,1),Índices!$A:$I,2,0)/Índices!$B$122
                                 +$K52*VLOOKUP(DATE(YEAR($L52),MONTH($L52)-1,1),Índices!$A:$I,5,0)/Índices!$F$122)</f>
        <v>0</v>
      </c>
      <c r="AC52" s="238">
        <f>'VN base'!E$2*($I52*VLOOKUP(DATE(YEAR($L52),MONTH($L52)-1,1),Índices!$A:$I,2,0)/Índices!$B$122
                                 +$J52*VLOOKUP(DATE(YEAR($L52),MONTH($L52)-1,1),Índices!$A:$I,2,0)/Índices!$B$122
                                 +$K52*VLOOKUP(DATE(YEAR($L52),MONTH($L52)-1,1),Índices!$A:$I,5,0)/Índices!$F$122)</f>
        <v>0</v>
      </c>
      <c r="AD52" s="238">
        <f>'VN base'!F$2*($I52*VLOOKUP(DATE(YEAR($L52),MONTH($L52)-1,1),Índices!$A:$I,2,0)/Índices!$B$122
                                 +$J52*VLOOKUP(DATE(YEAR($L52),MONTH($L52)-1,1),Índices!$A:$I,2,0)/Índices!$B$122
                                 +$K52*VLOOKUP(DATE(YEAR($L52),MONTH($L52)-1,1),Índices!$A:$I,5,0)/Índices!$F$122)</f>
        <v>0</v>
      </c>
      <c r="AE52" s="238">
        <f>'VN base'!G$2*($I52*VLOOKUP(DATE(YEAR($L52),MONTH($L52)-1,1),Índices!$A:$I,2,0)/Índices!$B$122
                                 +$J52*VLOOKUP(DATE(YEAR($L52),MONTH($L52)-1,1),Índices!$A:$I,2,0)/Índices!$B$122
                                 +$K52*VLOOKUP(DATE(YEAR($L52),MONTH($L52)-1,1),Índices!$A:$I,5,0)/Índices!$F$122)</f>
        <v>0</v>
      </c>
      <c r="AF52" s="238" t="str">
        <f>IF(J52=0," ",('VN base'!H$2*($I52*VLOOKUP(DATE(YEAR($L52),MONTH($L52)-1,1),Índices!$A:$I,2,0)/Índices!$B$128
                                                   +$J52*VLOOKUP(DATE(YEAR($L52),MONTH($L52)-1,1),Índices!$A:$I,9,0)/Índices!$I$128
                                                   +$K52*VLOOKUP(DATE(YEAR($L52),MONTH($L52)-1,1),Índices!$A:$I,6,0)/Índices!$F$128)))</f>
        <v xml:space="preserve"> </v>
      </c>
      <c r="AG52" s="238" t="str">
        <f>IF(J52=0," ",('VN base'!I$2*($I52*VLOOKUP(DATE(YEAR($L52),MONTH($L52)-1,1),Índices!$A:$I,2,0)/Índices!$B$128
                                                   +$J52*VLOOKUP(DATE(YEAR($L52),MONTH($L52)-1,1),Índices!$A:$I,9,0)/Índices!$I$128
                                                   +$K52*VLOOKUP(DATE(YEAR($L52),MONTH($L52)-1,1),Índices!$A:$I,6,0)/Índices!$F$128)))</f>
        <v xml:space="preserve"> </v>
      </c>
      <c r="AH52" s="240">
        <f t="shared" ca="1" si="7"/>
        <v>0</v>
      </c>
      <c r="AI52" s="233">
        <f t="shared" si="8"/>
        <v>583.04844655081615</v>
      </c>
      <c r="AJ52" s="233">
        <f t="shared" si="0"/>
        <v>104709.74329200617</v>
      </c>
      <c r="AK52" s="233">
        <f t="shared" si="1"/>
        <v>0</v>
      </c>
      <c r="AL52" s="235">
        <f t="shared" si="2"/>
        <v>0</v>
      </c>
      <c r="AM52" s="235">
        <f t="shared" si="3"/>
        <v>0</v>
      </c>
      <c r="AN52" s="227">
        <f>(12*894300*VLOOKUP((DATE(YEAR(L52),MONTH(L52)-1,1)),Índices!$A$3:$L$50000,10,0)+
   4613016*VLOOKUP(DATE(YEAR(L52),MONTH(L52)-1,1),Índices!$A$3:$L$50000,11,0)*(94.55*VLOOKUP(DATE(YEAR(L52),MONTH(L52)-1,1),Índices!$A$3:$L$50000,2,0)/Índices!$B$195)+
   4474286*(94.55*VLOOKUP(DATE(YEAR(L52),MONTH(L52)-1,1),Índices!$A$3:$L$50000,2,0)/Índices!$B$195))/
   4474286</f>
        <v>264.02510498339228</v>
      </c>
      <c r="AO52" s="240" t="str">
        <f t="shared" si="10"/>
        <v/>
      </c>
    </row>
    <row r="53" spans="1:41" ht="15.75" customHeight="1" x14ac:dyDescent="0.25">
      <c r="A53" s="241">
        <f>'Dados de contrato'!F53</f>
        <v>52</v>
      </c>
      <c r="B53" s="245" t="str">
        <f ca="1">OFFSET('Dados de contrato'!C$1,A53,0,1,1)</f>
        <v>EMT</v>
      </c>
      <c r="C53" s="246" t="str">
        <f ca="1">OFFSET('Dados de contrato'!D$1,A53,0,1,1)</f>
        <v>Primavera Energia</v>
      </c>
      <c r="D53" s="247" t="str">
        <f>VLOOKUP($A53,'Dados de contrato'!$F$2:$AJ$130,'Dados de contrato'!J$131,0)</f>
        <v>48500.005449/2006-55</v>
      </c>
      <c r="E53" s="233">
        <f>VLOOKUP($A53,'Dados de contrato'!$F$2:$AJ$130,'Dados de contrato'!M$131,0)</f>
        <v>218.6</v>
      </c>
      <c r="F53" s="242">
        <f>VLOOKUP($A53,'Dados de contrato'!$F$2:$AJ$130,'Dados de contrato'!N$131,0)</f>
        <v>38443</v>
      </c>
      <c r="G53" s="241">
        <f>VLOOKUP($A53,'Dados de contrato'!$F$2:$AJ$130,'Dados de contrato'!V$131,0)</f>
        <v>0</v>
      </c>
      <c r="H53" s="241">
        <f>VLOOKUP($A53,'Dados de contrato'!$F$2:$AJ$130,'Dados de contrato'!W$131,0)</f>
        <v>0</v>
      </c>
      <c r="I53" s="266">
        <f>VLOOKUP($A53,'Dados de contrato'!$F$2:$AJ$130,'Dados de contrato'!X$131,0)</f>
        <v>0</v>
      </c>
      <c r="J53" s="266">
        <f>VLOOKUP($A53,'Dados de contrato'!$F$2:$AJ$130,'Dados de contrato'!Y$131,0)</f>
        <v>0</v>
      </c>
      <c r="K53" s="266">
        <f>VLOOKUP($A53,'Dados de contrato'!$F$2:$AJ$130,'Dados de contrato'!Z$131,0)</f>
        <v>0</v>
      </c>
      <c r="L53" s="234">
        <v>44136</v>
      </c>
      <c r="M53" s="233" t="str">
        <f t="shared" si="4"/>
        <v>não se aplica</v>
      </c>
      <c r="N53" s="235" t="str">
        <f t="shared" ca="1" si="5"/>
        <v>não se aplica</v>
      </c>
      <c r="O53" s="236" t="str">
        <f t="shared" ca="1" si="6"/>
        <v>0</v>
      </c>
      <c r="P53" s="237">
        <f>VLOOKUP(DATE(YEAR(F53),MONTH(F53)-1,1),Índices!$A$27:$I$10020,2,0)</f>
        <v>336.12299999999999</v>
      </c>
      <c r="Q53" s="237">
        <f>VLOOKUP(DATE(YEAR(L53),MONTH(L53)-1,1),Índices!$A$27:$I$10020,2,0)</f>
        <v>896.505</v>
      </c>
      <c r="R53" s="230">
        <f>VLOOKUP(DATE(YEAR(F53),MONTH(F53)-1,1),Índices!$A$27:$I$10020,3,0)</f>
        <v>2441.87</v>
      </c>
      <c r="S53" s="230">
        <f>VLOOKUP(DATE(YEAR(L53),MONTH(L53)-1,1),Índices!$A$27:$I$10020,3,0)</f>
        <v>5438.12</v>
      </c>
      <c r="T53" s="230">
        <f>VLOOKUP(DATE(YEAR(F53),MONTH(F53)-1,1),Índices!$A$27:$O$10020,4,0)</f>
        <v>2503.2399999999998</v>
      </c>
      <c r="U53" s="230">
        <f>VLOOKUP(DATE(YEAR(L53),MONTH(L53)-1,1),Índices!$A$27:$O$10020,4,0)</f>
        <v>5610.72</v>
      </c>
      <c r="V53" s="231">
        <f>VLOOKUP(DATE(YEAR(F53),MONTH(F53)-1,1),Índices!$A$27:$O$10020,9,0)</f>
        <v>7.991831422873573</v>
      </c>
      <c r="W53" s="231">
        <f>VLOOKUP(DATE(YEAR(L53),MONTH(L53)-1,1),Índices!$A$27:$O$10020,9,0)</f>
        <v>21.269457541291981</v>
      </c>
      <c r="X53" s="231">
        <f>VLOOKUP(DATE(YEAR(F53),MONTH(F53)-1,1),Índices!$A$27:$O$10020,6,0)</f>
        <v>2.7046999999999999</v>
      </c>
      <c r="Y53" s="239">
        <f>VLOOKUP(DATE(YEAR(L53),MONTH(L53)-1,1),Índices!$A$27:$I$10020,5,0)</f>
        <v>5.6252000000000004</v>
      </c>
      <c r="Z53" s="238">
        <f>'VN base'!B$2*($I53*VLOOKUP(DATE(YEAR($L53),MONTH($L53)-1,1),Índices!$A:$I,2,0)/Índices!$B$122
                                 +$J53*VLOOKUP(DATE(YEAR($L53),MONTH($L53)-1,1),Índices!$A:$I,2,0)/Índices!$B$122
                                 +$K53*VLOOKUP(DATE(YEAR($L53),MONTH($L53)-1,1),Índices!$A:$I,5,0)/Índices!$F$122)</f>
        <v>0</v>
      </c>
      <c r="AA53" s="238">
        <f>'VN base'!C$2*($I53*VLOOKUP(DATE(YEAR($L53),MONTH($L53)-1,1),Índices!$A:$I,2,0)/Índices!$B$122
                                 +$J53*VLOOKUP(DATE(YEAR($L53),MONTH($L53)-1,1),Índices!$A:$I,2,0)/Índices!$B$122
                                 +$K53*VLOOKUP(DATE(YEAR($L53),MONTH($L53)-1,1),Índices!$A:$I,5,0)/Índices!$F$122)</f>
        <v>0</v>
      </c>
      <c r="AB53" s="238">
        <f>'VN base'!D$2*($I53*VLOOKUP(DATE(YEAR($L53),MONTH($L53)-1,1),Índices!$A:$I,2,0)/Índices!$B$122
                                 +$J53*VLOOKUP(DATE(YEAR($L53),MONTH($L53)-1,1),Índices!$A:$I,2,0)/Índices!$B$122
                                 +$K53*VLOOKUP(DATE(YEAR($L53),MONTH($L53)-1,1),Índices!$A:$I,5,0)/Índices!$F$122)</f>
        <v>0</v>
      </c>
      <c r="AC53" s="238">
        <f>'VN base'!E$2*($I53*VLOOKUP(DATE(YEAR($L53),MONTH($L53)-1,1),Índices!$A:$I,2,0)/Índices!$B$122
                                 +$J53*VLOOKUP(DATE(YEAR($L53),MONTH($L53)-1,1),Índices!$A:$I,2,0)/Índices!$B$122
                                 +$K53*VLOOKUP(DATE(YEAR($L53),MONTH($L53)-1,1),Índices!$A:$I,5,0)/Índices!$F$122)</f>
        <v>0</v>
      </c>
      <c r="AD53" s="238">
        <f>'VN base'!F$2*($I53*VLOOKUP(DATE(YEAR($L53),MONTH($L53)-1,1),Índices!$A:$I,2,0)/Índices!$B$122
                                 +$J53*VLOOKUP(DATE(YEAR($L53),MONTH($L53)-1,1),Índices!$A:$I,2,0)/Índices!$B$122
                                 +$K53*VLOOKUP(DATE(YEAR($L53),MONTH($L53)-1,1),Índices!$A:$I,5,0)/Índices!$F$122)</f>
        <v>0</v>
      </c>
      <c r="AE53" s="238">
        <f>'VN base'!G$2*($I53*VLOOKUP(DATE(YEAR($L53),MONTH($L53)-1,1),Índices!$A:$I,2,0)/Índices!$B$122
                                 +$J53*VLOOKUP(DATE(YEAR($L53),MONTH($L53)-1,1),Índices!$A:$I,2,0)/Índices!$B$122
                                 +$K53*VLOOKUP(DATE(YEAR($L53),MONTH($L53)-1,1),Índices!$A:$I,5,0)/Índices!$F$122)</f>
        <v>0</v>
      </c>
      <c r="AF53" s="238" t="str">
        <f>IF(J53=0," ",('VN base'!H$2*($I53*VLOOKUP(DATE(YEAR($L53),MONTH($L53)-1,1),Índices!$A:$I,2,0)/Índices!$B$128
                                                   +$J53*VLOOKUP(DATE(YEAR($L53),MONTH($L53)-1,1),Índices!$A:$I,9,0)/Índices!$I$128
                                                   +$K53*VLOOKUP(DATE(YEAR($L53),MONTH($L53)-1,1),Índices!$A:$I,6,0)/Índices!$F$128)))</f>
        <v xml:space="preserve"> </v>
      </c>
      <c r="AG53" s="238" t="str">
        <f>IF(J53=0," ",('VN base'!I$2*($I53*VLOOKUP(DATE(YEAR($L53),MONTH($L53)-1,1),Índices!$A:$I,2,0)/Índices!$B$128
                                                   +$J53*VLOOKUP(DATE(YEAR($L53),MONTH($L53)-1,1),Índices!$A:$I,9,0)/Índices!$I$128
                                                   +$K53*VLOOKUP(DATE(YEAR($L53),MONTH($L53)-1,1),Índices!$A:$I,6,0)/Índices!$F$128)))</f>
        <v xml:space="preserve"> </v>
      </c>
      <c r="AH53" s="240">
        <f t="shared" ca="1" si="7"/>
        <v>0</v>
      </c>
      <c r="AI53" s="233">
        <f t="shared" si="8"/>
        <v>583.04844655081615</v>
      </c>
      <c r="AJ53" s="233">
        <f t="shared" si="0"/>
        <v>104709.74329200617</v>
      </c>
      <c r="AK53" s="233">
        <f t="shared" si="1"/>
        <v>0</v>
      </c>
      <c r="AL53" s="235">
        <f t="shared" si="2"/>
        <v>0</v>
      </c>
      <c r="AM53" s="235">
        <f t="shared" si="3"/>
        <v>0</v>
      </c>
      <c r="AN53" s="227">
        <f>(12*894300*VLOOKUP((DATE(YEAR(L53),MONTH(L53)-1,1)),Índices!$A$3:$L$50000,10,0)+
   4613016*VLOOKUP(DATE(YEAR(L53),MONTH(L53)-1,1),Índices!$A$3:$L$50000,11,0)*(94.55*VLOOKUP(DATE(YEAR(L53),MONTH(L53)-1,1),Índices!$A$3:$L$50000,2,0)/Índices!$B$195)+
   4474286*(94.55*VLOOKUP(DATE(YEAR(L53),MONTH(L53)-1,1),Índices!$A$3:$L$50000,2,0)/Índices!$B$195))/
   4474286</f>
        <v>264.02510498339228</v>
      </c>
      <c r="AO53" s="240" t="str">
        <f t="shared" si="10"/>
        <v/>
      </c>
    </row>
    <row r="54" spans="1:41" ht="15.75" customHeight="1" x14ac:dyDescent="0.25">
      <c r="A54" s="241">
        <f>'Dados de contrato'!F54</f>
        <v>53</v>
      </c>
      <c r="B54" s="245" t="str">
        <f ca="1">OFFSET('Dados de contrato'!C$1,A54,0,1,1)</f>
        <v>EMT</v>
      </c>
      <c r="C54" s="246" t="str">
        <f ca="1">OFFSET('Dados de contrato'!D$1,A54,0,1,1)</f>
        <v>Primavera Energia</v>
      </c>
      <c r="D54" s="247" t="str">
        <f>VLOOKUP($A54,'Dados de contrato'!$F$2:$AJ$130,'Dados de contrato'!J$131,0)</f>
        <v>48500.005450/2006-34</v>
      </c>
      <c r="E54" s="233">
        <f>VLOOKUP($A54,'Dados de contrato'!$F$2:$AJ$130,'Dados de contrato'!M$131,0)</f>
        <v>218.6</v>
      </c>
      <c r="F54" s="242">
        <f>VLOOKUP($A54,'Dados de contrato'!$F$2:$AJ$130,'Dados de contrato'!N$131,0)</f>
        <v>38443</v>
      </c>
      <c r="G54" s="241">
        <f>VLOOKUP($A54,'Dados de contrato'!$F$2:$AJ$130,'Dados de contrato'!V$131,0)</f>
        <v>0</v>
      </c>
      <c r="H54" s="241">
        <f>VLOOKUP($A54,'Dados de contrato'!$F$2:$AJ$130,'Dados de contrato'!W$131,0)</f>
        <v>0</v>
      </c>
      <c r="I54" s="266">
        <f>VLOOKUP($A54,'Dados de contrato'!$F$2:$AJ$130,'Dados de contrato'!X$131,0)</f>
        <v>0</v>
      </c>
      <c r="J54" s="266">
        <f>VLOOKUP($A54,'Dados de contrato'!$F$2:$AJ$130,'Dados de contrato'!Y$131,0)</f>
        <v>0</v>
      </c>
      <c r="K54" s="266">
        <f>VLOOKUP($A54,'Dados de contrato'!$F$2:$AJ$130,'Dados de contrato'!Z$131,0)</f>
        <v>0</v>
      </c>
      <c r="L54" s="234">
        <v>44136</v>
      </c>
      <c r="M54" s="233" t="str">
        <f t="shared" si="4"/>
        <v>não se aplica</v>
      </c>
      <c r="N54" s="235" t="str">
        <f t="shared" ca="1" si="5"/>
        <v>não se aplica</v>
      </c>
      <c r="O54" s="236" t="str">
        <f t="shared" ca="1" si="6"/>
        <v>0</v>
      </c>
      <c r="P54" s="237">
        <f>VLOOKUP(DATE(YEAR(F54),MONTH(F54)-1,1),Índices!$A$27:$I$10020,2,0)</f>
        <v>336.12299999999999</v>
      </c>
      <c r="Q54" s="237">
        <f>VLOOKUP(DATE(YEAR(L54),MONTH(L54)-1,1),Índices!$A$27:$I$10020,2,0)</f>
        <v>896.505</v>
      </c>
      <c r="R54" s="230">
        <f>VLOOKUP(DATE(YEAR(F54),MONTH(F54)-1,1),Índices!$A$27:$I$10020,3,0)</f>
        <v>2441.87</v>
      </c>
      <c r="S54" s="230">
        <f>VLOOKUP(DATE(YEAR(L54),MONTH(L54)-1,1),Índices!$A$27:$I$10020,3,0)</f>
        <v>5438.12</v>
      </c>
      <c r="T54" s="230">
        <f>VLOOKUP(DATE(YEAR(F54),MONTH(F54)-1,1),Índices!$A$27:$O$10020,4,0)</f>
        <v>2503.2399999999998</v>
      </c>
      <c r="U54" s="230">
        <f>VLOOKUP(DATE(YEAR(L54),MONTH(L54)-1,1),Índices!$A$27:$O$10020,4,0)</f>
        <v>5610.72</v>
      </c>
      <c r="V54" s="231">
        <f>VLOOKUP(DATE(YEAR(F54),MONTH(F54)-1,1),Índices!$A$27:$O$10020,9,0)</f>
        <v>7.991831422873573</v>
      </c>
      <c r="W54" s="231">
        <f>VLOOKUP(DATE(YEAR(L54),MONTH(L54)-1,1),Índices!$A$27:$O$10020,9,0)</f>
        <v>21.269457541291981</v>
      </c>
      <c r="X54" s="231">
        <f>VLOOKUP(DATE(YEAR(F54),MONTH(F54)-1,1),Índices!$A$27:$O$10020,6,0)</f>
        <v>2.7046999999999999</v>
      </c>
      <c r="Y54" s="239">
        <f>VLOOKUP(DATE(YEAR(L54),MONTH(L54)-1,1),Índices!$A$27:$I$10020,5,0)</f>
        <v>5.6252000000000004</v>
      </c>
      <c r="Z54" s="238">
        <f>'VN base'!B$2*($I54*VLOOKUP(DATE(YEAR($L54),MONTH($L54)-1,1),Índices!$A:$I,2,0)/Índices!$B$122
                                 +$J54*VLOOKUP(DATE(YEAR($L54),MONTH($L54)-1,1),Índices!$A:$I,2,0)/Índices!$B$122
                                 +$K54*VLOOKUP(DATE(YEAR($L54),MONTH($L54)-1,1),Índices!$A:$I,5,0)/Índices!$F$122)</f>
        <v>0</v>
      </c>
      <c r="AA54" s="238">
        <f>'VN base'!C$2*($I54*VLOOKUP(DATE(YEAR($L54),MONTH($L54)-1,1),Índices!$A:$I,2,0)/Índices!$B$122
                                 +$J54*VLOOKUP(DATE(YEAR($L54),MONTH($L54)-1,1),Índices!$A:$I,2,0)/Índices!$B$122
                                 +$K54*VLOOKUP(DATE(YEAR($L54),MONTH($L54)-1,1),Índices!$A:$I,5,0)/Índices!$F$122)</f>
        <v>0</v>
      </c>
      <c r="AB54" s="238">
        <f>'VN base'!D$2*($I54*VLOOKUP(DATE(YEAR($L54),MONTH($L54)-1,1),Índices!$A:$I,2,0)/Índices!$B$122
                                 +$J54*VLOOKUP(DATE(YEAR($L54),MONTH($L54)-1,1),Índices!$A:$I,2,0)/Índices!$B$122
                                 +$K54*VLOOKUP(DATE(YEAR($L54),MONTH($L54)-1,1),Índices!$A:$I,5,0)/Índices!$F$122)</f>
        <v>0</v>
      </c>
      <c r="AC54" s="238">
        <f>'VN base'!E$2*($I54*VLOOKUP(DATE(YEAR($L54),MONTH($L54)-1,1),Índices!$A:$I,2,0)/Índices!$B$122
                                 +$J54*VLOOKUP(DATE(YEAR($L54),MONTH($L54)-1,1),Índices!$A:$I,2,0)/Índices!$B$122
                                 +$K54*VLOOKUP(DATE(YEAR($L54),MONTH($L54)-1,1),Índices!$A:$I,5,0)/Índices!$F$122)</f>
        <v>0</v>
      </c>
      <c r="AD54" s="238">
        <f>'VN base'!F$2*($I54*VLOOKUP(DATE(YEAR($L54),MONTH($L54)-1,1),Índices!$A:$I,2,0)/Índices!$B$122
                                 +$J54*VLOOKUP(DATE(YEAR($L54),MONTH($L54)-1,1),Índices!$A:$I,2,0)/Índices!$B$122
                                 +$K54*VLOOKUP(DATE(YEAR($L54),MONTH($L54)-1,1),Índices!$A:$I,5,0)/Índices!$F$122)</f>
        <v>0</v>
      </c>
      <c r="AE54" s="238">
        <f>'VN base'!G$2*($I54*VLOOKUP(DATE(YEAR($L54),MONTH($L54)-1,1),Índices!$A:$I,2,0)/Índices!$B$122
                                 +$J54*VLOOKUP(DATE(YEAR($L54),MONTH($L54)-1,1),Índices!$A:$I,2,0)/Índices!$B$122
                                 +$K54*VLOOKUP(DATE(YEAR($L54),MONTH($L54)-1,1),Índices!$A:$I,5,0)/Índices!$F$122)</f>
        <v>0</v>
      </c>
      <c r="AF54" s="238" t="str">
        <f>IF(J54=0," ",('VN base'!H$2*($I54*VLOOKUP(DATE(YEAR($L54),MONTH($L54)-1,1),Índices!$A:$I,2,0)/Índices!$B$128
                                                   +$J54*VLOOKUP(DATE(YEAR($L54),MONTH($L54)-1,1),Índices!$A:$I,9,0)/Índices!$I$128
                                                   +$K54*VLOOKUP(DATE(YEAR($L54),MONTH($L54)-1,1),Índices!$A:$I,6,0)/Índices!$F$128)))</f>
        <v xml:space="preserve"> </v>
      </c>
      <c r="AG54" s="238" t="str">
        <f>IF(J54=0," ",('VN base'!I$2*($I54*VLOOKUP(DATE(YEAR($L54),MONTH($L54)-1,1),Índices!$A:$I,2,0)/Índices!$B$128
                                                   +$J54*VLOOKUP(DATE(YEAR($L54),MONTH($L54)-1,1),Índices!$A:$I,9,0)/Índices!$I$128
                                                   +$K54*VLOOKUP(DATE(YEAR($L54),MONTH($L54)-1,1),Índices!$A:$I,6,0)/Índices!$F$128)))</f>
        <v xml:space="preserve"> </v>
      </c>
      <c r="AH54" s="240">
        <f t="shared" ca="1" si="7"/>
        <v>0</v>
      </c>
      <c r="AI54" s="233">
        <f t="shared" si="8"/>
        <v>583.04844655081615</v>
      </c>
      <c r="AJ54" s="233">
        <f t="shared" si="0"/>
        <v>104709.74329200617</v>
      </c>
      <c r="AK54" s="233">
        <f t="shared" si="1"/>
        <v>0</v>
      </c>
      <c r="AL54" s="235">
        <f t="shared" si="2"/>
        <v>0</v>
      </c>
      <c r="AM54" s="235">
        <f t="shared" si="3"/>
        <v>0</v>
      </c>
      <c r="AN54" s="227">
        <f>(12*894300*VLOOKUP((DATE(YEAR(L54),MONTH(L54)-1,1)),Índices!$A$3:$L$50000,10,0)+
   4613016*VLOOKUP(DATE(YEAR(L54),MONTH(L54)-1,1),Índices!$A$3:$L$50000,11,0)*(94.55*VLOOKUP(DATE(YEAR(L54),MONTH(L54)-1,1),Índices!$A$3:$L$50000,2,0)/Índices!$B$195)+
   4474286*(94.55*VLOOKUP(DATE(YEAR(L54),MONTH(L54)-1,1),Índices!$A$3:$L$50000,2,0)/Índices!$B$195))/
   4474286</f>
        <v>264.02510498339228</v>
      </c>
      <c r="AO54" s="240" t="str">
        <f t="shared" si="10"/>
        <v/>
      </c>
    </row>
    <row r="55" spans="1:41" ht="15.75" customHeight="1" x14ac:dyDescent="0.25">
      <c r="A55" s="241">
        <f>'Dados de contrato'!F55</f>
        <v>54</v>
      </c>
      <c r="B55" s="245" t="str">
        <f ca="1">OFFSET('Dados de contrato'!C$1,A55,0,1,1)</f>
        <v>EMT</v>
      </c>
      <c r="C55" s="246" t="str">
        <f ca="1">OFFSET('Dados de contrato'!D$1,A55,0,1,1)</f>
        <v>Primavera Energia</v>
      </c>
      <c r="D55" s="247" t="str">
        <f>VLOOKUP($A55,'Dados de contrato'!$F$2:$AJ$130,'Dados de contrato'!J$131,0)</f>
        <v>48500.005451/2006-05</v>
      </c>
      <c r="E55" s="233">
        <f>VLOOKUP($A55,'Dados de contrato'!$F$2:$AJ$130,'Dados de contrato'!M$131,0)</f>
        <v>218.6</v>
      </c>
      <c r="F55" s="242">
        <f>VLOOKUP($A55,'Dados de contrato'!$F$2:$AJ$130,'Dados de contrato'!N$131,0)</f>
        <v>38443</v>
      </c>
      <c r="G55" s="241">
        <f>VLOOKUP($A55,'Dados de contrato'!$F$2:$AJ$130,'Dados de contrato'!V$131,0)</f>
        <v>0</v>
      </c>
      <c r="H55" s="241">
        <f>VLOOKUP($A55,'Dados de contrato'!$F$2:$AJ$130,'Dados de contrato'!W$131,0)</f>
        <v>0</v>
      </c>
      <c r="I55" s="266">
        <f>VLOOKUP($A55,'Dados de contrato'!$F$2:$AJ$130,'Dados de contrato'!X$131,0)</f>
        <v>0</v>
      </c>
      <c r="J55" s="266">
        <f>VLOOKUP($A55,'Dados de contrato'!$F$2:$AJ$130,'Dados de contrato'!Y$131,0)</f>
        <v>0</v>
      </c>
      <c r="K55" s="266">
        <f>VLOOKUP($A55,'Dados de contrato'!$F$2:$AJ$130,'Dados de contrato'!Z$131,0)</f>
        <v>0</v>
      </c>
      <c r="L55" s="234">
        <v>44136</v>
      </c>
      <c r="M55" s="233" t="str">
        <f t="shared" si="4"/>
        <v>não se aplica</v>
      </c>
      <c r="N55" s="235" t="str">
        <f t="shared" ca="1" si="5"/>
        <v>não se aplica</v>
      </c>
      <c r="O55" s="236" t="str">
        <f t="shared" ca="1" si="6"/>
        <v>0</v>
      </c>
      <c r="P55" s="237">
        <f>VLOOKUP(DATE(YEAR(F55),MONTH(F55)-1,1),Índices!$A$27:$I$10020,2,0)</f>
        <v>336.12299999999999</v>
      </c>
      <c r="Q55" s="237">
        <f>VLOOKUP(DATE(YEAR(L55),MONTH(L55)-1,1),Índices!$A$27:$I$10020,2,0)</f>
        <v>896.505</v>
      </c>
      <c r="R55" s="230">
        <f>VLOOKUP(DATE(YEAR(F55),MONTH(F55)-1,1),Índices!$A$27:$I$10020,3,0)</f>
        <v>2441.87</v>
      </c>
      <c r="S55" s="230">
        <f>VLOOKUP(DATE(YEAR(L55),MONTH(L55)-1,1),Índices!$A$27:$I$10020,3,0)</f>
        <v>5438.12</v>
      </c>
      <c r="T55" s="230">
        <f>VLOOKUP(DATE(YEAR(F55),MONTH(F55)-1,1),Índices!$A$27:$O$10020,4,0)</f>
        <v>2503.2399999999998</v>
      </c>
      <c r="U55" s="230">
        <f>VLOOKUP(DATE(YEAR(L55),MONTH(L55)-1,1),Índices!$A$27:$O$10020,4,0)</f>
        <v>5610.72</v>
      </c>
      <c r="V55" s="231">
        <f>VLOOKUP(DATE(YEAR(F55),MONTH(F55)-1,1),Índices!$A$27:$O$10020,9,0)</f>
        <v>7.991831422873573</v>
      </c>
      <c r="W55" s="231">
        <f>VLOOKUP(DATE(YEAR(L55),MONTH(L55)-1,1),Índices!$A$27:$O$10020,9,0)</f>
        <v>21.269457541291981</v>
      </c>
      <c r="X55" s="231">
        <f>VLOOKUP(DATE(YEAR(F55),MONTH(F55)-1,1),Índices!$A$27:$O$10020,6,0)</f>
        <v>2.7046999999999999</v>
      </c>
      <c r="Y55" s="239">
        <f>VLOOKUP(DATE(YEAR(L55),MONTH(L55)-1,1),Índices!$A$27:$I$10020,5,0)</f>
        <v>5.6252000000000004</v>
      </c>
      <c r="Z55" s="238">
        <f>'VN base'!B$2*($I55*VLOOKUP(DATE(YEAR($L55),MONTH($L55)-1,1),Índices!$A:$I,2,0)/Índices!$B$122
                                 +$J55*VLOOKUP(DATE(YEAR($L55),MONTH($L55)-1,1),Índices!$A:$I,2,0)/Índices!$B$122
                                 +$K55*VLOOKUP(DATE(YEAR($L55),MONTH($L55)-1,1),Índices!$A:$I,5,0)/Índices!$F$122)</f>
        <v>0</v>
      </c>
      <c r="AA55" s="238">
        <f>'VN base'!C$2*($I55*VLOOKUP(DATE(YEAR($L55),MONTH($L55)-1,1),Índices!$A:$I,2,0)/Índices!$B$122
                                 +$J55*VLOOKUP(DATE(YEAR($L55),MONTH($L55)-1,1),Índices!$A:$I,2,0)/Índices!$B$122
                                 +$K55*VLOOKUP(DATE(YEAR($L55),MONTH($L55)-1,1),Índices!$A:$I,5,0)/Índices!$F$122)</f>
        <v>0</v>
      </c>
      <c r="AB55" s="238">
        <f>'VN base'!D$2*($I55*VLOOKUP(DATE(YEAR($L55),MONTH($L55)-1,1),Índices!$A:$I,2,0)/Índices!$B$122
                                 +$J55*VLOOKUP(DATE(YEAR($L55),MONTH($L55)-1,1),Índices!$A:$I,2,0)/Índices!$B$122
                                 +$K55*VLOOKUP(DATE(YEAR($L55),MONTH($L55)-1,1),Índices!$A:$I,5,0)/Índices!$F$122)</f>
        <v>0</v>
      </c>
      <c r="AC55" s="238">
        <f>'VN base'!E$2*($I55*VLOOKUP(DATE(YEAR($L55),MONTH($L55)-1,1),Índices!$A:$I,2,0)/Índices!$B$122
                                 +$J55*VLOOKUP(DATE(YEAR($L55),MONTH($L55)-1,1),Índices!$A:$I,2,0)/Índices!$B$122
                                 +$K55*VLOOKUP(DATE(YEAR($L55),MONTH($L55)-1,1),Índices!$A:$I,5,0)/Índices!$F$122)</f>
        <v>0</v>
      </c>
      <c r="AD55" s="238">
        <f>'VN base'!F$2*($I55*VLOOKUP(DATE(YEAR($L55),MONTH($L55)-1,1),Índices!$A:$I,2,0)/Índices!$B$122
                                 +$J55*VLOOKUP(DATE(YEAR($L55),MONTH($L55)-1,1),Índices!$A:$I,2,0)/Índices!$B$122
                                 +$K55*VLOOKUP(DATE(YEAR($L55),MONTH($L55)-1,1),Índices!$A:$I,5,0)/Índices!$F$122)</f>
        <v>0</v>
      </c>
      <c r="AE55" s="238">
        <f>'VN base'!G$2*($I55*VLOOKUP(DATE(YEAR($L55),MONTH($L55)-1,1),Índices!$A:$I,2,0)/Índices!$B$122
                                 +$J55*VLOOKUP(DATE(YEAR($L55),MONTH($L55)-1,1),Índices!$A:$I,2,0)/Índices!$B$122
                                 +$K55*VLOOKUP(DATE(YEAR($L55),MONTH($L55)-1,1),Índices!$A:$I,5,0)/Índices!$F$122)</f>
        <v>0</v>
      </c>
      <c r="AF55" s="238" t="str">
        <f>IF(J55=0," ",('VN base'!H$2*($I55*VLOOKUP(DATE(YEAR($L55),MONTH($L55)-1,1),Índices!$A:$I,2,0)/Índices!$B$128
                                                   +$J55*VLOOKUP(DATE(YEAR($L55),MONTH($L55)-1,1),Índices!$A:$I,9,0)/Índices!$I$128
                                                   +$K55*VLOOKUP(DATE(YEAR($L55),MONTH($L55)-1,1),Índices!$A:$I,6,0)/Índices!$F$128)))</f>
        <v xml:space="preserve"> </v>
      </c>
      <c r="AG55" s="238" t="str">
        <f>IF(J55=0," ",('VN base'!I$2*($I55*VLOOKUP(DATE(YEAR($L55),MONTH($L55)-1,1),Índices!$A:$I,2,0)/Índices!$B$128
                                                   +$J55*VLOOKUP(DATE(YEAR($L55),MONTH($L55)-1,1),Índices!$A:$I,9,0)/Índices!$I$128
                                                   +$K55*VLOOKUP(DATE(YEAR($L55),MONTH($L55)-1,1),Índices!$A:$I,6,0)/Índices!$F$128)))</f>
        <v xml:space="preserve"> </v>
      </c>
      <c r="AH55" s="240">
        <f t="shared" ca="1" si="7"/>
        <v>0</v>
      </c>
      <c r="AI55" s="233">
        <f t="shared" si="8"/>
        <v>583.04844655081615</v>
      </c>
      <c r="AJ55" s="233">
        <f t="shared" si="0"/>
        <v>104709.74329200617</v>
      </c>
      <c r="AK55" s="233">
        <f t="shared" si="1"/>
        <v>0</v>
      </c>
      <c r="AL55" s="235">
        <f t="shared" si="2"/>
        <v>0</v>
      </c>
      <c r="AM55" s="235">
        <f t="shared" si="3"/>
        <v>0</v>
      </c>
      <c r="AN55" s="227">
        <f>(12*894300*VLOOKUP((DATE(YEAR(L55),MONTH(L55)-1,1)),Índices!$A$3:$L$50000,10,0)+
   4613016*VLOOKUP(DATE(YEAR(L55),MONTH(L55)-1,1),Índices!$A$3:$L$50000,11,0)*(94.55*VLOOKUP(DATE(YEAR(L55),MONTH(L55)-1,1),Índices!$A$3:$L$50000,2,0)/Índices!$B$195)+
   4474286*(94.55*VLOOKUP(DATE(YEAR(L55),MONTH(L55)-1,1),Índices!$A$3:$L$50000,2,0)/Índices!$B$195))/
   4474286</f>
        <v>264.02510498339228</v>
      </c>
      <c r="AO55" s="240" t="str">
        <f t="shared" si="10"/>
        <v/>
      </c>
    </row>
    <row r="56" spans="1:41" ht="15.75" customHeight="1" x14ac:dyDescent="0.25">
      <c r="A56" s="241">
        <f>'Dados de contrato'!F56</f>
        <v>55</v>
      </c>
      <c r="B56" s="245" t="str">
        <f ca="1">OFFSET('Dados de contrato'!C$1,A56,0,1,1)</f>
        <v>EMT</v>
      </c>
      <c r="C56" s="246" t="str">
        <f ca="1">OFFSET('Dados de contrato'!D$1,A56,0,1,1)</f>
        <v>Juruema Energia</v>
      </c>
      <c r="D56" s="247" t="str">
        <f>VLOOKUP($A56,'Dados de contrato'!$F$2:$AJ$130,'Dados de contrato'!J$131,0)</f>
        <v>48500.005471/2006-12</v>
      </c>
      <c r="E56" s="233">
        <f>VLOOKUP($A56,'Dados de contrato'!$F$2:$AJ$130,'Dados de contrato'!M$131,0)</f>
        <v>218.6</v>
      </c>
      <c r="F56" s="242">
        <f>VLOOKUP($A56,'Dados de contrato'!$F$2:$AJ$130,'Dados de contrato'!N$131,0)</f>
        <v>38443</v>
      </c>
      <c r="G56" s="241">
        <f>VLOOKUP($A56,'Dados de contrato'!$F$2:$AJ$130,'Dados de contrato'!V$131,0)</f>
        <v>0</v>
      </c>
      <c r="H56" s="241">
        <f>VLOOKUP($A56,'Dados de contrato'!$F$2:$AJ$130,'Dados de contrato'!W$131,0)</f>
        <v>0</v>
      </c>
      <c r="I56" s="266">
        <f>VLOOKUP($A56,'Dados de contrato'!$F$2:$AJ$130,'Dados de contrato'!X$131,0)</f>
        <v>0</v>
      </c>
      <c r="J56" s="266">
        <f>VLOOKUP($A56,'Dados de contrato'!$F$2:$AJ$130,'Dados de contrato'!Y$131,0)</f>
        <v>0</v>
      </c>
      <c r="K56" s="266">
        <f>VLOOKUP($A56,'Dados de contrato'!$F$2:$AJ$130,'Dados de contrato'!Z$131,0)</f>
        <v>0</v>
      </c>
      <c r="L56" s="234">
        <v>44136</v>
      </c>
      <c r="M56" s="233" t="str">
        <f t="shared" si="4"/>
        <v>não se aplica</v>
      </c>
      <c r="N56" s="235" t="str">
        <f t="shared" ca="1" si="5"/>
        <v>não se aplica</v>
      </c>
      <c r="O56" s="236" t="str">
        <f t="shared" ca="1" si="6"/>
        <v>0</v>
      </c>
      <c r="P56" s="237">
        <f>VLOOKUP(DATE(YEAR(F56),MONTH(F56)-1,1),Índices!$A$27:$I$10020,2,0)</f>
        <v>336.12299999999999</v>
      </c>
      <c r="Q56" s="237">
        <f>VLOOKUP(DATE(YEAR(L56),MONTH(L56)-1,1),Índices!$A$27:$I$10020,2,0)</f>
        <v>896.505</v>
      </c>
      <c r="R56" s="230">
        <f>VLOOKUP(DATE(YEAR(F56),MONTH(F56)-1,1),Índices!$A$27:$I$10020,3,0)</f>
        <v>2441.87</v>
      </c>
      <c r="S56" s="230">
        <f>VLOOKUP(DATE(YEAR(L56),MONTH(L56)-1,1),Índices!$A$27:$I$10020,3,0)</f>
        <v>5438.12</v>
      </c>
      <c r="T56" s="230">
        <f>VLOOKUP(DATE(YEAR(F56),MONTH(F56)-1,1),Índices!$A$27:$O$10020,4,0)</f>
        <v>2503.2399999999998</v>
      </c>
      <c r="U56" s="230">
        <f>VLOOKUP(DATE(YEAR(L56),MONTH(L56)-1,1),Índices!$A$27:$O$10020,4,0)</f>
        <v>5610.72</v>
      </c>
      <c r="V56" s="231">
        <f>VLOOKUP(DATE(YEAR(F56),MONTH(F56)-1,1),Índices!$A$27:$O$10020,9,0)</f>
        <v>7.991831422873573</v>
      </c>
      <c r="W56" s="231">
        <f>VLOOKUP(DATE(YEAR(L56),MONTH(L56)-1,1),Índices!$A$27:$O$10020,9,0)</f>
        <v>21.269457541291981</v>
      </c>
      <c r="X56" s="231">
        <f>VLOOKUP(DATE(YEAR(F56),MONTH(F56)-1,1),Índices!$A$27:$O$10020,6,0)</f>
        <v>2.7046999999999999</v>
      </c>
      <c r="Y56" s="239">
        <f>VLOOKUP(DATE(YEAR(L56),MONTH(L56)-1,1),Índices!$A$27:$I$10020,5,0)</f>
        <v>5.6252000000000004</v>
      </c>
      <c r="Z56" s="238">
        <f>'VN base'!B$2*($I56*VLOOKUP(DATE(YEAR($L56),MONTH($L56)-1,1),Índices!$A:$I,2,0)/Índices!$B$122
                                 +$J56*VLOOKUP(DATE(YEAR($L56),MONTH($L56)-1,1),Índices!$A:$I,2,0)/Índices!$B$122
                                 +$K56*VLOOKUP(DATE(YEAR($L56),MONTH($L56)-1,1),Índices!$A:$I,5,0)/Índices!$F$122)</f>
        <v>0</v>
      </c>
      <c r="AA56" s="238">
        <f>'VN base'!C$2*($I56*VLOOKUP(DATE(YEAR($L56),MONTH($L56)-1,1),Índices!$A:$I,2,0)/Índices!$B$122
                                 +$J56*VLOOKUP(DATE(YEAR($L56),MONTH($L56)-1,1),Índices!$A:$I,2,0)/Índices!$B$122
                                 +$K56*VLOOKUP(DATE(YEAR($L56),MONTH($L56)-1,1),Índices!$A:$I,5,0)/Índices!$F$122)</f>
        <v>0</v>
      </c>
      <c r="AB56" s="238">
        <f>'VN base'!D$2*($I56*VLOOKUP(DATE(YEAR($L56),MONTH($L56)-1,1),Índices!$A:$I,2,0)/Índices!$B$122
                                 +$J56*VLOOKUP(DATE(YEAR($L56),MONTH($L56)-1,1),Índices!$A:$I,2,0)/Índices!$B$122
                                 +$K56*VLOOKUP(DATE(YEAR($L56),MONTH($L56)-1,1),Índices!$A:$I,5,0)/Índices!$F$122)</f>
        <v>0</v>
      </c>
      <c r="AC56" s="238">
        <f>'VN base'!E$2*($I56*VLOOKUP(DATE(YEAR($L56),MONTH($L56)-1,1),Índices!$A:$I,2,0)/Índices!$B$122
                                 +$J56*VLOOKUP(DATE(YEAR($L56),MONTH($L56)-1,1),Índices!$A:$I,2,0)/Índices!$B$122
                                 +$K56*VLOOKUP(DATE(YEAR($L56),MONTH($L56)-1,1),Índices!$A:$I,5,0)/Índices!$F$122)</f>
        <v>0</v>
      </c>
      <c r="AD56" s="238">
        <f>'VN base'!F$2*($I56*VLOOKUP(DATE(YEAR($L56),MONTH($L56)-1,1),Índices!$A:$I,2,0)/Índices!$B$122
                                 +$J56*VLOOKUP(DATE(YEAR($L56),MONTH($L56)-1,1),Índices!$A:$I,2,0)/Índices!$B$122
                                 +$K56*VLOOKUP(DATE(YEAR($L56),MONTH($L56)-1,1),Índices!$A:$I,5,0)/Índices!$F$122)</f>
        <v>0</v>
      </c>
      <c r="AE56" s="238">
        <f>'VN base'!G$2*($I56*VLOOKUP(DATE(YEAR($L56),MONTH($L56)-1,1),Índices!$A:$I,2,0)/Índices!$B$122
                                 +$J56*VLOOKUP(DATE(YEAR($L56),MONTH($L56)-1,1),Índices!$A:$I,2,0)/Índices!$B$122
                                 +$K56*VLOOKUP(DATE(YEAR($L56),MONTH($L56)-1,1),Índices!$A:$I,5,0)/Índices!$F$122)</f>
        <v>0</v>
      </c>
      <c r="AF56" s="238" t="str">
        <f>IF(J56=0," ",('VN base'!H$2*($I56*VLOOKUP(DATE(YEAR($L56),MONTH($L56)-1,1),Índices!$A:$I,2,0)/Índices!$B$128
                                                   +$J56*VLOOKUP(DATE(YEAR($L56),MONTH($L56)-1,1),Índices!$A:$I,9,0)/Índices!$I$128
                                                   +$K56*VLOOKUP(DATE(YEAR($L56),MONTH($L56)-1,1),Índices!$A:$I,6,0)/Índices!$F$128)))</f>
        <v xml:space="preserve"> </v>
      </c>
      <c r="AG56" s="238" t="str">
        <f>IF(J56=0," ",('VN base'!I$2*($I56*VLOOKUP(DATE(YEAR($L56),MONTH($L56)-1,1),Índices!$A:$I,2,0)/Índices!$B$128
                                                   +$J56*VLOOKUP(DATE(YEAR($L56),MONTH($L56)-1,1),Índices!$A:$I,9,0)/Índices!$I$128
                                                   +$K56*VLOOKUP(DATE(YEAR($L56),MONTH($L56)-1,1),Índices!$A:$I,6,0)/Índices!$F$128)))</f>
        <v xml:space="preserve"> </v>
      </c>
      <c r="AH56" s="240">
        <f t="shared" ca="1" si="7"/>
        <v>0</v>
      </c>
      <c r="AI56" s="233">
        <f t="shared" si="8"/>
        <v>583.04844655081615</v>
      </c>
      <c r="AJ56" s="233">
        <f t="shared" si="0"/>
        <v>104709.74329200617</v>
      </c>
      <c r="AK56" s="233">
        <f t="shared" si="1"/>
        <v>0</v>
      </c>
      <c r="AL56" s="235">
        <f t="shared" si="2"/>
        <v>0</v>
      </c>
      <c r="AM56" s="235">
        <f t="shared" si="3"/>
        <v>0</v>
      </c>
      <c r="AN56" s="227">
        <f>(12*894300*VLOOKUP((DATE(YEAR(L56),MONTH(L56)-1,1)),Índices!$A$3:$L$50000,10,0)+
   4613016*VLOOKUP(DATE(YEAR(L56),MONTH(L56)-1,1),Índices!$A$3:$L$50000,11,0)*(94.55*VLOOKUP(DATE(YEAR(L56),MONTH(L56)-1,1),Índices!$A$3:$L$50000,2,0)/Índices!$B$195)+
   4474286*(94.55*VLOOKUP(DATE(YEAR(L56),MONTH(L56)-1,1),Índices!$A$3:$L$50000,2,0)/Índices!$B$195))/
   4474286</f>
        <v>264.02510498339228</v>
      </c>
      <c r="AO56" s="240" t="str">
        <f t="shared" si="10"/>
        <v/>
      </c>
    </row>
    <row r="57" spans="1:41" ht="15.75" customHeight="1" x14ac:dyDescent="0.25">
      <c r="A57" s="241">
        <f>'Dados de contrato'!F57</f>
        <v>56</v>
      </c>
      <c r="B57" s="245" t="str">
        <f ca="1">OFFSET('Dados de contrato'!C$1,A57,0,1,1)</f>
        <v>Amazonas Energia</v>
      </c>
      <c r="C57" s="246" t="str">
        <f ca="1">OFFSET('Dados de contrato'!D$1,A57,0,1,1)</f>
        <v>Breitener Tambaqui</v>
      </c>
      <c r="D57" s="247" t="str">
        <f>VLOOKUP($A57,'Dados de contrato'!$F$2:$AJ$130,'Dados de contrato'!J$131,0)</f>
        <v>48500.004726/2007-91</v>
      </c>
      <c r="E57" s="233">
        <f>VLOOKUP($A57,'Dados de contrato'!$F$2:$AJ$130,'Dados de contrato'!M$131,0)</f>
        <v>0</v>
      </c>
      <c r="F57" s="242">
        <f>VLOOKUP($A57,'Dados de contrato'!$F$2:$AJ$130,'Dados de contrato'!N$131,0)</f>
        <v>38473</v>
      </c>
      <c r="G57" s="241">
        <f>VLOOKUP($A57,'Dados de contrato'!$F$2:$AJ$130,'Dados de contrato'!V$131,0)</f>
        <v>11</v>
      </c>
      <c r="H57" s="241">
        <f>VLOOKUP($A57,'Dados de contrato'!$F$2:$AJ$130,'Dados de contrato'!W$131,0)</f>
        <v>0</v>
      </c>
      <c r="I57" s="266">
        <f>VLOOKUP($A57,'Dados de contrato'!$F$2:$AJ$130,'Dados de contrato'!X$131,0)</f>
        <v>0</v>
      </c>
      <c r="J57" s="266">
        <f>VLOOKUP($A57,'Dados de contrato'!$F$2:$AJ$130,'Dados de contrato'!Y$131,0)</f>
        <v>0</v>
      </c>
      <c r="K57" s="266">
        <f>VLOOKUP($A57,'Dados de contrato'!$F$2:$AJ$130,'Dados de contrato'!Z$131,0)</f>
        <v>0</v>
      </c>
      <c r="L57" s="234">
        <v>44136</v>
      </c>
      <c r="M57" s="233" t="str">
        <f t="shared" si="4"/>
        <v>não se aplica</v>
      </c>
      <c r="N57" s="235" t="str">
        <f t="shared" ca="1" si="5"/>
        <v>não se aplica</v>
      </c>
      <c r="O57" s="236" t="str">
        <f t="shared" ca="1" si="6"/>
        <v>0</v>
      </c>
      <c r="P57" s="237">
        <f>VLOOKUP(DATE(YEAR(F57),MONTH(F57)-1,1),Índices!$A$27:$I$10020,2,0)</f>
        <v>339.03</v>
      </c>
      <c r="Q57" s="237">
        <f>VLOOKUP(DATE(YEAR(L57),MONTH(L57)-1,1),Índices!$A$27:$I$10020,2,0)</f>
        <v>896.505</v>
      </c>
      <c r="R57" s="230">
        <f>VLOOKUP(DATE(YEAR(F57),MONTH(F57)-1,1),Índices!$A$27:$I$10020,3,0)</f>
        <v>2463.11</v>
      </c>
      <c r="S57" s="230">
        <f>VLOOKUP(DATE(YEAR(L57),MONTH(L57)-1,1),Índices!$A$27:$I$10020,3,0)</f>
        <v>5438.12</v>
      </c>
      <c r="T57" s="230">
        <f>VLOOKUP(DATE(YEAR(F57),MONTH(F57)-1,1),Índices!$A$27:$O$10020,4,0)</f>
        <v>2526.02</v>
      </c>
      <c r="U57" s="230">
        <f>VLOOKUP(DATE(YEAR(L57),MONTH(L57)-1,1),Índices!$A$27:$O$10020,4,0)</f>
        <v>5610.72</v>
      </c>
      <c r="V57" s="231">
        <f>VLOOKUP(DATE(YEAR(F57),MONTH(F57)-1,1),Índices!$A$27:$O$10020,9,0)</f>
        <v>8.3404054070533018</v>
      </c>
      <c r="W57" s="231">
        <f>VLOOKUP(DATE(YEAR(L57),MONTH(L57)-1,1),Índices!$A$27:$O$10020,9,0)</f>
        <v>21.269457541291981</v>
      </c>
      <c r="X57" s="231">
        <f>VLOOKUP(DATE(YEAR(F57),MONTH(F57)-1,1),Índices!$A$27:$O$10020,6,0)</f>
        <v>2.5792000000000002</v>
      </c>
      <c r="Y57" s="239">
        <f>VLOOKUP(DATE(YEAR(L57),MONTH(L57)-1,1),Índices!$A$27:$I$10020,5,0)</f>
        <v>5.6252000000000004</v>
      </c>
      <c r="Z57" s="238">
        <f>'VN base'!B$2*($I57*VLOOKUP(DATE(YEAR($L57),MONTH($L57)-1,1),Índices!$A:$I,2,0)/Índices!$B$122
                                 +$J57*VLOOKUP(DATE(YEAR($L57),MONTH($L57)-1,1),Índices!$A:$I,2,0)/Índices!$B$122
                                 +$K57*VLOOKUP(DATE(YEAR($L57),MONTH($L57)-1,1),Índices!$A:$I,5,0)/Índices!$F$122)</f>
        <v>0</v>
      </c>
      <c r="AA57" s="238">
        <f>'VN base'!C$2*($I57*VLOOKUP(DATE(YEAR($L57),MONTH($L57)-1,1),Índices!$A:$I,2,0)/Índices!$B$122
                                 +$J57*VLOOKUP(DATE(YEAR($L57),MONTH($L57)-1,1),Índices!$A:$I,2,0)/Índices!$B$122
                                 +$K57*VLOOKUP(DATE(YEAR($L57),MONTH($L57)-1,1),Índices!$A:$I,5,0)/Índices!$F$122)</f>
        <v>0</v>
      </c>
      <c r="AB57" s="238">
        <f>'VN base'!D$2*($I57*VLOOKUP(DATE(YEAR($L57),MONTH($L57)-1,1),Índices!$A:$I,2,0)/Índices!$B$122
                                 +$J57*VLOOKUP(DATE(YEAR($L57),MONTH($L57)-1,1),Índices!$A:$I,2,0)/Índices!$B$122
                                 +$K57*VLOOKUP(DATE(YEAR($L57),MONTH($L57)-1,1),Índices!$A:$I,5,0)/Índices!$F$122)</f>
        <v>0</v>
      </c>
      <c r="AC57" s="238">
        <f>'VN base'!E$2*($I57*VLOOKUP(DATE(YEAR($L57),MONTH($L57)-1,1),Índices!$A:$I,2,0)/Índices!$B$122
                                 +$J57*VLOOKUP(DATE(YEAR($L57),MONTH($L57)-1,1),Índices!$A:$I,2,0)/Índices!$B$122
                                 +$K57*VLOOKUP(DATE(YEAR($L57),MONTH($L57)-1,1),Índices!$A:$I,5,0)/Índices!$F$122)</f>
        <v>0</v>
      </c>
      <c r="AD57" s="238">
        <f>'VN base'!F$2*($I57*VLOOKUP(DATE(YEAR($L57),MONTH($L57)-1,1),Índices!$A:$I,2,0)/Índices!$B$122
                                 +$J57*VLOOKUP(DATE(YEAR($L57),MONTH($L57)-1,1),Índices!$A:$I,2,0)/Índices!$B$122
                                 +$K57*VLOOKUP(DATE(YEAR($L57),MONTH($L57)-1,1),Índices!$A:$I,5,0)/Índices!$F$122)</f>
        <v>0</v>
      </c>
      <c r="AE57" s="238">
        <f>'VN base'!G$2*($I57*VLOOKUP(DATE(YEAR($L57),MONTH($L57)-1,1),Índices!$A:$I,2,0)/Índices!$B$122
                                 +$J57*VLOOKUP(DATE(YEAR($L57),MONTH($L57)-1,1),Índices!$A:$I,2,0)/Índices!$B$122
                                 +$K57*VLOOKUP(DATE(YEAR($L57),MONTH($L57)-1,1),Índices!$A:$I,5,0)/Índices!$F$122)</f>
        <v>0</v>
      </c>
      <c r="AF57" s="238" t="str">
        <f>IF(J57=0," ",('VN base'!H$2*($I57*VLOOKUP(DATE(YEAR($L57),MONTH($L57)-1,1),Índices!$A:$I,2,0)/Índices!$B$128
                                                   +$J57*VLOOKUP(DATE(YEAR($L57),MONTH($L57)-1,1),Índices!$A:$I,9,0)/Índices!$I$128
                                                   +$K57*VLOOKUP(DATE(YEAR($L57),MONTH($L57)-1,1),Índices!$A:$I,6,0)/Índices!$F$128)))</f>
        <v xml:space="preserve"> </v>
      </c>
      <c r="AG57" s="238" t="str">
        <f>IF(J57=0," ",('VN base'!I$2*($I57*VLOOKUP(DATE(YEAR($L57),MONTH($L57)-1,1),Índices!$A:$I,2,0)/Índices!$B$128
                                                   +$J57*VLOOKUP(DATE(YEAR($L57),MONTH($L57)-1,1),Índices!$A:$I,9,0)/Índices!$I$128
                                                   +$K57*VLOOKUP(DATE(YEAR($L57),MONTH($L57)-1,1),Índices!$A:$I,6,0)/Índices!$F$128)))</f>
        <v xml:space="preserve"> </v>
      </c>
      <c r="AH57" s="240">
        <f t="shared" ca="1" si="7"/>
        <v>0</v>
      </c>
      <c r="AI57" s="233">
        <f t="shared" si="8"/>
        <v>0</v>
      </c>
      <c r="AJ57" s="233">
        <f t="shared" si="0"/>
        <v>105702.95874535</v>
      </c>
      <c r="AK57" s="233">
        <f t="shared" si="1"/>
        <v>24.286093597119088</v>
      </c>
      <c r="AL57" s="235">
        <f t="shared" si="2"/>
        <v>0</v>
      </c>
      <c r="AM57" s="235">
        <f t="shared" si="3"/>
        <v>0</v>
      </c>
      <c r="AN57" s="227">
        <f>(12*894300*VLOOKUP((DATE(YEAR(L57),MONTH(L57)-1,1)),Índices!$A$3:$L$50000,10,0)+
   4613016*VLOOKUP(DATE(YEAR(L57),MONTH(L57)-1,1),Índices!$A$3:$L$50000,11,0)*(94.55*VLOOKUP(DATE(YEAR(L57),MONTH(L57)-1,1),Índices!$A$3:$L$50000,2,0)/Índices!$B$195)+
   4474286*(94.55*VLOOKUP(DATE(YEAR(L57),MONTH(L57)-1,1),Índices!$A$3:$L$50000,2,0)/Índices!$B$195))/
   4474286</f>
        <v>264.02510498339228</v>
      </c>
      <c r="AO57" s="240" t="str">
        <f t="shared" si="10"/>
        <v/>
      </c>
    </row>
    <row r="58" spans="1:41" ht="15.75" customHeight="1" x14ac:dyDescent="0.25">
      <c r="A58" s="241">
        <f>'Dados de contrato'!F58</f>
        <v>57</v>
      </c>
      <c r="B58" s="245" t="str">
        <f ca="1">OFFSET('Dados de contrato'!C$1,A58,0,1,1)</f>
        <v>Amazonas Energia</v>
      </c>
      <c r="C58" s="246" t="str">
        <f ca="1">OFFSET('Dados de contrato'!D$1,A58,0,1,1)</f>
        <v>Geradora de Energia Amazonas</v>
      </c>
      <c r="D58" s="247" t="str">
        <f>VLOOKUP($A58,'Dados de contrato'!$F$2:$AJ$130,'Dados de contrato'!J$131,0)</f>
        <v>48500.001767/2006-29</v>
      </c>
      <c r="E58" s="233">
        <f>VLOOKUP($A58,'Dados de contrato'!$F$2:$AJ$130,'Dados de contrato'!M$131,0)</f>
        <v>0</v>
      </c>
      <c r="F58" s="242">
        <f>VLOOKUP($A58,'Dados de contrato'!$F$2:$AJ$130,'Dados de contrato'!N$131,0)</f>
        <v>38473</v>
      </c>
      <c r="G58" s="241">
        <f>VLOOKUP($A58,'Dados de contrato'!$F$2:$AJ$130,'Dados de contrato'!V$131,0)</f>
        <v>11</v>
      </c>
      <c r="H58" s="241">
        <f>VLOOKUP($A58,'Dados de contrato'!$F$2:$AJ$130,'Dados de contrato'!W$131,0)</f>
        <v>0</v>
      </c>
      <c r="I58" s="266">
        <f>VLOOKUP($A58,'Dados de contrato'!$F$2:$AJ$130,'Dados de contrato'!X$131,0)</f>
        <v>0</v>
      </c>
      <c r="J58" s="266">
        <f>VLOOKUP($A58,'Dados de contrato'!$F$2:$AJ$130,'Dados de contrato'!Y$131,0)</f>
        <v>0</v>
      </c>
      <c r="K58" s="266">
        <f>VLOOKUP($A58,'Dados de contrato'!$F$2:$AJ$130,'Dados de contrato'!Z$131,0)</f>
        <v>0</v>
      </c>
      <c r="L58" s="234">
        <v>44136</v>
      </c>
      <c r="M58" s="233" t="str">
        <f t="shared" si="4"/>
        <v>não se aplica</v>
      </c>
      <c r="N58" s="235" t="str">
        <f t="shared" ca="1" si="5"/>
        <v>não se aplica</v>
      </c>
      <c r="O58" s="236" t="str">
        <f t="shared" ca="1" si="6"/>
        <v>0</v>
      </c>
      <c r="P58" s="237">
        <f>VLOOKUP(DATE(YEAR(F58),MONTH(F58)-1,1),Índices!$A$27:$I$10020,2,0)</f>
        <v>339.03</v>
      </c>
      <c r="Q58" s="237">
        <f>VLOOKUP(DATE(YEAR(L58),MONTH(L58)-1,1),Índices!$A$27:$I$10020,2,0)</f>
        <v>896.505</v>
      </c>
      <c r="R58" s="230">
        <f>VLOOKUP(DATE(YEAR(F58),MONTH(F58)-1,1),Índices!$A$27:$I$10020,3,0)</f>
        <v>2463.11</v>
      </c>
      <c r="S58" s="230">
        <f>VLOOKUP(DATE(YEAR(L58),MONTH(L58)-1,1),Índices!$A$27:$I$10020,3,0)</f>
        <v>5438.12</v>
      </c>
      <c r="T58" s="230">
        <f>VLOOKUP(DATE(YEAR(F58),MONTH(F58)-1,1),Índices!$A$27:$O$10020,4,0)</f>
        <v>2526.02</v>
      </c>
      <c r="U58" s="230">
        <f>VLOOKUP(DATE(YEAR(L58),MONTH(L58)-1,1),Índices!$A$27:$O$10020,4,0)</f>
        <v>5610.72</v>
      </c>
      <c r="V58" s="231">
        <f>VLOOKUP(DATE(YEAR(F58),MONTH(F58)-1,1),Índices!$A$27:$O$10020,9,0)</f>
        <v>8.3404054070533018</v>
      </c>
      <c r="W58" s="231">
        <f>VLOOKUP(DATE(YEAR(L58),MONTH(L58)-1,1),Índices!$A$27:$O$10020,9,0)</f>
        <v>21.269457541291981</v>
      </c>
      <c r="X58" s="231">
        <f>VLOOKUP(DATE(YEAR(F58),MONTH(F58)-1,1),Índices!$A$27:$O$10020,6,0)</f>
        <v>2.5792000000000002</v>
      </c>
      <c r="Y58" s="239">
        <f>VLOOKUP(DATE(YEAR(L58),MONTH(L58)-1,1),Índices!$A$27:$I$10020,5,0)</f>
        <v>5.6252000000000004</v>
      </c>
      <c r="Z58" s="238">
        <f>'VN base'!B$2*($I58*VLOOKUP(DATE(YEAR($L58),MONTH($L58)-1,1),Índices!$A:$I,2,0)/Índices!$B$122
                                 +$J58*VLOOKUP(DATE(YEAR($L58),MONTH($L58)-1,1),Índices!$A:$I,2,0)/Índices!$B$122
                                 +$K58*VLOOKUP(DATE(YEAR($L58),MONTH($L58)-1,1),Índices!$A:$I,5,0)/Índices!$F$122)</f>
        <v>0</v>
      </c>
      <c r="AA58" s="238">
        <f>'VN base'!C$2*($I58*VLOOKUP(DATE(YEAR($L58),MONTH($L58)-1,1),Índices!$A:$I,2,0)/Índices!$B$122
                                 +$J58*VLOOKUP(DATE(YEAR($L58),MONTH($L58)-1,1),Índices!$A:$I,2,0)/Índices!$B$122
                                 +$K58*VLOOKUP(DATE(YEAR($L58),MONTH($L58)-1,1),Índices!$A:$I,5,0)/Índices!$F$122)</f>
        <v>0</v>
      </c>
      <c r="AB58" s="238">
        <f>'VN base'!D$2*($I58*VLOOKUP(DATE(YEAR($L58),MONTH($L58)-1,1),Índices!$A:$I,2,0)/Índices!$B$122
                                 +$J58*VLOOKUP(DATE(YEAR($L58),MONTH($L58)-1,1),Índices!$A:$I,2,0)/Índices!$B$122
                                 +$K58*VLOOKUP(DATE(YEAR($L58),MONTH($L58)-1,1),Índices!$A:$I,5,0)/Índices!$F$122)</f>
        <v>0</v>
      </c>
      <c r="AC58" s="238">
        <f>'VN base'!E$2*($I58*VLOOKUP(DATE(YEAR($L58),MONTH($L58)-1,1),Índices!$A:$I,2,0)/Índices!$B$122
                                 +$J58*VLOOKUP(DATE(YEAR($L58),MONTH($L58)-1,1),Índices!$A:$I,2,0)/Índices!$B$122
                                 +$K58*VLOOKUP(DATE(YEAR($L58),MONTH($L58)-1,1),Índices!$A:$I,5,0)/Índices!$F$122)</f>
        <v>0</v>
      </c>
      <c r="AD58" s="238">
        <f>'VN base'!F$2*($I58*VLOOKUP(DATE(YEAR($L58),MONTH($L58)-1,1),Índices!$A:$I,2,0)/Índices!$B$122
                                 +$J58*VLOOKUP(DATE(YEAR($L58),MONTH($L58)-1,1),Índices!$A:$I,2,0)/Índices!$B$122
                                 +$K58*VLOOKUP(DATE(YEAR($L58),MONTH($L58)-1,1),Índices!$A:$I,5,0)/Índices!$F$122)</f>
        <v>0</v>
      </c>
      <c r="AE58" s="238">
        <f>'VN base'!G$2*($I58*VLOOKUP(DATE(YEAR($L58),MONTH($L58)-1,1),Índices!$A:$I,2,0)/Índices!$B$122
                                 +$J58*VLOOKUP(DATE(YEAR($L58),MONTH($L58)-1,1),Índices!$A:$I,2,0)/Índices!$B$122
                                 +$K58*VLOOKUP(DATE(YEAR($L58),MONTH($L58)-1,1),Índices!$A:$I,5,0)/Índices!$F$122)</f>
        <v>0</v>
      </c>
      <c r="AF58" s="238" t="str">
        <f>IF(J58=0," ",('VN base'!H$2*($I58*VLOOKUP(DATE(YEAR($L58),MONTH($L58)-1,1),Índices!$A:$I,2,0)/Índices!$B$128
                                                   +$J58*VLOOKUP(DATE(YEAR($L58),MONTH($L58)-1,1),Índices!$A:$I,9,0)/Índices!$I$128
                                                   +$K58*VLOOKUP(DATE(YEAR($L58),MONTH($L58)-1,1),Índices!$A:$I,6,0)/Índices!$F$128)))</f>
        <v xml:space="preserve"> </v>
      </c>
      <c r="AG58" s="238" t="str">
        <f>IF(J58=0," ",('VN base'!I$2*($I58*VLOOKUP(DATE(YEAR($L58),MONTH($L58)-1,1),Índices!$A:$I,2,0)/Índices!$B$128
                                                   +$J58*VLOOKUP(DATE(YEAR($L58),MONTH($L58)-1,1),Índices!$A:$I,9,0)/Índices!$I$128
                                                   +$K58*VLOOKUP(DATE(YEAR($L58),MONTH($L58)-1,1),Índices!$A:$I,6,0)/Índices!$F$128)))</f>
        <v xml:space="preserve"> </v>
      </c>
      <c r="AH58" s="240">
        <f t="shared" ca="1" si="7"/>
        <v>0</v>
      </c>
      <c r="AI58" s="233">
        <f t="shared" si="8"/>
        <v>0</v>
      </c>
      <c r="AJ58" s="233">
        <f t="shared" si="0"/>
        <v>105702.95874535</v>
      </c>
      <c r="AK58" s="233">
        <f t="shared" si="1"/>
        <v>24.286093597119088</v>
      </c>
      <c r="AL58" s="235">
        <f t="shared" si="2"/>
        <v>0</v>
      </c>
      <c r="AM58" s="235">
        <f t="shared" si="3"/>
        <v>0</v>
      </c>
      <c r="AN58" s="227">
        <f>(12*894300*VLOOKUP((DATE(YEAR(L58),MONTH(L58)-1,1)),Índices!$A$3:$L$50000,10,0)+
   4613016*VLOOKUP(DATE(YEAR(L58),MONTH(L58)-1,1),Índices!$A$3:$L$50000,11,0)*(94.55*VLOOKUP(DATE(YEAR(L58),MONTH(L58)-1,1),Índices!$A$3:$L$50000,2,0)/Índices!$B$195)+
   4474286*(94.55*VLOOKUP(DATE(YEAR(L58),MONTH(L58)-1,1),Índices!$A$3:$L$50000,2,0)/Índices!$B$195))/
   4474286</f>
        <v>264.02510498339228</v>
      </c>
      <c r="AO58" s="240" t="str">
        <f t="shared" si="10"/>
        <v/>
      </c>
    </row>
    <row r="59" spans="1:41" ht="15.75" customHeight="1" x14ac:dyDescent="0.25">
      <c r="A59" s="241">
        <f>'Dados de contrato'!F59</f>
        <v>58</v>
      </c>
      <c r="B59" s="245" t="str">
        <f ca="1">OFFSET('Dados de contrato'!C$1,A59,0,1,1)</f>
        <v>Amazonas Energia</v>
      </c>
      <c r="C59" s="246" t="str">
        <f ca="1">OFFSET('Dados de contrato'!D$1,A59,0,1,1)</f>
        <v>Breitener Jaguari</v>
      </c>
      <c r="D59" s="247" t="str">
        <f>VLOOKUP($A59,'Dados de contrato'!$F$2:$AJ$130,'Dados de contrato'!J$131,0)</f>
        <v>48500.004756/2007-06</v>
      </c>
      <c r="E59" s="233">
        <f>VLOOKUP($A59,'Dados de contrato'!$F$2:$AJ$130,'Dados de contrato'!M$131,0)</f>
        <v>0</v>
      </c>
      <c r="F59" s="242">
        <f>VLOOKUP($A59,'Dados de contrato'!$F$2:$AJ$130,'Dados de contrato'!N$131,0)</f>
        <v>38473</v>
      </c>
      <c r="G59" s="241">
        <f>VLOOKUP($A59,'Dados de contrato'!$F$2:$AJ$130,'Dados de contrato'!V$131,0)</f>
        <v>11</v>
      </c>
      <c r="H59" s="241">
        <f>VLOOKUP($A59,'Dados de contrato'!$F$2:$AJ$130,'Dados de contrato'!W$131,0)</f>
        <v>0</v>
      </c>
      <c r="I59" s="266">
        <f>VLOOKUP($A59,'Dados de contrato'!$F$2:$AJ$130,'Dados de contrato'!X$131,0)</f>
        <v>0</v>
      </c>
      <c r="J59" s="266">
        <f>VLOOKUP($A59,'Dados de contrato'!$F$2:$AJ$130,'Dados de contrato'!Y$131,0)</f>
        <v>0</v>
      </c>
      <c r="K59" s="266">
        <f>VLOOKUP($A59,'Dados de contrato'!$F$2:$AJ$130,'Dados de contrato'!Z$131,0)</f>
        <v>0</v>
      </c>
      <c r="L59" s="234">
        <v>44136</v>
      </c>
      <c r="M59" s="233" t="str">
        <f t="shared" si="4"/>
        <v>não se aplica</v>
      </c>
      <c r="N59" s="235" t="str">
        <f t="shared" ca="1" si="5"/>
        <v>não se aplica</v>
      </c>
      <c r="O59" s="236" t="str">
        <f t="shared" ca="1" si="6"/>
        <v>0</v>
      </c>
      <c r="P59" s="237">
        <f>VLOOKUP(DATE(YEAR(F59),MONTH(F59)-1,1),Índices!$A$27:$I$10020,2,0)</f>
        <v>339.03</v>
      </c>
      <c r="Q59" s="237">
        <f>VLOOKUP(DATE(YEAR(L59),MONTH(L59)-1,1),Índices!$A$27:$I$10020,2,0)</f>
        <v>896.505</v>
      </c>
      <c r="R59" s="230">
        <f>VLOOKUP(DATE(YEAR(F59),MONTH(F59)-1,1),Índices!$A$27:$I$10020,3,0)</f>
        <v>2463.11</v>
      </c>
      <c r="S59" s="230">
        <f>VLOOKUP(DATE(YEAR(L59),MONTH(L59)-1,1),Índices!$A$27:$I$10020,3,0)</f>
        <v>5438.12</v>
      </c>
      <c r="T59" s="230">
        <f>VLOOKUP(DATE(YEAR(F59),MONTH(F59)-1,1),Índices!$A$27:$O$10020,4,0)</f>
        <v>2526.02</v>
      </c>
      <c r="U59" s="230">
        <f>VLOOKUP(DATE(YEAR(L59),MONTH(L59)-1,1),Índices!$A$27:$O$10020,4,0)</f>
        <v>5610.72</v>
      </c>
      <c r="V59" s="231">
        <f>VLOOKUP(DATE(YEAR(F59),MONTH(F59)-1,1),Índices!$A$27:$O$10020,9,0)</f>
        <v>8.3404054070533018</v>
      </c>
      <c r="W59" s="231">
        <f>VLOOKUP(DATE(YEAR(L59),MONTH(L59)-1,1),Índices!$A$27:$O$10020,9,0)</f>
        <v>21.269457541291981</v>
      </c>
      <c r="X59" s="231">
        <f>VLOOKUP(DATE(YEAR(F59),MONTH(F59)-1,1),Índices!$A$27:$O$10020,6,0)</f>
        <v>2.5792000000000002</v>
      </c>
      <c r="Y59" s="239">
        <f>VLOOKUP(DATE(YEAR(L59),MONTH(L59)-1,1),Índices!$A$27:$I$10020,5,0)</f>
        <v>5.6252000000000004</v>
      </c>
      <c r="Z59" s="238">
        <f>'VN base'!B$2*($I59*VLOOKUP(DATE(YEAR($L59),MONTH($L59)-1,1),Índices!$A:$I,2,0)/Índices!$B$122
                                 +$J59*VLOOKUP(DATE(YEAR($L59),MONTH($L59)-1,1),Índices!$A:$I,2,0)/Índices!$B$122
                                 +$K59*VLOOKUP(DATE(YEAR($L59),MONTH($L59)-1,1),Índices!$A:$I,5,0)/Índices!$F$122)</f>
        <v>0</v>
      </c>
      <c r="AA59" s="238">
        <f>'VN base'!C$2*($I59*VLOOKUP(DATE(YEAR($L59),MONTH($L59)-1,1),Índices!$A:$I,2,0)/Índices!$B$122
                                 +$J59*VLOOKUP(DATE(YEAR($L59),MONTH($L59)-1,1),Índices!$A:$I,2,0)/Índices!$B$122
                                 +$K59*VLOOKUP(DATE(YEAR($L59),MONTH($L59)-1,1),Índices!$A:$I,5,0)/Índices!$F$122)</f>
        <v>0</v>
      </c>
      <c r="AB59" s="238">
        <f>'VN base'!D$2*($I59*VLOOKUP(DATE(YEAR($L59),MONTH($L59)-1,1),Índices!$A:$I,2,0)/Índices!$B$122
                                 +$J59*VLOOKUP(DATE(YEAR($L59),MONTH($L59)-1,1),Índices!$A:$I,2,0)/Índices!$B$122
                                 +$K59*VLOOKUP(DATE(YEAR($L59),MONTH($L59)-1,1),Índices!$A:$I,5,0)/Índices!$F$122)</f>
        <v>0</v>
      </c>
      <c r="AC59" s="238">
        <f>'VN base'!E$2*($I59*VLOOKUP(DATE(YEAR($L59),MONTH($L59)-1,1),Índices!$A:$I,2,0)/Índices!$B$122
                                 +$J59*VLOOKUP(DATE(YEAR($L59),MONTH($L59)-1,1),Índices!$A:$I,2,0)/Índices!$B$122
                                 +$K59*VLOOKUP(DATE(YEAR($L59),MONTH($L59)-1,1),Índices!$A:$I,5,0)/Índices!$F$122)</f>
        <v>0</v>
      </c>
      <c r="AD59" s="238">
        <f>'VN base'!F$2*($I59*VLOOKUP(DATE(YEAR($L59),MONTH($L59)-1,1),Índices!$A:$I,2,0)/Índices!$B$122
                                 +$J59*VLOOKUP(DATE(YEAR($L59),MONTH($L59)-1,1),Índices!$A:$I,2,0)/Índices!$B$122
                                 +$K59*VLOOKUP(DATE(YEAR($L59),MONTH($L59)-1,1),Índices!$A:$I,5,0)/Índices!$F$122)</f>
        <v>0</v>
      </c>
      <c r="AE59" s="238">
        <f>'VN base'!G$2*($I59*VLOOKUP(DATE(YEAR($L59),MONTH($L59)-1,1),Índices!$A:$I,2,0)/Índices!$B$122
                                 +$J59*VLOOKUP(DATE(YEAR($L59),MONTH($L59)-1,1),Índices!$A:$I,2,0)/Índices!$B$122
                                 +$K59*VLOOKUP(DATE(YEAR($L59),MONTH($L59)-1,1),Índices!$A:$I,5,0)/Índices!$F$122)</f>
        <v>0</v>
      </c>
      <c r="AF59" s="238" t="str">
        <f>IF(J59=0," ",('VN base'!H$2*($I59*VLOOKUP(DATE(YEAR($L59),MONTH($L59)-1,1),Índices!$A:$I,2,0)/Índices!$B$128
                                                   +$J59*VLOOKUP(DATE(YEAR($L59),MONTH($L59)-1,1),Índices!$A:$I,9,0)/Índices!$I$128
                                                   +$K59*VLOOKUP(DATE(YEAR($L59),MONTH($L59)-1,1),Índices!$A:$I,6,0)/Índices!$F$128)))</f>
        <v xml:space="preserve"> </v>
      </c>
      <c r="AG59" s="238" t="str">
        <f>IF(J59=0," ",('VN base'!I$2*($I59*VLOOKUP(DATE(YEAR($L59),MONTH($L59)-1,1),Índices!$A:$I,2,0)/Índices!$B$128
                                                   +$J59*VLOOKUP(DATE(YEAR($L59),MONTH($L59)-1,1),Índices!$A:$I,9,0)/Índices!$I$128
                                                   +$K59*VLOOKUP(DATE(YEAR($L59),MONTH($L59)-1,1),Índices!$A:$I,6,0)/Índices!$F$128)))</f>
        <v xml:space="preserve"> </v>
      </c>
      <c r="AH59" s="240">
        <f t="shared" ca="1" si="7"/>
        <v>0</v>
      </c>
      <c r="AI59" s="233">
        <f t="shared" si="8"/>
        <v>0</v>
      </c>
      <c r="AJ59" s="233">
        <f t="shared" si="0"/>
        <v>105702.95874535</v>
      </c>
      <c r="AK59" s="233">
        <f t="shared" si="1"/>
        <v>24.286093597119088</v>
      </c>
      <c r="AL59" s="235">
        <f t="shared" si="2"/>
        <v>0</v>
      </c>
      <c r="AM59" s="235">
        <f t="shared" si="3"/>
        <v>0</v>
      </c>
      <c r="AN59" s="227">
        <f>(12*894300*VLOOKUP((DATE(YEAR(L59),MONTH(L59)-1,1)),Índices!$A$3:$L$50000,10,0)+
   4613016*VLOOKUP(DATE(YEAR(L59),MONTH(L59)-1,1),Índices!$A$3:$L$50000,11,0)*(94.55*VLOOKUP(DATE(YEAR(L59),MONTH(L59)-1,1),Índices!$A$3:$L$50000,2,0)/Índices!$B$195)+
   4474286*(94.55*VLOOKUP(DATE(YEAR(L59),MONTH(L59)-1,1),Índices!$A$3:$L$50000,2,0)/Índices!$B$195))/
   4474286</f>
        <v>264.02510498339228</v>
      </c>
      <c r="AO59" s="240" t="str">
        <f t="shared" si="10"/>
        <v/>
      </c>
    </row>
    <row r="60" spans="1:41" ht="15.75" customHeight="1" x14ac:dyDescent="0.25">
      <c r="A60" s="241">
        <f>'Dados de contrato'!F60</f>
        <v>59</v>
      </c>
      <c r="B60" s="245" t="str">
        <f ca="1">OFFSET('Dados de contrato'!C$1,A60,0,1,1)</f>
        <v>Amazonas Energia</v>
      </c>
      <c r="C60" s="246" t="str">
        <f ca="1">OFFSET('Dados de contrato'!D$1,A60,0,1,1)</f>
        <v>Rio Amazonas Energia</v>
      </c>
      <c r="D60" s="247" t="str">
        <f>VLOOKUP($A60,'Dados de contrato'!$F$2:$AJ$130,'Dados de contrato'!J$131,0)</f>
        <v>48500.004643/2007-01</v>
      </c>
      <c r="E60" s="233">
        <f>VLOOKUP($A60,'Dados de contrato'!$F$2:$AJ$130,'Dados de contrato'!M$131,0)</f>
        <v>0</v>
      </c>
      <c r="F60" s="242">
        <f>VLOOKUP($A60,'Dados de contrato'!$F$2:$AJ$130,'Dados de contrato'!N$131,0)</f>
        <v>38473</v>
      </c>
      <c r="G60" s="241">
        <f>VLOOKUP($A60,'Dados de contrato'!$F$2:$AJ$130,'Dados de contrato'!V$131,0)</f>
        <v>11</v>
      </c>
      <c r="H60" s="241">
        <f>VLOOKUP($A60,'Dados de contrato'!$F$2:$AJ$130,'Dados de contrato'!W$131,0)</f>
        <v>0</v>
      </c>
      <c r="I60" s="266">
        <f>VLOOKUP($A60,'Dados de contrato'!$F$2:$AJ$130,'Dados de contrato'!X$131,0)</f>
        <v>0</v>
      </c>
      <c r="J60" s="266">
        <f>VLOOKUP($A60,'Dados de contrato'!$F$2:$AJ$130,'Dados de contrato'!Y$131,0)</f>
        <v>0</v>
      </c>
      <c r="K60" s="266">
        <f>VLOOKUP($A60,'Dados de contrato'!$F$2:$AJ$130,'Dados de contrato'!Z$131,0)</f>
        <v>0</v>
      </c>
      <c r="L60" s="234">
        <v>44136</v>
      </c>
      <c r="M60" s="233" t="str">
        <f t="shared" si="4"/>
        <v>não se aplica</v>
      </c>
      <c r="N60" s="235" t="str">
        <f t="shared" ca="1" si="5"/>
        <v>não se aplica</v>
      </c>
      <c r="O60" s="236" t="str">
        <f t="shared" ca="1" si="6"/>
        <v>0</v>
      </c>
      <c r="P60" s="237">
        <f>VLOOKUP(DATE(YEAR(F60),MONTH(F60)-1,1),Índices!$A$27:$I$10020,2,0)</f>
        <v>339.03</v>
      </c>
      <c r="Q60" s="237">
        <f>VLOOKUP(DATE(YEAR(L60),MONTH(L60)-1,1),Índices!$A$27:$I$10020,2,0)</f>
        <v>896.505</v>
      </c>
      <c r="R60" s="230">
        <f>VLOOKUP(DATE(YEAR(F60),MONTH(F60)-1,1),Índices!$A$27:$I$10020,3,0)</f>
        <v>2463.11</v>
      </c>
      <c r="S60" s="230">
        <f>VLOOKUP(DATE(YEAR(L60),MONTH(L60)-1,1),Índices!$A$27:$I$10020,3,0)</f>
        <v>5438.12</v>
      </c>
      <c r="T60" s="230">
        <f>VLOOKUP(DATE(YEAR(F60),MONTH(F60)-1,1),Índices!$A$27:$O$10020,4,0)</f>
        <v>2526.02</v>
      </c>
      <c r="U60" s="230">
        <f>VLOOKUP(DATE(YEAR(L60),MONTH(L60)-1,1),Índices!$A$27:$O$10020,4,0)</f>
        <v>5610.72</v>
      </c>
      <c r="V60" s="231">
        <f>VLOOKUP(DATE(YEAR(F60),MONTH(F60)-1,1),Índices!$A$27:$O$10020,9,0)</f>
        <v>8.3404054070533018</v>
      </c>
      <c r="W60" s="231">
        <f>VLOOKUP(DATE(YEAR(L60),MONTH(L60)-1,1),Índices!$A$27:$O$10020,9,0)</f>
        <v>21.269457541291981</v>
      </c>
      <c r="X60" s="231">
        <f>VLOOKUP(DATE(YEAR(F60),MONTH(F60)-1,1),Índices!$A$27:$O$10020,6,0)</f>
        <v>2.5792000000000002</v>
      </c>
      <c r="Y60" s="239">
        <f>VLOOKUP(DATE(YEAR(L60),MONTH(L60)-1,1),Índices!$A$27:$I$10020,5,0)</f>
        <v>5.6252000000000004</v>
      </c>
      <c r="Z60" s="238">
        <f>'VN base'!B$2*($I60*VLOOKUP(DATE(YEAR($L60),MONTH($L60)-1,1),Índices!$A:$I,2,0)/Índices!$B$122
                                 +$J60*VLOOKUP(DATE(YEAR($L60),MONTH($L60)-1,1),Índices!$A:$I,2,0)/Índices!$B$122
                                 +$K60*VLOOKUP(DATE(YEAR($L60),MONTH($L60)-1,1),Índices!$A:$I,5,0)/Índices!$F$122)</f>
        <v>0</v>
      </c>
      <c r="AA60" s="238">
        <f>'VN base'!C$2*($I60*VLOOKUP(DATE(YEAR($L60),MONTH($L60)-1,1),Índices!$A:$I,2,0)/Índices!$B$122
                                 +$J60*VLOOKUP(DATE(YEAR($L60),MONTH($L60)-1,1),Índices!$A:$I,2,0)/Índices!$B$122
                                 +$K60*VLOOKUP(DATE(YEAR($L60),MONTH($L60)-1,1),Índices!$A:$I,5,0)/Índices!$F$122)</f>
        <v>0</v>
      </c>
      <c r="AB60" s="238">
        <f>'VN base'!D$2*($I60*VLOOKUP(DATE(YEAR($L60),MONTH($L60)-1,1),Índices!$A:$I,2,0)/Índices!$B$122
                                 +$J60*VLOOKUP(DATE(YEAR($L60),MONTH($L60)-1,1),Índices!$A:$I,2,0)/Índices!$B$122
                                 +$K60*VLOOKUP(DATE(YEAR($L60),MONTH($L60)-1,1),Índices!$A:$I,5,0)/Índices!$F$122)</f>
        <v>0</v>
      </c>
      <c r="AC60" s="238">
        <f>'VN base'!E$2*($I60*VLOOKUP(DATE(YEAR($L60),MONTH($L60)-1,1),Índices!$A:$I,2,0)/Índices!$B$122
                                 +$J60*VLOOKUP(DATE(YEAR($L60),MONTH($L60)-1,1),Índices!$A:$I,2,0)/Índices!$B$122
                                 +$K60*VLOOKUP(DATE(YEAR($L60),MONTH($L60)-1,1),Índices!$A:$I,5,0)/Índices!$F$122)</f>
        <v>0</v>
      </c>
      <c r="AD60" s="238">
        <f>'VN base'!F$2*($I60*VLOOKUP(DATE(YEAR($L60),MONTH($L60)-1,1),Índices!$A:$I,2,0)/Índices!$B$122
                                 +$J60*VLOOKUP(DATE(YEAR($L60),MONTH($L60)-1,1),Índices!$A:$I,2,0)/Índices!$B$122
                                 +$K60*VLOOKUP(DATE(YEAR($L60),MONTH($L60)-1,1),Índices!$A:$I,5,0)/Índices!$F$122)</f>
        <v>0</v>
      </c>
      <c r="AE60" s="238">
        <f>'VN base'!G$2*($I60*VLOOKUP(DATE(YEAR($L60),MONTH($L60)-1,1),Índices!$A:$I,2,0)/Índices!$B$122
                                 +$J60*VLOOKUP(DATE(YEAR($L60),MONTH($L60)-1,1),Índices!$A:$I,2,0)/Índices!$B$122
                                 +$K60*VLOOKUP(DATE(YEAR($L60),MONTH($L60)-1,1),Índices!$A:$I,5,0)/Índices!$F$122)</f>
        <v>0</v>
      </c>
      <c r="AF60" s="238" t="str">
        <f>IF(J60=0," ",('VN base'!H$2*($I60*VLOOKUP(DATE(YEAR($L60),MONTH($L60)-1,1),Índices!$A:$I,2,0)/Índices!$B$128
                                                   +$J60*VLOOKUP(DATE(YEAR($L60),MONTH($L60)-1,1),Índices!$A:$I,9,0)/Índices!$I$128
                                                   +$K60*VLOOKUP(DATE(YEAR($L60),MONTH($L60)-1,1),Índices!$A:$I,6,0)/Índices!$F$128)))</f>
        <v xml:space="preserve"> </v>
      </c>
      <c r="AG60" s="238" t="str">
        <f>IF(J60=0," ",('VN base'!I$2*($I60*VLOOKUP(DATE(YEAR($L60),MONTH($L60)-1,1),Índices!$A:$I,2,0)/Índices!$B$128
                                                   +$J60*VLOOKUP(DATE(YEAR($L60),MONTH($L60)-1,1),Índices!$A:$I,9,0)/Índices!$I$128
                                                   +$K60*VLOOKUP(DATE(YEAR($L60),MONTH($L60)-1,1),Índices!$A:$I,6,0)/Índices!$F$128)))</f>
        <v xml:space="preserve"> </v>
      </c>
      <c r="AH60" s="240">
        <f t="shared" ca="1" si="7"/>
        <v>0</v>
      </c>
      <c r="AI60" s="233">
        <f t="shared" si="8"/>
        <v>0</v>
      </c>
      <c r="AJ60" s="233">
        <f t="shared" si="0"/>
        <v>105702.95874535</v>
      </c>
      <c r="AK60" s="233">
        <f t="shared" si="1"/>
        <v>24.286093597119088</v>
      </c>
      <c r="AL60" s="235">
        <f t="shared" si="2"/>
        <v>0</v>
      </c>
      <c r="AM60" s="235">
        <f t="shared" si="3"/>
        <v>0</v>
      </c>
      <c r="AN60" s="227">
        <f>(12*894300*VLOOKUP((DATE(YEAR(L60),MONTH(L60)-1,1)),Índices!$A$3:$L$50000,10,0)+
   4613016*VLOOKUP(DATE(YEAR(L60),MONTH(L60)-1,1),Índices!$A$3:$L$50000,11,0)*(94.55*VLOOKUP(DATE(YEAR(L60),MONTH(L60)-1,1),Índices!$A$3:$L$50000,2,0)/Índices!$B$195)+
   4474286*(94.55*VLOOKUP(DATE(YEAR(L60),MONTH(L60)-1,1),Índices!$A$3:$L$50000,2,0)/Índices!$B$195))/
   4474286</f>
        <v>264.02510498339228</v>
      </c>
      <c r="AO60" s="240" t="str">
        <f t="shared" si="10"/>
        <v/>
      </c>
    </row>
    <row r="61" spans="1:41" ht="15.75" customHeight="1" x14ac:dyDescent="0.25">
      <c r="A61" s="241">
        <f>'Dados de contrato'!F61</f>
        <v>60</v>
      </c>
      <c r="B61" s="245" t="str">
        <f ca="1">OFFSET('Dados de contrato'!C$1,A61,0,1,1)</f>
        <v>CPFL Paulista</v>
      </c>
      <c r="C61" s="246" t="str">
        <f ca="1">OFFSET('Dados de contrato'!D$1,A61,0,1,1)</f>
        <v>Campos Novos Energia</v>
      </c>
      <c r="D61" s="247" t="str">
        <f>VLOOKUP($A61,'Dados de contrato'!$F$2:$AJ$130,'Dados de contrato'!J$131,0)</f>
        <v>48500.005615/2002-07</v>
      </c>
      <c r="E61" s="233">
        <f>VLOOKUP($A61,'Dados de contrato'!$F$2:$AJ$130,'Dados de contrato'!M$131,0)</f>
        <v>112.09</v>
      </c>
      <c r="F61" s="242">
        <f>VLOOKUP($A61,'Dados de contrato'!$F$2:$AJ$130,'Dados de contrato'!N$131,0)</f>
        <v>37803</v>
      </c>
      <c r="G61" s="241">
        <f>VLOOKUP($A61,'Dados de contrato'!$F$2:$AJ$130,'Dados de contrato'!V$131,0)</f>
        <v>1</v>
      </c>
      <c r="H61" s="241">
        <f>VLOOKUP($A61,'Dados de contrato'!$F$2:$AJ$130,'Dados de contrato'!W$131,0)</f>
        <v>14</v>
      </c>
      <c r="I61" s="266">
        <f>VLOOKUP($A61,'Dados de contrato'!$F$2:$AJ$130,'Dados de contrato'!X$131,0)</f>
        <v>0.59</v>
      </c>
      <c r="J61" s="266">
        <f>VLOOKUP($A61,'Dados de contrato'!$F$2:$AJ$130,'Dados de contrato'!Y$131,0)</f>
        <v>0</v>
      </c>
      <c r="K61" s="266">
        <f>VLOOKUP($A61,'Dados de contrato'!$F$2:$AJ$130,'Dados de contrato'!Z$131,0)</f>
        <v>0.41</v>
      </c>
      <c r="L61" s="234">
        <v>44136</v>
      </c>
      <c r="M61" s="233" t="str">
        <f t="shared" si="4"/>
        <v>não se aplica</v>
      </c>
      <c r="N61" s="235" t="str">
        <f t="shared" ca="1" si="5"/>
        <v>não se aplica</v>
      </c>
      <c r="O61" s="236" t="str">
        <f t="shared" ca="1" si="6"/>
        <v>0</v>
      </c>
      <c r="P61" s="237">
        <f>VLOOKUP(DATE(YEAR(F61),MONTH(F61)-1,1),Índices!$A$27:$I$10020,2,0)</f>
        <v>286.84300000000002</v>
      </c>
      <c r="Q61" s="237">
        <f>VLOOKUP(DATE(YEAR(L61),MONTH(L61)-1,1),Índices!$A$27:$I$10020,2,0)</f>
        <v>896.505</v>
      </c>
      <c r="R61" s="230">
        <f>VLOOKUP(DATE(YEAR(F61),MONTH(F61)-1,1),Índices!$A$27:$I$10020,3,0)</f>
        <v>2175.23</v>
      </c>
      <c r="S61" s="230">
        <f>VLOOKUP(DATE(YEAR(L61),MONTH(L61)-1,1),Índices!$A$27:$I$10020,3,0)</f>
        <v>5438.12</v>
      </c>
      <c r="T61" s="230">
        <f>VLOOKUP(DATE(YEAR(F61),MONTH(F61)-1,1),Índices!$A$27:$O$10020,4,0)</f>
        <v>2264.56</v>
      </c>
      <c r="U61" s="230">
        <f>VLOOKUP(DATE(YEAR(L61),MONTH(L61)-1,1),Índices!$A$27:$O$10020,4,0)</f>
        <v>5610.72</v>
      </c>
      <c r="V61" s="231">
        <f>VLOOKUP(DATE(YEAR(F61),MONTH(F61)-1,1),Índices!$A$27:$O$10020,9,0)</f>
        <v>7.8812846135133032</v>
      </c>
      <c r="W61" s="231">
        <f>VLOOKUP(DATE(YEAR(L61),MONTH(L61)-1,1),Índices!$A$27:$O$10020,9,0)</f>
        <v>21.269457541291981</v>
      </c>
      <c r="X61" s="231">
        <f>VLOOKUP(DATE(YEAR(F61),MONTH(F61)-1,1),Índices!$A$27:$O$10020,6,0)</f>
        <v>2.8832</v>
      </c>
      <c r="Y61" s="239">
        <f>VLOOKUP(DATE(YEAR(L61),MONTH(L61)-1,1),Índices!$A$27:$I$10020,5,0)</f>
        <v>5.6252000000000004</v>
      </c>
      <c r="Z61" s="238">
        <f>'VN base'!B$2*($I61*VLOOKUP(DATE(YEAR($L61),MONTH($L61)-1,1),Índices!$A:$I,2,0)/Índices!$B$122
                                 +$J61*VLOOKUP(DATE(YEAR($L61),MONTH($L61)-1,1),Índices!$A:$I,2,0)/Índices!$B$122
                                 +$K61*VLOOKUP(DATE(YEAR($L61),MONTH($L61)-1,1),Índices!$A:$I,5,0)/Índices!$F$122)</f>
        <v>280.41190517766825</v>
      </c>
      <c r="AA61" s="238">
        <f>'VN base'!C$2*($I61*VLOOKUP(DATE(YEAR($L61),MONTH($L61)-1,1),Índices!$A:$I,2,0)/Índices!$B$122
                                 +$J61*VLOOKUP(DATE(YEAR($L61),MONTH($L61)-1,1),Índices!$A:$I,2,0)/Índices!$B$122
                                 +$K61*VLOOKUP(DATE(YEAR($L61),MONTH($L61)-1,1),Índices!$A:$I,5,0)/Índices!$F$122)</f>
        <v>290.14008599309255</v>
      </c>
      <c r="AB61" s="238">
        <f>'VN base'!D$2*($I61*VLOOKUP(DATE(YEAR($L61),MONTH($L61)-1,1),Índices!$A:$I,2,0)/Índices!$B$122
                                 +$J61*VLOOKUP(DATE(YEAR($L61),MONTH($L61)-1,1),Índices!$A:$I,2,0)/Índices!$B$122
                                 +$K61*VLOOKUP(DATE(YEAR($L61),MONTH($L61)-1,1),Índices!$A:$I,5,0)/Índices!$F$122)</f>
        <v>307.30974376692905</v>
      </c>
      <c r="AC61" s="238">
        <f>'VN base'!E$2*($I61*VLOOKUP(DATE(YEAR($L61),MONTH($L61)-1,1),Índices!$A:$I,2,0)/Índices!$B$122
                                 +$J61*VLOOKUP(DATE(YEAR($L61),MONTH($L61)-1,1),Índices!$A:$I,2,0)/Índices!$B$122
                                 +$K61*VLOOKUP(DATE(YEAR($L61),MONTH($L61)-1,1),Índices!$A:$I,5,0)/Índices!$F$122)</f>
        <v>348.2766247306879</v>
      </c>
      <c r="AD61" s="238">
        <f>'VN base'!F$2*($I61*VLOOKUP(DATE(YEAR($L61),MONTH($L61)-1,1),Índices!$A:$I,2,0)/Índices!$B$122
                                 +$J61*VLOOKUP(DATE(YEAR($L61),MONTH($L61)-1,1),Índices!$A:$I,2,0)/Índices!$B$122
                                 +$K61*VLOOKUP(DATE(YEAR($L61),MONTH($L61)-1,1),Índices!$A:$I,5,0)/Índices!$F$122)</f>
        <v>434.90006744970498</v>
      </c>
      <c r="AE61" s="238">
        <f>'VN base'!G$2*($I61*VLOOKUP(DATE(YEAR($L61),MONTH($L61)-1,1),Índices!$A:$I,2,0)/Índices!$B$122
                                 +$J61*VLOOKUP(DATE(YEAR($L61),MONTH($L61)-1,1),Índices!$A:$I,2,0)/Índices!$B$122
                                 +$K61*VLOOKUP(DATE(YEAR($L61),MONTH($L61)-1,1),Índices!$A:$I,5,0)/Índices!$F$122)</f>
        <v>1023.668174091579</v>
      </c>
      <c r="AF61" s="238" t="str">
        <f>IF(J61=0," ",('VN base'!H$2*($I61*VLOOKUP(DATE(YEAR($L61),MONTH($L61)-1,1),Índices!$A:$I,2,0)/Índices!$B$128
                                                   +$J61*VLOOKUP(DATE(YEAR($L61),MONTH($L61)-1,1),Índices!$A:$I,9,0)/Índices!$I$128
                                                   +$K61*VLOOKUP(DATE(YEAR($L61),MONTH($L61)-1,1),Índices!$A:$I,6,0)/Índices!$F$128)))</f>
        <v xml:space="preserve"> </v>
      </c>
      <c r="AG61" s="238" t="str">
        <f>IF(J61=0," ",('VN base'!I$2*($I61*VLOOKUP(DATE(YEAR($L61),MONTH($L61)-1,1),Índices!$A:$I,2,0)/Índices!$B$128
                                                   +$J61*VLOOKUP(DATE(YEAR($L61),MONTH($L61)-1,1),Índices!$A:$I,9,0)/Índices!$I$128
                                                   +$K61*VLOOKUP(DATE(YEAR($L61),MONTH($L61)-1,1),Índices!$A:$I,6,0)/Índices!$F$128)))</f>
        <v xml:space="preserve"> </v>
      </c>
      <c r="AH61" s="240">
        <f t="shared" ca="1" si="7"/>
        <v>0</v>
      </c>
      <c r="AI61" s="233">
        <f t="shared" si="8"/>
        <v>350.32838678301368</v>
      </c>
      <c r="AJ61" s="233">
        <f t="shared" si="0"/>
        <v>91723.102146669567</v>
      </c>
      <c r="AK61" s="233">
        <f t="shared" si="1"/>
        <v>2.5000206874675319</v>
      </c>
      <c r="AL61" s="235">
        <f t="shared" si="2"/>
        <v>5.8299265187233829</v>
      </c>
      <c r="AM61" s="235">
        <f t="shared" si="3"/>
        <v>1.4617960221853252</v>
      </c>
      <c r="AN61" s="227">
        <f>(12*894300*VLOOKUP((DATE(YEAR(L61),MONTH(L61)-1,1)),Índices!$A$3:$L$50000,10,0)+
   4613016*VLOOKUP(DATE(YEAR(L61),MONTH(L61)-1,1),Índices!$A$3:$L$50000,11,0)*(94.55*VLOOKUP(DATE(YEAR(L61),MONTH(L61)-1,1),Índices!$A$3:$L$50000,2,0)/Índices!$B$195)+
   4474286*(94.55*VLOOKUP(DATE(YEAR(L61),MONTH(L61)-1,1),Índices!$A$3:$L$50000,2,0)/Índices!$B$195))/
   4474286</f>
        <v>264.02510498339228</v>
      </c>
      <c r="AO61" s="240" t="str">
        <f t="shared" si="10"/>
        <v>ERRO</v>
      </c>
    </row>
    <row r="62" spans="1:41" ht="15.75" customHeight="1" x14ac:dyDescent="0.25">
      <c r="A62" s="241">
        <f>'Dados de contrato'!F62</f>
        <v>61</v>
      </c>
      <c r="B62" s="245" t="str">
        <f ca="1">OFFSET('Dados de contrato'!C$1,A62,0,1,1)</f>
        <v>ERO</v>
      </c>
      <c r="C62" s="246" t="str">
        <f ca="1">OFFSET('Dados de contrato'!D$1,A62,0,1,1)</f>
        <v>Hidroluz Centrais Elétricas Ltda</v>
      </c>
      <c r="D62" s="247" t="str">
        <f>VLOOKUP($A62,'Dados de contrato'!$F$2:$AJ$130,'Dados de contrato'!J$131,0)</f>
        <v>48500.005038/2007-49</v>
      </c>
      <c r="E62" s="233">
        <f>VLOOKUP($A62,'Dados de contrato'!$F$2:$AJ$130,'Dados de contrato'!M$131,0)</f>
        <v>108</v>
      </c>
      <c r="F62" s="242">
        <f>VLOOKUP($A62,'Dados de contrato'!$F$2:$AJ$130,'Dados de contrato'!N$131,0)</f>
        <v>38657</v>
      </c>
      <c r="G62" s="241">
        <f>VLOOKUP($A62,'Dados de contrato'!$F$2:$AJ$130,'Dados de contrato'!V$131,0)</f>
        <v>11</v>
      </c>
      <c r="H62" s="241">
        <f>VLOOKUP($A62,'Dados de contrato'!$F$2:$AJ$130,'Dados de contrato'!W$131,0)</f>
        <v>3</v>
      </c>
      <c r="I62" s="266">
        <f>VLOOKUP($A62,'Dados de contrato'!$F$2:$AJ$130,'Dados de contrato'!X$131,0)</f>
        <v>0</v>
      </c>
      <c r="J62" s="266">
        <f>VLOOKUP($A62,'Dados de contrato'!$F$2:$AJ$130,'Dados de contrato'!Y$131,0)</f>
        <v>0</v>
      </c>
      <c r="K62" s="266">
        <f>VLOOKUP($A62,'Dados de contrato'!$F$2:$AJ$130,'Dados de contrato'!Z$131,0)</f>
        <v>0</v>
      </c>
      <c r="L62" s="234">
        <v>44136</v>
      </c>
      <c r="M62" s="233" t="str">
        <f t="shared" si="4"/>
        <v>não se aplica</v>
      </c>
      <c r="N62" s="235" t="str">
        <f t="shared" ca="1" si="5"/>
        <v>não se aplica</v>
      </c>
      <c r="O62" s="236" t="str">
        <f t="shared" ca="1" si="6"/>
        <v>0</v>
      </c>
      <c r="P62" s="237">
        <f>VLOOKUP(DATE(YEAR(F62),MONTH(F62)-1,1),Índices!$A$27:$I$10020,2,0)</f>
        <v>333.69400000000002</v>
      </c>
      <c r="Q62" s="237">
        <f>VLOOKUP(DATE(YEAR(L62),MONTH(L62)-1,1),Índices!$A$27:$I$10020,2,0)</f>
        <v>896.505</v>
      </c>
      <c r="R62" s="230">
        <f>VLOOKUP(DATE(YEAR(F62),MONTH(F62)-1,1),Índices!$A$27:$I$10020,3,0)</f>
        <v>2512.4899999999998</v>
      </c>
      <c r="S62" s="230">
        <f>VLOOKUP(DATE(YEAR(L62),MONTH(L62)-1,1),Índices!$A$27:$I$10020,3,0)</f>
        <v>5438.12</v>
      </c>
      <c r="T62" s="230">
        <f>VLOOKUP(DATE(YEAR(F62),MONTH(F62)-1,1),Índices!$A$27:$O$10020,4,0)</f>
        <v>2560.23</v>
      </c>
      <c r="U62" s="230">
        <f>VLOOKUP(DATE(YEAR(L62),MONTH(L62)-1,1),Índices!$A$27:$O$10020,4,0)</f>
        <v>5610.72</v>
      </c>
      <c r="V62" s="231">
        <f>VLOOKUP(DATE(YEAR(F62),MONTH(F62)-1,1),Índices!$A$27:$O$10020,9,0)</f>
        <v>7.6539881090698012</v>
      </c>
      <c r="W62" s="231">
        <f>VLOOKUP(DATE(YEAR(L62),MONTH(L62)-1,1),Índices!$A$27:$O$10020,9,0)</f>
        <v>21.269457541291981</v>
      </c>
      <c r="X62" s="231">
        <f>VLOOKUP(DATE(YEAR(F62),MONTH(F62)-1,1),Índices!$A$27:$O$10020,6,0)</f>
        <v>2.2565</v>
      </c>
      <c r="Y62" s="239">
        <f>VLOOKUP(DATE(YEAR(L62),MONTH(L62)-1,1),Índices!$A$27:$I$10020,5,0)</f>
        <v>5.6252000000000004</v>
      </c>
      <c r="Z62" s="238">
        <f>'VN base'!B$2*($I62*VLOOKUP(DATE(YEAR($L62),MONTH($L62)-1,1),Índices!$A:$I,2,0)/Índices!$B$122
                                 +$J62*VLOOKUP(DATE(YEAR($L62),MONTH($L62)-1,1),Índices!$A:$I,2,0)/Índices!$B$122
                                 +$K62*VLOOKUP(DATE(YEAR($L62),MONTH($L62)-1,1),Índices!$A:$I,5,0)/Índices!$F$122)</f>
        <v>0</v>
      </c>
      <c r="AA62" s="238">
        <f>'VN base'!C$2*($I62*VLOOKUP(DATE(YEAR($L62),MONTH($L62)-1,1),Índices!$A:$I,2,0)/Índices!$B$122
                                 +$J62*VLOOKUP(DATE(YEAR($L62),MONTH($L62)-1,1),Índices!$A:$I,2,0)/Índices!$B$122
                                 +$K62*VLOOKUP(DATE(YEAR($L62),MONTH($L62)-1,1),Índices!$A:$I,5,0)/Índices!$F$122)</f>
        <v>0</v>
      </c>
      <c r="AB62" s="238">
        <f>'VN base'!D$2*($I62*VLOOKUP(DATE(YEAR($L62),MONTH($L62)-1,1),Índices!$A:$I,2,0)/Índices!$B$122
                                 +$J62*VLOOKUP(DATE(YEAR($L62),MONTH($L62)-1,1),Índices!$A:$I,2,0)/Índices!$B$122
                                 +$K62*VLOOKUP(DATE(YEAR($L62),MONTH($L62)-1,1),Índices!$A:$I,5,0)/Índices!$F$122)</f>
        <v>0</v>
      </c>
      <c r="AC62" s="238">
        <f>'VN base'!E$2*($I62*VLOOKUP(DATE(YEAR($L62),MONTH($L62)-1,1),Índices!$A:$I,2,0)/Índices!$B$122
                                 +$J62*VLOOKUP(DATE(YEAR($L62),MONTH($L62)-1,1),Índices!$A:$I,2,0)/Índices!$B$122
                                 +$K62*VLOOKUP(DATE(YEAR($L62),MONTH($L62)-1,1),Índices!$A:$I,5,0)/Índices!$F$122)</f>
        <v>0</v>
      </c>
      <c r="AD62" s="238">
        <f>'VN base'!F$2*($I62*VLOOKUP(DATE(YEAR($L62),MONTH($L62)-1,1),Índices!$A:$I,2,0)/Índices!$B$122
                                 +$J62*VLOOKUP(DATE(YEAR($L62),MONTH($L62)-1,1),Índices!$A:$I,2,0)/Índices!$B$122
                                 +$K62*VLOOKUP(DATE(YEAR($L62),MONTH($L62)-1,1),Índices!$A:$I,5,0)/Índices!$F$122)</f>
        <v>0</v>
      </c>
      <c r="AE62" s="238">
        <f>'VN base'!G$2*($I62*VLOOKUP(DATE(YEAR($L62),MONTH($L62)-1,1),Índices!$A:$I,2,0)/Índices!$B$122
                                 +$J62*VLOOKUP(DATE(YEAR($L62),MONTH($L62)-1,1),Índices!$A:$I,2,0)/Índices!$B$122
                                 +$K62*VLOOKUP(DATE(YEAR($L62),MONTH($L62)-1,1),Índices!$A:$I,5,0)/Índices!$F$122)</f>
        <v>0</v>
      </c>
      <c r="AF62" s="238" t="str">
        <f>IF(J62=0," ",('VN base'!H$2*($I62*VLOOKUP(DATE(YEAR($L62),MONTH($L62)-1,1),Índices!$A:$I,2,0)/Índices!$B$128
                                                   +$J62*VLOOKUP(DATE(YEAR($L62),MONTH($L62)-1,1),Índices!$A:$I,9,0)/Índices!$I$128
                                                   +$K62*VLOOKUP(DATE(YEAR($L62),MONTH($L62)-1,1),Índices!$A:$I,6,0)/Índices!$F$128)))</f>
        <v xml:space="preserve"> </v>
      </c>
      <c r="AG62" s="238" t="str">
        <f>IF(J62=0," ",('VN base'!I$2*($I62*VLOOKUP(DATE(YEAR($L62),MONTH($L62)-1,1),Índices!$A:$I,2,0)/Índices!$B$128
                                                   +$J62*VLOOKUP(DATE(YEAR($L62),MONTH($L62)-1,1),Índices!$A:$I,9,0)/Índices!$I$128
                                                   +$K62*VLOOKUP(DATE(YEAR($L62),MONTH($L62)-1,1),Índices!$A:$I,6,0)/Índices!$F$128)))</f>
        <v xml:space="preserve"> </v>
      </c>
      <c r="AH62" s="240">
        <f t="shared" ca="1" si="7"/>
        <v>0</v>
      </c>
      <c r="AI62" s="233">
        <f t="shared" si="8"/>
        <v>290.15367372502948</v>
      </c>
      <c r="AJ62" s="233">
        <f t="shared" si="0"/>
        <v>108337.74036954617</v>
      </c>
      <c r="AK62" s="233">
        <f t="shared" si="1"/>
        <v>23.808779338425229</v>
      </c>
      <c r="AL62" s="235">
        <f t="shared" si="2"/>
        <v>1.4123796459070415</v>
      </c>
      <c r="AM62" s="235">
        <f t="shared" si="3"/>
        <v>0</v>
      </c>
      <c r="AN62" s="227">
        <f>(12*894300*VLOOKUP((DATE(YEAR(L62),MONTH(L62)-1,1)),Índices!$A$3:$L$50000,10,0)+
   4613016*VLOOKUP(DATE(YEAR(L62),MONTH(L62)-1,1),Índices!$A$3:$L$50000,11,0)*(94.55*VLOOKUP(DATE(YEAR(L62),MONTH(L62)-1,1),Índices!$A$3:$L$50000,2,0)/Índices!$B$195)+
   4474286*(94.55*VLOOKUP(DATE(YEAR(L62),MONTH(L62)-1,1),Índices!$A$3:$L$50000,2,0)/Índices!$B$195))/
   4474286</f>
        <v>264.02510498339228</v>
      </c>
      <c r="AO62" s="240">
        <f t="shared" si="10"/>
        <v>290.15367372502948</v>
      </c>
    </row>
    <row r="63" spans="1:41" ht="15.75" customHeight="1" x14ac:dyDescent="0.25">
      <c r="A63" s="241">
        <f>'Dados de contrato'!F63</f>
        <v>62</v>
      </c>
      <c r="B63" s="245" t="str">
        <f ca="1">OFFSET('Dados de contrato'!C$1,A63,0,1,1)</f>
        <v>Amazonas Energia</v>
      </c>
      <c r="C63" s="246" t="str">
        <f ca="1">OFFSET('Dados de contrato'!D$1,A63,0,1,1)</f>
        <v>Companhia Energética Manauara</v>
      </c>
      <c r="D63" s="247" t="str">
        <f>VLOOKUP($A63,'Dados de contrato'!$F$2:$AJ$130,'Dados de contrato'!J$131,0)</f>
        <v>48500.004642/2007-58</v>
      </c>
      <c r="E63" s="233">
        <f>VLOOKUP($A63,'Dados de contrato'!$F$2:$AJ$130,'Dados de contrato'!M$131,0)</f>
        <v>0</v>
      </c>
      <c r="F63" s="242">
        <f>VLOOKUP($A63,'Dados de contrato'!$F$2:$AJ$130,'Dados de contrato'!N$131,0)</f>
        <v>38473</v>
      </c>
      <c r="G63" s="241">
        <f>VLOOKUP($A63,'Dados de contrato'!$F$2:$AJ$130,'Dados de contrato'!V$131,0)</f>
        <v>11</v>
      </c>
      <c r="H63" s="241">
        <f>VLOOKUP($A63,'Dados de contrato'!$F$2:$AJ$130,'Dados de contrato'!W$131,0)</f>
        <v>0</v>
      </c>
      <c r="I63" s="266">
        <f>VLOOKUP($A63,'Dados de contrato'!$F$2:$AJ$130,'Dados de contrato'!X$131,0)</f>
        <v>0</v>
      </c>
      <c r="J63" s="266">
        <f>VLOOKUP($A63,'Dados de contrato'!$F$2:$AJ$130,'Dados de contrato'!Y$131,0)</f>
        <v>0</v>
      </c>
      <c r="K63" s="266">
        <f>VLOOKUP($A63,'Dados de contrato'!$F$2:$AJ$130,'Dados de contrato'!Z$131,0)</f>
        <v>0</v>
      </c>
      <c r="L63" s="234">
        <v>44136</v>
      </c>
      <c r="M63" s="233" t="str">
        <f t="shared" si="4"/>
        <v>não se aplica</v>
      </c>
      <c r="N63" s="235" t="str">
        <f t="shared" ca="1" si="5"/>
        <v>não se aplica</v>
      </c>
      <c r="O63" s="236" t="str">
        <f t="shared" ca="1" si="6"/>
        <v>0</v>
      </c>
      <c r="P63" s="237">
        <f>VLOOKUP(DATE(YEAR(F63),MONTH(F63)-1,1),Índices!$A$27:$I$10020,2,0)</f>
        <v>339.03</v>
      </c>
      <c r="Q63" s="237">
        <f>VLOOKUP(DATE(YEAR(L63),MONTH(L63)-1,1),Índices!$A$27:$I$10020,2,0)</f>
        <v>896.505</v>
      </c>
      <c r="R63" s="230">
        <f>VLOOKUP(DATE(YEAR(F63),MONTH(F63)-1,1),Índices!$A$27:$I$10020,3,0)</f>
        <v>2463.11</v>
      </c>
      <c r="S63" s="230">
        <f>VLOOKUP(DATE(YEAR(L63),MONTH(L63)-1,1),Índices!$A$27:$I$10020,3,0)</f>
        <v>5438.12</v>
      </c>
      <c r="T63" s="230">
        <f>VLOOKUP(DATE(YEAR(F63),MONTH(F63)-1,1),Índices!$A$27:$O$10020,4,0)</f>
        <v>2526.02</v>
      </c>
      <c r="U63" s="230">
        <f>VLOOKUP(DATE(YEAR(L63),MONTH(L63)-1,1),Índices!$A$27:$O$10020,4,0)</f>
        <v>5610.72</v>
      </c>
      <c r="V63" s="231">
        <f>VLOOKUP(DATE(YEAR(F63),MONTH(F63)-1,1),Índices!$A$27:$O$10020,9,0)</f>
        <v>8.3404054070533018</v>
      </c>
      <c r="W63" s="231">
        <f>VLOOKUP(DATE(YEAR(L63),MONTH(L63)-1,1),Índices!$A$27:$O$10020,9,0)</f>
        <v>21.269457541291981</v>
      </c>
      <c r="X63" s="231">
        <f>VLOOKUP(DATE(YEAR(F63),MONTH(F63)-1,1),Índices!$A$27:$O$10020,6,0)</f>
        <v>2.5792000000000002</v>
      </c>
      <c r="Y63" s="239">
        <f>VLOOKUP(DATE(YEAR(L63),MONTH(L63)-1,1),Índices!$A$27:$I$10020,5,0)</f>
        <v>5.6252000000000004</v>
      </c>
      <c r="Z63" s="238">
        <f>'VN base'!B$2*($I63*VLOOKUP(DATE(YEAR($L63),MONTH($L63)-1,1),Índices!$A:$I,2,0)/Índices!$B$122
                                 +$J63*VLOOKUP(DATE(YEAR($L63),MONTH($L63)-1,1),Índices!$A:$I,2,0)/Índices!$B$122
                                 +$K63*VLOOKUP(DATE(YEAR($L63),MONTH($L63)-1,1),Índices!$A:$I,5,0)/Índices!$F$122)</f>
        <v>0</v>
      </c>
      <c r="AA63" s="238">
        <f>'VN base'!C$2*($I63*VLOOKUP(DATE(YEAR($L63),MONTH($L63)-1,1),Índices!$A:$I,2,0)/Índices!$B$122
                                 +$J63*VLOOKUP(DATE(YEAR($L63),MONTH($L63)-1,1),Índices!$A:$I,2,0)/Índices!$B$122
                                 +$K63*VLOOKUP(DATE(YEAR($L63),MONTH($L63)-1,1),Índices!$A:$I,5,0)/Índices!$F$122)</f>
        <v>0</v>
      </c>
      <c r="AB63" s="238">
        <f>'VN base'!D$2*($I63*VLOOKUP(DATE(YEAR($L63),MONTH($L63)-1,1),Índices!$A:$I,2,0)/Índices!$B$122
                                 +$J63*VLOOKUP(DATE(YEAR($L63),MONTH($L63)-1,1),Índices!$A:$I,2,0)/Índices!$B$122
                                 +$K63*VLOOKUP(DATE(YEAR($L63),MONTH($L63)-1,1),Índices!$A:$I,5,0)/Índices!$F$122)</f>
        <v>0</v>
      </c>
      <c r="AC63" s="238">
        <f>'VN base'!E$2*($I63*VLOOKUP(DATE(YEAR($L63),MONTH($L63)-1,1),Índices!$A:$I,2,0)/Índices!$B$122
                                 +$J63*VLOOKUP(DATE(YEAR($L63),MONTH($L63)-1,1),Índices!$A:$I,2,0)/Índices!$B$122
                                 +$K63*VLOOKUP(DATE(YEAR($L63),MONTH($L63)-1,1),Índices!$A:$I,5,0)/Índices!$F$122)</f>
        <v>0</v>
      </c>
      <c r="AD63" s="238">
        <f>'VN base'!F$2*($I63*VLOOKUP(DATE(YEAR($L63),MONTH($L63)-1,1),Índices!$A:$I,2,0)/Índices!$B$122
                                 +$J63*VLOOKUP(DATE(YEAR($L63),MONTH($L63)-1,1),Índices!$A:$I,2,0)/Índices!$B$122
                                 +$K63*VLOOKUP(DATE(YEAR($L63),MONTH($L63)-1,1),Índices!$A:$I,5,0)/Índices!$F$122)</f>
        <v>0</v>
      </c>
      <c r="AE63" s="238">
        <f>'VN base'!G$2*($I63*VLOOKUP(DATE(YEAR($L63),MONTH($L63)-1,1),Índices!$A:$I,2,0)/Índices!$B$122
                                 +$J63*VLOOKUP(DATE(YEAR($L63),MONTH($L63)-1,1),Índices!$A:$I,2,0)/Índices!$B$122
                                 +$K63*VLOOKUP(DATE(YEAR($L63),MONTH($L63)-1,1),Índices!$A:$I,5,0)/Índices!$F$122)</f>
        <v>0</v>
      </c>
      <c r="AF63" s="238" t="str">
        <f>IF(J63=0," ",('VN base'!H$2*($I63*VLOOKUP(DATE(YEAR($L63),MONTH($L63)-1,1),Índices!$A:$I,2,0)/Índices!$B$128
                                                   +$J63*VLOOKUP(DATE(YEAR($L63),MONTH($L63)-1,1),Índices!$A:$I,9,0)/Índices!$I$128
                                                   +$K63*VLOOKUP(DATE(YEAR($L63),MONTH($L63)-1,1),Índices!$A:$I,6,0)/Índices!$F$128)))</f>
        <v xml:space="preserve"> </v>
      </c>
      <c r="AG63" s="238" t="str">
        <f>IF(J63=0," ",('VN base'!I$2*($I63*VLOOKUP(DATE(YEAR($L63),MONTH($L63)-1,1),Índices!$A:$I,2,0)/Índices!$B$128
                                                   +$J63*VLOOKUP(DATE(YEAR($L63),MONTH($L63)-1,1),Índices!$A:$I,9,0)/Índices!$I$128
                                                   +$K63*VLOOKUP(DATE(YEAR($L63),MONTH($L63)-1,1),Índices!$A:$I,6,0)/Índices!$F$128)))</f>
        <v xml:space="preserve"> </v>
      </c>
      <c r="AH63" s="240">
        <f t="shared" ca="1" si="7"/>
        <v>0</v>
      </c>
      <c r="AI63" s="233">
        <f t="shared" si="8"/>
        <v>0</v>
      </c>
      <c r="AJ63" s="233">
        <f t="shared" si="0"/>
        <v>105702.95874535</v>
      </c>
      <c r="AK63" s="233">
        <f t="shared" si="1"/>
        <v>24.286093597119088</v>
      </c>
      <c r="AL63" s="235">
        <f t="shared" si="2"/>
        <v>0</v>
      </c>
      <c r="AM63" s="235">
        <f t="shared" si="3"/>
        <v>0</v>
      </c>
      <c r="AN63" s="227">
        <f>(12*894300*VLOOKUP((DATE(YEAR(L63),MONTH(L63)-1,1)),Índices!$A$3:$L$50000,10,0)+
   4613016*VLOOKUP(DATE(YEAR(L63),MONTH(L63)-1,1),Índices!$A$3:$L$50000,11,0)*(94.55*VLOOKUP(DATE(YEAR(L63),MONTH(L63)-1,1),Índices!$A$3:$L$50000,2,0)/Índices!$B$195)+
   4474286*(94.55*VLOOKUP(DATE(YEAR(L63),MONTH(L63)-1,1),Índices!$A$3:$L$50000,2,0)/Índices!$B$195))/
   4474286</f>
        <v>264.02510498339228</v>
      </c>
      <c r="AO63" s="240" t="str">
        <f t="shared" si="10"/>
        <v/>
      </c>
    </row>
    <row r="64" spans="1:41" ht="15.75" customHeight="1" x14ac:dyDescent="0.25">
      <c r="A64" s="241">
        <f>'Dados de contrato'!F64</f>
        <v>63</v>
      </c>
      <c r="B64" s="245" t="str">
        <f ca="1">OFFSET('Dados de contrato'!C$1,A64,0,1,1)</f>
        <v>ERO</v>
      </c>
      <c r="C64" s="246" t="str">
        <f ca="1">OFFSET('Dados de contrato'!D$1,A64,0,1,1)</f>
        <v>Eletrossol Hidrelétrica Cassol Ltda</v>
      </c>
      <c r="D64" s="247" t="str">
        <f>VLOOKUP($A64,'Dados de contrato'!$F$2:$AJ$130,'Dados de contrato'!J$131,0)</f>
        <v>48500.005041/2007-62</v>
      </c>
      <c r="E64" s="233">
        <f>VLOOKUP($A64,'Dados de contrato'!$F$2:$AJ$130,'Dados de contrato'!M$131,0)</f>
        <v>104.8</v>
      </c>
      <c r="F64" s="242">
        <f>VLOOKUP($A64,'Dados de contrato'!$F$2:$AJ$130,'Dados de contrato'!N$131,0)</f>
        <v>39022</v>
      </c>
      <c r="G64" s="241">
        <f>VLOOKUP($A64,'Dados de contrato'!$F$2:$AJ$130,'Dados de contrato'!V$131,0)</f>
        <v>11</v>
      </c>
      <c r="H64" s="241">
        <f>VLOOKUP($A64,'Dados de contrato'!$F$2:$AJ$130,'Dados de contrato'!W$131,0)</f>
        <v>3</v>
      </c>
      <c r="I64" s="266">
        <f>VLOOKUP($A64,'Dados de contrato'!$F$2:$AJ$130,'Dados de contrato'!X$131,0)</f>
        <v>0</v>
      </c>
      <c r="J64" s="266">
        <f>VLOOKUP($A64,'Dados de contrato'!$F$2:$AJ$130,'Dados de contrato'!Y$131,0)</f>
        <v>0</v>
      </c>
      <c r="K64" s="266">
        <f>VLOOKUP($A64,'Dados de contrato'!$F$2:$AJ$130,'Dados de contrato'!Z$131,0)</f>
        <v>0</v>
      </c>
      <c r="L64" s="234">
        <v>44136</v>
      </c>
      <c r="M64" s="233" t="str">
        <f t="shared" si="4"/>
        <v>não se aplica</v>
      </c>
      <c r="N64" s="235" t="str">
        <f t="shared" ca="1" si="5"/>
        <v>não se aplica</v>
      </c>
      <c r="O64" s="236" t="str">
        <f t="shared" ca="1" si="6"/>
        <v>0</v>
      </c>
      <c r="P64" s="237">
        <f>VLOOKUP(DATE(YEAR(F64),MONTH(F64)-1,1),Índices!$A$27:$I$10020,2,0)</f>
        <v>344.15499999999997</v>
      </c>
      <c r="Q64" s="237">
        <f>VLOOKUP(DATE(YEAR(L64),MONTH(L64)-1,1),Índices!$A$27:$I$10020,2,0)</f>
        <v>896.505</v>
      </c>
      <c r="R64" s="230">
        <f>VLOOKUP(DATE(YEAR(F64),MONTH(F64)-1,1),Índices!$A$27:$I$10020,3,0)</f>
        <v>2594.52</v>
      </c>
      <c r="S64" s="230">
        <f>VLOOKUP(DATE(YEAR(L64),MONTH(L64)-1,1),Índices!$A$27:$I$10020,3,0)</f>
        <v>5438.12</v>
      </c>
      <c r="T64" s="230">
        <f>VLOOKUP(DATE(YEAR(F64),MONTH(F64)-1,1),Índices!$A$27:$O$10020,4,0)</f>
        <v>2629.64</v>
      </c>
      <c r="U64" s="230">
        <f>VLOOKUP(DATE(YEAR(L64),MONTH(L64)-1,1),Índices!$A$27:$O$10020,4,0)</f>
        <v>5610.72</v>
      </c>
      <c r="V64" s="231">
        <f>VLOOKUP(DATE(YEAR(F64),MONTH(F64)-1,1),Índices!$A$27:$O$10020,9,0)</f>
        <v>7.516622366437395</v>
      </c>
      <c r="W64" s="231">
        <f>VLOOKUP(DATE(YEAR(L64),MONTH(L64)-1,1),Índices!$A$27:$O$10020,9,0)</f>
        <v>21.269457541291981</v>
      </c>
      <c r="X64" s="231">
        <f>VLOOKUP(DATE(YEAR(F64),MONTH(F64)-1,1),Índices!$A$27:$O$10020,6,0)</f>
        <v>2.1482999999999999</v>
      </c>
      <c r="Y64" s="239">
        <f>VLOOKUP(DATE(YEAR(L64),MONTH(L64)-1,1),Índices!$A$27:$I$10020,5,0)</f>
        <v>5.6252000000000004</v>
      </c>
      <c r="Z64" s="238">
        <f>'VN base'!B$2*($I64*VLOOKUP(DATE(YEAR($L64),MONTH($L64)-1,1),Índices!$A:$I,2,0)/Índices!$B$122
                                 +$J64*VLOOKUP(DATE(YEAR($L64),MONTH($L64)-1,1),Índices!$A:$I,2,0)/Índices!$B$122
                                 +$K64*VLOOKUP(DATE(YEAR($L64),MONTH($L64)-1,1),Índices!$A:$I,5,0)/Índices!$F$122)</f>
        <v>0</v>
      </c>
      <c r="AA64" s="238">
        <f>'VN base'!C$2*($I64*VLOOKUP(DATE(YEAR($L64),MONTH($L64)-1,1),Índices!$A:$I,2,0)/Índices!$B$122
                                 +$J64*VLOOKUP(DATE(YEAR($L64),MONTH($L64)-1,1),Índices!$A:$I,2,0)/Índices!$B$122
                                 +$K64*VLOOKUP(DATE(YEAR($L64),MONTH($L64)-1,1),Índices!$A:$I,5,0)/Índices!$F$122)</f>
        <v>0</v>
      </c>
      <c r="AB64" s="238">
        <f>'VN base'!D$2*($I64*VLOOKUP(DATE(YEAR($L64),MONTH($L64)-1,1),Índices!$A:$I,2,0)/Índices!$B$122
                                 +$J64*VLOOKUP(DATE(YEAR($L64),MONTH($L64)-1,1),Índices!$A:$I,2,0)/Índices!$B$122
                                 +$K64*VLOOKUP(DATE(YEAR($L64),MONTH($L64)-1,1),Índices!$A:$I,5,0)/Índices!$F$122)</f>
        <v>0</v>
      </c>
      <c r="AC64" s="238">
        <f>'VN base'!E$2*($I64*VLOOKUP(DATE(YEAR($L64),MONTH($L64)-1,1),Índices!$A:$I,2,0)/Índices!$B$122
                                 +$J64*VLOOKUP(DATE(YEAR($L64),MONTH($L64)-1,1),Índices!$A:$I,2,0)/Índices!$B$122
                                 +$K64*VLOOKUP(DATE(YEAR($L64),MONTH($L64)-1,1),Índices!$A:$I,5,0)/Índices!$F$122)</f>
        <v>0</v>
      </c>
      <c r="AD64" s="238">
        <f>'VN base'!F$2*($I64*VLOOKUP(DATE(YEAR($L64),MONTH($L64)-1,1),Índices!$A:$I,2,0)/Índices!$B$122
                                 +$J64*VLOOKUP(DATE(YEAR($L64),MONTH($L64)-1,1),Índices!$A:$I,2,0)/Índices!$B$122
                                 +$K64*VLOOKUP(DATE(YEAR($L64),MONTH($L64)-1,1),Índices!$A:$I,5,0)/Índices!$F$122)</f>
        <v>0</v>
      </c>
      <c r="AE64" s="238">
        <f>'VN base'!G$2*($I64*VLOOKUP(DATE(YEAR($L64),MONTH($L64)-1,1),Índices!$A:$I,2,0)/Índices!$B$122
                                 +$J64*VLOOKUP(DATE(YEAR($L64),MONTH($L64)-1,1),Índices!$A:$I,2,0)/Índices!$B$122
                                 +$K64*VLOOKUP(DATE(YEAR($L64),MONTH($L64)-1,1),Índices!$A:$I,5,0)/Índices!$F$122)</f>
        <v>0</v>
      </c>
      <c r="AF64" s="238" t="str">
        <f>IF(J64=0," ",('VN base'!H$2*($I64*VLOOKUP(DATE(YEAR($L64),MONTH($L64)-1,1),Índices!$A:$I,2,0)/Índices!$B$128
                                                   +$J64*VLOOKUP(DATE(YEAR($L64),MONTH($L64)-1,1),Índices!$A:$I,9,0)/Índices!$I$128
                                                   +$K64*VLOOKUP(DATE(YEAR($L64),MONTH($L64)-1,1),Índices!$A:$I,6,0)/Índices!$F$128)))</f>
        <v xml:space="preserve"> </v>
      </c>
      <c r="AG64" s="238" t="str">
        <f>IF(J64=0," ",('VN base'!I$2*($I64*VLOOKUP(DATE(YEAR($L64),MONTH($L64)-1,1),Índices!$A:$I,2,0)/Índices!$B$128
                                                   +$J64*VLOOKUP(DATE(YEAR($L64),MONTH($L64)-1,1),Índices!$A:$I,9,0)/Índices!$I$128
                                                   +$K64*VLOOKUP(DATE(YEAR($L64),MONTH($L64)-1,1),Índices!$A:$I,6,0)/Índices!$F$128)))</f>
        <v xml:space="preserve"> </v>
      </c>
      <c r="AH64" s="240">
        <f t="shared" ca="1" si="7"/>
        <v>0</v>
      </c>
      <c r="AI64" s="233">
        <f t="shared" si="8"/>
        <v>272.99828275050487</v>
      </c>
      <c r="AJ64" s="233">
        <f t="shared" si="0"/>
        <v>112931.17098064149</v>
      </c>
      <c r="AK64" s="233">
        <f t="shared" si="1"/>
        <v>23.056025777407768</v>
      </c>
      <c r="AL64" s="235">
        <f t="shared" si="2"/>
        <v>1.4506704522886587</v>
      </c>
      <c r="AM64" s="235">
        <f t="shared" si="3"/>
        <v>0</v>
      </c>
      <c r="AN64" s="227">
        <f>(12*894300*VLOOKUP((DATE(YEAR(L64),MONTH(L64)-1,1)),Índices!$A$3:$L$50000,10,0)+
   4613016*VLOOKUP(DATE(YEAR(L64),MONTH(L64)-1,1),Índices!$A$3:$L$50000,11,0)*(94.55*VLOOKUP(DATE(YEAR(L64),MONTH(L64)-1,1),Índices!$A$3:$L$50000,2,0)/Índices!$B$195)+
   4474286*(94.55*VLOOKUP(DATE(YEAR(L64),MONTH(L64)-1,1),Índices!$A$3:$L$50000,2,0)/Índices!$B$195))/
   4474286</f>
        <v>264.02510498339228</v>
      </c>
      <c r="AO64" s="240">
        <f t="shared" si="10"/>
        <v>272.99828275050487</v>
      </c>
    </row>
    <row r="65" spans="1:41" ht="15.75" customHeight="1" x14ac:dyDescent="0.25">
      <c r="A65" s="241">
        <f>'Dados de contrato'!F65</f>
        <v>64</v>
      </c>
      <c r="B65" s="245" t="str">
        <f ca="1">OFFSET('Dados de contrato'!C$1,A65,0,1,1)</f>
        <v>ERO</v>
      </c>
      <c r="C65" s="246" t="str">
        <f ca="1">OFFSET('Dados de contrato'!D$1,A65,0,1,1)</f>
        <v>Maurício Martinuv</v>
      </c>
      <c r="D65" s="247" t="str">
        <f>VLOOKUP($A65,'Dados de contrato'!$F$2:$AJ$130,'Dados de contrato'!J$131,0)</f>
        <v>48500.005044/2007-04</v>
      </c>
      <c r="E65" s="233">
        <f>VLOOKUP($A65,'Dados de contrato'!$F$2:$AJ$130,'Dados de contrato'!M$131,0)</f>
        <v>98.29</v>
      </c>
      <c r="F65" s="242">
        <f>VLOOKUP($A65,'Dados de contrato'!$F$2:$AJ$130,'Dados de contrato'!N$131,0)</f>
        <v>39022</v>
      </c>
      <c r="G65" s="241">
        <f>VLOOKUP($A65,'Dados de contrato'!$F$2:$AJ$130,'Dados de contrato'!V$131,0)</f>
        <v>11</v>
      </c>
      <c r="H65" s="241">
        <f>VLOOKUP($A65,'Dados de contrato'!$F$2:$AJ$130,'Dados de contrato'!W$131,0)</f>
        <v>3</v>
      </c>
      <c r="I65" s="266">
        <f>VLOOKUP($A65,'Dados de contrato'!$F$2:$AJ$130,'Dados de contrato'!X$131,0)</f>
        <v>0</v>
      </c>
      <c r="J65" s="266">
        <f>VLOOKUP($A65,'Dados de contrato'!$F$2:$AJ$130,'Dados de contrato'!Y$131,0)</f>
        <v>0</v>
      </c>
      <c r="K65" s="266">
        <f>VLOOKUP($A65,'Dados de contrato'!$F$2:$AJ$130,'Dados de contrato'!Z$131,0)</f>
        <v>0</v>
      </c>
      <c r="L65" s="234">
        <v>44136</v>
      </c>
      <c r="M65" s="233" t="str">
        <f t="shared" si="4"/>
        <v>não se aplica</v>
      </c>
      <c r="N65" s="235" t="str">
        <f t="shared" ca="1" si="5"/>
        <v>não se aplica</v>
      </c>
      <c r="O65" s="236" t="str">
        <f t="shared" ca="1" si="6"/>
        <v>0</v>
      </c>
      <c r="P65" s="237">
        <f>VLOOKUP(DATE(YEAR(F65),MONTH(F65)-1,1),Índices!$A$27:$I$10020,2,0)</f>
        <v>344.15499999999997</v>
      </c>
      <c r="Q65" s="237">
        <f>VLOOKUP(DATE(YEAR(L65),MONTH(L65)-1,1),Índices!$A$27:$I$10020,2,0)</f>
        <v>896.505</v>
      </c>
      <c r="R65" s="230">
        <f>VLOOKUP(DATE(YEAR(F65),MONTH(F65)-1,1),Índices!$A$27:$I$10020,3,0)</f>
        <v>2594.52</v>
      </c>
      <c r="S65" s="230">
        <f>VLOOKUP(DATE(YEAR(L65),MONTH(L65)-1,1),Índices!$A$27:$I$10020,3,0)</f>
        <v>5438.12</v>
      </c>
      <c r="T65" s="230">
        <f>VLOOKUP(DATE(YEAR(F65),MONTH(F65)-1,1),Índices!$A$27:$O$10020,4,0)</f>
        <v>2629.64</v>
      </c>
      <c r="U65" s="230">
        <f>VLOOKUP(DATE(YEAR(L65),MONTH(L65)-1,1),Índices!$A$27:$O$10020,4,0)</f>
        <v>5610.72</v>
      </c>
      <c r="V65" s="231">
        <f>VLOOKUP(DATE(YEAR(F65),MONTH(F65)-1,1),Índices!$A$27:$O$10020,9,0)</f>
        <v>7.516622366437395</v>
      </c>
      <c r="W65" s="231">
        <f>VLOOKUP(DATE(YEAR(L65),MONTH(L65)-1,1),Índices!$A$27:$O$10020,9,0)</f>
        <v>21.269457541291981</v>
      </c>
      <c r="X65" s="231">
        <f>VLOOKUP(DATE(YEAR(F65),MONTH(F65)-1,1),Índices!$A$27:$O$10020,6,0)</f>
        <v>2.1482999999999999</v>
      </c>
      <c r="Y65" s="239">
        <f>VLOOKUP(DATE(YEAR(L65),MONTH(L65)-1,1),Índices!$A$27:$I$10020,5,0)</f>
        <v>5.6252000000000004</v>
      </c>
      <c r="Z65" s="238">
        <f>'VN base'!B$2*($I65*VLOOKUP(DATE(YEAR($L65),MONTH($L65)-1,1),Índices!$A:$I,2,0)/Índices!$B$122
                                 +$J65*VLOOKUP(DATE(YEAR($L65),MONTH($L65)-1,1),Índices!$A:$I,2,0)/Índices!$B$122
                                 +$K65*VLOOKUP(DATE(YEAR($L65),MONTH($L65)-1,1),Índices!$A:$I,5,0)/Índices!$F$122)</f>
        <v>0</v>
      </c>
      <c r="AA65" s="238">
        <f>'VN base'!C$2*($I65*VLOOKUP(DATE(YEAR($L65),MONTH($L65)-1,1),Índices!$A:$I,2,0)/Índices!$B$122
                                 +$J65*VLOOKUP(DATE(YEAR($L65),MONTH($L65)-1,1),Índices!$A:$I,2,0)/Índices!$B$122
                                 +$K65*VLOOKUP(DATE(YEAR($L65),MONTH($L65)-1,1),Índices!$A:$I,5,0)/Índices!$F$122)</f>
        <v>0</v>
      </c>
      <c r="AB65" s="238">
        <f>'VN base'!D$2*($I65*VLOOKUP(DATE(YEAR($L65),MONTH($L65)-1,1),Índices!$A:$I,2,0)/Índices!$B$122
                                 +$J65*VLOOKUP(DATE(YEAR($L65),MONTH($L65)-1,1),Índices!$A:$I,2,0)/Índices!$B$122
                                 +$K65*VLOOKUP(DATE(YEAR($L65),MONTH($L65)-1,1),Índices!$A:$I,5,0)/Índices!$F$122)</f>
        <v>0</v>
      </c>
      <c r="AC65" s="238">
        <f>'VN base'!E$2*($I65*VLOOKUP(DATE(YEAR($L65),MONTH($L65)-1,1),Índices!$A:$I,2,0)/Índices!$B$122
                                 +$J65*VLOOKUP(DATE(YEAR($L65),MONTH($L65)-1,1),Índices!$A:$I,2,0)/Índices!$B$122
                                 +$K65*VLOOKUP(DATE(YEAR($L65),MONTH($L65)-1,1),Índices!$A:$I,5,0)/Índices!$F$122)</f>
        <v>0</v>
      </c>
      <c r="AD65" s="238">
        <f>'VN base'!F$2*($I65*VLOOKUP(DATE(YEAR($L65),MONTH($L65)-1,1),Índices!$A:$I,2,0)/Índices!$B$122
                                 +$J65*VLOOKUP(DATE(YEAR($L65),MONTH($L65)-1,1),Índices!$A:$I,2,0)/Índices!$B$122
                                 +$K65*VLOOKUP(DATE(YEAR($L65),MONTH($L65)-1,1),Índices!$A:$I,5,0)/Índices!$F$122)</f>
        <v>0</v>
      </c>
      <c r="AE65" s="238">
        <f>'VN base'!G$2*($I65*VLOOKUP(DATE(YEAR($L65),MONTH($L65)-1,1),Índices!$A:$I,2,0)/Índices!$B$122
                                 +$J65*VLOOKUP(DATE(YEAR($L65),MONTH($L65)-1,1),Índices!$A:$I,2,0)/Índices!$B$122
                                 +$K65*VLOOKUP(DATE(YEAR($L65),MONTH($L65)-1,1),Índices!$A:$I,5,0)/Índices!$F$122)</f>
        <v>0</v>
      </c>
      <c r="AF65" s="238" t="str">
        <f>IF(J65=0," ",('VN base'!H$2*($I65*VLOOKUP(DATE(YEAR($L65),MONTH($L65)-1,1),Índices!$A:$I,2,0)/Índices!$B$128
                                                   +$J65*VLOOKUP(DATE(YEAR($L65),MONTH($L65)-1,1),Índices!$A:$I,9,0)/Índices!$I$128
                                                   +$K65*VLOOKUP(DATE(YEAR($L65),MONTH($L65)-1,1),Índices!$A:$I,6,0)/Índices!$F$128)))</f>
        <v xml:space="preserve"> </v>
      </c>
      <c r="AG65" s="238" t="str">
        <f>IF(J65=0," ",('VN base'!I$2*($I65*VLOOKUP(DATE(YEAR($L65),MONTH($L65)-1,1),Índices!$A:$I,2,0)/Índices!$B$128
                                                   +$J65*VLOOKUP(DATE(YEAR($L65),MONTH($L65)-1,1),Índices!$A:$I,9,0)/Índices!$I$128
                                                   +$K65*VLOOKUP(DATE(YEAR($L65),MONTH($L65)-1,1),Índices!$A:$I,6,0)/Índices!$F$128)))</f>
        <v xml:space="preserve"> </v>
      </c>
      <c r="AH65" s="240">
        <f t="shared" ca="1" si="7"/>
        <v>0</v>
      </c>
      <c r="AI65" s="233">
        <f t="shared" si="8"/>
        <v>256.04008789644206</v>
      </c>
      <c r="AJ65" s="233">
        <f t="shared" si="0"/>
        <v>112931.17098064149</v>
      </c>
      <c r="AK65" s="233">
        <f t="shared" si="1"/>
        <v>23.056025777407768</v>
      </c>
      <c r="AL65" s="235">
        <f t="shared" si="2"/>
        <v>1.4506704522886587</v>
      </c>
      <c r="AM65" s="235">
        <f t="shared" si="3"/>
        <v>0</v>
      </c>
      <c r="AN65" s="227">
        <f>(12*894300*VLOOKUP((DATE(YEAR(L65),MONTH(L65)-1,1)),Índices!$A$3:$L$50000,10,0)+
   4613016*VLOOKUP(DATE(YEAR(L65),MONTH(L65)-1,1),Índices!$A$3:$L$50000,11,0)*(94.55*VLOOKUP(DATE(YEAR(L65),MONTH(L65)-1,1),Índices!$A$3:$L$50000,2,0)/Índices!$B$195)+
   4474286*(94.55*VLOOKUP(DATE(YEAR(L65),MONTH(L65)-1,1),Índices!$A$3:$L$50000,2,0)/Índices!$B$195))/
   4474286</f>
        <v>264.02510498339228</v>
      </c>
      <c r="AO65" s="240">
        <f t="shared" si="10"/>
        <v>256.04008789644206</v>
      </c>
    </row>
    <row r="66" spans="1:41" ht="15.75" customHeight="1" x14ac:dyDescent="0.25">
      <c r="A66" s="241">
        <f>'Dados de contrato'!F66</f>
        <v>65</v>
      </c>
      <c r="B66" s="245" t="str">
        <f ca="1">OFFSET('Dados de contrato'!C$1,A66,0,1,1)</f>
        <v>Edp ES</v>
      </c>
      <c r="C66" s="246" t="str">
        <f ca="1">OFFSET('Dados de contrato'!D$1,A66,0,1,1)</f>
        <v>Castelo Energética</v>
      </c>
      <c r="D66" s="247" t="str">
        <f>VLOOKUP($A66,'Dados de contrato'!$F$2:$AJ$130,'Dados de contrato'!J$131,0)</f>
        <v>48500.005398/2002-92</v>
      </c>
      <c r="E66" s="233">
        <f>VLOOKUP($A66,'Dados de contrato'!$F$2:$AJ$130,'Dados de contrato'!M$131,0)</f>
        <v>107.49</v>
      </c>
      <c r="F66" s="242">
        <f>VLOOKUP($A66,'Dados de contrato'!$F$2:$AJ$130,'Dados de contrato'!N$131,0)</f>
        <v>37834</v>
      </c>
      <c r="G66" s="241">
        <f>VLOOKUP($A66,'Dados de contrato'!$F$2:$AJ$130,'Dados de contrato'!V$131,0)</f>
        <v>3</v>
      </c>
      <c r="H66" s="241">
        <f>VLOOKUP($A66,'Dados de contrato'!$F$2:$AJ$130,'Dados de contrato'!W$131,0)</f>
        <v>3</v>
      </c>
      <c r="I66" s="266">
        <f>VLOOKUP($A66,'Dados de contrato'!$F$2:$AJ$130,'Dados de contrato'!X$131,0)</f>
        <v>0</v>
      </c>
      <c r="J66" s="266">
        <f>VLOOKUP($A66,'Dados de contrato'!$F$2:$AJ$130,'Dados de contrato'!Y$131,0)</f>
        <v>0</v>
      </c>
      <c r="K66" s="266">
        <f>VLOOKUP($A66,'Dados de contrato'!$F$2:$AJ$130,'Dados de contrato'!Z$131,0)</f>
        <v>0</v>
      </c>
      <c r="L66" s="234">
        <v>44136</v>
      </c>
      <c r="M66" s="233" t="str">
        <f t="shared" si="4"/>
        <v>não se aplica</v>
      </c>
      <c r="N66" s="235" t="str">
        <f t="shared" ca="1" si="5"/>
        <v>não se aplica</v>
      </c>
      <c r="O66" s="236" t="str">
        <f t="shared" ca="1" si="6"/>
        <v>0</v>
      </c>
      <c r="P66" s="237">
        <f>VLOOKUP(DATE(YEAR(F66),MONTH(F66)-1,1),Índices!$A$27:$I$10020,2,0)</f>
        <v>285.649</v>
      </c>
      <c r="Q66" s="237">
        <f>VLOOKUP(DATE(YEAR(L66),MONTH(L66)-1,1),Índices!$A$27:$I$10020,2,0)</f>
        <v>896.505</v>
      </c>
      <c r="R66" s="230">
        <f>VLOOKUP(DATE(YEAR(F66),MONTH(F66)-1,1),Índices!$A$27:$I$10020,3,0)</f>
        <v>2179.58</v>
      </c>
      <c r="S66" s="230">
        <f>VLOOKUP(DATE(YEAR(L66),MONTH(L66)-1,1),Índices!$A$27:$I$10020,3,0)</f>
        <v>5438.12</v>
      </c>
      <c r="T66" s="230">
        <f>VLOOKUP(DATE(YEAR(F66),MONTH(F66)-1,1),Índices!$A$27:$O$10020,4,0)</f>
        <v>2265.4699999999998</v>
      </c>
      <c r="U66" s="230">
        <f>VLOOKUP(DATE(YEAR(L66),MONTH(L66)-1,1),Índices!$A$27:$O$10020,4,0)</f>
        <v>5610.72</v>
      </c>
      <c r="V66" s="231">
        <f>VLOOKUP(DATE(YEAR(F66),MONTH(F66)-1,1),Índices!$A$27:$O$10020,9,0)</f>
        <v>7.7703072742824126</v>
      </c>
      <c r="W66" s="231">
        <f>VLOOKUP(DATE(YEAR(L66),MONTH(L66)-1,1),Índices!$A$27:$O$10020,9,0)</f>
        <v>21.269457541291981</v>
      </c>
      <c r="X66" s="231">
        <f>VLOOKUP(DATE(YEAR(F66),MONTH(F66)-1,1),Índices!$A$27:$O$10020,6,0)</f>
        <v>2.8797999999999999</v>
      </c>
      <c r="Y66" s="239">
        <f>VLOOKUP(DATE(YEAR(L66),MONTH(L66)-1,1),Índices!$A$27:$I$10020,5,0)</f>
        <v>5.6252000000000004</v>
      </c>
      <c r="Z66" s="238">
        <f>'VN base'!B$2*($I66*VLOOKUP(DATE(YEAR($L66),MONTH($L66)-1,1),Índices!$A:$I,2,0)/Índices!$B$122
                                 +$J66*VLOOKUP(DATE(YEAR($L66),MONTH($L66)-1,1),Índices!$A:$I,2,0)/Índices!$B$122
                                 +$K66*VLOOKUP(DATE(YEAR($L66),MONTH($L66)-1,1),Índices!$A:$I,5,0)/Índices!$F$122)</f>
        <v>0</v>
      </c>
      <c r="AA66" s="238">
        <f>'VN base'!C$2*($I66*VLOOKUP(DATE(YEAR($L66),MONTH($L66)-1,1),Índices!$A:$I,2,0)/Índices!$B$122
                                 +$J66*VLOOKUP(DATE(YEAR($L66),MONTH($L66)-1,1),Índices!$A:$I,2,0)/Índices!$B$122
                                 +$K66*VLOOKUP(DATE(YEAR($L66),MONTH($L66)-1,1),Índices!$A:$I,5,0)/Índices!$F$122)</f>
        <v>0</v>
      </c>
      <c r="AB66" s="238">
        <f>'VN base'!D$2*($I66*VLOOKUP(DATE(YEAR($L66),MONTH($L66)-1,1),Índices!$A:$I,2,0)/Índices!$B$122
                                 +$J66*VLOOKUP(DATE(YEAR($L66),MONTH($L66)-1,1),Índices!$A:$I,2,0)/Índices!$B$122
                                 +$K66*VLOOKUP(DATE(YEAR($L66),MONTH($L66)-1,1),Índices!$A:$I,5,0)/Índices!$F$122)</f>
        <v>0</v>
      </c>
      <c r="AC66" s="238">
        <f>'VN base'!E$2*($I66*VLOOKUP(DATE(YEAR($L66),MONTH($L66)-1,1),Índices!$A:$I,2,0)/Índices!$B$122
                                 +$J66*VLOOKUP(DATE(YEAR($L66),MONTH($L66)-1,1),Índices!$A:$I,2,0)/Índices!$B$122
                                 +$K66*VLOOKUP(DATE(YEAR($L66),MONTH($L66)-1,1),Índices!$A:$I,5,0)/Índices!$F$122)</f>
        <v>0</v>
      </c>
      <c r="AD66" s="238">
        <f>'VN base'!F$2*($I66*VLOOKUP(DATE(YEAR($L66),MONTH($L66)-1,1),Índices!$A:$I,2,0)/Índices!$B$122
                                 +$J66*VLOOKUP(DATE(YEAR($L66),MONTH($L66)-1,1),Índices!$A:$I,2,0)/Índices!$B$122
                                 +$K66*VLOOKUP(DATE(YEAR($L66),MONTH($L66)-1,1),Índices!$A:$I,5,0)/Índices!$F$122)</f>
        <v>0</v>
      </c>
      <c r="AE66" s="238">
        <f>'VN base'!G$2*($I66*VLOOKUP(DATE(YEAR($L66),MONTH($L66)-1,1),Índices!$A:$I,2,0)/Índices!$B$122
                                 +$J66*VLOOKUP(DATE(YEAR($L66),MONTH($L66)-1,1),Índices!$A:$I,2,0)/Índices!$B$122
                                 +$K66*VLOOKUP(DATE(YEAR($L66),MONTH($L66)-1,1),Índices!$A:$I,5,0)/Índices!$F$122)</f>
        <v>0</v>
      </c>
      <c r="AF66" s="238" t="str">
        <f>IF(J66=0," ",('VN base'!H$2*($I66*VLOOKUP(DATE(YEAR($L66),MONTH($L66)-1,1),Índices!$A:$I,2,0)/Índices!$B$128
                                                   +$J66*VLOOKUP(DATE(YEAR($L66),MONTH($L66)-1,1),Índices!$A:$I,9,0)/Índices!$I$128
                                                   +$K66*VLOOKUP(DATE(YEAR($L66),MONTH($L66)-1,1),Índices!$A:$I,6,0)/Índices!$F$128)))</f>
        <v xml:space="preserve"> </v>
      </c>
      <c r="AG66" s="238" t="str">
        <f>IF(J66=0," ",('VN base'!I$2*($I66*VLOOKUP(DATE(YEAR($L66),MONTH($L66)-1,1),Índices!$A:$I,2,0)/Índices!$B$128
                                                   +$J66*VLOOKUP(DATE(YEAR($L66),MONTH($L66)-1,1),Índices!$A:$I,9,0)/Índices!$I$128
                                                   +$K66*VLOOKUP(DATE(YEAR($L66),MONTH($L66)-1,1),Índices!$A:$I,6,0)/Índices!$F$128)))</f>
        <v xml:space="preserve"> </v>
      </c>
      <c r="AH66" s="240">
        <f t="shared" ca="1" si="7"/>
        <v>0</v>
      </c>
      <c r="AI66" s="233">
        <f t="shared" si="8"/>
        <v>337.35571435573024</v>
      </c>
      <c r="AJ66" s="233">
        <f t="shared" ref="AJ66:AJ129" si="11">IFERROR(F66*R66/Q66,"")</f>
        <v>91981.896051890391</v>
      </c>
      <c r="AK66" s="233">
        <f t="shared" ref="AK66:AK129" si="12">IFERROR(G66*S66/R66,"")</f>
        <v>7.4850934583727149</v>
      </c>
      <c r="AL66" s="235">
        <f t="shared" ref="AL66:AL129" si="13">IFERROR(H66*T66/S66,"")</f>
        <v>1.2497719800225078</v>
      </c>
      <c r="AM66" s="235">
        <f t="shared" ref="AM66:AM129" si="14">IFERROR(I66*U66/T66,"")</f>
        <v>0</v>
      </c>
      <c r="AN66" s="227">
        <f>(12*894300*VLOOKUP((DATE(YEAR(L66),MONTH(L66)-1,1)),Índices!$A$3:$L$50000,10,0)+
   4613016*VLOOKUP(DATE(YEAR(L66),MONTH(L66)-1,1),Índices!$A$3:$L$50000,11,0)*(94.55*VLOOKUP(DATE(YEAR(L66),MONTH(L66)-1,1),Índices!$A$3:$L$50000,2,0)/Índices!$B$195)+
   4474286*(94.55*VLOOKUP(DATE(YEAR(L66),MONTH(L66)-1,1),Índices!$A$3:$L$50000,2,0)/Índices!$B$195))/
   4474286</f>
        <v>264.02510498339228</v>
      </c>
      <c r="AO66" s="240">
        <f t="shared" si="10"/>
        <v>337.35571435573024</v>
      </c>
    </row>
    <row r="67" spans="1:41" ht="15.75" customHeight="1" x14ac:dyDescent="0.25">
      <c r="A67" s="241">
        <f>'Dados de contrato'!F67</f>
        <v>66</v>
      </c>
      <c r="B67" s="245" t="str">
        <f ca="1">OFFSET('Dados de contrato'!C$1,A67,0,1,1)</f>
        <v>EMT</v>
      </c>
      <c r="C67" s="246" t="str">
        <f ca="1">OFFSET('Dados de contrato'!D$1,A67,0,1,1)</f>
        <v xml:space="preserve">Arapucel Ombreiras S/A </v>
      </c>
      <c r="D67" s="247" t="str">
        <f>VLOOKUP($A67,'Dados de contrato'!$F$2:$AJ$130,'Dados de contrato'!J$131,0)</f>
        <v>48500.004167/2002-34</v>
      </c>
      <c r="E67" s="233">
        <f>VLOOKUP($A67,'Dados de contrato'!$F$2:$AJ$130,'Dados de contrato'!M$131,0)</f>
        <v>68</v>
      </c>
      <c r="F67" s="242">
        <f>VLOOKUP($A67,'Dados de contrato'!$F$2:$AJ$130,'Dados de contrato'!N$131,0)</f>
        <v>36923</v>
      </c>
      <c r="G67" s="241">
        <f>VLOOKUP($A67,'Dados de contrato'!$F$2:$AJ$130,'Dados de contrato'!V$131,0)</f>
        <v>0</v>
      </c>
      <c r="H67" s="241">
        <f>VLOOKUP($A67,'Dados de contrato'!$F$2:$AJ$130,'Dados de contrato'!W$131,0)</f>
        <v>0</v>
      </c>
      <c r="I67" s="266">
        <f>VLOOKUP($A67,'Dados de contrato'!$F$2:$AJ$130,'Dados de contrato'!X$131,0)</f>
        <v>0</v>
      </c>
      <c r="J67" s="266">
        <f>VLOOKUP($A67,'Dados de contrato'!$F$2:$AJ$130,'Dados de contrato'!Y$131,0)</f>
        <v>0</v>
      </c>
      <c r="K67" s="266">
        <f>VLOOKUP($A67,'Dados de contrato'!$F$2:$AJ$130,'Dados de contrato'!Z$131,0)</f>
        <v>0</v>
      </c>
      <c r="L67" s="234">
        <v>44136</v>
      </c>
      <c r="M67" s="233" t="str">
        <f t="shared" ref="M67:M130" si="15">IF(G67=2,E67*(I67*(Q67/P67)+J67*(W67/V67)+K67*(Y67/X67)),"não se aplica")</f>
        <v>não se aplica</v>
      </c>
      <c r="N67" s="235" t="str">
        <f t="shared" ref="N67:N130" ca="1" si="16">IF(G67=2,OFFSET(Z67,0,H67-2,1,1),"não se aplica")</f>
        <v>não se aplica</v>
      </c>
      <c r="O67" s="236" t="str">
        <f t="shared" ref="O67:O130" ca="1" si="17">IFERROR(M67/N67,"0")</f>
        <v>0</v>
      </c>
      <c r="P67" s="237">
        <f>VLOOKUP(DATE(YEAR(F67),MONTH(F67)-1,1),Índices!$A$27:$I$10020,2,0)</f>
        <v>197.04499999999999</v>
      </c>
      <c r="Q67" s="237">
        <f>VLOOKUP(DATE(YEAR(L67),MONTH(L67)-1,1),Índices!$A$27:$I$10020,2,0)</f>
        <v>896.505</v>
      </c>
      <c r="R67" s="230">
        <f>VLOOKUP(DATE(YEAR(F67),MONTH(F67)-1,1),Índices!$A$27:$I$10020,3,0)</f>
        <v>1693.07</v>
      </c>
      <c r="S67" s="230">
        <f>VLOOKUP(DATE(YEAR(L67),MONTH(L67)-1,1),Índices!$A$27:$I$10020,3,0)</f>
        <v>5438.12</v>
      </c>
      <c r="T67" s="230">
        <f>VLOOKUP(DATE(YEAR(F67),MONTH(F67)-1,1),Índices!$A$27:$O$10020,4,0)</f>
        <v>1685.19</v>
      </c>
      <c r="U67" s="230">
        <f>VLOOKUP(DATE(YEAR(L67),MONTH(L67)-1,1),Índices!$A$27:$O$10020,4,0)</f>
        <v>5610.72</v>
      </c>
      <c r="V67" s="231">
        <f>VLOOKUP(DATE(YEAR(F67),MONTH(F67)-1,1),Índices!$A$27:$O$10020,9,0)</f>
        <v>5.0370961582568778</v>
      </c>
      <c r="W67" s="231">
        <f>VLOOKUP(DATE(YEAR(L67),MONTH(L67)-1,1),Índices!$A$27:$O$10020,9,0)</f>
        <v>21.269457541291981</v>
      </c>
      <c r="X67" s="231">
        <f>VLOOKUP(DATE(YEAR(F67),MONTH(F67)-1,1),Índices!$A$27:$O$10020,6,0)</f>
        <v>1.9544999999999999</v>
      </c>
      <c r="Y67" s="239">
        <f>VLOOKUP(DATE(YEAR(L67),MONTH(L67)-1,1),Índices!$A$27:$I$10020,5,0)</f>
        <v>5.6252000000000004</v>
      </c>
      <c r="Z67" s="238">
        <f>'VN base'!B$2*($I67*VLOOKUP(DATE(YEAR($L67),MONTH($L67)-1,1),Índices!$A:$I,2,0)/Índices!$B$122
                                 +$J67*VLOOKUP(DATE(YEAR($L67),MONTH($L67)-1,1),Índices!$A:$I,2,0)/Índices!$B$122
                                 +$K67*VLOOKUP(DATE(YEAR($L67),MONTH($L67)-1,1),Índices!$A:$I,5,0)/Índices!$F$122)</f>
        <v>0</v>
      </c>
      <c r="AA67" s="238">
        <f>'VN base'!C$2*($I67*VLOOKUP(DATE(YEAR($L67),MONTH($L67)-1,1),Índices!$A:$I,2,0)/Índices!$B$122
                                 +$J67*VLOOKUP(DATE(YEAR($L67),MONTH($L67)-1,1),Índices!$A:$I,2,0)/Índices!$B$122
                                 +$K67*VLOOKUP(DATE(YEAR($L67),MONTH($L67)-1,1),Índices!$A:$I,5,0)/Índices!$F$122)</f>
        <v>0</v>
      </c>
      <c r="AB67" s="238">
        <f>'VN base'!D$2*($I67*VLOOKUP(DATE(YEAR($L67),MONTH($L67)-1,1),Índices!$A:$I,2,0)/Índices!$B$122
                                 +$J67*VLOOKUP(DATE(YEAR($L67),MONTH($L67)-1,1),Índices!$A:$I,2,0)/Índices!$B$122
                                 +$K67*VLOOKUP(DATE(YEAR($L67),MONTH($L67)-1,1),Índices!$A:$I,5,0)/Índices!$F$122)</f>
        <v>0</v>
      </c>
      <c r="AC67" s="238">
        <f>'VN base'!E$2*($I67*VLOOKUP(DATE(YEAR($L67),MONTH($L67)-1,1),Índices!$A:$I,2,0)/Índices!$B$122
                                 +$J67*VLOOKUP(DATE(YEAR($L67),MONTH($L67)-1,1),Índices!$A:$I,2,0)/Índices!$B$122
                                 +$K67*VLOOKUP(DATE(YEAR($L67),MONTH($L67)-1,1),Índices!$A:$I,5,0)/Índices!$F$122)</f>
        <v>0</v>
      </c>
      <c r="AD67" s="238">
        <f>'VN base'!F$2*($I67*VLOOKUP(DATE(YEAR($L67),MONTH($L67)-1,1),Índices!$A:$I,2,0)/Índices!$B$122
                                 +$J67*VLOOKUP(DATE(YEAR($L67),MONTH($L67)-1,1),Índices!$A:$I,2,0)/Índices!$B$122
                                 +$K67*VLOOKUP(DATE(YEAR($L67),MONTH($L67)-1,1),Índices!$A:$I,5,0)/Índices!$F$122)</f>
        <v>0</v>
      </c>
      <c r="AE67" s="238">
        <f>'VN base'!G$2*($I67*VLOOKUP(DATE(YEAR($L67),MONTH($L67)-1,1),Índices!$A:$I,2,0)/Índices!$B$122
                                 +$J67*VLOOKUP(DATE(YEAR($L67),MONTH($L67)-1,1),Índices!$A:$I,2,0)/Índices!$B$122
                                 +$K67*VLOOKUP(DATE(YEAR($L67),MONTH($L67)-1,1),Índices!$A:$I,5,0)/Índices!$F$122)</f>
        <v>0</v>
      </c>
      <c r="AF67" s="238" t="str">
        <f>IF(J67=0," ",('VN base'!H$2*($I67*VLOOKUP(DATE(YEAR($L67),MONTH($L67)-1,1),Índices!$A:$I,2,0)/Índices!$B$128
                                                   +$J67*VLOOKUP(DATE(YEAR($L67),MONTH($L67)-1,1),Índices!$A:$I,9,0)/Índices!$I$128
                                                   +$K67*VLOOKUP(DATE(YEAR($L67),MONTH($L67)-1,1),Índices!$A:$I,6,0)/Índices!$F$128)))</f>
        <v xml:space="preserve"> </v>
      </c>
      <c r="AG67" s="238" t="str">
        <f>IF(J67=0," ",('VN base'!I$2*($I67*VLOOKUP(DATE(YEAR($L67),MONTH($L67)-1,1),Índices!$A:$I,2,0)/Índices!$B$128
                                                   +$J67*VLOOKUP(DATE(YEAR($L67),MONTH($L67)-1,1),Índices!$A:$I,9,0)/Índices!$I$128
                                                   +$K67*VLOOKUP(DATE(YEAR($L67),MONTH($L67)-1,1),Índices!$A:$I,6,0)/Índices!$F$128)))</f>
        <v xml:space="preserve"> </v>
      </c>
      <c r="AH67" s="240">
        <f t="shared" ref="AH67:AH130" ca="1" si="18">IFERROR(IF(O67&gt;=1.15,1.115*N67,
                 IF(O67&gt;=1.1,0.5*M67+0.54*N67,
                 IF(O67&gt;=1.05,0.8*M67+0.21*N67,
                 IF(O67&gt;=0.95,M67,
                 IF(O67&gt;=0.9,0.8*M67+0.19*N67,
                 IF(O67&gt;=0.85,0.5*M67+0.46*N67,0.885*N67)))))),
             0)</f>
        <v>0</v>
      </c>
      <c r="AI67" s="233">
        <f t="shared" ref="AI67:AI130" si="19">IFERROR(E67*Q67/P67,"")</f>
        <v>309.38283133294425</v>
      </c>
      <c r="AJ67" s="233">
        <f t="shared" si="11"/>
        <v>69729.921874389998</v>
      </c>
      <c r="AK67" s="233">
        <f t="shared" si="12"/>
        <v>0</v>
      </c>
      <c r="AL67" s="235">
        <f t="shared" si="13"/>
        <v>0</v>
      </c>
      <c r="AM67" s="235">
        <f t="shared" si="14"/>
        <v>0</v>
      </c>
      <c r="AN67" s="227">
        <f>(12*894300*VLOOKUP((DATE(YEAR(L67),MONTH(L67)-1,1)),Índices!$A$3:$L$50000,10,0)+
   4613016*VLOOKUP(DATE(YEAR(L67),MONTH(L67)-1,1),Índices!$A$3:$L$50000,11,0)*(94.55*VLOOKUP(DATE(YEAR(L67),MONTH(L67)-1,1),Índices!$A$3:$L$50000,2,0)/Índices!$B$195)+
   4474286*(94.55*VLOOKUP(DATE(YEAR(L67),MONTH(L67)-1,1),Índices!$A$3:$L$50000,2,0)/Índices!$B$195))/
   4474286</f>
        <v>264.02510498339228</v>
      </c>
      <c r="AO67" s="240" t="str">
        <f t="shared" ref="AO67:AO130" si="20">IF(H67=2,AH67,IF(H67=3,AI67,IF(H67=4,AJ67,IF(H67=5,AK67,IF(H67=6,AL67,IF(H67&gt;=7,"ERRO",""))))))</f>
        <v/>
      </c>
    </row>
    <row r="68" spans="1:41" ht="15.75" customHeight="1" x14ac:dyDescent="0.25">
      <c r="A68" s="241">
        <f>'Dados de contrato'!F68</f>
        <v>67</v>
      </c>
      <c r="B68" s="245" t="str">
        <f ca="1">OFFSET('Dados de contrato'!C$1,A68,0,1,1)</f>
        <v>EMT</v>
      </c>
      <c r="C68" s="246" t="str">
        <f ca="1">OFFSET('Dados de contrato'!D$1,A68,0,1,1)</f>
        <v>Tecnovolt S.A</v>
      </c>
      <c r="D68" s="247" t="str">
        <f>VLOOKUP($A68,'Dados de contrato'!$F$2:$AJ$130,'Dados de contrato'!J$131,0)</f>
        <v>48500.005504/2006-61</v>
      </c>
      <c r="E68" s="233">
        <f>VLOOKUP($A68,'Dados de contrato'!$F$2:$AJ$130,'Dados de contrato'!M$131,0)</f>
        <v>120</v>
      </c>
      <c r="F68" s="242">
        <f>VLOOKUP($A68,'Dados de contrato'!$F$2:$AJ$130,'Dados de contrato'!N$131,0)</f>
        <v>39203</v>
      </c>
      <c r="G68" s="241">
        <f>VLOOKUP($A68,'Dados de contrato'!$F$2:$AJ$130,'Dados de contrato'!V$131,0)</f>
        <v>0</v>
      </c>
      <c r="H68" s="241">
        <f>VLOOKUP($A68,'Dados de contrato'!$F$2:$AJ$130,'Dados de contrato'!W$131,0)</f>
        <v>0</v>
      </c>
      <c r="I68" s="266">
        <f>VLOOKUP($A68,'Dados de contrato'!$F$2:$AJ$130,'Dados de contrato'!X$131,0)</f>
        <v>0</v>
      </c>
      <c r="J68" s="266">
        <f>VLOOKUP($A68,'Dados de contrato'!$F$2:$AJ$130,'Dados de contrato'!Y$131,0)</f>
        <v>0</v>
      </c>
      <c r="K68" s="266">
        <f>VLOOKUP($A68,'Dados de contrato'!$F$2:$AJ$130,'Dados de contrato'!Z$131,0)</f>
        <v>0</v>
      </c>
      <c r="L68" s="234">
        <v>44136</v>
      </c>
      <c r="M68" s="233" t="str">
        <f t="shared" si="15"/>
        <v>não se aplica</v>
      </c>
      <c r="N68" s="235" t="str">
        <f t="shared" ca="1" si="16"/>
        <v>não se aplica</v>
      </c>
      <c r="O68" s="236" t="str">
        <f t="shared" ca="1" si="17"/>
        <v>0</v>
      </c>
      <c r="P68" s="237">
        <f>VLOOKUP(DATE(YEAR(F68),MONTH(F68)-1,1),Índices!$A$27:$I$10020,2,0)</f>
        <v>351.86900000000003</v>
      </c>
      <c r="Q68" s="237">
        <f>VLOOKUP(DATE(YEAR(L68),MONTH(L68)-1,1),Índices!$A$27:$I$10020,2,0)</f>
        <v>896.505</v>
      </c>
      <c r="R68" s="230">
        <f>VLOOKUP(DATE(YEAR(F68),MONTH(F68)-1,1),Índices!$A$27:$I$10020,3,0)</f>
        <v>2654.5</v>
      </c>
      <c r="S68" s="230">
        <f>VLOOKUP(DATE(YEAR(L68),MONTH(L68)-1,1),Índices!$A$27:$I$10020,3,0)</f>
        <v>5438.12</v>
      </c>
      <c r="T68" s="230">
        <f>VLOOKUP(DATE(YEAR(F68),MONTH(F68)-1,1),Índices!$A$27:$O$10020,4,0)</f>
        <v>2700.08</v>
      </c>
      <c r="U68" s="230">
        <f>VLOOKUP(DATE(YEAR(L68),MONTH(L68)-1,1),Índices!$A$27:$O$10020,4,0)</f>
        <v>5610.72</v>
      </c>
      <c r="V68" s="231">
        <f>VLOOKUP(DATE(YEAR(F68),MONTH(F68)-1,1),Índices!$A$27:$O$10020,9,0)</f>
        <v>7.4954021356539764</v>
      </c>
      <c r="W68" s="231">
        <f>VLOOKUP(DATE(YEAR(L68),MONTH(L68)-1,1),Índices!$A$27:$O$10020,9,0)</f>
        <v>21.269457541291981</v>
      </c>
      <c r="X68" s="231">
        <f>VLOOKUP(DATE(YEAR(F68),MONTH(F68)-1,1),Índices!$A$27:$O$10020,6,0)</f>
        <v>2.032</v>
      </c>
      <c r="Y68" s="239">
        <f>VLOOKUP(DATE(YEAR(L68),MONTH(L68)-1,1),Índices!$A$27:$I$10020,5,0)</f>
        <v>5.6252000000000004</v>
      </c>
      <c r="Z68" s="238">
        <f>'VN base'!B$2*($I68*VLOOKUP(DATE(YEAR($L68),MONTH($L68)-1,1),Índices!$A:$I,2,0)/Índices!$B$122
                                 +$J68*VLOOKUP(DATE(YEAR($L68),MONTH($L68)-1,1),Índices!$A:$I,2,0)/Índices!$B$122
                                 +$K68*VLOOKUP(DATE(YEAR($L68),MONTH($L68)-1,1),Índices!$A:$I,5,0)/Índices!$F$122)</f>
        <v>0</v>
      </c>
      <c r="AA68" s="238">
        <f>'VN base'!C$2*($I68*VLOOKUP(DATE(YEAR($L68),MONTH($L68)-1,1),Índices!$A:$I,2,0)/Índices!$B$122
                                 +$J68*VLOOKUP(DATE(YEAR($L68),MONTH($L68)-1,1),Índices!$A:$I,2,0)/Índices!$B$122
                                 +$K68*VLOOKUP(DATE(YEAR($L68),MONTH($L68)-1,1),Índices!$A:$I,5,0)/Índices!$F$122)</f>
        <v>0</v>
      </c>
      <c r="AB68" s="238">
        <f>'VN base'!D$2*($I68*VLOOKUP(DATE(YEAR($L68),MONTH($L68)-1,1),Índices!$A:$I,2,0)/Índices!$B$122
                                 +$J68*VLOOKUP(DATE(YEAR($L68),MONTH($L68)-1,1),Índices!$A:$I,2,0)/Índices!$B$122
                                 +$K68*VLOOKUP(DATE(YEAR($L68),MONTH($L68)-1,1),Índices!$A:$I,5,0)/Índices!$F$122)</f>
        <v>0</v>
      </c>
      <c r="AC68" s="238">
        <f>'VN base'!E$2*($I68*VLOOKUP(DATE(YEAR($L68),MONTH($L68)-1,1),Índices!$A:$I,2,0)/Índices!$B$122
                                 +$J68*VLOOKUP(DATE(YEAR($L68),MONTH($L68)-1,1),Índices!$A:$I,2,0)/Índices!$B$122
                                 +$K68*VLOOKUP(DATE(YEAR($L68),MONTH($L68)-1,1),Índices!$A:$I,5,0)/Índices!$F$122)</f>
        <v>0</v>
      </c>
      <c r="AD68" s="238">
        <f>'VN base'!F$2*($I68*VLOOKUP(DATE(YEAR($L68),MONTH($L68)-1,1),Índices!$A:$I,2,0)/Índices!$B$122
                                 +$J68*VLOOKUP(DATE(YEAR($L68),MONTH($L68)-1,1),Índices!$A:$I,2,0)/Índices!$B$122
                                 +$K68*VLOOKUP(DATE(YEAR($L68),MONTH($L68)-1,1),Índices!$A:$I,5,0)/Índices!$F$122)</f>
        <v>0</v>
      </c>
      <c r="AE68" s="238">
        <f>'VN base'!G$2*($I68*VLOOKUP(DATE(YEAR($L68),MONTH($L68)-1,1),Índices!$A:$I,2,0)/Índices!$B$122
                                 +$J68*VLOOKUP(DATE(YEAR($L68),MONTH($L68)-1,1),Índices!$A:$I,2,0)/Índices!$B$122
                                 +$K68*VLOOKUP(DATE(YEAR($L68),MONTH($L68)-1,1),Índices!$A:$I,5,0)/Índices!$F$122)</f>
        <v>0</v>
      </c>
      <c r="AF68" s="238" t="str">
        <f>IF(J68=0," ",('VN base'!H$2*($I68*VLOOKUP(DATE(YEAR($L68),MONTH($L68)-1,1),Índices!$A:$I,2,0)/Índices!$B$128
                                                   +$J68*VLOOKUP(DATE(YEAR($L68),MONTH($L68)-1,1),Índices!$A:$I,9,0)/Índices!$I$128
                                                   +$K68*VLOOKUP(DATE(YEAR($L68),MONTH($L68)-1,1),Índices!$A:$I,6,0)/Índices!$F$128)))</f>
        <v xml:space="preserve"> </v>
      </c>
      <c r="AG68" s="238" t="str">
        <f>IF(J68=0," ",('VN base'!I$2*($I68*VLOOKUP(DATE(YEAR($L68),MONTH($L68)-1,1),Índices!$A:$I,2,0)/Índices!$B$128
                                                   +$J68*VLOOKUP(DATE(YEAR($L68),MONTH($L68)-1,1),Índices!$A:$I,9,0)/Índices!$I$128
                                                   +$K68*VLOOKUP(DATE(YEAR($L68),MONTH($L68)-1,1),Índices!$A:$I,6,0)/Índices!$F$128)))</f>
        <v xml:space="preserve"> </v>
      </c>
      <c r="AH68" s="240">
        <f t="shared" ca="1" si="18"/>
        <v>0</v>
      </c>
      <c r="AI68" s="233">
        <f t="shared" si="19"/>
        <v>305.74048864776381</v>
      </c>
      <c r="AJ68" s="233">
        <f t="shared" si="11"/>
        <v>116077.83949894313</v>
      </c>
      <c r="AK68" s="233">
        <f t="shared" si="12"/>
        <v>0</v>
      </c>
      <c r="AL68" s="235">
        <f t="shared" si="13"/>
        <v>0</v>
      </c>
      <c r="AM68" s="235">
        <f t="shared" si="14"/>
        <v>0</v>
      </c>
      <c r="AN68" s="227">
        <f>(12*894300*VLOOKUP((DATE(YEAR(L68),MONTH(L68)-1,1)),Índices!$A$3:$L$50000,10,0)+
   4613016*VLOOKUP(DATE(YEAR(L68),MONTH(L68)-1,1),Índices!$A$3:$L$50000,11,0)*(94.55*VLOOKUP(DATE(YEAR(L68),MONTH(L68)-1,1),Índices!$A$3:$L$50000,2,0)/Índices!$B$195)+
   4474286*(94.55*VLOOKUP(DATE(YEAR(L68),MONTH(L68)-1,1),Índices!$A$3:$L$50000,2,0)/Índices!$B$195))/
   4474286</f>
        <v>264.02510498339228</v>
      </c>
      <c r="AO68" s="240" t="str">
        <f t="shared" si="20"/>
        <v/>
      </c>
    </row>
    <row r="69" spans="1:41" ht="15.75" customHeight="1" x14ac:dyDescent="0.25">
      <c r="A69" s="241">
        <f>'Dados de contrato'!F69</f>
        <v>68</v>
      </c>
      <c r="B69" s="245" t="str">
        <f ca="1">OFFSET('Dados de contrato'!C$1,A69,0,1,1)</f>
        <v>Cemig</v>
      </c>
      <c r="C69" s="246" t="str">
        <f ca="1">OFFSET('Dados de contrato'!D$1,A69,0,1,1)</f>
        <v>Capim Branco II</v>
      </c>
      <c r="D69" s="247" t="str">
        <f>VLOOKUP($A69,'Dados de contrato'!$F$2:$AJ$130,'Dados de contrato'!J$131,0)</f>
        <v>48500.005625/2002-52</v>
      </c>
      <c r="E69" s="233">
        <f>VLOOKUP($A69,'Dados de contrato'!$F$2:$AJ$130,'Dados de contrato'!M$131,0)</f>
        <v>107.65</v>
      </c>
      <c r="F69" s="242">
        <f>VLOOKUP($A69,'Dados de contrato'!$F$2:$AJ$130,'Dados de contrato'!N$131,0)</f>
        <v>37926</v>
      </c>
      <c r="G69" s="241">
        <f>VLOOKUP($A69,'Dados de contrato'!$F$2:$AJ$130,'Dados de contrato'!V$131,0)</f>
        <v>7</v>
      </c>
      <c r="H69" s="241">
        <f>VLOOKUP($A69,'Dados de contrato'!$F$2:$AJ$130,'Dados de contrato'!W$131,0)</f>
        <v>12</v>
      </c>
      <c r="I69" s="266">
        <f>VLOOKUP($A69,'Dados de contrato'!$F$2:$AJ$130,'Dados de contrato'!X$131,0)</f>
        <v>0</v>
      </c>
      <c r="J69" s="266">
        <f>VLOOKUP($A69,'Dados de contrato'!$F$2:$AJ$130,'Dados de contrato'!Y$131,0)</f>
        <v>0</v>
      </c>
      <c r="K69" s="266">
        <f>VLOOKUP($A69,'Dados de contrato'!$F$2:$AJ$130,'Dados de contrato'!Z$131,0)</f>
        <v>0</v>
      </c>
      <c r="L69" s="234">
        <v>44136</v>
      </c>
      <c r="M69" s="233" t="str">
        <f t="shared" si="15"/>
        <v>não se aplica</v>
      </c>
      <c r="N69" s="235" t="str">
        <f t="shared" ca="1" si="16"/>
        <v>não se aplica</v>
      </c>
      <c r="O69" s="236" t="str">
        <f t="shared" ca="1" si="17"/>
        <v>0</v>
      </c>
      <c r="P69" s="237">
        <f>VLOOKUP(DATE(YEAR(F69),MONTH(F69)-1,1),Índices!$A$27:$I$10020,2,0)</f>
        <v>291.22899999999998</v>
      </c>
      <c r="Q69" s="237">
        <f>VLOOKUP(DATE(YEAR(L69),MONTH(L69)-1,1),Índices!$A$27:$I$10020,2,0)</f>
        <v>896.505</v>
      </c>
      <c r="R69" s="230">
        <f>VLOOKUP(DATE(YEAR(F69),MONTH(F69)-1,1),Índices!$A$27:$I$10020,3,0)</f>
        <v>2210.44</v>
      </c>
      <c r="S69" s="230">
        <f>VLOOKUP(DATE(YEAR(L69),MONTH(L69)-1,1),Índices!$A$27:$I$10020,3,0)</f>
        <v>5438.12</v>
      </c>
      <c r="T69" s="230">
        <f>VLOOKUP(DATE(YEAR(F69),MONTH(F69)-1,1),Índices!$A$27:$O$10020,4,0)</f>
        <v>2297.08</v>
      </c>
      <c r="U69" s="230">
        <f>VLOOKUP(DATE(YEAR(L69),MONTH(L69)-1,1),Índices!$A$27:$O$10020,4,0)</f>
        <v>5610.72</v>
      </c>
      <c r="V69" s="231">
        <f>VLOOKUP(DATE(YEAR(F69),MONTH(F69)-1,1),Índices!$A$27:$O$10020,9,0)</f>
        <v>7.895158701205494</v>
      </c>
      <c r="W69" s="231">
        <f>VLOOKUP(DATE(YEAR(L69),MONTH(L69)-1,1),Índices!$A$27:$O$10020,9,0)</f>
        <v>21.269457541291981</v>
      </c>
      <c r="X69" s="231">
        <f>VLOOKUP(DATE(YEAR(F69),MONTH(F69)-1,1),Índices!$A$27:$O$10020,6,0)</f>
        <v>2.8614999999999999</v>
      </c>
      <c r="Y69" s="239">
        <f>VLOOKUP(DATE(YEAR(L69),MONTH(L69)-1,1),Índices!$A$27:$I$10020,5,0)</f>
        <v>5.6252000000000004</v>
      </c>
      <c r="Z69" s="238">
        <f>'VN base'!B$2*($I69*VLOOKUP(DATE(YEAR($L69),MONTH($L69)-1,1),Índices!$A:$I,2,0)/Índices!$B$122
                                 +$J69*VLOOKUP(DATE(YEAR($L69),MONTH($L69)-1,1),Índices!$A:$I,2,0)/Índices!$B$122
                                 +$K69*VLOOKUP(DATE(YEAR($L69),MONTH($L69)-1,1),Índices!$A:$I,5,0)/Índices!$F$122)</f>
        <v>0</v>
      </c>
      <c r="AA69" s="238">
        <f>'VN base'!C$2*($I69*VLOOKUP(DATE(YEAR($L69),MONTH($L69)-1,1),Índices!$A:$I,2,0)/Índices!$B$122
                                 +$J69*VLOOKUP(DATE(YEAR($L69),MONTH($L69)-1,1),Índices!$A:$I,2,0)/Índices!$B$122
                                 +$K69*VLOOKUP(DATE(YEAR($L69),MONTH($L69)-1,1),Índices!$A:$I,5,0)/Índices!$F$122)</f>
        <v>0</v>
      </c>
      <c r="AB69" s="238">
        <f>'VN base'!D$2*($I69*VLOOKUP(DATE(YEAR($L69),MONTH($L69)-1,1),Índices!$A:$I,2,0)/Índices!$B$122
                                 +$J69*VLOOKUP(DATE(YEAR($L69),MONTH($L69)-1,1),Índices!$A:$I,2,0)/Índices!$B$122
                                 +$K69*VLOOKUP(DATE(YEAR($L69),MONTH($L69)-1,1),Índices!$A:$I,5,0)/Índices!$F$122)</f>
        <v>0</v>
      </c>
      <c r="AC69" s="238">
        <f>'VN base'!E$2*($I69*VLOOKUP(DATE(YEAR($L69),MONTH($L69)-1,1),Índices!$A:$I,2,0)/Índices!$B$122
                                 +$J69*VLOOKUP(DATE(YEAR($L69),MONTH($L69)-1,1),Índices!$A:$I,2,0)/Índices!$B$122
                                 +$K69*VLOOKUP(DATE(YEAR($L69),MONTH($L69)-1,1),Índices!$A:$I,5,0)/Índices!$F$122)</f>
        <v>0</v>
      </c>
      <c r="AD69" s="238">
        <f>'VN base'!F$2*($I69*VLOOKUP(DATE(YEAR($L69),MONTH($L69)-1,1),Índices!$A:$I,2,0)/Índices!$B$122
                                 +$J69*VLOOKUP(DATE(YEAR($L69),MONTH($L69)-1,1),Índices!$A:$I,2,0)/Índices!$B$122
                                 +$K69*VLOOKUP(DATE(YEAR($L69),MONTH($L69)-1,1),Índices!$A:$I,5,0)/Índices!$F$122)</f>
        <v>0</v>
      </c>
      <c r="AE69" s="238">
        <f>'VN base'!G$2*($I69*VLOOKUP(DATE(YEAR($L69),MONTH($L69)-1,1),Índices!$A:$I,2,0)/Índices!$B$122
                                 +$J69*VLOOKUP(DATE(YEAR($L69),MONTH($L69)-1,1),Índices!$A:$I,2,0)/Índices!$B$122
                                 +$K69*VLOOKUP(DATE(YEAR($L69),MONTH($L69)-1,1),Índices!$A:$I,5,0)/Índices!$F$122)</f>
        <v>0</v>
      </c>
      <c r="AF69" s="238" t="str">
        <f>IF(J69=0," ",('VN base'!H$2*($I69*VLOOKUP(DATE(YEAR($L69),MONTH($L69)-1,1),Índices!$A:$I,2,0)/Índices!$B$128
                                                   +$J69*VLOOKUP(DATE(YEAR($L69),MONTH($L69)-1,1),Índices!$A:$I,9,0)/Índices!$I$128
                                                   +$K69*VLOOKUP(DATE(YEAR($L69),MONTH($L69)-1,1),Índices!$A:$I,6,0)/Índices!$F$128)))</f>
        <v xml:space="preserve"> </v>
      </c>
      <c r="AG69" s="238" t="str">
        <f>IF(J69=0," ",('VN base'!I$2*($I69*VLOOKUP(DATE(YEAR($L69),MONTH($L69)-1,1),Índices!$A:$I,2,0)/Índices!$B$128
                                                   +$J69*VLOOKUP(DATE(YEAR($L69),MONTH($L69)-1,1),Índices!$A:$I,9,0)/Índices!$I$128
                                                   +$K69*VLOOKUP(DATE(YEAR($L69),MONTH($L69)-1,1),Índices!$A:$I,6,0)/Índices!$F$128)))</f>
        <v xml:space="preserve"> </v>
      </c>
      <c r="AH69" s="240">
        <f t="shared" ca="1" si="18"/>
        <v>0</v>
      </c>
      <c r="AI69" s="233">
        <f t="shared" si="19"/>
        <v>331.38445432975431</v>
      </c>
      <c r="AJ69" s="233">
        <f t="shared" si="11"/>
        <v>93511.076279552261</v>
      </c>
      <c r="AK69" s="233">
        <f t="shared" si="12"/>
        <v>17.22138578744503</v>
      </c>
      <c r="AL69" s="235">
        <f t="shared" si="13"/>
        <v>5.0688399667532158</v>
      </c>
      <c r="AM69" s="235">
        <f t="shared" si="14"/>
        <v>0</v>
      </c>
      <c r="AN69" s="227">
        <f>(12*894300*VLOOKUP((DATE(YEAR(L69),MONTH(L69)-1,1)),Índices!$A$3:$L$50000,10,0)+
   4613016*VLOOKUP(DATE(YEAR(L69),MONTH(L69)-1,1),Índices!$A$3:$L$50000,11,0)*(94.55*VLOOKUP(DATE(YEAR(L69),MONTH(L69)-1,1),Índices!$A$3:$L$50000,2,0)/Índices!$B$195)+
   4474286*(94.55*VLOOKUP(DATE(YEAR(L69),MONTH(L69)-1,1),Índices!$A$3:$L$50000,2,0)/Índices!$B$195))/
   4474286</f>
        <v>264.02510498339228</v>
      </c>
      <c r="AO69" s="240" t="str">
        <f t="shared" si="20"/>
        <v>ERRO</v>
      </c>
    </row>
    <row r="70" spans="1:41" ht="15.75" customHeight="1" x14ac:dyDescent="0.25">
      <c r="A70" s="241">
        <f>'Dados de contrato'!F70</f>
        <v>69</v>
      </c>
      <c r="B70" s="245" t="str">
        <f ca="1">OFFSET('Dados de contrato'!C$1,A70,0,1,1)</f>
        <v>ERO</v>
      </c>
      <c r="C70" s="246" t="str">
        <f ca="1">OFFSET('Dados de contrato'!D$1,A70,0,1,1)</f>
        <v>Eletrogóes S.A</v>
      </c>
      <c r="D70" s="247" t="str">
        <f>VLOOKUP($A70,'Dados de contrato'!$F$2:$AJ$130,'Dados de contrato'!J$131,0)</f>
        <v>48500.005037/2007-02</v>
      </c>
      <c r="E70" s="233">
        <f>VLOOKUP($A70,'Dados de contrato'!$F$2:$AJ$130,'Dados de contrato'!M$131,0)</f>
        <v>69.75</v>
      </c>
      <c r="F70" s="242">
        <f>VLOOKUP($A70,'Dados de contrato'!$F$2:$AJ$130,'Dados de contrato'!N$131,0)</f>
        <v>37834</v>
      </c>
      <c r="G70" s="241">
        <f>VLOOKUP($A70,'Dados de contrato'!$F$2:$AJ$130,'Dados de contrato'!V$131,0)</f>
        <v>11</v>
      </c>
      <c r="H70" s="241">
        <f>VLOOKUP($A70,'Dados de contrato'!$F$2:$AJ$130,'Dados de contrato'!W$131,0)</f>
        <v>9</v>
      </c>
      <c r="I70" s="266">
        <f>VLOOKUP($A70,'Dados de contrato'!$F$2:$AJ$130,'Dados de contrato'!X$131,0)</f>
        <v>0</v>
      </c>
      <c r="J70" s="266">
        <f>VLOOKUP($A70,'Dados de contrato'!$F$2:$AJ$130,'Dados de contrato'!Y$131,0)</f>
        <v>0</v>
      </c>
      <c r="K70" s="266">
        <f>VLOOKUP($A70,'Dados de contrato'!$F$2:$AJ$130,'Dados de contrato'!Z$131,0)</f>
        <v>0</v>
      </c>
      <c r="L70" s="234">
        <v>44136</v>
      </c>
      <c r="M70" s="233" t="str">
        <f t="shared" si="15"/>
        <v>não se aplica</v>
      </c>
      <c r="N70" s="235" t="str">
        <f t="shared" ca="1" si="16"/>
        <v>não se aplica</v>
      </c>
      <c r="O70" s="236" t="str">
        <f t="shared" ca="1" si="17"/>
        <v>0</v>
      </c>
      <c r="P70" s="237">
        <f>VLOOKUP(DATE(YEAR(F70),MONTH(F70)-1,1),Índices!$A$27:$I$10020,2,0)</f>
        <v>285.649</v>
      </c>
      <c r="Q70" s="237">
        <f>VLOOKUP(DATE(YEAR(L70),MONTH(L70)-1,1),Índices!$A$27:$I$10020,2,0)</f>
        <v>896.505</v>
      </c>
      <c r="R70" s="230">
        <f>VLOOKUP(DATE(YEAR(F70),MONTH(F70)-1,1),Índices!$A$27:$I$10020,3,0)</f>
        <v>2179.58</v>
      </c>
      <c r="S70" s="230">
        <f>VLOOKUP(DATE(YEAR(L70),MONTH(L70)-1,1),Índices!$A$27:$I$10020,3,0)</f>
        <v>5438.12</v>
      </c>
      <c r="T70" s="230">
        <f>VLOOKUP(DATE(YEAR(F70),MONTH(F70)-1,1),Índices!$A$27:$O$10020,4,0)</f>
        <v>2265.4699999999998</v>
      </c>
      <c r="U70" s="230">
        <f>VLOOKUP(DATE(YEAR(L70),MONTH(L70)-1,1),Índices!$A$27:$O$10020,4,0)</f>
        <v>5610.72</v>
      </c>
      <c r="V70" s="231">
        <f>VLOOKUP(DATE(YEAR(F70),MONTH(F70)-1,1),Índices!$A$27:$O$10020,9,0)</f>
        <v>7.7703072742824126</v>
      </c>
      <c r="W70" s="231">
        <f>VLOOKUP(DATE(YEAR(L70),MONTH(L70)-1,1),Índices!$A$27:$O$10020,9,0)</f>
        <v>21.269457541291981</v>
      </c>
      <c r="X70" s="231">
        <f>VLOOKUP(DATE(YEAR(F70),MONTH(F70)-1,1),Índices!$A$27:$O$10020,6,0)</f>
        <v>2.8797999999999999</v>
      </c>
      <c r="Y70" s="239">
        <f>VLOOKUP(DATE(YEAR(L70),MONTH(L70)-1,1),Índices!$A$27:$I$10020,5,0)</f>
        <v>5.6252000000000004</v>
      </c>
      <c r="Z70" s="238">
        <f>'VN base'!B$2*($I70*VLOOKUP(DATE(YEAR($L70),MONTH($L70)-1,1),Índices!$A:$I,2,0)/Índices!$B$122
                                 +$J70*VLOOKUP(DATE(YEAR($L70),MONTH($L70)-1,1),Índices!$A:$I,2,0)/Índices!$B$122
                                 +$K70*VLOOKUP(DATE(YEAR($L70),MONTH($L70)-1,1),Índices!$A:$I,5,0)/Índices!$F$122)</f>
        <v>0</v>
      </c>
      <c r="AA70" s="238">
        <f>'VN base'!C$2*($I70*VLOOKUP(DATE(YEAR($L70),MONTH($L70)-1,1),Índices!$A:$I,2,0)/Índices!$B$122
                                 +$J70*VLOOKUP(DATE(YEAR($L70),MONTH($L70)-1,1),Índices!$A:$I,2,0)/Índices!$B$122
                                 +$K70*VLOOKUP(DATE(YEAR($L70),MONTH($L70)-1,1),Índices!$A:$I,5,0)/Índices!$F$122)</f>
        <v>0</v>
      </c>
      <c r="AB70" s="238">
        <f>'VN base'!D$2*($I70*VLOOKUP(DATE(YEAR($L70),MONTH($L70)-1,1),Índices!$A:$I,2,0)/Índices!$B$122
                                 +$J70*VLOOKUP(DATE(YEAR($L70),MONTH($L70)-1,1),Índices!$A:$I,2,0)/Índices!$B$122
                                 +$K70*VLOOKUP(DATE(YEAR($L70),MONTH($L70)-1,1),Índices!$A:$I,5,0)/Índices!$F$122)</f>
        <v>0</v>
      </c>
      <c r="AC70" s="238">
        <f>'VN base'!E$2*($I70*VLOOKUP(DATE(YEAR($L70),MONTH($L70)-1,1),Índices!$A:$I,2,0)/Índices!$B$122
                                 +$J70*VLOOKUP(DATE(YEAR($L70),MONTH($L70)-1,1),Índices!$A:$I,2,0)/Índices!$B$122
                                 +$K70*VLOOKUP(DATE(YEAR($L70),MONTH($L70)-1,1),Índices!$A:$I,5,0)/Índices!$F$122)</f>
        <v>0</v>
      </c>
      <c r="AD70" s="238">
        <f>'VN base'!F$2*($I70*VLOOKUP(DATE(YEAR($L70),MONTH($L70)-1,1),Índices!$A:$I,2,0)/Índices!$B$122
                                 +$J70*VLOOKUP(DATE(YEAR($L70),MONTH($L70)-1,1),Índices!$A:$I,2,0)/Índices!$B$122
                                 +$K70*VLOOKUP(DATE(YEAR($L70),MONTH($L70)-1,1),Índices!$A:$I,5,0)/Índices!$F$122)</f>
        <v>0</v>
      </c>
      <c r="AE70" s="238">
        <f>'VN base'!G$2*($I70*VLOOKUP(DATE(YEAR($L70),MONTH($L70)-1,1),Índices!$A:$I,2,0)/Índices!$B$122
                                 +$J70*VLOOKUP(DATE(YEAR($L70),MONTH($L70)-1,1),Índices!$A:$I,2,0)/Índices!$B$122
                                 +$K70*VLOOKUP(DATE(YEAR($L70),MONTH($L70)-1,1),Índices!$A:$I,5,0)/Índices!$F$122)</f>
        <v>0</v>
      </c>
      <c r="AF70" s="238" t="str">
        <f>IF(J70=0," ",('VN base'!H$2*($I70*VLOOKUP(DATE(YEAR($L70),MONTH($L70)-1,1),Índices!$A:$I,2,0)/Índices!$B$128
                                                   +$J70*VLOOKUP(DATE(YEAR($L70),MONTH($L70)-1,1),Índices!$A:$I,9,0)/Índices!$I$128
                                                   +$K70*VLOOKUP(DATE(YEAR($L70),MONTH($L70)-1,1),Índices!$A:$I,6,0)/Índices!$F$128)))</f>
        <v xml:space="preserve"> </v>
      </c>
      <c r="AG70" s="238" t="str">
        <f>IF(J70=0," ",('VN base'!I$2*($I70*VLOOKUP(DATE(YEAR($L70),MONTH($L70)-1,1),Índices!$A:$I,2,0)/Índices!$B$128
                                                   +$J70*VLOOKUP(DATE(YEAR($L70),MONTH($L70)-1,1),Índices!$A:$I,9,0)/Índices!$I$128
                                                   +$K70*VLOOKUP(DATE(YEAR($L70),MONTH($L70)-1,1),Índices!$A:$I,6,0)/Índices!$F$128)))</f>
        <v xml:space="preserve"> </v>
      </c>
      <c r="AH70" s="240">
        <f t="shared" ca="1" si="18"/>
        <v>0</v>
      </c>
      <c r="AI70" s="233">
        <f t="shared" si="19"/>
        <v>218.90930390094135</v>
      </c>
      <c r="AJ70" s="233">
        <f t="shared" si="11"/>
        <v>91981.896051890391</v>
      </c>
      <c r="AK70" s="233">
        <f t="shared" si="12"/>
        <v>27.445342680699952</v>
      </c>
      <c r="AL70" s="235">
        <f t="shared" si="13"/>
        <v>3.7493159400675231</v>
      </c>
      <c r="AM70" s="235">
        <f t="shared" si="14"/>
        <v>0</v>
      </c>
      <c r="AN70" s="227">
        <f>(12*894300*VLOOKUP((DATE(YEAR(L70),MONTH(L70)-1,1)),Índices!$A$3:$L$50000,10,0)+
   4613016*VLOOKUP(DATE(YEAR(L70),MONTH(L70)-1,1),Índices!$A$3:$L$50000,11,0)*(94.55*VLOOKUP(DATE(YEAR(L70),MONTH(L70)-1,1),Índices!$A$3:$L$50000,2,0)/Índices!$B$195)+
   4474286*(94.55*VLOOKUP(DATE(YEAR(L70),MONTH(L70)-1,1),Índices!$A$3:$L$50000,2,0)/Índices!$B$195))/
   4474286</f>
        <v>264.02510498339228</v>
      </c>
      <c r="AO70" s="240" t="str">
        <f t="shared" si="20"/>
        <v>ERRO</v>
      </c>
    </row>
    <row r="71" spans="1:41" ht="15.75" customHeight="1" x14ac:dyDescent="0.25">
      <c r="A71" s="241">
        <f>'Dados de contrato'!F71</f>
        <v>70</v>
      </c>
      <c r="B71" s="245" t="str">
        <f ca="1">OFFSET('Dados de contrato'!C$1,A71,0,1,1)</f>
        <v>EMT</v>
      </c>
      <c r="C71" s="246" t="str">
        <f ca="1">OFFSET('Dados de contrato'!D$1,A71,0,1,1)</f>
        <v>Salto Jauru Energética S.A</v>
      </c>
      <c r="D71" s="247" t="str">
        <f>VLOOKUP($A71,'Dados de contrato'!$F$2:$AJ$130,'Dados de contrato'!J$131,0)</f>
        <v>48500.002963/2006-01</v>
      </c>
      <c r="E71" s="233">
        <f>VLOOKUP($A71,'Dados de contrato'!$F$2:$AJ$130,'Dados de contrato'!M$131,0)</f>
        <v>84.7</v>
      </c>
      <c r="F71" s="242">
        <f>VLOOKUP($A71,'Dados de contrato'!$F$2:$AJ$130,'Dados de contrato'!N$131,0)</f>
        <v>39083</v>
      </c>
      <c r="G71" s="241">
        <f>VLOOKUP($A71,'Dados de contrato'!$F$2:$AJ$130,'Dados de contrato'!V$131,0)</f>
        <v>0</v>
      </c>
      <c r="H71" s="241">
        <f>VLOOKUP($A71,'Dados de contrato'!$F$2:$AJ$130,'Dados de contrato'!W$131,0)</f>
        <v>0</v>
      </c>
      <c r="I71" s="266">
        <f>VLOOKUP($A71,'Dados de contrato'!$F$2:$AJ$130,'Dados de contrato'!X$131,0)</f>
        <v>0</v>
      </c>
      <c r="J71" s="266">
        <f>VLOOKUP($A71,'Dados de contrato'!$F$2:$AJ$130,'Dados de contrato'!Y$131,0)</f>
        <v>0</v>
      </c>
      <c r="K71" s="266">
        <f>VLOOKUP($A71,'Dados de contrato'!$F$2:$AJ$130,'Dados de contrato'!Z$131,0)</f>
        <v>0</v>
      </c>
      <c r="L71" s="234">
        <v>44136</v>
      </c>
      <c r="M71" s="233" t="str">
        <f t="shared" si="15"/>
        <v>não se aplica</v>
      </c>
      <c r="N71" s="235" t="str">
        <f t="shared" ca="1" si="16"/>
        <v>não se aplica</v>
      </c>
      <c r="O71" s="236" t="str">
        <f t="shared" ca="1" si="17"/>
        <v>0</v>
      </c>
      <c r="P71" s="237">
        <f>VLOOKUP(DATE(YEAR(F71),MONTH(F71)-1,1),Índices!$A$27:$I$10020,2,0)</f>
        <v>347.84199999999998</v>
      </c>
      <c r="Q71" s="237">
        <f>VLOOKUP(DATE(YEAR(L71),MONTH(L71)-1,1),Índices!$A$27:$I$10020,2,0)</f>
        <v>896.505</v>
      </c>
      <c r="R71" s="230">
        <f>VLOOKUP(DATE(YEAR(F71),MONTH(F71)-1,1),Índices!$A$27:$I$10020,3,0)</f>
        <v>2615.0500000000002</v>
      </c>
      <c r="S71" s="230">
        <f>VLOOKUP(DATE(YEAR(L71),MONTH(L71)-1,1),Índices!$A$27:$I$10020,3,0)</f>
        <v>5438.12</v>
      </c>
      <c r="T71" s="230">
        <f>VLOOKUP(DATE(YEAR(F71),MONTH(F71)-1,1),Índices!$A$27:$O$10020,4,0)</f>
        <v>2657.05</v>
      </c>
      <c r="U71" s="230">
        <f>VLOOKUP(DATE(YEAR(L71),MONTH(L71)-1,1),Índices!$A$27:$O$10020,4,0)</f>
        <v>5610.72</v>
      </c>
      <c r="V71" s="231">
        <f>VLOOKUP(DATE(YEAR(F71),MONTH(F71)-1,1),Índices!$A$27:$O$10020,9,0)</f>
        <v>7.4889406593383736</v>
      </c>
      <c r="W71" s="231">
        <f>VLOOKUP(DATE(YEAR(L71),MONTH(L71)-1,1),Índices!$A$27:$O$10020,9,0)</f>
        <v>21.269457541291981</v>
      </c>
      <c r="X71" s="231">
        <f>VLOOKUP(DATE(YEAR(F71),MONTH(F71)-1,1),Índices!$A$27:$O$10020,6,0)</f>
        <v>2.1499000000000001</v>
      </c>
      <c r="Y71" s="239">
        <f>VLOOKUP(DATE(YEAR(L71),MONTH(L71)-1,1),Índices!$A$27:$I$10020,5,0)</f>
        <v>5.6252000000000004</v>
      </c>
      <c r="Z71" s="238">
        <f>'VN base'!B$2*($I71*VLOOKUP(DATE(YEAR($L71),MONTH($L71)-1,1),Índices!$A:$I,2,0)/Índices!$B$122
                                 +$J71*VLOOKUP(DATE(YEAR($L71),MONTH($L71)-1,1),Índices!$A:$I,2,0)/Índices!$B$122
                                 +$K71*VLOOKUP(DATE(YEAR($L71),MONTH($L71)-1,1),Índices!$A:$I,5,0)/Índices!$F$122)</f>
        <v>0</v>
      </c>
      <c r="AA71" s="238">
        <f>'VN base'!C$2*($I71*VLOOKUP(DATE(YEAR($L71),MONTH($L71)-1,1),Índices!$A:$I,2,0)/Índices!$B$122
                                 +$J71*VLOOKUP(DATE(YEAR($L71),MONTH($L71)-1,1),Índices!$A:$I,2,0)/Índices!$B$122
                                 +$K71*VLOOKUP(DATE(YEAR($L71),MONTH($L71)-1,1),Índices!$A:$I,5,0)/Índices!$F$122)</f>
        <v>0</v>
      </c>
      <c r="AB71" s="238">
        <f>'VN base'!D$2*($I71*VLOOKUP(DATE(YEAR($L71),MONTH($L71)-1,1),Índices!$A:$I,2,0)/Índices!$B$122
                                 +$J71*VLOOKUP(DATE(YEAR($L71),MONTH($L71)-1,1),Índices!$A:$I,2,0)/Índices!$B$122
                                 +$K71*VLOOKUP(DATE(YEAR($L71),MONTH($L71)-1,1),Índices!$A:$I,5,0)/Índices!$F$122)</f>
        <v>0</v>
      </c>
      <c r="AC71" s="238">
        <f>'VN base'!E$2*($I71*VLOOKUP(DATE(YEAR($L71),MONTH($L71)-1,1),Índices!$A:$I,2,0)/Índices!$B$122
                                 +$J71*VLOOKUP(DATE(YEAR($L71),MONTH($L71)-1,1),Índices!$A:$I,2,0)/Índices!$B$122
                                 +$K71*VLOOKUP(DATE(YEAR($L71),MONTH($L71)-1,1),Índices!$A:$I,5,0)/Índices!$F$122)</f>
        <v>0</v>
      </c>
      <c r="AD71" s="238">
        <f>'VN base'!F$2*($I71*VLOOKUP(DATE(YEAR($L71),MONTH($L71)-1,1),Índices!$A:$I,2,0)/Índices!$B$122
                                 +$J71*VLOOKUP(DATE(YEAR($L71),MONTH($L71)-1,1),Índices!$A:$I,2,0)/Índices!$B$122
                                 +$K71*VLOOKUP(DATE(YEAR($L71),MONTH($L71)-1,1),Índices!$A:$I,5,0)/Índices!$F$122)</f>
        <v>0</v>
      </c>
      <c r="AE71" s="238">
        <f>'VN base'!G$2*($I71*VLOOKUP(DATE(YEAR($L71),MONTH($L71)-1,1),Índices!$A:$I,2,0)/Índices!$B$122
                                 +$J71*VLOOKUP(DATE(YEAR($L71),MONTH($L71)-1,1),Índices!$A:$I,2,0)/Índices!$B$122
                                 +$K71*VLOOKUP(DATE(YEAR($L71),MONTH($L71)-1,1),Índices!$A:$I,5,0)/Índices!$F$122)</f>
        <v>0</v>
      </c>
      <c r="AF71" s="238" t="str">
        <f>IF(J71=0," ",('VN base'!H$2*($I71*VLOOKUP(DATE(YEAR($L71),MONTH($L71)-1,1),Índices!$A:$I,2,0)/Índices!$B$128
                                                   +$J71*VLOOKUP(DATE(YEAR($L71),MONTH($L71)-1,1),Índices!$A:$I,9,0)/Índices!$I$128
                                                   +$K71*VLOOKUP(DATE(YEAR($L71),MONTH($L71)-1,1),Índices!$A:$I,6,0)/Índices!$F$128)))</f>
        <v xml:space="preserve"> </v>
      </c>
      <c r="AG71" s="238" t="str">
        <f>IF(J71=0," ",('VN base'!I$2*($I71*VLOOKUP(DATE(YEAR($L71),MONTH($L71)-1,1),Índices!$A:$I,2,0)/Índices!$B$128
                                                   +$J71*VLOOKUP(DATE(YEAR($L71),MONTH($L71)-1,1),Índices!$A:$I,9,0)/Índices!$I$128
                                                   +$K71*VLOOKUP(DATE(YEAR($L71),MONTH($L71)-1,1),Índices!$A:$I,6,0)/Índices!$F$128)))</f>
        <v xml:space="preserve"> </v>
      </c>
      <c r="AH71" s="240">
        <f t="shared" ca="1" si="18"/>
        <v>0</v>
      </c>
      <c r="AI71" s="233">
        <f t="shared" si="19"/>
        <v>218.30018657896403</v>
      </c>
      <c r="AJ71" s="233">
        <f t="shared" si="11"/>
        <v>114002.70957774915</v>
      </c>
      <c r="AK71" s="233">
        <f t="shared" si="12"/>
        <v>0</v>
      </c>
      <c r="AL71" s="235">
        <f t="shared" si="13"/>
        <v>0</v>
      </c>
      <c r="AM71" s="235">
        <f t="shared" si="14"/>
        <v>0</v>
      </c>
      <c r="AN71" s="227">
        <f>(12*894300*VLOOKUP((DATE(YEAR(L71),MONTH(L71)-1,1)),Índices!$A$3:$L$50000,10,0)+
   4613016*VLOOKUP(DATE(YEAR(L71),MONTH(L71)-1,1),Índices!$A$3:$L$50000,11,0)*(94.55*VLOOKUP(DATE(YEAR(L71),MONTH(L71)-1,1),Índices!$A$3:$L$50000,2,0)/Índices!$B$195)+
   4474286*(94.55*VLOOKUP(DATE(YEAR(L71),MONTH(L71)-1,1),Índices!$A$3:$L$50000,2,0)/Índices!$B$195))/
   4474286</f>
        <v>264.02510498339228</v>
      </c>
      <c r="AO71" s="240" t="str">
        <f t="shared" si="20"/>
        <v/>
      </c>
    </row>
    <row r="72" spans="1:41" ht="15.75" customHeight="1" x14ac:dyDescent="0.25">
      <c r="A72" s="241">
        <f>'Dados de contrato'!F72</f>
        <v>71</v>
      </c>
      <c r="B72" s="245" t="str">
        <f ca="1">OFFSET('Dados de contrato'!C$1,A72,0,1,1)</f>
        <v>EMT</v>
      </c>
      <c r="C72" s="246" t="str">
        <f ca="1">OFFSET('Dados de contrato'!D$1,A72,0,1,1)</f>
        <v>Paranatinga Energia Ltda</v>
      </c>
      <c r="D72" s="247" t="str">
        <f>VLOOKUP($A72,'Dados de contrato'!$F$2:$AJ$130,'Dados de contrato'!J$131,0)</f>
        <v>48500.000436/2004-64</v>
      </c>
      <c r="E72" s="233">
        <f>VLOOKUP($A72,'Dados de contrato'!$F$2:$AJ$130,'Dados de contrato'!M$131,0)</f>
        <v>106</v>
      </c>
      <c r="F72" s="242">
        <f>VLOOKUP($A72,'Dados de contrato'!$F$2:$AJ$130,'Dados de contrato'!N$131,0)</f>
        <v>37926</v>
      </c>
      <c r="G72" s="241">
        <f>VLOOKUP($A72,'Dados de contrato'!$F$2:$AJ$130,'Dados de contrato'!V$131,0)</f>
        <v>0</v>
      </c>
      <c r="H72" s="241">
        <f>VLOOKUP($A72,'Dados de contrato'!$F$2:$AJ$130,'Dados de contrato'!W$131,0)</f>
        <v>0</v>
      </c>
      <c r="I72" s="266">
        <f>VLOOKUP($A72,'Dados de contrato'!$F$2:$AJ$130,'Dados de contrato'!X$131,0)</f>
        <v>0</v>
      </c>
      <c r="J72" s="266">
        <f>VLOOKUP($A72,'Dados de contrato'!$F$2:$AJ$130,'Dados de contrato'!Y$131,0)</f>
        <v>0</v>
      </c>
      <c r="K72" s="266">
        <f>VLOOKUP($A72,'Dados de contrato'!$F$2:$AJ$130,'Dados de contrato'!Z$131,0)</f>
        <v>0</v>
      </c>
      <c r="L72" s="234">
        <v>44136</v>
      </c>
      <c r="M72" s="233" t="str">
        <f t="shared" si="15"/>
        <v>não se aplica</v>
      </c>
      <c r="N72" s="235" t="str">
        <f t="shared" ca="1" si="16"/>
        <v>não se aplica</v>
      </c>
      <c r="O72" s="236" t="str">
        <f t="shared" ca="1" si="17"/>
        <v>0</v>
      </c>
      <c r="P72" s="237">
        <f>VLOOKUP(DATE(YEAR(F72),MONTH(F72)-1,1),Índices!$A$27:$I$10020,2,0)</f>
        <v>291.22899999999998</v>
      </c>
      <c r="Q72" s="237">
        <f>VLOOKUP(DATE(YEAR(L72),MONTH(L72)-1,1),Índices!$A$27:$I$10020,2,0)</f>
        <v>896.505</v>
      </c>
      <c r="R72" s="230">
        <f>VLOOKUP(DATE(YEAR(F72),MONTH(F72)-1,1),Índices!$A$27:$I$10020,3,0)</f>
        <v>2210.44</v>
      </c>
      <c r="S72" s="230">
        <f>VLOOKUP(DATE(YEAR(L72),MONTH(L72)-1,1),Índices!$A$27:$I$10020,3,0)</f>
        <v>5438.12</v>
      </c>
      <c r="T72" s="230">
        <f>VLOOKUP(DATE(YEAR(F72),MONTH(F72)-1,1),Índices!$A$27:$O$10020,4,0)</f>
        <v>2297.08</v>
      </c>
      <c r="U72" s="230">
        <f>VLOOKUP(DATE(YEAR(L72),MONTH(L72)-1,1),Índices!$A$27:$O$10020,4,0)</f>
        <v>5610.72</v>
      </c>
      <c r="V72" s="231">
        <f>VLOOKUP(DATE(YEAR(F72),MONTH(F72)-1,1),Índices!$A$27:$O$10020,9,0)</f>
        <v>7.895158701205494</v>
      </c>
      <c r="W72" s="231">
        <f>VLOOKUP(DATE(YEAR(L72),MONTH(L72)-1,1),Índices!$A$27:$O$10020,9,0)</f>
        <v>21.269457541291981</v>
      </c>
      <c r="X72" s="231">
        <f>VLOOKUP(DATE(YEAR(F72),MONTH(F72)-1,1),Índices!$A$27:$O$10020,6,0)</f>
        <v>2.8614999999999999</v>
      </c>
      <c r="Y72" s="239">
        <f>VLOOKUP(DATE(YEAR(L72),MONTH(L72)-1,1),Índices!$A$27:$I$10020,5,0)</f>
        <v>5.6252000000000004</v>
      </c>
      <c r="Z72" s="238">
        <f>'VN base'!B$2*($I72*VLOOKUP(DATE(YEAR($L72),MONTH($L72)-1,1),Índices!$A:$I,2,0)/Índices!$B$122
                                 +$J72*VLOOKUP(DATE(YEAR($L72),MONTH($L72)-1,1),Índices!$A:$I,2,0)/Índices!$B$122
                                 +$K72*VLOOKUP(DATE(YEAR($L72),MONTH($L72)-1,1),Índices!$A:$I,5,0)/Índices!$F$122)</f>
        <v>0</v>
      </c>
      <c r="AA72" s="238">
        <f>'VN base'!C$2*($I72*VLOOKUP(DATE(YEAR($L72),MONTH($L72)-1,1),Índices!$A:$I,2,0)/Índices!$B$122
                                 +$J72*VLOOKUP(DATE(YEAR($L72),MONTH($L72)-1,1),Índices!$A:$I,2,0)/Índices!$B$122
                                 +$K72*VLOOKUP(DATE(YEAR($L72),MONTH($L72)-1,1),Índices!$A:$I,5,0)/Índices!$F$122)</f>
        <v>0</v>
      </c>
      <c r="AB72" s="238">
        <f>'VN base'!D$2*($I72*VLOOKUP(DATE(YEAR($L72),MONTH($L72)-1,1),Índices!$A:$I,2,0)/Índices!$B$122
                                 +$J72*VLOOKUP(DATE(YEAR($L72),MONTH($L72)-1,1),Índices!$A:$I,2,0)/Índices!$B$122
                                 +$K72*VLOOKUP(DATE(YEAR($L72),MONTH($L72)-1,1),Índices!$A:$I,5,0)/Índices!$F$122)</f>
        <v>0</v>
      </c>
      <c r="AC72" s="238">
        <f>'VN base'!E$2*($I72*VLOOKUP(DATE(YEAR($L72),MONTH($L72)-1,1),Índices!$A:$I,2,0)/Índices!$B$122
                                 +$J72*VLOOKUP(DATE(YEAR($L72),MONTH($L72)-1,1),Índices!$A:$I,2,0)/Índices!$B$122
                                 +$K72*VLOOKUP(DATE(YEAR($L72),MONTH($L72)-1,1),Índices!$A:$I,5,0)/Índices!$F$122)</f>
        <v>0</v>
      </c>
      <c r="AD72" s="238">
        <f>'VN base'!F$2*($I72*VLOOKUP(DATE(YEAR($L72),MONTH($L72)-1,1),Índices!$A:$I,2,0)/Índices!$B$122
                                 +$J72*VLOOKUP(DATE(YEAR($L72),MONTH($L72)-1,1),Índices!$A:$I,2,0)/Índices!$B$122
                                 +$K72*VLOOKUP(DATE(YEAR($L72),MONTH($L72)-1,1),Índices!$A:$I,5,0)/Índices!$F$122)</f>
        <v>0</v>
      </c>
      <c r="AE72" s="238">
        <f>'VN base'!G$2*($I72*VLOOKUP(DATE(YEAR($L72),MONTH($L72)-1,1),Índices!$A:$I,2,0)/Índices!$B$122
                                 +$J72*VLOOKUP(DATE(YEAR($L72),MONTH($L72)-1,1),Índices!$A:$I,2,0)/Índices!$B$122
                                 +$K72*VLOOKUP(DATE(YEAR($L72),MONTH($L72)-1,1),Índices!$A:$I,5,0)/Índices!$F$122)</f>
        <v>0</v>
      </c>
      <c r="AF72" s="238" t="str">
        <f>IF(J72=0," ",('VN base'!H$2*($I72*VLOOKUP(DATE(YEAR($L72),MONTH($L72)-1,1),Índices!$A:$I,2,0)/Índices!$B$128
                                                   +$J72*VLOOKUP(DATE(YEAR($L72),MONTH($L72)-1,1),Índices!$A:$I,9,0)/Índices!$I$128
                                                   +$K72*VLOOKUP(DATE(YEAR($L72),MONTH($L72)-1,1),Índices!$A:$I,6,0)/Índices!$F$128)))</f>
        <v xml:space="preserve"> </v>
      </c>
      <c r="AG72" s="238" t="str">
        <f>IF(J72=0," ",('VN base'!I$2*($I72*VLOOKUP(DATE(YEAR($L72),MONTH($L72)-1,1),Índices!$A:$I,2,0)/Índices!$B$128
                                                   +$J72*VLOOKUP(DATE(YEAR($L72),MONTH($L72)-1,1),Índices!$A:$I,9,0)/Índices!$I$128
                                                   +$K72*VLOOKUP(DATE(YEAR($L72),MONTH($L72)-1,1),Índices!$A:$I,6,0)/Índices!$F$128)))</f>
        <v xml:space="preserve"> </v>
      </c>
      <c r="AH72" s="240">
        <f t="shared" ca="1" si="18"/>
        <v>0</v>
      </c>
      <c r="AI72" s="233">
        <f t="shared" si="19"/>
        <v>326.30517565215001</v>
      </c>
      <c r="AJ72" s="233">
        <f t="shared" si="11"/>
        <v>93511.076279552261</v>
      </c>
      <c r="AK72" s="233">
        <f t="shared" si="12"/>
        <v>0</v>
      </c>
      <c r="AL72" s="235">
        <f t="shared" si="13"/>
        <v>0</v>
      </c>
      <c r="AM72" s="235">
        <f t="shared" si="14"/>
        <v>0</v>
      </c>
      <c r="AN72" s="227">
        <f>(12*894300*VLOOKUP((DATE(YEAR(L72),MONTH(L72)-1,1)),Índices!$A$3:$L$50000,10,0)+
   4613016*VLOOKUP(DATE(YEAR(L72),MONTH(L72)-1,1),Índices!$A$3:$L$50000,11,0)*(94.55*VLOOKUP(DATE(YEAR(L72),MONTH(L72)-1,1),Índices!$A$3:$L$50000,2,0)/Índices!$B$195)+
   4474286*(94.55*VLOOKUP(DATE(YEAR(L72),MONTH(L72)-1,1),Índices!$A$3:$L$50000,2,0)/Índices!$B$195))/
   4474286</f>
        <v>264.02510498339228</v>
      </c>
      <c r="AO72" s="240" t="str">
        <f t="shared" si="20"/>
        <v/>
      </c>
    </row>
    <row r="73" spans="1:41" ht="15.75" customHeight="1" x14ac:dyDescent="0.25">
      <c r="A73" s="241">
        <f>'Dados de contrato'!F73</f>
        <v>72</v>
      </c>
      <c r="B73" s="245" t="str">
        <f ca="1">OFFSET('Dados de contrato'!C$1,A73,0,1,1)</f>
        <v>Edp ES</v>
      </c>
      <c r="C73" s="246" t="str">
        <f ca="1">OFFSET('Dados de contrato'!D$1,A73,0,1,1)</f>
        <v>Castelo Energética</v>
      </c>
      <c r="D73" s="247" t="str">
        <f>VLOOKUP($A73,'Dados de contrato'!$F$2:$AJ$130,'Dados de contrato'!J$131,0)</f>
        <v>48500.000950/2008-95</v>
      </c>
      <c r="E73" s="233">
        <f>VLOOKUP($A73,'Dados de contrato'!$F$2:$AJ$130,'Dados de contrato'!M$131,0)</f>
        <v>137.47999999999999</v>
      </c>
      <c r="F73" s="242">
        <f>VLOOKUP($A73,'Dados de contrato'!$F$2:$AJ$130,'Dados de contrato'!N$131,0)</f>
        <v>39356</v>
      </c>
      <c r="G73" s="241">
        <f>VLOOKUP($A73,'Dados de contrato'!$F$2:$AJ$130,'Dados de contrato'!V$131,0)</f>
        <v>0</v>
      </c>
      <c r="H73" s="241">
        <f>VLOOKUP($A73,'Dados de contrato'!$F$2:$AJ$130,'Dados de contrato'!W$131,0)</f>
        <v>0</v>
      </c>
      <c r="I73" s="266">
        <f>VLOOKUP($A73,'Dados de contrato'!$F$2:$AJ$130,'Dados de contrato'!X$131,0)</f>
        <v>0</v>
      </c>
      <c r="J73" s="266">
        <f>VLOOKUP($A73,'Dados de contrato'!$F$2:$AJ$130,'Dados de contrato'!Y$131,0)</f>
        <v>0</v>
      </c>
      <c r="K73" s="266">
        <f>VLOOKUP($A73,'Dados de contrato'!$F$2:$AJ$130,'Dados de contrato'!Z$131,0)</f>
        <v>0</v>
      </c>
      <c r="L73" s="234">
        <v>44136</v>
      </c>
      <c r="M73" s="233" t="str">
        <f t="shared" si="15"/>
        <v>não se aplica</v>
      </c>
      <c r="N73" s="235" t="str">
        <f t="shared" ca="1" si="16"/>
        <v>não se aplica</v>
      </c>
      <c r="O73" s="236" t="str">
        <f t="shared" ca="1" si="17"/>
        <v>0</v>
      </c>
      <c r="P73" s="237">
        <f>VLOOKUP(DATE(YEAR(F73),MONTH(F73)-1,1),Índices!$A$27:$I$10020,2,0)</f>
        <v>361.99700000000001</v>
      </c>
      <c r="Q73" s="237">
        <f>VLOOKUP(DATE(YEAR(L73),MONTH(L73)-1,1),Índices!$A$27:$I$10020,2,0)</f>
        <v>896.505</v>
      </c>
      <c r="R73" s="230">
        <f>VLOOKUP(DATE(YEAR(F73),MONTH(F73)-1,1),Índices!$A$27:$I$10020,3,0)</f>
        <v>2693.21</v>
      </c>
      <c r="S73" s="230">
        <f>VLOOKUP(DATE(YEAR(L73),MONTH(L73)-1,1),Índices!$A$27:$I$10020,3,0)</f>
        <v>5438.12</v>
      </c>
      <c r="T73" s="230">
        <f>VLOOKUP(DATE(YEAR(F73),MONTH(F73)-1,1),Índices!$A$27:$O$10020,4,0)</f>
        <v>2747.1</v>
      </c>
      <c r="U73" s="230">
        <f>VLOOKUP(DATE(YEAR(L73),MONTH(L73)-1,1),Índices!$A$27:$O$10020,4,0)</f>
        <v>5610.72</v>
      </c>
      <c r="V73" s="231">
        <f>VLOOKUP(DATE(YEAR(F73),MONTH(F73)-1,1),Índices!$A$27:$O$10020,9,0)</f>
        <v>7.3078425020656921</v>
      </c>
      <c r="W73" s="231">
        <f>VLOOKUP(DATE(YEAR(L73),MONTH(L73)-1,1),Índices!$A$27:$O$10020,9,0)</f>
        <v>21.269457541291981</v>
      </c>
      <c r="X73" s="231">
        <f>VLOOKUP(DATE(YEAR(F73),MONTH(F73)-1,1),Índices!$A$27:$O$10020,6,0)</f>
        <v>1.8996</v>
      </c>
      <c r="Y73" s="239">
        <f>VLOOKUP(DATE(YEAR(L73),MONTH(L73)-1,1),Índices!$A$27:$I$10020,5,0)</f>
        <v>5.6252000000000004</v>
      </c>
      <c r="Z73" s="238">
        <f>'VN base'!B$2*($I73*VLOOKUP(DATE(YEAR($L73),MONTH($L73)-1,1),Índices!$A:$I,2,0)/Índices!$B$122
                                 +$J73*VLOOKUP(DATE(YEAR($L73),MONTH($L73)-1,1),Índices!$A:$I,2,0)/Índices!$B$122
                                 +$K73*VLOOKUP(DATE(YEAR($L73),MONTH($L73)-1,1),Índices!$A:$I,5,0)/Índices!$F$122)</f>
        <v>0</v>
      </c>
      <c r="AA73" s="238">
        <f>'VN base'!C$2*($I73*VLOOKUP(DATE(YEAR($L73),MONTH($L73)-1,1),Índices!$A:$I,2,0)/Índices!$B$122
                                 +$J73*VLOOKUP(DATE(YEAR($L73),MONTH($L73)-1,1),Índices!$A:$I,2,0)/Índices!$B$122
                                 +$K73*VLOOKUP(DATE(YEAR($L73),MONTH($L73)-1,1),Índices!$A:$I,5,0)/Índices!$F$122)</f>
        <v>0</v>
      </c>
      <c r="AB73" s="238">
        <f>'VN base'!D$2*($I73*VLOOKUP(DATE(YEAR($L73),MONTH($L73)-1,1),Índices!$A:$I,2,0)/Índices!$B$122
                                 +$J73*VLOOKUP(DATE(YEAR($L73),MONTH($L73)-1,1),Índices!$A:$I,2,0)/Índices!$B$122
                                 +$K73*VLOOKUP(DATE(YEAR($L73),MONTH($L73)-1,1),Índices!$A:$I,5,0)/Índices!$F$122)</f>
        <v>0</v>
      </c>
      <c r="AC73" s="238">
        <f>'VN base'!E$2*($I73*VLOOKUP(DATE(YEAR($L73),MONTH($L73)-1,1),Índices!$A:$I,2,0)/Índices!$B$122
                                 +$J73*VLOOKUP(DATE(YEAR($L73),MONTH($L73)-1,1),Índices!$A:$I,2,0)/Índices!$B$122
                                 +$K73*VLOOKUP(DATE(YEAR($L73),MONTH($L73)-1,1),Índices!$A:$I,5,0)/Índices!$F$122)</f>
        <v>0</v>
      </c>
      <c r="AD73" s="238">
        <f>'VN base'!F$2*($I73*VLOOKUP(DATE(YEAR($L73),MONTH($L73)-1,1),Índices!$A:$I,2,0)/Índices!$B$122
                                 +$J73*VLOOKUP(DATE(YEAR($L73),MONTH($L73)-1,1),Índices!$A:$I,2,0)/Índices!$B$122
                                 +$K73*VLOOKUP(DATE(YEAR($L73),MONTH($L73)-1,1),Índices!$A:$I,5,0)/Índices!$F$122)</f>
        <v>0</v>
      </c>
      <c r="AE73" s="238">
        <f>'VN base'!G$2*($I73*VLOOKUP(DATE(YEAR($L73),MONTH($L73)-1,1),Índices!$A:$I,2,0)/Índices!$B$122
                                 +$J73*VLOOKUP(DATE(YEAR($L73),MONTH($L73)-1,1),Índices!$A:$I,2,0)/Índices!$B$122
                                 +$K73*VLOOKUP(DATE(YEAR($L73),MONTH($L73)-1,1),Índices!$A:$I,5,0)/Índices!$F$122)</f>
        <v>0</v>
      </c>
      <c r="AF73" s="238" t="str">
        <f>IF(J73=0," ",('VN base'!H$2*($I73*VLOOKUP(DATE(YEAR($L73),MONTH($L73)-1,1),Índices!$A:$I,2,0)/Índices!$B$128
                                                   +$J73*VLOOKUP(DATE(YEAR($L73),MONTH($L73)-1,1),Índices!$A:$I,9,0)/Índices!$I$128
                                                   +$K73*VLOOKUP(DATE(YEAR($L73),MONTH($L73)-1,1),Índices!$A:$I,6,0)/Índices!$F$128)))</f>
        <v xml:space="preserve"> </v>
      </c>
      <c r="AG73" s="238" t="str">
        <f>IF(J73=0," ",('VN base'!I$2*($I73*VLOOKUP(DATE(YEAR($L73),MONTH($L73)-1,1),Índices!$A:$I,2,0)/Índices!$B$128
                                                   +$J73*VLOOKUP(DATE(YEAR($L73),MONTH($L73)-1,1),Índices!$A:$I,9,0)/Índices!$I$128
                                                   +$K73*VLOOKUP(DATE(YEAR($L73),MONTH($L73)-1,1),Índices!$A:$I,6,0)/Índices!$F$128)))</f>
        <v xml:space="preserve"> </v>
      </c>
      <c r="AH73" s="240">
        <f t="shared" ca="1" si="18"/>
        <v>0</v>
      </c>
      <c r="AI73" s="233">
        <f t="shared" si="19"/>
        <v>340.47659897733956</v>
      </c>
      <c r="AJ73" s="233">
        <f t="shared" si="11"/>
        <v>118230.20815277104</v>
      </c>
      <c r="AK73" s="233">
        <f t="shared" si="12"/>
        <v>0</v>
      </c>
      <c r="AL73" s="235">
        <f t="shared" si="13"/>
        <v>0</v>
      </c>
      <c r="AM73" s="235">
        <f t="shared" si="14"/>
        <v>0</v>
      </c>
      <c r="AN73" s="227">
        <f>(12*894300*VLOOKUP((DATE(YEAR(L73),MONTH(L73)-1,1)),Índices!$A$3:$L$50000,10,0)+
   4613016*VLOOKUP(DATE(YEAR(L73),MONTH(L73)-1,1),Índices!$A$3:$L$50000,11,0)*(94.55*VLOOKUP(DATE(YEAR(L73),MONTH(L73)-1,1),Índices!$A$3:$L$50000,2,0)/Índices!$B$195)+
   4474286*(94.55*VLOOKUP(DATE(YEAR(L73),MONTH(L73)-1,1),Índices!$A$3:$L$50000,2,0)/Índices!$B$195))/
   4474286</f>
        <v>264.02510498339228</v>
      </c>
      <c r="AO73" s="240" t="str">
        <f t="shared" si="20"/>
        <v/>
      </c>
    </row>
    <row r="74" spans="1:41" ht="15.75" customHeight="1" x14ac:dyDescent="0.25">
      <c r="A74" s="241">
        <f>'Dados de contrato'!F74</f>
        <v>73</v>
      </c>
      <c r="B74" s="245" t="str">
        <f ca="1">OFFSET('Dados de contrato'!C$1,A74,0,1,1)</f>
        <v>EMS</v>
      </c>
      <c r="C74" s="246" t="str">
        <f ca="1">OFFSET('Dados de contrato'!D$1,A74,0,1,1)</f>
        <v>Pantanal Energética</v>
      </c>
      <c r="D74" s="247" t="str">
        <f>VLOOKUP($A74,'Dados de contrato'!$F$2:$AJ$130,'Dados de contrato'!J$131,0)</f>
        <v>48500.001878/2008-13</v>
      </c>
      <c r="E74" s="233">
        <f>VLOOKUP($A74,'Dados de contrato'!$F$2:$AJ$130,'Dados de contrato'!M$131,0)</f>
        <v>139.44</v>
      </c>
      <c r="F74" s="242">
        <f>VLOOKUP($A74,'Dados de contrato'!$F$2:$AJ$130,'Dados de contrato'!N$131,0)</f>
        <v>39661</v>
      </c>
      <c r="G74" s="241">
        <f>VLOOKUP($A74,'Dados de contrato'!$F$2:$AJ$130,'Dados de contrato'!V$131,0)</f>
        <v>0</v>
      </c>
      <c r="H74" s="241">
        <f>VLOOKUP($A74,'Dados de contrato'!$F$2:$AJ$130,'Dados de contrato'!W$131,0)</f>
        <v>0</v>
      </c>
      <c r="I74" s="266">
        <f>VLOOKUP($A74,'Dados de contrato'!$F$2:$AJ$130,'Dados de contrato'!X$131,0)</f>
        <v>0</v>
      </c>
      <c r="J74" s="266">
        <f>VLOOKUP($A74,'Dados de contrato'!$F$2:$AJ$130,'Dados de contrato'!Y$131,0)</f>
        <v>0</v>
      </c>
      <c r="K74" s="266">
        <f>VLOOKUP($A74,'Dados de contrato'!$F$2:$AJ$130,'Dados de contrato'!Z$131,0)</f>
        <v>0</v>
      </c>
      <c r="L74" s="234">
        <v>44136</v>
      </c>
      <c r="M74" s="233" t="str">
        <f t="shared" si="15"/>
        <v>não se aplica</v>
      </c>
      <c r="N74" s="235" t="str">
        <f t="shared" ca="1" si="16"/>
        <v>não se aplica</v>
      </c>
      <c r="O74" s="236" t="str">
        <f t="shared" ca="1" si="17"/>
        <v>0</v>
      </c>
      <c r="P74" s="237">
        <f>VLOOKUP(DATE(YEAR(F74),MONTH(F74)-1,1),Índices!$A$27:$I$10020,2,0)</f>
        <v>407.44600000000003</v>
      </c>
      <c r="Q74" s="237">
        <f>VLOOKUP(DATE(YEAR(L74),MONTH(L74)-1,1),Índices!$A$27:$I$10020,2,0)</f>
        <v>896.505</v>
      </c>
      <c r="R74" s="230">
        <f>VLOOKUP(DATE(YEAR(F74),MONTH(F74)-1,1),Índices!$A$27:$I$10020,3,0)</f>
        <v>2846.16</v>
      </c>
      <c r="S74" s="230">
        <f>VLOOKUP(DATE(YEAR(L74),MONTH(L74)-1,1),Índices!$A$27:$I$10020,3,0)</f>
        <v>5438.12</v>
      </c>
      <c r="T74" s="230">
        <f>VLOOKUP(DATE(YEAR(F74),MONTH(F74)-1,1),Índices!$A$27:$O$10020,4,0)</f>
        <v>2930.03</v>
      </c>
      <c r="U74" s="230">
        <f>VLOOKUP(DATE(YEAR(L74),MONTH(L74)-1,1),Índices!$A$27:$O$10020,4,0)</f>
        <v>5610.72</v>
      </c>
      <c r="V74" s="231">
        <f>VLOOKUP(DATE(YEAR(F74),MONTH(F74)-1,1),Índices!$A$27:$O$10020,9,0)</f>
        <v>7.3524219079057449</v>
      </c>
      <c r="W74" s="231">
        <f>VLOOKUP(DATE(YEAR(L74),MONTH(L74)-1,1),Índices!$A$27:$O$10020,9,0)</f>
        <v>21.269457541291981</v>
      </c>
      <c r="X74" s="231">
        <f>VLOOKUP(DATE(YEAR(F74),MONTH(F74)-1,1),Índices!$A$27:$O$10020,6,0)</f>
        <v>1.5913999999999999</v>
      </c>
      <c r="Y74" s="239">
        <f>VLOOKUP(DATE(YEAR(L74),MONTH(L74)-1,1),Índices!$A$27:$I$10020,5,0)</f>
        <v>5.6252000000000004</v>
      </c>
      <c r="Z74" s="238">
        <f>'VN base'!B$2*($I74*VLOOKUP(DATE(YEAR($L74),MONTH($L74)-1,1),Índices!$A:$I,2,0)/Índices!$B$122
                                 +$J74*VLOOKUP(DATE(YEAR($L74),MONTH($L74)-1,1),Índices!$A:$I,2,0)/Índices!$B$122
                                 +$K74*VLOOKUP(DATE(YEAR($L74),MONTH($L74)-1,1),Índices!$A:$I,5,0)/Índices!$F$122)</f>
        <v>0</v>
      </c>
      <c r="AA74" s="238">
        <f>'VN base'!C$2*($I74*VLOOKUP(DATE(YEAR($L74),MONTH($L74)-1,1),Índices!$A:$I,2,0)/Índices!$B$122
                                 +$J74*VLOOKUP(DATE(YEAR($L74),MONTH($L74)-1,1),Índices!$A:$I,2,0)/Índices!$B$122
                                 +$K74*VLOOKUP(DATE(YEAR($L74),MONTH($L74)-1,1),Índices!$A:$I,5,0)/Índices!$F$122)</f>
        <v>0</v>
      </c>
      <c r="AB74" s="238">
        <f>'VN base'!D$2*($I74*VLOOKUP(DATE(YEAR($L74),MONTH($L74)-1,1),Índices!$A:$I,2,0)/Índices!$B$122
                                 +$J74*VLOOKUP(DATE(YEAR($L74),MONTH($L74)-1,1),Índices!$A:$I,2,0)/Índices!$B$122
                                 +$K74*VLOOKUP(DATE(YEAR($L74),MONTH($L74)-1,1),Índices!$A:$I,5,0)/Índices!$F$122)</f>
        <v>0</v>
      </c>
      <c r="AC74" s="238">
        <f>'VN base'!E$2*($I74*VLOOKUP(DATE(YEAR($L74),MONTH($L74)-1,1),Índices!$A:$I,2,0)/Índices!$B$122
                                 +$J74*VLOOKUP(DATE(YEAR($L74),MONTH($L74)-1,1),Índices!$A:$I,2,0)/Índices!$B$122
                                 +$K74*VLOOKUP(DATE(YEAR($L74),MONTH($L74)-1,1),Índices!$A:$I,5,0)/Índices!$F$122)</f>
        <v>0</v>
      </c>
      <c r="AD74" s="238">
        <f>'VN base'!F$2*($I74*VLOOKUP(DATE(YEAR($L74),MONTH($L74)-1,1),Índices!$A:$I,2,0)/Índices!$B$122
                                 +$J74*VLOOKUP(DATE(YEAR($L74),MONTH($L74)-1,1),Índices!$A:$I,2,0)/Índices!$B$122
                                 +$K74*VLOOKUP(DATE(YEAR($L74),MONTH($L74)-1,1),Índices!$A:$I,5,0)/Índices!$F$122)</f>
        <v>0</v>
      </c>
      <c r="AE74" s="238">
        <f>'VN base'!G$2*($I74*VLOOKUP(DATE(YEAR($L74),MONTH($L74)-1,1),Índices!$A:$I,2,0)/Índices!$B$122
                                 +$J74*VLOOKUP(DATE(YEAR($L74),MONTH($L74)-1,1),Índices!$A:$I,2,0)/Índices!$B$122
                                 +$K74*VLOOKUP(DATE(YEAR($L74),MONTH($L74)-1,1),Índices!$A:$I,5,0)/Índices!$F$122)</f>
        <v>0</v>
      </c>
      <c r="AF74" s="238" t="str">
        <f>IF(J74=0," ",('VN base'!H$2*($I74*VLOOKUP(DATE(YEAR($L74),MONTH($L74)-1,1),Índices!$A:$I,2,0)/Índices!$B$128
                                                   +$J74*VLOOKUP(DATE(YEAR($L74),MONTH($L74)-1,1),Índices!$A:$I,9,0)/Índices!$I$128
                                                   +$K74*VLOOKUP(DATE(YEAR($L74),MONTH($L74)-1,1),Índices!$A:$I,6,0)/Índices!$F$128)))</f>
        <v xml:space="preserve"> </v>
      </c>
      <c r="AG74" s="238" t="str">
        <f>IF(J74=0," ",('VN base'!I$2*($I74*VLOOKUP(DATE(YEAR($L74),MONTH($L74)-1,1),Índices!$A:$I,2,0)/Índices!$B$128
                                                   +$J74*VLOOKUP(DATE(YEAR($L74),MONTH($L74)-1,1),Índices!$A:$I,9,0)/Índices!$I$128
                                                   +$K74*VLOOKUP(DATE(YEAR($L74),MONTH($L74)-1,1),Índices!$A:$I,6,0)/Índices!$F$128)))</f>
        <v xml:space="preserve"> </v>
      </c>
      <c r="AH74" s="240">
        <f t="shared" ca="1" si="18"/>
        <v>0</v>
      </c>
      <c r="AI74" s="233">
        <f t="shared" si="19"/>
        <v>306.81036799968581</v>
      </c>
      <c r="AJ74" s="233">
        <f t="shared" si="11"/>
        <v>125912.90819348469</v>
      </c>
      <c r="AK74" s="233">
        <f t="shared" si="12"/>
        <v>0</v>
      </c>
      <c r="AL74" s="235">
        <f t="shared" si="13"/>
        <v>0</v>
      </c>
      <c r="AM74" s="235">
        <f t="shared" si="14"/>
        <v>0</v>
      </c>
      <c r="AN74" s="227">
        <f>(12*894300*VLOOKUP((DATE(YEAR(L74),MONTH(L74)-1,1)),Índices!$A$3:$L$50000,10,0)+
   4613016*VLOOKUP(DATE(YEAR(L74),MONTH(L74)-1,1),Índices!$A$3:$L$50000,11,0)*(94.55*VLOOKUP(DATE(YEAR(L74),MONTH(L74)-1,1),Índices!$A$3:$L$50000,2,0)/Índices!$B$195)+
   4474286*(94.55*VLOOKUP(DATE(YEAR(L74),MONTH(L74)-1,1),Índices!$A$3:$L$50000,2,0)/Índices!$B$195))/
   4474286</f>
        <v>264.02510498339228</v>
      </c>
      <c r="AO74" s="240" t="str">
        <f t="shared" si="20"/>
        <v/>
      </c>
    </row>
    <row r="75" spans="1:41" ht="15.75" customHeight="1" x14ac:dyDescent="0.25">
      <c r="A75" s="241">
        <f>'Dados de contrato'!F75</f>
        <v>74</v>
      </c>
      <c r="B75" s="245" t="str">
        <f ca="1">OFFSET('Dados de contrato'!C$1,A75,0,1,1)</f>
        <v>ERO</v>
      </c>
      <c r="C75" s="246" t="str">
        <f ca="1">OFFSET('Dados de contrato'!D$1,A75,0,1,1)</f>
        <v>Hidrelétrica Chupinguaia</v>
      </c>
      <c r="D75" s="247" t="str">
        <f>VLOOKUP($A75,'Dados de contrato'!$F$2:$AJ$130,'Dados de contrato'!J$131,0)</f>
        <v>48500.005042/2007-15</v>
      </c>
      <c r="E75" s="233">
        <f>VLOOKUP($A75,'Dados de contrato'!$F$2:$AJ$130,'Dados de contrato'!M$131,0)</f>
        <v>103.93</v>
      </c>
      <c r="F75" s="242">
        <f>VLOOKUP($A75,'Dados de contrato'!$F$2:$AJ$130,'Dados de contrato'!N$131,0)</f>
        <v>38869</v>
      </c>
      <c r="G75" s="241">
        <f>VLOOKUP($A75,'Dados de contrato'!$F$2:$AJ$130,'Dados de contrato'!V$131,0)</f>
        <v>11</v>
      </c>
      <c r="H75" s="241">
        <f>VLOOKUP($A75,'Dados de contrato'!$F$2:$AJ$130,'Dados de contrato'!W$131,0)</f>
        <v>3</v>
      </c>
      <c r="I75" s="266">
        <f>VLOOKUP($A75,'Dados de contrato'!$F$2:$AJ$130,'Dados de contrato'!X$131,0)</f>
        <v>0</v>
      </c>
      <c r="J75" s="266">
        <f>VLOOKUP($A75,'Dados de contrato'!$F$2:$AJ$130,'Dados de contrato'!Y$131,0)</f>
        <v>0</v>
      </c>
      <c r="K75" s="266">
        <f>VLOOKUP($A75,'Dados de contrato'!$F$2:$AJ$130,'Dados de contrato'!Z$131,0)</f>
        <v>0</v>
      </c>
      <c r="L75" s="234">
        <v>44136</v>
      </c>
      <c r="M75" s="233" t="str">
        <f t="shared" si="15"/>
        <v>não se aplica</v>
      </c>
      <c r="N75" s="235" t="str">
        <f t="shared" ca="1" si="16"/>
        <v>não se aplica</v>
      </c>
      <c r="O75" s="236" t="str">
        <f t="shared" ca="1" si="17"/>
        <v>0</v>
      </c>
      <c r="P75" s="237">
        <f>VLOOKUP(DATE(YEAR(F75),MONTH(F75)-1,1),Índices!$A$27:$I$10020,2,0)</f>
        <v>337.185</v>
      </c>
      <c r="Q75" s="237">
        <f>VLOOKUP(DATE(YEAR(L75),MONTH(L75)-1,1),Índices!$A$27:$I$10020,2,0)</f>
        <v>896.505</v>
      </c>
      <c r="R75" s="230">
        <f>VLOOKUP(DATE(YEAR(F75),MONTH(F75)-1,1),Índices!$A$27:$I$10020,3,0)</f>
        <v>2579.81</v>
      </c>
      <c r="S75" s="230">
        <f>VLOOKUP(DATE(YEAR(L75),MONTH(L75)-1,1),Índices!$A$27:$I$10020,3,0)</f>
        <v>5438.12</v>
      </c>
      <c r="T75" s="230">
        <f>VLOOKUP(DATE(YEAR(F75),MONTH(F75)-1,1),Índices!$A$27:$O$10020,4,0)</f>
        <v>2613.6799999999998</v>
      </c>
      <c r="U75" s="230">
        <f>VLOOKUP(DATE(YEAR(L75),MONTH(L75)-1,1),Índices!$A$27:$O$10020,4,0)</f>
        <v>5610.72</v>
      </c>
      <c r="V75" s="231">
        <f>VLOOKUP(DATE(YEAR(F75),MONTH(F75)-1,1),Índices!$A$27:$O$10020,9,0)</f>
        <v>7.3420703311251252</v>
      </c>
      <c r="W75" s="231">
        <f>VLOOKUP(DATE(YEAR(L75),MONTH(L75)-1,1),Índices!$A$27:$O$10020,9,0)</f>
        <v>21.269457541291981</v>
      </c>
      <c r="X75" s="231">
        <f>VLOOKUP(DATE(YEAR(F75),MONTH(F75)-1,1),Índices!$A$27:$O$10020,6,0)</f>
        <v>2.1781000000000001</v>
      </c>
      <c r="Y75" s="239">
        <f>VLOOKUP(DATE(YEAR(L75),MONTH(L75)-1,1),Índices!$A$27:$I$10020,5,0)</f>
        <v>5.6252000000000004</v>
      </c>
      <c r="Z75" s="238">
        <f>'VN base'!B$2*($I75*VLOOKUP(DATE(YEAR($L75),MONTH($L75)-1,1),Índices!$A:$I,2,0)/Índices!$B$122
                                 +$J75*VLOOKUP(DATE(YEAR($L75),MONTH($L75)-1,1),Índices!$A:$I,2,0)/Índices!$B$122
                                 +$K75*VLOOKUP(DATE(YEAR($L75),MONTH($L75)-1,1),Índices!$A:$I,5,0)/Índices!$F$122)</f>
        <v>0</v>
      </c>
      <c r="AA75" s="238">
        <f>'VN base'!C$2*($I75*VLOOKUP(DATE(YEAR($L75),MONTH($L75)-1,1),Índices!$A:$I,2,0)/Índices!$B$122
                                 +$J75*VLOOKUP(DATE(YEAR($L75),MONTH($L75)-1,1),Índices!$A:$I,2,0)/Índices!$B$122
                                 +$K75*VLOOKUP(DATE(YEAR($L75),MONTH($L75)-1,1),Índices!$A:$I,5,0)/Índices!$F$122)</f>
        <v>0</v>
      </c>
      <c r="AB75" s="238">
        <f>'VN base'!D$2*($I75*VLOOKUP(DATE(YEAR($L75),MONTH($L75)-1,1),Índices!$A:$I,2,0)/Índices!$B$122
                                 +$J75*VLOOKUP(DATE(YEAR($L75),MONTH($L75)-1,1),Índices!$A:$I,2,0)/Índices!$B$122
                                 +$K75*VLOOKUP(DATE(YEAR($L75),MONTH($L75)-1,1),Índices!$A:$I,5,0)/Índices!$F$122)</f>
        <v>0</v>
      </c>
      <c r="AC75" s="238">
        <f>'VN base'!E$2*($I75*VLOOKUP(DATE(YEAR($L75),MONTH($L75)-1,1),Índices!$A:$I,2,0)/Índices!$B$122
                                 +$J75*VLOOKUP(DATE(YEAR($L75),MONTH($L75)-1,1),Índices!$A:$I,2,0)/Índices!$B$122
                                 +$K75*VLOOKUP(DATE(YEAR($L75),MONTH($L75)-1,1),Índices!$A:$I,5,0)/Índices!$F$122)</f>
        <v>0</v>
      </c>
      <c r="AD75" s="238">
        <f>'VN base'!F$2*($I75*VLOOKUP(DATE(YEAR($L75),MONTH($L75)-1,1),Índices!$A:$I,2,0)/Índices!$B$122
                                 +$J75*VLOOKUP(DATE(YEAR($L75),MONTH($L75)-1,1),Índices!$A:$I,2,0)/Índices!$B$122
                                 +$K75*VLOOKUP(DATE(YEAR($L75),MONTH($L75)-1,1),Índices!$A:$I,5,0)/Índices!$F$122)</f>
        <v>0</v>
      </c>
      <c r="AE75" s="238">
        <f>'VN base'!G$2*($I75*VLOOKUP(DATE(YEAR($L75),MONTH($L75)-1,1),Índices!$A:$I,2,0)/Índices!$B$122
                                 +$J75*VLOOKUP(DATE(YEAR($L75),MONTH($L75)-1,1),Índices!$A:$I,2,0)/Índices!$B$122
                                 +$K75*VLOOKUP(DATE(YEAR($L75),MONTH($L75)-1,1),Índices!$A:$I,5,0)/Índices!$F$122)</f>
        <v>0</v>
      </c>
      <c r="AF75" s="238" t="str">
        <f>IF(J75=0," ",('VN base'!H$2*($I75*VLOOKUP(DATE(YEAR($L75),MONTH($L75)-1,1),Índices!$A:$I,2,0)/Índices!$B$128
                                                   +$J75*VLOOKUP(DATE(YEAR($L75),MONTH($L75)-1,1),Índices!$A:$I,9,0)/Índices!$I$128
                                                   +$K75*VLOOKUP(DATE(YEAR($L75),MONTH($L75)-1,1),Índices!$A:$I,6,0)/Índices!$F$128)))</f>
        <v xml:space="preserve"> </v>
      </c>
      <c r="AG75" s="238" t="str">
        <f>IF(J75=0," ",('VN base'!I$2*($I75*VLOOKUP(DATE(YEAR($L75),MONTH($L75)-1,1),Índices!$A:$I,2,0)/Índices!$B$128
                                                   +$J75*VLOOKUP(DATE(YEAR($L75),MONTH($L75)-1,1),Índices!$A:$I,9,0)/Índices!$I$128
                                                   +$K75*VLOOKUP(DATE(YEAR($L75),MONTH($L75)-1,1),Índices!$A:$I,6,0)/Índices!$F$128)))</f>
        <v xml:space="preserve"> </v>
      </c>
      <c r="AH75" s="240">
        <f t="shared" ca="1" si="18"/>
        <v>0</v>
      </c>
      <c r="AI75" s="233">
        <f t="shared" si="19"/>
        <v>276.32832020997381</v>
      </c>
      <c r="AJ75" s="233">
        <f t="shared" si="11"/>
        <v>111850.61420739428</v>
      </c>
      <c r="AK75" s="233">
        <f t="shared" si="12"/>
        <v>23.187490551629772</v>
      </c>
      <c r="AL75" s="235">
        <f t="shared" si="13"/>
        <v>1.4418659389642008</v>
      </c>
      <c r="AM75" s="235">
        <f t="shared" si="14"/>
        <v>0</v>
      </c>
      <c r="AN75" s="227">
        <f>(12*894300*VLOOKUP((DATE(YEAR(L75),MONTH(L75)-1,1)),Índices!$A$3:$L$50000,10,0)+
   4613016*VLOOKUP(DATE(YEAR(L75),MONTH(L75)-1,1),Índices!$A$3:$L$50000,11,0)*(94.55*VLOOKUP(DATE(YEAR(L75),MONTH(L75)-1,1),Índices!$A$3:$L$50000,2,0)/Índices!$B$195)+
   4474286*(94.55*VLOOKUP(DATE(YEAR(L75),MONTH(L75)-1,1),Índices!$A$3:$L$50000,2,0)/Índices!$B$195))/
   4474286</f>
        <v>264.02510498339228</v>
      </c>
      <c r="AO75" s="240">
        <f t="shared" si="20"/>
        <v>276.32832020997381</v>
      </c>
    </row>
    <row r="76" spans="1:41" ht="15.75" customHeight="1" x14ac:dyDescent="0.25">
      <c r="A76" s="241">
        <f>'Dados de contrato'!F76</f>
        <v>75</v>
      </c>
      <c r="B76" s="245" t="str">
        <f ca="1">OFFSET('Dados de contrato'!C$1,A76,0,1,1)</f>
        <v>Equatorial PA</v>
      </c>
      <c r="C76" s="246" t="str">
        <f ca="1">OFFSET('Dados de contrato'!D$1,A76,0,1,1)</f>
        <v>Curuá Energia</v>
      </c>
      <c r="D76" s="247" t="str">
        <f>VLOOKUP($A76,'Dados de contrato'!$F$2:$AJ$130,'Dados de contrato'!J$131,0)</f>
        <v>48500.000514/2005-57</v>
      </c>
      <c r="E76" s="233">
        <f>VLOOKUP($A76,'Dados de contrato'!$F$2:$AJ$130,'Dados de contrato'!M$131,0)</f>
        <v>119</v>
      </c>
      <c r="F76" s="242">
        <f>VLOOKUP($A76,'Dados de contrato'!$F$2:$AJ$130,'Dados de contrato'!N$131,0)</f>
        <v>38292</v>
      </c>
      <c r="G76" s="241">
        <f>VLOOKUP($A76,'Dados de contrato'!$F$2:$AJ$130,'Dados de contrato'!V$131,0)</f>
        <v>11</v>
      </c>
      <c r="H76" s="241">
        <f>VLOOKUP($A76,'Dados de contrato'!$F$2:$AJ$130,'Dados de contrato'!W$131,0)</f>
        <v>3</v>
      </c>
      <c r="I76" s="266">
        <f>VLOOKUP($A76,'Dados de contrato'!$F$2:$AJ$130,'Dados de contrato'!X$131,0)</f>
        <v>0</v>
      </c>
      <c r="J76" s="266">
        <f>VLOOKUP($A76,'Dados de contrato'!$F$2:$AJ$130,'Dados de contrato'!Y$131,0)</f>
        <v>0</v>
      </c>
      <c r="K76" s="266">
        <f>VLOOKUP($A76,'Dados de contrato'!$F$2:$AJ$130,'Dados de contrato'!Z$131,0)</f>
        <v>0</v>
      </c>
      <c r="L76" s="234">
        <v>44136</v>
      </c>
      <c r="M76" s="233" t="str">
        <f t="shared" si="15"/>
        <v>não se aplica</v>
      </c>
      <c r="N76" s="235" t="str">
        <f t="shared" ca="1" si="16"/>
        <v>não se aplica</v>
      </c>
      <c r="O76" s="236" t="str">
        <f t="shared" ca="1" si="17"/>
        <v>0</v>
      </c>
      <c r="P76" s="237">
        <f>VLOOKUP(DATE(YEAR(F76),MONTH(F76)-1,1),Índices!$A$27:$I$10020,2,0)</f>
        <v>325.92500000000001</v>
      </c>
      <c r="Q76" s="237">
        <f>VLOOKUP(DATE(YEAR(L76),MONTH(L76)-1,1),Índices!$A$27:$I$10020,2,0)</f>
        <v>896.505</v>
      </c>
      <c r="R76" s="230">
        <f>VLOOKUP(DATE(YEAR(F76),MONTH(F76)-1,1),Índices!$A$27:$I$10020,3,0)</f>
        <v>2362.17</v>
      </c>
      <c r="S76" s="230">
        <f>VLOOKUP(DATE(YEAR(L76),MONTH(L76)-1,1),Índices!$A$27:$I$10020,3,0)</f>
        <v>5438.12</v>
      </c>
      <c r="T76" s="230">
        <f>VLOOKUP(DATE(YEAR(F76),MONTH(F76)-1,1),Índices!$A$27:$O$10020,4,0)</f>
        <v>2428.52</v>
      </c>
      <c r="U76" s="230">
        <f>VLOOKUP(DATE(YEAR(L76),MONTH(L76)-1,1),Índices!$A$27:$O$10020,4,0)</f>
        <v>5610.72</v>
      </c>
      <c r="V76" s="231">
        <f>VLOOKUP(DATE(YEAR(F76),MONTH(F76)-1,1),Índices!$A$27:$O$10020,9,0)</f>
        <v>8.4416302550560971</v>
      </c>
      <c r="W76" s="231">
        <f>VLOOKUP(DATE(YEAR(L76),MONTH(L76)-1,1),Índices!$A$27:$O$10020,9,0)</f>
        <v>21.269457541291981</v>
      </c>
      <c r="X76" s="231">
        <f>VLOOKUP(DATE(YEAR(F76),MONTH(F76)-1,1),Índices!$A$27:$O$10020,6,0)</f>
        <v>2.8529</v>
      </c>
      <c r="Y76" s="239">
        <f>VLOOKUP(DATE(YEAR(L76),MONTH(L76)-1,1),Índices!$A$27:$I$10020,5,0)</f>
        <v>5.6252000000000004</v>
      </c>
      <c r="Z76" s="238">
        <f>'VN base'!B$2*($I76*VLOOKUP(DATE(YEAR($L76),MONTH($L76)-1,1),Índices!$A:$I,2,0)/Índices!$B$122
                                 +$J76*VLOOKUP(DATE(YEAR($L76),MONTH($L76)-1,1),Índices!$A:$I,2,0)/Índices!$B$122
                                 +$K76*VLOOKUP(DATE(YEAR($L76),MONTH($L76)-1,1),Índices!$A:$I,5,0)/Índices!$F$122)</f>
        <v>0</v>
      </c>
      <c r="AA76" s="238">
        <f>'VN base'!C$2*($I76*VLOOKUP(DATE(YEAR($L76),MONTH($L76)-1,1),Índices!$A:$I,2,0)/Índices!$B$122
                                 +$J76*VLOOKUP(DATE(YEAR($L76),MONTH($L76)-1,1),Índices!$A:$I,2,0)/Índices!$B$122
                                 +$K76*VLOOKUP(DATE(YEAR($L76),MONTH($L76)-1,1),Índices!$A:$I,5,0)/Índices!$F$122)</f>
        <v>0</v>
      </c>
      <c r="AB76" s="238">
        <f>'VN base'!D$2*($I76*VLOOKUP(DATE(YEAR($L76),MONTH($L76)-1,1),Índices!$A:$I,2,0)/Índices!$B$122
                                 +$J76*VLOOKUP(DATE(YEAR($L76),MONTH($L76)-1,1),Índices!$A:$I,2,0)/Índices!$B$122
                                 +$K76*VLOOKUP(DATE(YEAR($L76),MONTH($L76)-1,1),Índices!$A:$I,5,0)/Índices!$F$122)</f>
        <v>0</v>
      </c>
      <c r="AC76" s="238">
        <f>'VN base'!E$2*($I76*VLOOKUP(DATE(YEAR($L76),MONTH($L76)-1,1),Índices!$A:$I,2,0)/Índices!$B$122
                                 +$J76*VLOOKUP(DATE(YEAR($L76),MONTH($L76)-1,1),Índices!$A:$I,2,0)/Índices!$B$122
                                 +$K76*VLOOKUP(DATE(YEAR($L76),MONTH($L76)-1,1),Índices!$A:$I,5,0)/Índices!$F$122)</f>
        <v>0</v>
      </c>
      <c r="AD76" s="238">
        <f>'VN base'!F$2*($I76*VLOOKUP(DATE(YEAR($L76),MONTH($L76)-1,1),Índices!$A:$I,2,0)/Índices!$B$122
                                 +$J76*VLOOKUP(DATE(YEAR($L76),MONTH($L76)-1,1),Índices!$A:$I,2,0)/Índices!$B$122
                                 +$K76*VLOOKUP(DATE(YEAR($L76),MONTH($L76)-1,1),Índices!$A:$I,5,0)/Índices!$F$122)</f>
        <v>0</v>
      </c>
      <c r="AE76" s="238">
        <f>'VN base'!G$2*($I76*VLOOKUP(DATE(YEAR($L76),MONTH($L76)-1,1),Índices!$A:$I,2,0)/Índices!$B$122
                                 +$J76*VLOOKUP(DATE(YEAR($L76),MONTH($L76)-1,1),Índices!$A:$I,2,0)/Índices!$B$122
                                 +$K76*VLOOKUP(DATE(YEAR($L76),MONTH($L76)-1,1),Índices!$A:$I,5,0)/Índices!$F$122)</f>
        <v>0</v>
      </c>
      <c r="AF76" s="238" t="str">
        <f>IF(J76=0," ",('VN base'!H$2*($I76*VLOOKUP(DATE(YEAR($L76),MONTH($L76)-1,1),Índices!$A:$I,2,0)/Índices!$B$128
                                                   +$J76*VLOOKUP(DATE(YEAR($L76),MONTH($L76)-1,1),Índices!$A:$I,9,0)/Índices!$I$128
                                                   +$K76*VLOOKUP(DATE(YEAR($L76),MONTH($L76)-1,1),Índices!$A:$I,6,0)/Índices!$F$128)))</f>
        <v xml:space="preserve"> </v>
      </c>
      <c r="AG76" s="238" t="str">
        <f>IF(J76=0," ",('VN base'!I$2*($I76*VLOOKUP(DATE(YEAR($L76),MONTH($L76)-1,1),Índices!$A:$I,2,0)/Índices!$B$128
                                                   +$J76*VLOOKUP(DATE(YEAR($L76),MONTH($L76)-1,1),Índices!$A:$I,9,0)/Índices!$I$128
                                                   +$K76*VLOOKUP(DATE(YEAR($L76),MONTH($L76)-1,1),Índices!$A:$I,6,0)/Índices!$F$128)))</f>
        <v xml:space="preserve"> </v>
      </c>
      <c r="AH76" s="240">
        <f t="shared" ca="1" si="18"/>
        <v>0</v>
      </c>
      <c r="AI76" s="233">
        <f t="shared" si="19"/>
        <v>327.32713047480246</v>
      </c>
      <c r="AJ76" s="233">
        <f t="shared" si="11"/>
        <v>100894.26566499908</v>
      </c>
      <c r="AK76" s="233">
        <f t="shared" si="12"/>
        <v>25.323884394433932</v>
      </c>
      <c r="AL76" s="235">
        <f t="shared" si="13"/>
        <v>1.3397203445308303</v>
      </c>
      <c r="AM76" s="235">
        <f t="shared" si="14"/>
        <v>0</v>
      </c>
      <c r="AN76" s="227">
        <f>(12*894300*VLOOKUP((DATE(YEAR(L76),MONTH(L76)-1,1)),Índices!$A$3:$L$50000,10,0)+
   4613016*VLOOKUP(DATE(YEAR(L76),MONTH(L76)-1,1),Índices!$A$3:$L$50000,11,0)*(94.55*VLOOKUP(DATE(YEAR(L76),MONTH(L76)-1,1),Índices!$A$3:$L$50000,2,0)/Índices!$B$195)+
   4474286*(94.55*VLOOKUP(DATE(YEAR(L76),MONTH(L76)-1,1),Índices!$A$3:$L$50000,2,0)/Índices!$B$195))/
   4474286</f>
        <v>264.02510498339228</v>
      </c>
      <c r="AO76" s="240">
        <f t="shared" si="20"/>
        <v>327.32713047480246</v>
      </c>
    </row>
    <row r="77" spans="1:41" ht="15.75" customHeight="1" x14ac:dyDescent="0.25">
      <c r="A77" s="241">
        <f>'Dados de contrato'!F77</f>
        <v>76</v>
      </c>
      <c r="B77" s="245" t="str">
        <f ca="1">OFFSET('Dados de contrato'!C$1,A77,0,1,1)</f>
        <v>Cosern</v>
      </c>
      <c r="C77" s="246" t="str">
        <f ca="1">OFFSET('Dados de contrato'!D$1,A77,0,1,1)</f>
        <v>UTE Termoaçu</v>
      </c>
      <c r="D77" s="247" t="str">
        <f>VLOOKUP($A77,'Dados de contrato'!$F$2:$AJ$130,'Dados de contrato'!J$131,0)</f>
        <v>48500.005309/2002-62</v>
      </c>
      <c r="E77" s="233">
        <f>VLOOKUP($A77,'Dados de contrato'!$F$2:$AJ$130,'Dados de contrato'!M$131,0)</f>
        <v>124.88</v>
      </c>
      <c r="F77" s="242">
        <f>VLOOKUP($A77,'Dados de contrato'!$F$2:$AJ$130,'Dados de contrato'!N$131,0)</f>
        <v>37681</v>
      </c>
      <c r="G77" s="241">
        <f>VLOOKUP($A77,'Dados de contrato'!$F$2:$AJ$130,'Dados de contrato'!V$131,0)</f>
        <v>5</v>
      </c>
      <c r="H77" s="241">
        <f>VLOOKUP($A77,'Dados de contrato'!$F$2:$AJ$130,'Dados de contrato'!W$131,0)</f>
        <v>8</v>
      </c>
      <c r="I77" s="266">
        <f>VLOOKUP($A77,'Dados de contrato'!$F$2:$AJ$130,'Dados de contrato'!X$131,0)</f>
        <v>0.31</v>
      </c>
      <c r="J77" s="266">
        <f>VLOOKUP($A77,'Dados de contrato'!$F$2:$AJ$130,'Dados de contrato'!Y$131,0)</f>
        <v>0.3</v>
      </c>
      <c r="K77" s="266">
        <f>VLOOKUP($A77,'Dados de contrato'!$F$2:$AJ$130,'Dados de contrato'!Z$131,0)</f>
        <v>0.39</v>
      </c>
      <c r="L77" s="234">
        <v>44136</v>
      </c>
      <c r="M77" s="233" t="str">
        <f t="shared" si="15"/>
        <v>não se aplica</v>
      </c>
      <c r="N77" s="235" t="str">
        <f t="shared" ca="1" si="16"/>
        <v>não se aplica</v>
      </c>
      <c r="O77" s="236" t="str">
        <f t="shared" ca="1" si="17"/>
        <v>0</v>
      </c>
      <c r="P77" s="237">
        <f>VLOOKUP(DATE(YEAR(F77),MONTH(F77)-1,1),Índices!$A$27:$I$10020,2,0)</f>
        <v>283.50599999999997</v>
      </c>
      <c r="Q77" s="237">
        <f>VLOOKUP(DATE(YEAR(L77),MONTH(L77)-1,1),Índices!$A$27:$I$10020,2,0)</f>
        <v>896.505</v>
      </c>
      <c r="R77" s="230">
        <f>VLOOKUP(DATE(YEAR(F77),MONTH(F77)-1,1),Índices!$A$27:$I$10020,3,0)</f>
        <v>2118.4299999999998</v>
      </c>
      <c r="S77" s="230">
        <f>VLOOKUP(DATE(YEAR(L77),MONTH(L77)-1,1),Índices!$A$27:$I$10020,3,0)</f>
        <v>5438.12</v>
      </c>
      <c r="T77" s="230">
        <f>VLOOKUP(DATE(YEAR(F77),MONTH(F77)-1,1),Índices!$A$27:$O$10020,4,0)</f>
        <v>2183.2600000000002</v>
      </c>
      <c r="U77" s="230">
        <f>VLOOKUP(DATE(YEAR(L77),MONTH(L77)-1,1),Índices!$A$27:$O$10020,4,0)</f>
        <v>5610.72</v>
      </c>
      <c r="V77" s="231">
        <f>VLOOKUP(DATE(YEAR(F77),MONTH(F77)-1,1),Índices!$A$27:$O$10020,9,0)</f>
        <v>8.7306939487864614</v>
      </c>
      <c r="W77" s="231">
        <f>VLOOKUP(DATE(YEAR(L77),MONTH(L77)-1,1),Índices!$A$27:$O$10020,9,0)</f>
        <v>21.269457541291981</v>
      </c>
      <c r="X77" s="231">
        <f>VLOOKUP(DATE(YEAR(F77),MONTH(F77)-1,1),Índices!$A$27:$O$10020,6,0)</f>
        <v>3.5908000000000002</v>
      </c>
      <c r="Y77" s="239">
        <f>VLOOKUP(DATE(YEAR(L77),MONTH(L77)-1,1),Índices!$A$27:$I$10020,5,0)</f>
        <v>5.6252000000000004</v>
      </c>
      <c r="Z77" s="238">
        <f>'VN base'!B$2*($I77*VLOOKUP(DATE(YEAR($L77),MONTH($L77)-1,1),Índices!$A:$I,2,0)/Índices!$B$122
                                 +$J77*VLOOKUP(DATE(YEAR($L77),MONTH($L77)-1,1),Índices!$A:$I,2,0)/Índices!$B$122
                                 +$K77*VLOOKUP(DATE(YEAR($L77),MONTH($L77)-1,1),Índices!$A:$I,5,0)/Índices!$F$122)</f>
        <v>282.8904279939801</v>
      </c>
      <c r="AA77" s="238">
        <f>'VN base'!C$2*($I77*VLOOKUP(DATE(YEAR($L77),MONTH($L77)-1,1),Índices!$A:$I,2,0)/Índices!$B$122
                                 +$J77*VLOOKUP(DATE(YEAR($L77),MONTH($L77)-1,1),Índices!$A:$I,2,0)/Índices!$B$122
                                 +$K77*VLOOKUP(DATE(YEAR($L77),MONTH($L77)-1,1),Índices!$A:$I,5,0)/Índices!$F$122)</f>
        <v>292.70459488084799</v>
      </c>
      <c r="AB77" s="238">
        <f>'VN base'!D$2*($I77*VLOOKUP(DATE(YEAR($L77),MONTH($L77)-1,1),Índices!$A:$I,2,0)/Índices!$B$122
                                 +$J77*VLOOKUP(DATE(YEAR($L77),MONTH($L77)-1,1),Índices!$A:$I,2,0)/Índices!$B$122
                                 +$K77*VLOOKUP(DATE(YEAR($L77),MONTH($L77)-1,1),Índices!$A:$I,5,0)/Índices!$F$122)</f>
        <v>310.02601293217253</v>
      </c>
      <c r="AC77" s="238">
        <f>'VN base'!E$2*($I77*VLOOKUP(DATE(YEAR($L77),MONTH($L77)-1,1),Índices!$A:$I,2,0)/Índices!$B$122
                                 +$J77*VLOOKUP(DATE(YEAR($L77),MONTH($L77)-1,1),Índices!$A:$I,2,0)/Índices!$B$122
                                 +$K77*VLOOKUP(DATE(YEAR($L77),MONTH($L77)-1,1),Índices!$A:$I,5,0)/Índices!$F$122)</f>
        <v>351.35499460316589</v>
      </c>
      <c r="AD77" s="238">
        <f>'VN base'!F$2*($I77*VLOOKUP(DATE(YEAR($L77),MONTH($L77)-1,1),Índices!$A:$I,2,0)/Índices!$B$122
                                 +$J77*VLOOKUP(DATE(YEAR($L77),MONTH($L77)-1,1),Índices!$A:$I,2,0)/Índices!$B$122
                                 +$K77*VLOOKUP(DATE(YEAR($L77),MONTH($L77)-1,1),Índices!$A:$I,5,0)/Índices!$F$122)</f>
        <v>438.74409018941958</v>
      </c>
      <c r="AE77" s="238">
        <f>'VN base'!G$2*($I77*VLOOKUP(DATE(YEAR($L77),MONTH($L77)-1,1),Índices!$A:$I,2,0)/Índices!$B$122
                                 +$J77*VLOOKUP(DATE(YEAR($L77),MONTH($L77)-1,1),Índices!$A:$I,2,0)/Índices!$B$122
                                 +$K77*VLOOKUP(DATE(YEAR($L77),MONTH($L77)-1,1),Índices!$A:$I,5,0)/Índices!$F$122)</f>
        <v>1032.716238310574</v>
      </c>
      <c r="AF77" s="238">
        <f>IF(J77=0," ",('VN base'!H$2*($I77*VLOOKUP(DATE(YEAR($L77),MONTH($L77)-1,1),Índices!$A:$I,2,0)/Índices!$B$128
                                                   +$J77*VLOOKUP(DATE(YEAR($L77),MONTH($L77)-1,1),Índices!$A:$I,9,0)/Índices!$I$128
                                                   +$K77*VLOOKUP(DATE(YEAR($L77),MONTH($L77)-1,1),Índices!$A:$I,6,0)/Índices!$F$128)))</f>
        <v>304.9686877332386</v>
      </c>
      <c r="AG77" s="238">
        <f>IF(J77=0," ",('VN base'!I$2*($I77*VLOOKUP(DATE(YEAR($L77),MONTH($L77)-1,1),Índices!$A:$I,2,0)/Índices!$B$128
                                                   +$J77*VLOOKUP(DATE(YEAR($L77),MONTH($L77)-1,1),Índices!$A:$I,9,0)/Índices!$I$128
                                                   +$K77*VLOOKUP(DATE(YEAR($L77),MONTH($L77)-1,1),Índices!$A:$I,6,0)/Índices!$F$128)))</f>
        <v>356.34382137949245</v>
      </c>
      <c r="AH77" s="240">
        <f t="shared" ca="1" si="18"/>
        <v>0</v>
      </c>
      <c r="AI77" s="233">
        <f t="shared" si="19"/>
        <v>394.89656091934563</v>
      </c>
      <c r="AJ77" s="233">
        <f t="shared" si="11"/>
        <v>89039.727419255883</v>
      </c>
      <c r="AK77" s="233">
        <f t="shared" si="12"/>
        <v>12.835260074677945</v>
      </c>
      <c r="AL77" s="235">
        <f t="shared" si="13"/>
        <v>3.2117864261914049</v>
      </c>
      <c r="AM77" s="235">
        <f t="shared" si="14"/>
        <v>0.79666333831059966</v>
      </c>
      <c r="AN77" s="227">
        <f>(12*894300*VLOOKUP((DATE(YEAR(L77),MONTH(L77)-1,1)),Índices!$A$3:$L$50000,10,0)+
   4613016*VLOOKUP(DATE(YEAR(L77),MONTH(L77)-1,1),Índices!$A$3:$L$50000,11,0)*(94.55*VLOOKUP(DATE(YEAR(L77),MONTH(L77)-1,1),Índices!$A$3:$L$50000,2,0)/Índices!$B$195)+
   4474286*(94.55*VLOOKUP(DATE(YEAR(L77),MONTH(L77)-1,1),Índices!$A$3:$L$50000,2,0)/Índices!$B$195))/
   4474286</f>
        <v>264.02510498339228</v>
      </c>
      <c r="AO77" s="240" t="str">
        <f t="shared" si="20"/>
        <v>ERRO</v>
      </c>
    </row>
    <row r="78" spans="1:41" ht="15.75" customHeight="1" x14ac:dyDescent="0.25">
      <c r="A78" s="241">
        <f>'Dados de contrato'!F78</f>
        <v>77</v>
      </c>
      <c r="B78" s="245" t="str">
        <f ca="1">OFFSET('Dados de contrato'!C$1,A78,0,1,1)</f>
        <v>Equatorial PA</v>
      </c>
      <c r="C78" s="246" t="str">
        <f ca="1">OFFSET('Dados de contrato'!D$1,A78,0,1,1)</f>
        <v>Buriti Energia</v>
      </c>
      <c r="D78" s="247" t="str">
        <f>VLOOKUP($A78,'Dados de contrato'!$F$2:$AJ$130,'Dados de contrato'!J$131,0)</f>
        <v>48500.000515/2005-10</v>
      </c>
      <c r="E78" s="233">
        <f>VLOOKUP($A78,'Dados de contrato'!$F$2:$AJ$130,'Dados de contrato'!M$131,0)</f>
        <v>119</v>
      </c>
      <c r="F78" s="242">
        <f>VLOOKUP($A78,'Dados de contrato'!$F$2:$AJ$130,'Dados de contrato'!N$131,0)</f>
        <v>38292</v>
      </c>
      <c r="G78" s="241">
        <f>VLOOKUP($A78,'Dados de contrato'!$F$2:$AJ$130,'Dados de contrato'!V$131,0)</f>
        <v>11</v>
      </c>
      <c r="H78" s="241">
        <f>VLOOKUP($A78,'Dados de contrato'!$F$2:$AJ$130,'Dados de contrato'!W$131,0)</f>
        <v>3</v>
      </c>
      <c r="I78" s="266">
        <f>VLOOKUP($A78,'Dados de contrato'!$F$2:$AJ$130,'Dados de contrato'!X$131,0)</f>
        <v>0</v>
      </c>
      <c r="J78" s="266">
        <f>VLOOKUP($A78,'Dados de contrato'!$F$2:$AJ$130,'Dados de contrato'!Y$131,0)</f>
        <v>0</v>
      </c>
      <c r="K78" s="266">
        <f>VLOOKUP($A78,'Dados de contrato'!$F$2:$AJ$130,'Dados de contrato'!Z$131,0)</f>
        <v>0</v>
      </c>
      <c r="L78" s="234">
        <v>44136</v>
      </c>
      <c r="M78" s="233" t="str">
        <f t="shared" si="15"/>
        <v>não se aplica</v>
      </c>
      <c r="N78" s="235" t="str">
        <f t="shared" ca="1" si="16"/>
        <v>não se aplica</v>
      </c>
      <c r="O78" s="236" t="str">
        <f t="shared" ca="1" si="17"/>
        <v>0</v>
      </c>
      <c r="P78" s="237">
        <f>VLOOKUP(DATE(YEAR(F78),MONTH(F78)-1,1),Índices!$A$27:$I$10020,2,0)</f>
        <v>325.92500000000001</v>
      </c>
      <c r="Q78" s="237">
        <f>VLOOKUP(DATE(YEAR(L78),MONTH(L78)-1,1),Índices!$A$27:$I$10020,2,0)</f>
        <v>896.505</v>
      </c>
      <c r="R78" s="230">
        <f>VLOOKUP(DATE(YEAR(F78),MONTH(F78)-1,1),Índices!$A$27:$I$10020,3,0)</f>
        <v>2362.17</v>
      </c>
      <c r="S78" s="230">
        <f>VLOOKUP(DATE(YEAR(L78),MONTH(L78)-1,1),Índices!$A$27:$I$10020,3,0)</f>
        <v>5438.12</v>
      </c>
      <c r="T78" s="230">
        <f>VLOOKUP(DATE(YEAR(F78),MONTH(F78)-1,1),Índices!$A$27:$O$10020,4,0)</f>
        <v>2428.52</v>
      </c>
      <c r="U78" s="230">
        <f>VLOOKUP(DATE(YEAR(L78),MONTH(L78)-1,1),Índices!$A$27:$O$10020,4,0)</f>
        <v>5610.72</v>
      </c>
      <c r="V78" s="231">
        <f>VLOOKUP(DATE(YEAR(F78),MONTH(F78)-1,1),Índices!$A$27:$O$10020,9,0)</f>
        <v>8.4416302550560971</v>
      </c>
      <c r="W78" s="231">
        <f>VLOOKUP(DATE(YEAR(L78),MONTH(L78)-1,1),Índices!$A$27:$O$10020,9,0)</f>
        <v>21.269457541291981</v>
      </c>
      <c r="X78" s="231">
        <f>VLOOKUP(DATE(YEAR(F78),MONTH(F78)-1,1),Índices!$A$27:$O$10020,6,0)</f>
        <v>2.8529</v>
      </c>
      <c r="Y78" s="239">
        <f>VLOOKUP(DATE(YEAR(L78),MONTH(L78)-1,1),Índices!$A$27:$I$10020,5,0)</f>
        <v>5.6252000000000004</v>
      </c>
      <c r="Z78" s="238">
        <f>'VN base'!B$2*($I78*VLOOKUP(DATE(YEAR($L78),MONTH($L78)-1,1),Índices!$A:$I,2,0)/Índices!$B$122
                                 +$J78*VLOOKUP(DATE(YEAR($L78),MONTH($L78)-1,1),Índices!$A:$I,2,0)/Índices!$B$122
                                 +$K78*VLOOKUP(DATE(YEAR($L78),MONTH($L78)-1,1),Índices!$A:$I,5,0)/Índices!$F$122)</f>
        <v>0</v>
      </c>
      <c r="AA78" s="238">
        <f>'VN base'!C$2*($I78*VLOOKUP(DATE(YEAR($L78),MONTH($L78)-1,1),Índices!$A:$I,2,0)/Índices!$B$122
                                 +$J78*VLOOKUP(DATE(YEAR($L78),MONTH($L78)-1,1),Índices!$A:$I,2,0)/Índices!$B$122
                                 +$K78*VLOOKUP(DATE(YEAR($L78),MONTH($L78)-1,1),Índices!$A:$I,5,0)/Índices!$F$122)</f>
        <v>0</v>
      </c>
      <c r="AB78" s="238">
        <f>'VN base'!D$2*($I78*VLOOKUP(DATE(YEAR($L78),MONTH($L78)-1,1),Índices!$A:$I,2,0)/Índices!$B$122
                                 +$J78*VLOOKUP(DATE(YEAR($L78),MONTH($L78)-1,1),Índices!$A:$I,2,0)/Índices!$B$122
                                 +$K78*VLOOKUP(DATE(YEAR($L78),MONTH($L78)-1,1),Índices!$A:$I,5,0)/Índices!$F$122)</f>
        <v>0</v>
      </c>
      <c r="AC78" s="238">
        <f>'VN base'!E$2*($I78*VLOOKUP(DATE(YEAR($L78),MONTH($L78)-1,1),Índices!$A:$I,2,0)/Índices!$B$122
                                 +$J78*VLOOKUP(DATE(YEAR($L78),MONTH($L78)-1,1),Índices!$A:$I,2,0)/Índices!$B$122
                                 +$K78*VLOOKUP(DATE(YEAR($L78),MONTH($L78)-1,1),Índices!$A:$I,5,0)/Índices!$F$122)</f>
        <v>0</v>
      </c>
      <c r="AD78" s="238">
        <f>'VN base'!F$2*($I78*VLOOKUP(DATE(YEAR($L78),MONTH($L78)-1,1),Índices!$A:$I,2,0)/Índices!$B$122
                                 +$J78*VLOOKUP(DATE(YEAR($L78),MONTH($L78)-1,1),Índices!$A:$I,2,0)/Índices!$B$122
                                 +$K78*VLOOKUP(DATE(YEAR($L78),MONTH($L78)-1,1),Índices!$A:$I,5,0)/Índices!$F$122)</f>
        <v>0</v>
      </c>
      <c r="AE78" s="238">
        <f>'VN base'!G$2*($I78*VLOOKUP(DATE(YEAR($L78),MONTH($L78)-1,1),Índices!$A:$I,2,0)/Índices!$B$122
                                 +$J78*VLOOKUP(DATE(YEAR($L78),MONTH($L78)-1,1),Índices!$A:$I,2,0)/Índices!$B$122
                                 +$K78*VLOOKUP(DATE(YEAR($L78),MONTH($L78)-1,1),Índices!$A:$I,5,0)/Índices!$F$122)</f>
        <v>0</v>
      </c>
      <c r="AF78" s="238" t="str">
        <f>IF(J78=0," ",('VN base'!H$2*($I78*VLOOKUP(DATE(YEAR($L78),MONTH($L78)-1,1),Índices!$A:$I,2,0)/Índices!$B$128
                                                   +$J78*VLOOKUP(DATE(YEAR($L78),MONTH($L78)-1,1),Índices!$A:$I,9,0)/Índices!$I$128
                                                   +$K78*VLOOKUP(DATE(YEAR($L78),MONTH($L78)-1,1),Índices!$A:$I,6,0)/Índices!$F$128)))</f>
        <v xml:space="preserve"> </v>
      </c>
      <c r="AG78" s="238" t="str">
        <f>IF(J78=0," ",('VN base'!I$2*($I78*VLOOKUP(DATE(YEAR($L78),MONTH($L78)-1,1),Índices!$A:$I,2,0)/Índices!$B$128
                                                   +$J78*VLOOKUP(DATE(YEAR($L78),MONTH($L78)-1,1),Índices!$A:$I,9,0)/Índices!$I$128
                                                   +$K78*VLOOKUP(DATE(YEAR($L78),MONTH($L78)-1,1),Índices!$A:$I,6,0)/Índices!$F$128)))</f>
        <v xml:space="preserve"> </v>
      </c>
      <c r="AH78" s="240">
        <f t="shared" ca="1" si="18"/>
        <v>0</v>
      </c>
      <c r="AI78" s="233">
        <f t="shared" si="19"/>
        <v>327.32713047480246</v>
      </c>
      <c r="AJ78" s="233">
        <f t="shared" si="11"/>
        <v>100894.26566499908</v>
      </c>
      <c r="AK78" s="233">
        <f t="shared" si="12"/>
        <v>25.323884394433932</v>
      </c>
      <c r="AL78" s="235">
        <f t="shared" si="13"/>
        <v>1.3397203445308303</v>
      </c>
      <c r="AM78" s="235">
        <f t="shared" si="14"/>
        <v>0</v>
      </c>
      <c r="AN78" s="227">
        <f>(12*894300*VLOOKUP((DATE(YEAR(L78),MONTH(L78)-1,1)),Índices!$A$3:$L$50000,10,0)+
   4613016*VLOOKUP(DATE(YEAR(L78),MONTH(L78)-1,1),Índices!$A$3:$L$50000,11,0)*(94.55*VLOOKUP(DATE(YEAR(L78),MONTH(L78)-1,1),Índices!$A$3:$L$50000,2,0)/Índices!$B$195)+
   4474286*(94.55*VLOOKUP(DATE(YEAR(L78),MONTH(L78)-1,1),Índices!$A$3:$L$50000,2,0)/Índices!$B$195))/
   4474286</f>
        <v>264.02510498339228</v>
      </c>
      <c r="AO78" s="240">
        <f t="shared" si="20"/>
        <v>327.32713047480246</v>
      </c>
    </row>
    <row r="79" spans="1:41" ht="15.75" customHeight="1" x14ac:dyDescent="0.25">
      <c r="A79" s="241">
        <f>'Dados de contrato'!F79</f>
        <v>78</v>
      </c>
      <c r="B79" s="245" t="str">
        <f ca="1">OFFSET('Dados de contrato'!C$1,A79,0,1,1)</f>
        <v>CEB</v>
      </c>
      <c r="C79" s="246" t="str">
        <f ca="1">OFFSET('Dados de contrato'!D$1,A79,0,1,1)</f>
        <v>Energética Corumbá</v>
      </c>
      <c r="D79" s="247" t="str">
        <f>VLOOKUP($A79,'Dados de contrato'!$F$2:$AJ$130,'Dados de contrato'!J$131,0)</f>
        <v>48500.005623/2002-27</v>
      </c>
      <c r="E79" s="233">
        <f>VLOOKUP($A79,'Dados de contrato'!$F$2:$AJ$130,'Dados de contrato'!M$131,0)</f>
        <v>95.69</v>
      </c>
      <c r="F79" s="242">
        <f>VLOOKUP($A79,'Dados de contrato'!$F$2:$AJ$130,'Dados de contrato'!N$131,0)</f>
        <v>37561</v>
      </c>
      <c r="G79" s="241">
        <f>VLOOKUP($A79,'Dados de contrato'!$F$2:$AJ$130,'Dados de contrato'!V$131,0)</f>
        <v>0</v>
      </c>
      <c r="H79" s="241">
        <f>VLOOKUP($A79,'Dados de contrato'!$F$2:$AJ$130,'Dados de contrato'!W$131,0)</f>
        <v>14</v>
      </c>
      <c r="I79" s="266">
        <f>VLOOKUP($A79,'Dados de contrato'!$F$2:$AJ$130,'Dados de contrato'!X$131,0)</f>
        <v>0</v>
      </c>
      <c r="J79" s="266">
        <f>VLOOKUP($A79,'Dados de contrato'!$F$2:$AJ$130,'Dados de contrato'!Y$131,0)</f>
        <v>0</v>
      </c>
      <c r="K79" s="266">
        <f>VLOOKUP($A79,'Dados de contrato'!$F$2:$AJ$130,'Dados de contrato'!Z$131,0)</f>
        <v>0</v>
      </c>
      <c r="L79" s="234">
        <v>44136</v>
      </c>
      <c r="M79" s="233" t="str">
        <f t="shared" si="15"/>
        <v>não se aplica</v>
      </c>
      <c r="N79" s="235" t="str">
        <f t="shared" ca="1" si="16"/>
        <v>não se aplica</v>
      </c>
      <c r="O79" s="236" t="str">
        <f t="shared" ca="1" si="17"/>
        <v>0</v>
      </c>
      <c r="P79" s="237">
        <f>VLOOKUP(DATE(YEAR(F79),MONTH(F79)-1,1),Índices!$A$27:$I$10020,2,0)</f>
        <v>248.19900000000001</v>
      </c>
      <c r="Q79" s="237">
        <f>VLOOKUP(DATE(YEAR(L79),MONTH(L79)-1,1),Índices!$A$27:$I$10020,2,0)</f>
        <v>896.505</v>
      </c>
      <c r="R79" s="230">
        <f>VLOOKUP(DATE(YEAR(F79),MONTH(F79)-1,1),Índices!$A$27:$I$10020,3,0)</f>
        <v>1939.26</v>
      </c>
      <c r="S79" s="230">
        <f>VLOOKUP(DATE(YEAR(L79),MONTH(L79)-1,1),Índices!$A$27:$I$10020,3,0)</f>
        <v>5438.12</v>
      </c>
      <c r="T79" s="230">
        <f>VLOOKUP(DATE(YEAR(F79),MONTH(F79)-1,1),Índices!$A$27:$O$10020,4,0)</f>
        <v>1977.72</v>
      </c>
      <c r="U79" s="230">
        <f>VLOOKUP(DATE(YEAR(L79),MONTH(L79)-1,1),Índices!$A$27:$O$10020,4,0)</f>
        <v>5610.72</v>
      </c>
      <c r="V79" s="231">
        <f>VLOOKUP(DATE(YEAR(F79),MONTH(F79)-1,1),Índices!$A$27:$O$10020,9,0)</f>
        <v>8.14861062605382</v>
      </c>
      <c r="W79" s="231">
        <f>VLOOKUP(DATE(YEAR(L79),MONTH(L79)-1,1),Índices!$A$27:$O$10020,9,0)</f>
        <v>21.269457541291981</v>
      </c>
      <c r="X79" s="231">
        <f>VLOOKUP(DATE(YEAR(F79),MONTH(F79)-1,1),Índices!$A$27:$O$10020,6,0)</f>
        <v>3.8058999999999998</v>
      </c>
      <c r="Y79" s="239">
        <f>VLOOKUP(DATE(YEAR(L79),MONTH(L79)-1,1),Índices!$A$27:$I$10020,5,0)</f>
        <v>5.6252000000000004</v>
      </c>
      <c r="Z79" s="238">
        <f>'VN base'!B$2*($I79*VLOOKUP(DATE(YEAR($L79),MONTH($L79)-1,1),Índices!$A:$I,2,0)/Índices!$B$122
                                 +$J79*VLOOKUP(DATE(YEAR($L79),MONTH($L79)-1,1),Índices!$A:$I,2,0)/Índices!$B$122
                                 +$K79*VLOOKUP(DATE(YEAR($L79),MONTH($L79)-1,1),Índices!$A:$I,5,0)/Índices!$F$122)</f>
        <v>0</v>
      </c>
      <c r="AA79" s="238">
        <f>'VN base'!C$2*($I79*VLOOKUP(DATE(YEAR($L79),MONTH($L79)-1,1),Índices!$A:$I,2,0)/Índices!$B$122
                                 +$J79*VLOOKUP(DATE(YEAR($L79),MONTH($L79)-1,1),Índices!$A:$I,2,0)/Índices!$B$122
                                 +$K79*VLOOKUP(DATE(YEAR($L79),MONTH($L79)-1,1),Índices!$A:$I,5,0)/Índices!$F$122)</f>
        <v>0</v>
      </c>
      <c r="AB79" s="238">
        <f>'VN base'!D$2*($I79*VLOOKUP(DATE(YEAR($L79),MONTH($L79)-1,1),Índices!$A:$I,2,0)/Índices!$B$122
                                 +$J79*VLOOKUP(DATE(YEAR($L79),MONTH($L79)-1,1),Índices!$A:$I,2,0)/Índices!$B$122
                                 +$K79*VLOOKUP(DATE(YEAR($L79),MONTH($L79)-1,1),Índices!$A:$I,5,0)/Índices!$F$122)</f>
        <v>0</v>
      </c>
      <c r="AC79" s="238">
        <f>'VN base'!E$2*($I79*VLOOKUP(DATE(YEAR($L79),MONTH($L79)-1,1),Índices!$A:$I,2,0)/Índices!$B$122
                                 +$J79*VLOOKUP(DATE(YEAR($L79),MONTH($L79)-1,1),Índices!$A:$I,2,0)/Índices!$B$122
                                 +$K79*VLOOKUP(DATE(YEAR($L79),MONTH($L79)-1,1),Índices!$A:$I,5,0)/Índices!$F$122)</f>
        <v>0</v>
      </c>
      <c r="AD79" s="238">
        <f>'VN base'!F$2*($I79*VLOOKUP(DATE(YEAR($L79),MONTH($L79)-1,1),Índices!$A:$I,2,0)/Índices!$B$122
                                 +$J79*VLOOKUP(DATE(YEAR($L79),MONTH($L79)-1,1),Índices!$A:$I,2,0)/Índices!$B$122
                                 +$K79*VLOOKUP(DATE(YEAR($L79),MONTH($L79)-1,1),Índices!$A:$I,5,0)/Índices!$F$122)</f>
        <v>0</v>
      </c>
      <c r="AE79" s="238">
        <f>'VN base'!G$2*($I79*VLOOKUP(DATE(YEAR($L79),MONTH($L79)-1,1),Índices!$A:$I,2,0)/Índices!$B$122
                                 +$J79*VLOOKUP(DATE(YEAR($L79),MONTH($L79)-1,1),Índices!$A:$I,2,0)/Índices!$B$122
                                 +$K79*VLOOKUP(DATE(YEAR($L79),MONTH($L79)-1,1),Índices!$A:$I,5,0)/Índices!$F$122)</f>
        <v>0</v>
      </c>
      <c r="AF79" s="238" t="str">
        <f>IF(J79=0," ",('VN base'!H$2*($I79*VLOOKUP(DATE(YEAR($L79),MONTH($L79)-1,1),Índices!$A:$I,2,0)/Índices!$B$128
                                                   +$J79*VLOOKUP(DATE(YEAR($L79),MONTH($L79)-1,1),Índices!$A:$I,9,0)/Índices!$I$128
                                                   +$K79*VLOOKUP(DATE(YEAR($L79),MONTH($L79)-1,1),Índices!$A:$I,6,0)/Índices!$F$128)))</f>
        <v xml:space="preserve"> </v>
      </c>
      <c r="AG79" s="238" t="str">
        <f>IF(J79=0," ",('VN base'!I$2*($I79*VLOOKUP(DATE(YEAR($L79),MONTH($L79)-1,1),Índices!$A:$I,2,0)/Índices!$B$128
                                                   +$J79*VLOOKUP(DATE(YEAR($L79),MONTH($L79)-1,1),Índices!$A:$I,9,0)/Índices!$I$128
                                                   +$K79*VLOOKUP(DATE(YEAR($L79),MONTH($L79)-1,1),Índices!$A:$I,6,0)/Índices!$F$128)))</f>
        <v xml:space="preserve"> </v>
      </c>
      <c r="AH79" s="240">
        <f t="shared" ca="1" si="18"/>
        <v>0</v>
      </c>
      <c r="AI79" s="233">
        <f t="shared" si="19"/>
        <v>345.63621710804637</v>
      </c>
      <c r="AJ79" s="233">
        <f t="shared" si="11"/>
        <v>81249.45745980223</v>
      </c>
      <c r="AK79" s="233">
        <f t="shared" si="12"/>
        <v>0</v>
      </c>
      <c r="AL79" s="235">
        <f t="shared" si="13"/>
        <v>5.0914801438732509</v>
      </c>
      <c r="AM79" s="235">
        <f t="shared" si="14"/>
        <v>0</v>
      </c>
      <c r="AN79" s="227">
        <f>(12*894300*VLOOKUP((DATE(YEAR(L79),MONTH(L79)-1,1)),Índices!$A$3:$L$50000,10,0)+
   4613016*VLOOKUP(DATE(YEAR(L79),MONTH(L79)-1,1),Índices!$A$3:$L$50000,11,0)*(94.55*VLOOKUP(DATE(YEAR(L79),MONTH(L79)-1,1),Índices!$A$3:$L$50000,2,0)/Índices!$B$195)+
   4474286*(94.55*VLOOKUP(DATE(YEAR(L79),MONTH(L79)-1,1),Índices!$A$3:$L$50000,2,0)/Índices!$B$195))/
   4474286</f>
        <v>264.02510498339228</v>
      </c>
      <c r="AO79" s="240" t="str">
        <f t="shared" si="20"/>
        <v>ERRO</v>
      </c>
    </row>
    <row r="80" spans="1:41" ht="15.75" customHeight="1" x14ac:dyDescent="0.25">
      <c r="A80" s="241">
        <f>'Dados de contrato'!F80</f>
        <v>79</v>
      </c>
      <c r="B80" s="245" t="str">
        <f ca="1">OFFSET('Dados de contrato'!C$1,A80,0,1,1)</f>
        <v>ERO</v>
      </c>
      <c r="C80" s="246" t="str">
        <f ca="1">OFFSET('Dados de contrato'!D$1,A80,0,1,1)</f>
        <v>Propower Geradora Ltda</v>
      </c>
      <c r="D80" s="247" t="str">
        <f>VLOOKUP($A80,'Dados de contrato'!$F$2:$AJ$130,'Dados de contrato'!J$131,0)</f>
        <v>48500.005043/2007-51</v>
      </c>
      <c r="E80" s="233">
        <f>VLOOKUP($A80,'Dados de contrato'!$F$2:$AJ$130,'Dados de contrato'!M$131,0)</f>
        <v>89.92</v>
      </c>
      <c r="F80" s="242">
        <f>VLOOKUP($A80,'Dados de contrato'!$F$2:$AJ$130,'Dados de contrato'!N$131,0)</f>
        <v>38808</v>
      </c>
      <c r="G80" s="241">
        <f>VLOOKUP($A80,'Dados de contrato'!$F$2:$AJ$130,'Dados de contrato'!V$131,0)</f>
        <v>11</v>
      </c>
      <c r="H80" s="241">
        <f>VLOOKUP($A80,'Dados de contrato'!$F$2:$AJ$130,'Dados de contrato'!W$131,0)</f>
        <v>3</v>
      </c>
      <c r="I80" s="266">
        <f>VLOOKUP($A80,'Dados de contrato'!$F$2:$AJ$130,'Dados de contrato'!X$131,0)</f>
        <v>0</v>
      </c>
      <c r="J80" s="266">
        <f>VLOOKUP($A80,'Dados de contrato'!$F$2:$AJ$130,'Dados de contrato'!Y$131,0)</f>
        <v>0</v>
      </c>
      <c r="K80" s="266">
        <f>VLOOKUP($A80,'Dados de contrato'!$F$2:$AJ$130,'Dados de contrato'!Z$131,0)</f>
        <v>0</v>
      </c>
      <c r="L80" s="234">
        <v>44136</v>
      </c>
      <c r="M80" s="233" t="str">
        <f t="shared" si="15"/>
        <v>não se aplica</v>
      </c>
      <c r="N80" s="235" t="str">
        <f t="shared" ca="1" si="16"/>
        <v>não se aplica</v>
      </c>
      <c r="O80" s="236" t="str">
        <f t="shared" ca="1" si="17"/>
        <v>0</v>
      </c>
      <c r="P80" s="237">
        <f>VLOOKUP(DATE(YEAR(F80),MONTH(F80)-1,1),Índices!$A$27:$I$10020,2,0)</f>
        <v>337.339</v>
      </c>
      <c r="Q80" s="237">
        <f>VLOOKUP(DATE(YEAR(L80),MONTH(L80)-1,1),Índices!$A$27:$I$10020,2,0)</f>
        <v>896.505</v>
      </c>
      <c r="R80" s="230">
        <f>VLOOKUP(DATE(YEAR(F80),MONTH(F80)-1,1),Índices!$A$27:$I$10020,3,0)</f>
        <v>2571.83</v>
      </c>
      <c r="S80" s="230">
        <f>VLOOKUP(DATE(YEAR(L80),MONTH(L80)-1,1),Índices!$A$27:$I$10020,3,0)</f>
        <v>5438.12</v>
      </c>
      <c r="T80" s="230">
        <f>VLOOKUP(DATE(YEAR(F80),MONTH(F80)-1,1),Índices!$A$27:$O$10020,4,0)</f>
        <v>2607.16</v>
      </c>
      <c r="U80" s="230">
        <f>VLOOKUP(DATE(YEAR(L80),MONTH(L80)-1,1),Índices!$A$27:$O$10020,4,0)</f>
        <v>5610.72</v>
      </c>
      <c r="V80" s="231">
        <f>VLOOKUP(DATE(YEAR(F80),MONTH(F80)-1,1),Índices!$A$27:$O$10020,9,0)</f>
        <v>7.3547785590697305</v>
      </c>
      <c r="W80" s="231">
        <f>VLOOKUP(DATE(YEAR(L80),MONTH(L80)-1,1),Índices!$A$27:$O$10020,9,0)</f>
        <v>21.269457541291981</v>
      </c>
      <c r="X80" s="231">
        <f>VLOOKUP(DATE(YEAR(F80),MONTH(F80)-1,1),Índices!$A$27:$O$10020,6,0)</f>
        <v>2.1520000000000001</v>
      </c>
      <c r="Y80" s="239">
        <f>VLOOKUP(DATE(YEAR(L80),MONTH(L80)-1,1),Índices!$A$27:$I$10020,5,0)</f>
        <v>5.6252000000000004</v>
      </c>
      <c r="Z80" s="238">
        <f>'VN base'!B$2*($I80*VLOOKUP(DATE(YEAR($L80),MONTH($L80)-1,1),Índices!$A:$I,2,0)/Índices!$B$122
                                 +$J80*VLOOKUP(DATE(YEAR($L80),MONTH($L80)-1,1),Índices!$A:$I,2,0)/Índices!$B$122
                                 +$K80*VLOOKUP(DATE(YEAR($L80),MONTH($L80)-1,1),Índices!$A:$I,5,0)/Índices!$F$122)</f>
        <v>0</v>
      </c>
      <c r="AA80" s="238">
        <f>'VN base'!C$2*($I80*VLOOKUP(DATE(YEAR($L80),MONTH($L80)-1,1),Índices!$A:$I,2,0)/Índices!$B$122
                                 +$J80*VLOOKUP(DATE(YEAR($L80),MONTH($L80)-1,1),Índices!$A:$I,2,0)/Índices!$B$122
                                 +$K80*VLOOKUP(DATE(YEAR($L80),MONTH($L80)-1,1),Índices!$A:$I,5,0)/Índices!$F$122)</f>
        <v>0</v>
      </c>
      <c r="AB80" s="238">
        <f>'VN base'!D$2*($I80*VLOOKUP(DATE(YEAR($L80),MONTH($L80)-1,1),Índices!$A:$I,2,0)/Índices!$B$122
                                 +$J80*VLOOKUP(DATE(YEAR($L80),MONTH($L80)-1,1),Índices!$A:$I,2,0)/Índices!$B$122
                                 +$K80*VLOOKUP(DATE(YEAR($L80),MONTH($L80)-1,1),Índices!$A:$I,5,0)/Índices!$F$122)</f>
        <v>0</v>
      </c>
      <c r="AC80" s="238">
        <f>'VN base'!E$2*($I80*VLOOKUP(DATE(YEAR($L80),MONTH($L80)-1,1),Índices!$A:$I,2,0)/Índices!$B$122
                                 +$J80*VLOOKUP(DATE(YEAR($L80),MONTH($L80)-1,1),Índices!$A:$I,2,0)/Índices!$B$122
                                 +$K80*VLOOKUP(DATE(YEAR($L80),MONTH($L80)-1,1),Índices!$A:$I,5,0)/Índices!$F$122)</f>
        <v>0</v>
      </c>
      <c r="AD80" s="238">
        <f>'VN base'!F$2*($I80*VLOOKUP(DATE(YEAR($L80),MONTH($L80)-1,1),Índices!$A:$I,2,0)/Índices!$B$122
                                 +$J80*VLOOKUP(DATE(YEAR($L80),MONTH($L80)-1,1),Índices!$A:$I,2,0)/Índices!$B$122
                                 +$K80*VLOOKUP(DATE(YEAR($L80),MONTH($L80)-1,1),Índices!$A:$I,5,0)/Índices!$F$122)</f>
        <v>0</v>
      </c>
      <c r="AE80" s="238">
        <f>'VN base'!G$2*($I80*VLOOKUP(DATE(YEAR($L80),MONTH($L80)-1,1),Índices!$A:$I,2,0)/Índices!$B$122
                                 +$J80*VLOOKUP(DATE(YEAR($L80),MONTH($L80)-1,1),Índices!$A:$I,2,0)/Índices!$B$122
                                 +$K80*VLOOKUP(DATE(YEAR($L80),MONTH($L80)-1,1),Índices!$A:$I,5,0)/Índices!$F$122)</f>
        <v>0</v>
      </c>
      <c r="AF80" s="238" t="str">
        <f>IF(J80=0," ",('VN base'!H$2*($I80*VLOOKUP(DATE(YEAR($L80),MONTH($L80)-1,1),Índices!$A:$I,2,0)/Índices!$B$128
                                                   +$J80*VLOOKUP(DATE(YEAR($L80),MONTH($L80)-1,1),Índices!$A:$I,9,0)/Índices!$I$128
                                                   +$K80*VLOOKUP(DATE(YEAR($L80),MONTH($L80)-1,1),Índices!$A:$I,6,0)/Índices!$F$128)))</f>
        <v xml:space="preserve"> </v>
      </c>
      <c r="AG80" s="238" t="str">
        <f>IF(J80=0," ",('VN base'!I$2*($I80*VLOOKUP(DATE(YEAR($L80),MONTH($L80)-1,1),Índices!$A:$I,2,0)/Índices!$B$128
                                                   +$J80*VLOOKUP(DATE(YEAR($L80),MONTH($L80)-1,1),Índices!$A:$I,9,0)/Índices!$I$128
                                                   +$K80*VLOOKUP(DATE(YEAR($L80),MONTH($L80)-1,1),Índices!$A:$I,6,0)/Índices!$F$128)))</f>
        <v xml:space="preserve"> </v>
      </c>
      <c r="AH80" s="240">
        <f t="shared" ca="1" si="18"/>
        <v>0</v>
      </c>
      <c r="AI80" s="233">
        <f t="shared" si="19"/>
        <v>238.9694924097125</v>
      </c>
      <c r="AJ80" s="233">
        <f t="shared" si="11"/>
        <v>111329.63970083826</v>
      </c>
      <c r="AK80" s="233">
        <f t="shared" si="12"/>
        <v>23.259437832205084</v>
      </c>
      <c r="AL80" s="235">
        <f t="shared" si="13"/>
        <v>1.4382691077063396</v>
      </c>
      <c r="AM80" s="235">
        <f t="shared" si="14"/>
        <v>0</v>
      </c>
      <c r="AN80" s="227">
        <f>(12*894300*VLOOKUP((DATE(YEAR(L80),MONTH(L80)-1,1)),Índices!$A$3:$L$50000,10,0)+
   4613016*VLOOKUP(DATE(YEAR(L80),MONTH(L80)-1,1),Índices!$A$3:$L$50000,11,0)*(94.55*VLOOKUP(DATE(YEAR(L80),MONTH(L80)-1,1),Índices!$A$3:$L$50000,2,0)/Índices!$B$195)+
   4474286*(94.55*VLOOKUP(DATE(YEAR(L80),MONTH(L80)-1,1),Índices!$A$3:$L$50000,2,0)/Índices!$B$195))/
   4474286</f>
        <v>264.02510498339228</v>
      </c>
      <c r="AO80" s="240">
        <f t="shared" si="20"/>
        <v>238.9694924097125</v>
      </c>
    </row>
    <row r="81" spans="1:41" ht="15.75" customHeight="1" x14ac:dyDescent="0.25">
      <c r="A81" s="241">
        <f>'Dados de contrato'!F81</f>
        <v>80</v>
      </c>
      <c r="B81" s="245" t="str">
        <f ca="1">OFFSET('Dados de contrato'!C$1,A81,0,1,1)</f>
        <v>ERO</v>
      </c>
      <c r="C81" s="246" t="str">
        <f ca="1">OFFSET('Dados de contrato'!D$1,A81,0,1,1)</f>
        <v>Propower Geradora Ltda</v>
      </c>
      <c r="D81" s="247" t="str">
        <f>VLOOKUP($A81,'Dados de contrato'!$F$2:$AJ$130,'Dados de contrato'!J$131,0)</f>
        <v>48500.005046/2007-95</v>
      </c>
      <c r="E81" s="233">
        <f>VLOOKUP($A81,'Dados de contrato'!$F$2:$AJ$130,'Dados de contrato'!M$131,0)</f>
        <v>89.95</v>
      </c>
      <c r="F81" s="242">
        <f>VLOOKUP($A81,'Dados de contrato'!$F$2:$AJ$130,'Dados de contrato'!N$131,0)</f>
        <v>38808</v>
      </c>
      <c r="G81" s="241">
        <f>VLOOKUP($A81,'Dados de contrato'!$F$2:$AJ$130,'Dados de contrato'!V$131,0)</f>
        <v>11</v>
      </c>
      <c r="H81" s="241">
        <f>VLOOKUP($A81,'Dados de contrato'!$F$2:$AJ$130,'Dados de contrato'!W$131,0)</f>
        <v>3</v>
      </c>
      <c r="I81" s="266">
        <f>VLOOKUP($A81,'Dados de contrato'!$F$2:$AJ$130,'Dados de contrato'!X$131,0)</f>
        <v>0</v>
      </c>
      <c r="J81" s="266">
        <f>VLOOKUP($A81,'Dados de contrato'!$F$2:$AJ$130,'Dados de contrato'!Y$131,0)</f>
        <v>0</v>
      </c>
      <c r="K81" s="266">
        <f>VLOOKUP($A81,'Dados de contrato'!$F$2:$AJ$130,'Dados de contrato'!Z$131,0)</f>
        <v>0</v>
      </c>
      <c r="L81" s="234">
        <v>44136</v>
      </c>
      <c r="M81" s="233" t="str">
        <f t="shared" si="15"/>
        <v>não se aplica</v>
      </c>
      <c r="N81" s="235" t="str">
        <f t="shared" ca="1" si="16"/>
        <v>não se aplica</v>
      </c>
      <c r="O81" s="236" t="str">
        <f t="shared" ca="1" si="17"/>
        <v>0</v>
      </c>
      <c r="P81" s="237">
        <f>VLOOKUP(DATE(YEAR(F81),MONTH(F81)-1,1),Índices!$A$27:$I$10020,2,0)</f>
        <v>337.339</v>
      </c>
      <c r="Q81" s="237">
        <f>VLOOKUP(DATE(YEAR(L81),MONTH(L81)-1,1),Índices!$A$27:$I$10020,2,0)</f>
        <v>896.505</v>
      </c>
      <c r="R81" s="230">
        <f>VLOOKUP(DATE(YEAR(F81),MONTH(F81)-1,1),Índices!$A$27:$I$10020,3,0)</f>
        <v>2571.83</v>
      </c>
      <c r="S81" s="230">
        <f>VLOOKUP(DATE(YEAR(L81),MONTH(L81)-1,1),Índices!$A$27:$I$10020,3,0)</f>
        <v>5438.12</v>
      </c>
      <c r="T81" s="230">
        <f>VLOOKUP(DATE(YEAR(F81),MONTH(F81)-1,1),Índices!$A$27:$O$10020,4,0)</f>
        <v>2607.16</v>
      </c>
      <c r="U81" s="230">
        <f>VLOOKUP(DATE(YEAR(L81),MONTH(L81)-1,1),Índices!$A$27:$O$10020,4,0)</f>
        <v>5610.72</v>
      </c>
      <c r="V81" s="231">
        <f>VLOOKUP(DATE(YEAR(F81),MONTH(F81)-1,1),Índices!$A$27:$O$10020,9,0)</f>
        <v>7.3547785590697305</v>
      </c>
      <c r="W81" s="231">
        <f>VLOOKUP(DATE(YEAR(L81),MONTH(L81)-1,1),Índices!$A$27:$O$10020,9,0)</f>
        <v>21.269457541291981</v>
      </c>
      <c r="X81" s="231">
        <f>VLOOKUP(DATE(YEAR(F81),MONTH(F81)-1,1),Índices!$A$27:$O$10020,6,0)</f>
        <v>2.1520000000000001</v>
      </c>
      <c r="Y81" s="239">
        <f>VLOOKUP(DATE(YEAR(L81),MONTH(L81)-1,1),Índices!$A$27:$I$10020,5,0)</f>
        <v>5.6252000000000004</v>
      </c>
      <c r="Z81" s="238">
        <f>'VN base'!B$2*($I81*VLOOKUP(DATE(YEAR($L81),MONTH($L81)-1,1),Índices!$A:$I,2,0)/Índices!$B$122
                                 +$J81*VLOOKUP(DATE(YEAR($L81),MONTH($L81)-1,1),Índices!$A:$I,2,0)/Índices!$B$122
                                 +$K81*VLOOKUP(DATE(YEAR($L81),MONTH($L81)-1,1),Índices!$A:$I,5,0)/Índices!$F$122)</f>
        <v>0</v>
      </c>
      <c r="AA81" s="238">
        <f>'VN base'!C$2*($I81*VLOOKUP(DATE(YEAR($L81),MONTH($L81)-1,1),Índices!$A:$I,2,0)/Índices!$B$122
                                 +$J81*VLOOKUP(DATE(YEAR($L81),MONTH($L81)-1,1),Índices!$A:$I,2,0)/Índices!$B$122
                                 +$K81*VLOOKUP(DATE(YEAR($L81),MONTH($L81)-1,1),Índices!$A:$I,5,0)/Índices!$F$122)</f>
        <v>0</v>
      </c>
      <c r="AB81" s="238">
        <f>'VN base'!D$2*($I81*VLOOKUP(DATE(YEAR($L81),MONTH($L81)-1,1),Índices!$A:$I,2,0)/Índices!$B$122
                                 +$J81*VLOOKUP(DATE(YEAR($L81),MONTH($L81)-1,1),Índices!$A:$I,2,0)/Índices!$B$122
                                 +$K81*VLOOKUP(DATE(YEAR($L81),MONTH($L81)-1,1),Índices!$A:$I,5,0)/Índices!$F$122)</f>
        <v>0</v>
      </c>
      <c r="AC81" s="238">
        <f>'VN base'!E$2*($I81*VLOOKUP(DATE(YEAR($L81),MONTH($L81)-1,1),Índices!$A:$I,2,0)/Índices!$B$122
                                 +$J81*VLOOKUP(DATE(YEAR($L81),MONTH($L81)-1,1),Índices!$A:$I,2,0)/Índices!$B$122
                                 +$K81*VLOOKUP(DATE(YEAR($L81),MONTH($L81)-1,1),Índices!$A:$I,5,0)/Índices!$F$122)</f>
        <v>0</v>
      </c>
      <c r="AD81" s="238">
        <f>'VN base'!F$2*($I81*VLOOKUP(DATE(YEAR($L81),MONTH($L81)-1,1),Índices!$A:$I,2,0)/Índices!$B$122
                                 +$J81*VLOOKUP(DATE(YEAR($L81),MONTH($L81)-1,1),Índices!$A:$I,2,0)/Índices!$B$122
                                 +$K81*VLOOKUP(DATE(YEAR($L81),MONTH($L81)-1,1),Índices!$A:$I,5,0)/Índices!$F$122)</f>
        <v>0</v>
      </c>
      <c r="AE81" s="238">
        <f>'VN base'!G$2*($I81*VLOOKUP(DATE(YEAR($L81),MONTH($L81)-1,1),Índices!$A:$I,2,0)/Índices!$B$122
                                 +$J81*VLOOKUP(DATE(YEAR($L81),MONTH($L81)-1,1),Índices!$A:$I,2,0)/Índices!$B$122
                                 +$K81*VLOOKUP(DATE(YEAR($L81),MONTH($L81)-1,1),Índices!$A:$I,5,0)/Índices!$F$122)</f>
        <v>0</v>
      </c>
      <c r="AF81" s="238" t="str">
        <f>IF(J81=0," ",('VN base'!H$2*($I81*VLOOKUP(DATE(YEAR($L81),MONTH($L81)-1,1),Índices!$A:$I,2,0)/Índices!$B$128
                                                   +$J81*VLOOKUP(DATE(YEAR($L81),MONTH($L81)-1,1),Índices!$A:$I,9,0)/Índices!$I$128
                                                   +$K81*VLOOKUP(DATE(YEAR($L81),MONTH($L81)-1,1),Índices!$A:$I,6,0)/Índices!$F$128)))</f>
        <v xml:space="preserve"> </v>
      </c>
      <c r="AG81" s="238" t="str">
        <f>IF(J81=0," ",('VN base'!I$2*($I81*VLOOKUP(DATE(YEAR($L81),MONTH($L81)-1,1),Índices!$A:$I,2,0)/Índices!$B$128
                                                   +$J81*VLOOKUP(DATE(YEAR($L81),MONTH($L81)-1,1),Índices!$A:$I,9,0)/Índices!$I$128
                                                   +$K81*VLOOKUP(DATE(YEAR($L81),MONTH($L81)-1,1),Índices!$A:$I,6,0)/Índices!$F$128)))</f>
        <v xml:space="preserve"> </v>
      </c>
      <c r="AH81" s="240">
        <f t="shared" ca="1" si="18"/>
        <v>0</v>
      </c>
      <c r="AI81" s="233">
        <f t="shared" si="19"/>
        <v>239.04921977595239</v>
      </c>
      <c r="AJ81" s="233">
        <f t="shared" si="11"/>
        <v>111329.63970083826</v>
      </c>
      <c r="AK81" s="233">
        <f t="shared" si="12"/>
        <v>23.259437832205084</v>
      </c>
      <c r="AL81" s="235">
        <f t="shared" si="13"/>
        <v>1.4382691077063396</v>
      </c>
      <c r="AM81" s="235">
        <f t="shared" si="14"/>
        <v>0</v>
      </c>
      <c r="AN81" s="227">
        <f>(12*894300*VLOOKUP((DATE(YEAR(L81),MONTH(L81)-1,1)),Índices!$A$3:$L$50000,10,0)+
   4613016*VLOOKUP(DATE(YEAR(L81),MONTH(L81)-1,1),Índices!$A$3:$L$50000,11,0)*(94.55*VLOOKUP(DATE(YEAR(L81),MONTH(L81)-1,1),Índices!$A$3:$L$50000,2,0)/Índices!$B$195)+
   4474286*(94.55*VLOOKUP(DATE(YEAR(L81),MONTH(L81)-1,1),Índices!$A$3:$L$50000,2,0)/Índices!$B$195))/
   4474286</f>
        <v>264.02510498339228</v>
      </c>
      <c r="AO81" s="240">
        <f t="shared" si="20"/>
        <v>239.04921977595239</v>
      </c>
    </row>
    <row r="82" spans="1:41" ht="15.75" customHeight="1" x14ac:dyDescent="0.25">
      <c r="A82" s="241">
        <f>'Dados de contrato'!F82</f>
        <v>81</v>
      </c>
      <c r="B82" s="245" t="str">
        <f ca="1">OFFSET('Dados de contrato'!C$1,A82,0,1,1)</f>
        <v>CPFL Paulista</v>
      </c>
      <c r="C82" s="246" t="str">
        <f ca="1">OFFSET('Dados de contrato'!D$1,A82,0,1,1)</f>
        <v>Foz do Chapecó</v>
      </c>
      <c r="D82" s="247" t="str">
        <f>VLOOKUP($A82,'Dados de contrato'!$F$2:$AJ$130,'Dados de contrato'!J$131,0)</f>
        <v>48500.005252/2002-47</v>
      </c>
      <c r="E82" s="233">
        <f>VLOOKUP($A82,'Dados de contrato'!$F$2:$AJ$130,'Dados de contrato'!M$131,0)</f>
        <v>114.28</v>
      </c>
      <c r="F82" s="242">
        <f>VLOOKUP($A82,'Dados de contrato'!$F$2:$AJ$130,'Dados de contrato'!N$131,0)</f>
        <v>37712</v>
      </c>
      <c r="G82" s="241">
        <f>VLOOKUP($A82,'Dados de contrato'!$F$2:$AJ$130,'Dados de contrato'!V$131,0)</f>
        <v>1</v>
      </c>
      <c r="H82" s="241">
        <f>VLOOKUP($A82,'Dados de contrato'!$F$2:$AJ$130,'Dados de contrato'!W$131,0)</f>
        <v>14</v>
      </c>
      <c r="I82" s="266">
        <f>VLOOKUP($A82,'Dados de contrato'!$F$2:$AJ$130,'Dados de contrato'!X$131,0)</f>
        <v>0</v>
      </c>
      <c r="J82" s="266">
        <f>VLOOKUP($A82,'Dados de contrato'!$F$2:$AJ$130,'Dados de contrato'!Y$131,0)</f>
        <v>0</v>
      </c>
      <c r="K82" s="266">
        <f>VLOOKUP($A82,'Dados de contrato'!$F$2:$AJ$130,'Dados de contrato'!Z$131,0)</f>
        <v>0</v>
      </c>
      <c r="L82" s="234">
        <v>44136</v>
      </c>
      <c r="M82" s="233" t="str">
        <f t="shared" si="15"/>
        <v>não se aplica</v>
      </c>
      <c r="N82" s="235" t="str">
        <f t="shared" ca="1" si="16"/>
        <v>não se aplica</v>
      </c>
      <c r="O82" s="236" t="str">
        <f t="shared" ca="1" si="17"/>
        <v>0</v>
      </c>
      <c r="P82" s="237">
        <f>VLOOKUP(DATE(YEAR(F82),MONTH(F82)-1,1),Índices!$A$27:$I$10020,2,0)</f>
        <v>287.85500000000002</v>
      </c>
      <c r="Q82" s="237">
        <f>VLOOKUP(DATE(YEAR(L82),MONTH(L82)-1,1),Índices!$A$27:$I$10020,2,0)</f>
        <v>896.505</v>
      </c>
      <c r="R82" s="230">
        <f>VLOOKUP(DATE(YEAR(F82),MONTH(F82)-1,1),Índices!$A$27:$I$10020,3,0)</f>
        <v>2144.4899999999998</v>
      </c>
      <c r="S82" s="230">
        <f>VLOOKUP(DATE(YEAR(L82),MONTH(L82)-1,1),Índices!$A$27:$I$10020,3,0)</f>
        <v>5438.12</v>
      </c>
      <c r="T82" s="230">
        <f>VLOOKUP(DATE(YEAR(F82),MONTH(F82)-1,1),Índices!$A$27:$O$10020,4,0)</f>
        <v>2213.17</v>
      </c>
      <c r="U82" s="230">
        <f>VLOOKUP(DATE(YEAR(L82),MONTH(L82)-1,1),Índices!$A$27:$O$10020,4,0)</f>
        <v>5610.72</v>
      </c>
      <c r="V82" s="231">
        <f>VLOOKUP(DATE(YEAR(F82),MONTH(F82)-1,1),Índices!$A$27:$O$10020,9,0)</f>
        <v>9.2064288042924947</v>
      </c>
      <c r="W82" s="231">
        <f>VLOOKUP(DATE(YEAR(L82),MONTH(L82)-1,1),Índices!$A$27:$O$10020,9,0)</f>
        <v>21.269457541291981</v>
      </c>
      <c r="X82" s="231">
        <f>VLOOKUP(DATE(YEAR(F82),MONTH(F82)-1,1),Índices!$A$27:$O$10020,6,0)</f>
        <v>3.4468999999999999</v>
      </c>
      <c r="Y82" s="239">
        <f>VLOOKUP(DATE(YEAR(L82),MONTH(L82)-1,1),Índices!$A$27:$I$10020,5,0)</f>
        <v>5.6252000000000004</v>
      </c>
      <c r="Z82" s="238">
        <f>'VN base'!B$2*($I82*VLOOKUP(DATE(YEAR($L82),MONTH($L82)-1,1),Índices!$A:$I,2,0)/Índices!$B$122
                                 +$J82*VLOOKUP(DATE(YEAR($L82),MONTH($L82)-1,1),Índices!$A:$I,2,0)/Índices!$B$122
                                 +$K82*VLOOKUP(DATE(YEAR($L82),MONTH($L82)-1,1),Índices!$A:$I,5,0)/Índices!$F$122)</f>
        <v>0</v>
      </c>
      <c r="AA82" s="238">
        <f>'VN base'!C$2*($I82*VLOOKUP(DATE(YEAR($L82),MONTH($L82)-1,1),Índices!$A:$I,2,0)/Índices!$B$122
                                 +$J82*VLOOKUP(DATE(YEAR($L82),MONTH($L82)-1,1),Índices!$A:$I,2,0)/Índices!$B$122
                                 +$K82*VLOOKUP(DATE(YEAR($L82),MONTH($L82)-1,1),Índices!$A:$I,5,0)/Índices!$F$122)</f>
        <v>0</v>
      </c>
      <c r="AB82" s="238">
        <f>'VN base'!D$2*($I82*VLOOKUP(DATE(YEAR($L82),MONTH($L82)-1,1),Índices!$A:$I,2,0)/Índices!$B$122
                                 +$J82*VLOOKUP(DATE(YEAR($L82),MONTH($L82)-1,1),Índices!$A:$I,2,0)/Índices!$B$122
                                 +$K82*VLOOKUP(DATE(YEAR($L82),MONTH($L82)-1,1),Índices!$A:$I,5,0)/Índices!$F$122)</f>
        <v>0</v>
      </c>
      <c r="AC82" s="238">
        <f>'VN base'!E$2*($I82*VLOOKUP(DATE(YEAR($L82),MONTH($L82)-1,1),Índices!$A:$I,2,0)/Índices!$B$122
                                 +$J82*VLOOKUP(DATE(YEAR($L82),MONTH($L82)-1,1),Índices!$A:$I,2,0)/Índices!$B$122
                                 +$K82*VLOOKUP(DATE(YEAR($L82),MONTH($L82)-1,1),Índices!$A:$I,5,0)/Índices!$F$122)</f>
        <v>0</v>
      </c>
      <c r="AD82" s="238">
        <f>'VN base'!F$2*($I82*VLOOKUP(DATE(YEAR($L82),MONTH($L82)-1,1),Índices!$A:$I,2,0)/Índices!$B$122
                                 +$J82*VLOOKUP(DATE(YEAR($L82),MONTH($L82)-1,1),Índices!$A:$I,2,0)/Índices!$B$122
                                 +$K82*VLOOKUP(DATE(YEAR($L82),MONTH($L82)-1,1),Índices!$A:$I,5,0)/Índices!$F$122)</f>
        <v>0</v>
      </c>
      <c r="AE82" s="238">
        <f>'VN base'!G$2*($I82*VLOOKUP(DATE(YEAR($L82),MONTH($L82)-1,1),Índices!$A:$I,2,0)/Índices!$B$122
                                 +$J82*VLOOKUP(DATE(YEAR($L82),MONTH($L82)-1,1),Índices!$A:$I,2,0)/Índices!$B$122
                                 +$K82*VLOOKUP(DATE(YEAR($L82),MONTH($L82)-1,1),Índices!$A:$I,5,0)/Índices!$F$122)</f>
        <v>0</v>
      </c>
      <c r="AF82" s="238" t="str">
        <f>IF(J82=0," ",('VN base'!H$2*($I82*VLOOKUP(DATE(YEAR($L82),MONTH($L82)-1,1),Índices!$A:$I,2,0)/Índices!$B$128
                                                   +$J82*VLOOKUP(DATE(YEAR($L82),MONTH($L82)-1,1),Índices!$A:$I,9,0)/Índices!$I$128
                                                   +$K82*VLOOKUP(DATE(YEAR($L82),MONTH($L82)-1,1),Índices!$A:$I,6,0)/Índices!$F$128)))</f>
        <v xml:space="preserve"> </v>
      </c>
      <c r="AG82" s="238" t="str">
        <f>IF(J82=0," ",('VN base'!I$2*($I82*VLOOKUP(DATE(YEAR($L82),MONTH($L82)-1,1),Índices!$A:$I,2,0)/Índices!$B$128
                                                   +$J82*VLOOKUP(DATE(YEAR($L82),MONTH($L82)-1,1),Índices!$A:$I,9,0)/Índices!$I$128
                                                   +$K82*VLOOKUP(DATE(YEAR($L82),MONTH($L82)-1,1),Índices!$A:$I,6,0)/Índices!$F$128)))</f>
        <v xml:space="preserve"> </v>
      </c>
      <c r="AH82" s="240">
        <f t="shared" ca="1" si="18"/>
        <v>0</v>
      </c>
      <c r="AI82" s="233">
        <f t="shared" si="19"/>
        <v>355.91735908704032</v>
      </c>
      <c r="AJ82" s="233">
        <f t="shared" si="11"/>
        <v>90209.208961467026</v>
      </c>
      <c r="AK82" s="233">
        <f t="shared" si="12"/>
        <v>2.5358570102914912</v>
      </c>
      <c r="AL82" s="235">
        <f t="shared" si="13"/>
        <v>5.6976271211374518</v>
      </c>
      <c r="AM82" s="235">
        <f t="shared" si="14"/>
        <v>0</v>
      </c>
      <c r="AN82" s="227">
        <f>(12*894300*VLOOKUP((DATE(YEAR(L82),MONTH(L82)-1,1)),Índices!$A$3:$L$50000,10,0)+
   4613016*VLOOKUP(DATE(YEAR(L82),MONTH(L82)-1,1),Índices!$A$3:$L$50000,11,0)*(94.55*VLOOKUP(DATE(YEAR(L82),MONTH(L82)-1,1),Índices!$A$3:$L$50000,2,0)/Índices!$B$195)+
   4474286*(94.55*VLOOKUP(DATE(YEAR(L82),MONTH(L82)-1,1),Índices!$A$3:$L$50000,2,0)/Índices!$B$195))/
   4474286</f>
        <v>264.02510498339228</v>
      </c>
      <c r="AO82" s="240" t="str">
        <f t="shared" si="20"/>
        <v>ERRO</v>
      </c>
    </row>
    <row r="83" spans="1:41" ht="15.75" customHeight="1" x14ac:dyDescent="0.25">
      <c r="A83" s="241">
        <f>'Dados de contrato'!F83</f>
        <v>82</v>
      </c>
      <c r="B83" s="245" t="str">
        <f ca="1">OFFSET('Dados de contrato'!C$1,A83,0,1,1)</f>
        <v>EMS</v>
      </c>
      <c r="C83" s="246" t="str">
        <f ca="1">OFFSET('Dados de contrato'!D$1,A83,0,1,1)</f>
        <v>São Gabriel Hidroenergia</v>
      </c>
      <c r="D83" s="247" t="str">
        <f>VLOOKUP($A83,'Dados de contrato'!$F$2:$AJ$130,'Dados de contrato'!J$131,0)</f>
        <v>48500.003901/2011-18</v>
      </c>
      <c r="E83" s="233">
        <f>VLOOKUP($A83,'Dados de contrato'!$F$2:$AJ$130,'Dados de contrato'!M$131,0)</f>
        <v>150.19999999999999</v>
      </c>
      <c r="F83" s="242">
        <f>VLOOKUP($A83,'Dados de contrato'!$F$2:$AJ$130,'Dados de contrato'!N$131,0)</f>
        <v>40544</v>
      </c>
      <c r="G83" s="241">
        <f>VLOOKUP($A83,'Dados de contrato'!$F$2:$AJ$130,'Dados de contrato'!V$131,0)</f>
        <v>0</v>
      </c>
      <c r="H83" s="241">
        <f>VLOOKUP($A83,'Dados de contrato'!$F$2:$AJ$130,'Dados de contrato'!W$131,0)</f>
        <v>0</v>
      </c>
      <c r="I83" s="266">
        <f>VLOOKUP($A83,'Dados de contrato'!$F$2:$AJ$130,'Dados de contrato'!X$131,0)</f>
        <v>0</v>
      </c>
      <c r="J83" s="266">
        <f>VLOOKUP($A83,'Dados de contrato'!$F$2:$AJ$130,'Dados de contrato'!Y$131,0)</f>
        <v>0</v>
      </c>
      <c r="K83" s="266">
        <f>VLOOKUP($A83,'Dados de contrato'!$F$2:$AJ$130,'Dados de contrato'!Z$131,0)</f>
        <v>0</v>
      </c>
      <c r="L83" s="234">
        <v>44136</v>
      </c>
      <c r="M83" s="233" t="str">
        <f t="shared" si="15"/>
        <v>não se aplica</v>
      </c>
      <c r="N83" s="235" t="str">
        <f t="shared" ca="1" si="16"/>
        <v>não se aplica</v>
      </c>
      <c r="O83" s="236" t="str">
        <f t="shared" ca="1" si="17"/>
        <v>0</v>
      </c>
      <c r="P83" s="237">
        <f>VLOOKUP(DATE(YEAR(F83),MONTH(F83)-1,1),Índices!$A$27:$I$10020,2,0)</f>
        <v>450.30099999999999</v>
      </c>
      <c r="Q83" s="237">
        <f>VLOOKUP(DATE(YEAR(L83),MONTH(L83)-1,1),Índices!$A$27:$I$10020,2,0)</f>
        <v>896.505</v>
      </c>
      <c r="R83" s="230">
        <f>VLOOKUP(DATE(YEAR(F83),MONTH(F83)-1,1),Índices!$A$27:$I$10020,3,0)</f>
        <v>3195.89</v>
      </c>
      <c r="S83" s="230">
        <f>VLOOKUP(DATE(YEAR(L83),MONTH(L83)-1,1),Índices!$A$27:$I$10020,3,0)</f>
        <v>5438.12</v>
      </c>
      <c r="T83" s="230">
        <f>VLOOKUP(DATE(YEAR(F83),MONTH(F83)-1,1),Índices!$A$27:$O$10020,4,0)</f>
        <v>3297.76</v>
      </c>
      <c r="U83" s="230">
        <f>VLOOKUP(DATE(YEAR(L83),MONTH(L83)-1,1),Índices!$A$27:$O$10020,4,0)</f>
        <v>5610.72</v>
      </c>
      <c r="V83" s="231">
        <f>VLOOKUP(DATE(YEAR(F83),MONTH(F83)-1,1),Índices!$A$27:$O$10020,9,0)</f>
        <v>7.5921808626959404</v>
      </c>
      <c r="W83" s="231">
        <f>VLOOKUP(DATE(YEAR(L83),MONTH(L83)-1,1),Índices!$A$27:$O$10020,9,0)</f>
        <v>21.269457541291981</v>
      </c>
      <c r="X83" s="231">
        <f>VLOOKUP(DATE(YEAR(F83),MONTH(F83)-1,1),Índices!$A$27:$O$10020,6,0)</f>
        <v>1.6934</v>
      </c>
      <c r="Y83" s="239">
        <f>VLOOKUP(DATE(YEAR(L83),MONTH(L83)-1,1),Índices!$A$27:$I$10020,5,0)</f>
        <v>5.6252000000000004</v>
      </c>
      <c r="Z83" s="238">
        <f>'VN base'!B$2*($I83*VLOOKUP(DATE(YEAR($L83),MONTH($L83)-1,1),Índices!$A:$I,2,0)/Índices!$B$122
                                 +$J83*VLOOKUP(DATE(YEAR($L83),MONTH($L83)-1,1),Índices!$A:$I,2,0)/Índices!$B$122
                                 +$K83*VLOOKUP(DATE(YEAR($L83),MONTH($L83)-1,1),Índices!$A:$I,5,0)/Índices!$F$122)</f>
        <v>0</v>
      </c>
      <c r="AA83" s="238">
        <f>'VN base'!C$2*($I83*VLOOKUP(DATE(YEAR($L83),MONTH($L83)-1,1),Índices!$A:$I,2,0)/Índices!$B$122
                                 +$J83*VLOOKUP(DATE(YEAR($L83),MONTH($L83)-1,1),Índices!$A:$I,2,0)/Índices!$B$122
                                 +$K83*VLOOKUP(DATE(YEAR($L83),MONTH($L83)-1,1),Índices!$A:$I,5,0)/Índices!$F$122)</f>
        <v>0</v>
      </c>
      <c r="AB83" s="238">
        <f>'VN base'!D$2*($I83*VLOOKUP(DATE(YEAR($L83),MONTH($L83)-1,1),Índices!$A:$I,2,0)/Índices!$B$122
                                 +$J83*VLOOKUP(DATE(YEAR($L83),MONTH($L83)-1,1),Índices!$A:$I,2,0)/Índices!$B$122
                                 +$K83*VLOOKUP(DATE(YEAR($L83),MONTH($L83)-1,1),Índices!$A:$I,5,0)/Índices!$F$122)</f>
        <v>0</v>
      </c>
      <c r="AC83" s="238">
        <f>'VN base'!E$2*($I83*VLOOKUP(DATE(YEAR($L83),MONTH($L83)-1,1),Índices!$A:$I,2,0)/Índices!$B$122
                                 +$J83*VLOOKUP(DATE(YEAR($L83),MONTH($L83)-1,1),Índices!$A:$I,2,0)/Índices!$B$122
                                 +$K83*VLOOKUP(DATE(YEAR($L83),MONTH($L83)-1,1),Índices!$A:$I,5,0)/Índices!$F$122)</f>
        <v>0</v>
      </c>
      <c r="AD83" s="238">
        <f>'VN base'!F$2*($I83*VLOOKUP(DATE(YEAR($L83),MONTH($L83)-1,1),Índices!$A:$I,2,0)/Índices!$B$122
                                 +$J83*VLOOKUP(DATE(YEAR($L83),MONTH($L83)-1,1),Índices!$A:$I,2,0)/Índices!$B$122
                                 +$K83*VLOOKUP(DATE(YEAR($L83),MONTH($L83)-1,1),Índices!$A:$I,5,0)/Índices!$F$122)</f>
        <v>0</v>
      </c>
      <c r="AE83" s="238">
        <f>'VN base'!G$2*($I83*VLOOKUP(DATE(YEAR($L83),MONTH($L83)-1,1),Índices!$A:$I,2,0)/Índices!$B$122
                                 +$J83*VLOOKUP(DATE(YEAR($L83),MONTH($L83)-1,1),Índices!$A:$I,2,0)/Índices!$B$122
                                 +$K83*VLOOKUP(DATE(YEAR($L83),MONTH($L83)-1,1),Índices!$A:$I,5,0)/Índices!$F$122)</f>
        <v>0</v>
      </c>
      <c r="AF83" s="238" t="str">
        <f>IF(J83=0," ",('VN base'!H$2*($I83*VLOOKUP(DATE(YEAR($L83),MONTH($L83)-1,1),Índices!$A:$I,2,0)/Índices!$B$128
                                                   +$J83*VLOOKUP(DATE(YEAR($L83),MONTH($L83)-1,1),Índices!$A:$I,9,0)/Índices!$I$128
                                                   +$K83*VLOOKUP(DATE(YEAR($L83),MONTH($L83)-1,1),Índices!$A:$I,6,0)/Índices!$F$128)))</f>
        <v xml:space="preserve"> </v>
      </c>
      <c r="AG83" s="238" t="str">
        <f>IF(J83=0," ",('VN base'!I$2*($I83*VLOOKUP(DATE(YEAR($L83),MONTH($L83)-1,1),Índices!$A:$I,2,0)/Índices!$B$128
                                                   +$J83*VLOOKUP(DATE(YEAR($L83),MONTH($L83)-1,1),Índices!$A:$I,9,0)/Índices!$I$128
                                                   +$K83*VLOOKUP(DATE(YEAR($L83),MONTH($L83)-1,1),Índices!$A:$I,6,0)/Índices!$F$128)))</f>
        <v xml:space="preserve"> </v>
      </c>
      <c r="AH83" s="240">
        <f t="shared" ca="1" si="18"/>
        <v>0</v>
      </c>
      <c r="AI83" s="233">
        <f t="shared" si="19"/>
        <v>299.03342653025419</v>
      </c>
      <c r="AJ83" s="233">
        <f t="shared" si="11"/>
        <v>144532.56162542317</v>
      </c>
      <c r="AK83" s="233">
        <f t="shared" si="12"/>
        <v>0</v>
      </c>
      <c r="AL83" s="235">
        <f t="shared" si="13"/>
        <v>0</v>
      </c>
      <c r="AM83" s="235">
        <f t="shared" si="14"/>
        <v>0</v>
      </c>
      <c r="AN83" s="227">
        <f>(12*894300*VLOOKUP((DATE(YEAR(L83),MONTH(L83)-1,1)),Índices!$A$3:$L$50000,10,0)+
   4613016*VLOOKUP(DATE(YEAR(L83),MONTH(L83)-1,1),Índices!$A$3:$L$50000,11,0)*(94.55*VLOOKUP(DATE(YEAR(L83),MONTH(L83)-1,1),Índices!$A$3:$L$50000,2,0)/Índices!$B$195)+
   4474286*(94.55*VLOOKUP(DATE(YEAR(L83),MONTH(L83)-1,1),Índices!$A$3:$L$50000,2,0)/Índices!$B$195))/
   4474286</f>
        <v>264.02510498339228</v>
      </c>
      <c r="AO83" s="240" t="str">
        <f t="shared" si="20"/>
        <v/>
      </c>
    </row>
    <row r="84" spans="1:41" ht="15.75" customHeight="1" x14ac:dyDescent="0.25">
      <c r="A84" s="241">
        <f>'Dados de contrato'!F84</f>
        <v>83</v>
      </c>
      <c r="B84" s="245" t="str">
        <f ca="1">OFFSET('Dados de contrato'!C$1,A84,0,1,1)</f>
        <v>Iguaçu</v>
      </c>
      <c r="C84" s="246" t="str">
        <f ca="1">OFFSET('Dados de contrato'!D$1,A84,0,1,1)</f>
        <v>Focus Energia</v>
      </c>
      <c r="D84" s="247" t="str">
        <f>VLOOKUP($A84,'Dados de contrato'!$F$2:$AJ$130,'Dados de contrato'!J$131,0)</f>
        <v>48500.003260/2011-93</v>
      </c>
      <c r="E84" s="233">
        <f>VLOOKUP($A84,'Dados de contrato'!$F$2:$AJ$130,'Dados de contrato'!M$131,0)</f>
        <v>132.5</v>
      </c>
      <c r="F84" s="242">
        <f>VLOOKUP($A84,'Dados de contrato'!$F$2:$AJ$130,'Dados de contrato'!N$131,0)</f>
        <v>40756</v>
      </c>
      <c r="G84" s="241">
        <f>VLOOKUP($A84,'Dados de contrato'!$F$2:$AJ$130,'Dados de contrato'!V$131,0)</f>
        <v>0</v>
      </c>
      <c r="H84" s="241">
        <f>VLOOKUP($A84,'Dados de contrato'!$F$2:$AJ$130,'Dados de contrato'!W$131,0)</f>
        <v>12</v>
      </c>
      <c r="I84" s="266">
        <f>VLOOKUP($A84,'Dados de contrato'!$F$2:$AJ$130,'Dados de contrato'!X$131,0)</f>
        <v>0</v>
      </c>
      <c r="J84" s="266">
        <f>VLOOKUP($A84,'Dados de contrato'!$F$2:$AJ$130,'Dados de contrato'!Y$131,0)</f>
        <v>0</v>
      </c>
      <c r="K84" s="266">
        <f>VLOOKUP($A84,'Dados de contrato'!$F$2:$AJ$130,'Dados de contrato'!Z$131,0)</f>
        <v>0</v>
      </c>
      <c r="L84" s="234">
        <v>44136</v>
      </c>
      <c r="M84" s="233" t="str">
        <f t="shared" si="15"/>
        <v>não se aplica</v>
      </c>
      <c r="N84" s="235" t="str">
        <f t="shared" ca="1" si="16"/>
        <v>não se aplica</v>
      </c>
      <c r="O84" s="236" t="str">
        <f t="shared" ca="1" si="17"/>
        <v>0</v>
      </c>
      <c r="P84" s="237">
        <f>VLOOKUP(DATE(YEAR(F84),MONTH(F84)-1,1),Índices!$A$27:$I$10020,2,0)</f>
        <v>463.92700000000002</v>
      </c>
      <c r="Q84" s="237">
        <f>VLOOKUP(DATE(YEAR(L84),MONTH(L84)-1,1),Índices!$A$27:$I$10020,2,0)</f>
        <v>896.505</v>
      </c>
      <c r="R84" s="230">
        <f>VLOOKUP(DATE(YEAR(F84),MONTH(F84)-1,1),Índices!$A$27:$I$10020,3,0)</f>
        <v>3324.86</v>
      </c>
      <c r="S84" s="230">
        <f>VLOOKUP(DATE(YEAR(L84),MONTH(L84)-1,1),Índices!$A$27:$I$10020,3,0)</f>
        <v>5438.12</v>
      </c>
      <c r="T84" s="230">
        <f>VLOOKUP(DATE(YEAR(F84),MONTH(F84)-1,1),Índices!$A$27:$O$10020,4,0)</f>
        <v>3419.94</v>
      </c>
      <c r="U84" s="230">
        <f>VLOOKUP(DATE(YEAR(L84),MONTH(L84)-1,1),Índices!$A$27:$O$10020,4,0)</f>
        <v>5610.72</v>
      </c>
      <c r="V84" s="231">
        <f>VLOOKUP(DATE(YEAR(F84),MONTH(F84)-1,1),Índices!$A$27:$O$10020,9,0)</f>
        <v>7.7276176257331812</v>
      </c>
      <c r="W84" s="231">
        <f>VLOOKUP(DATE(YEAR(L84),MONTH(L84)-1,1),Índices!$A$27:$O$10020,9,0)</f>
        <v>21.269457541291981</v>
      </c>
      <c r="X84" s="231">
        <f>VLOOKUP(DATE(YEAR(F84),MONTH(F84)-1,1),Índices!$A$27:$O$10020,6,0)</f>
        <v>1.5639000000000001</v>
      </c>
      <c r="Y84" s="239">
        <f>VLOOKUP(DATE(YEAR(L84),MONTH(L84)-1,1),Índices!$A$27:$I$10020,5,0)</f>
        <v>5.6252000000000004</v>
      </c>
      <c r="Z84" s="238">
        <f>'VN base'!B$2*($I84*VLOOKUP(DATE(YEAR($L84),MONTH($L84)-1,1),Índices!$A:$I,2,0)/Índices!$B$122
                                 +$J84*VLOOKUP(DATE(YEAR($L84),MONTH($L84)-1,1),Índices!$A:$I,2,0)/Índices!$B$122
                                 +$K84*VLOOKUP(DATE(YEAR($L84),MONTH($L84)-1,1),Índices!$A:$I,5,0)/Índices!$F$122)</f>
        <v>0</v>
      </c>
      <c r="AA84" s="238">
        <f>'VN base'!C$2*($I84*VLOOKUP(DATE(YEAR($L84),MONTH($L84)-1,1),Índices!$A:$I,2,0)/Índices!$B$122
                                 +$J84*VLOOKUP(DATE(YEAR($L84),MONTH($L84)-1,1),Índices!$A:$I,2,0)/Índices!$B$122
                                 +$K84*VLOOKUP(DATE(YEAR($L84),MONTH($L84)-1,1),Índices!$A:$I,5,0)/Índices!$F$122)</f>
        <v>0</v>
      </c>
      <c r="AB84" s="238">
        <f>'VN base'!D$2*($I84*VLOOKUP(DATE(YEAR($L84),MONTH($L84)-1,1),Índices!$A:$I,2,0)/Índices!$B$122
                                 +$J84*VLOOKUP(DATE(YEAR($L84),MONTH($L84)-1,1),Índices!$A:$I,2,0)/Índices!$B$122
                                 +$K84*VLOOKUP(DATE(YEAR($L84),MONTH($L84)-1,1),Índices!$A:$I,5,0)/Índices!$F$122)</f>
        <v>0</v>
      </c>
      <c r="AC84" s="238">
        <f>'VN base'!E$2*($I84*VLOOKUP(DATE(YEAR($L84),MONTH($L84)-1,1),Índices!$A:$I,2,0)/Índices!$B$122
                                 +$J84*VLOOKUP(DATE(YEAR($L84),MONTH($L84)-1,1),Índices!$A:$I,2,0)/Índices!$B$122
                                 +$K84*VLOOKUP(DATE(YEAR($L84),MONTH($L84)-1,1),Índices!$A:$I,5,0)/Índices!$F$122)</f>
        <v>0</v>
      </c>
      <c r="AD84" s="238">
        <f>'VN base'!F$2*($I84*VLOOKUP(DATE(YEAR($L84),MONTH($L84)-1,1),Índices!$A:$I,2,0)/Índices!$B$122
                                 +$J84*VLOOKUP(DATE(YEAR($L84),MONTH($L84)-1,1),Índices!$A:$I,2,0)/Índices!$B$122
                                 +$K84*VLOOKUP(DATE(YEAR($L84),MONTH($L84)-1,1),Índices!$A:$I,5,0)/Índices!$F$122)</f>
        <v>0</v>
      </c>
      <c r="AE84" s="238">
        <f>'VN base'!G$2*($I84*VLOOKUP(DATE(YEAR($L84),MONTH($L84)-1,1),Índices!$A:$I,2,0)/Índices!$B$122
                                 +$J84*VLOOKUP(DATE(YEAR($L84),MONTH($L84)-1,1),Índices!$A:$I,2,0)/Índices!$B$122
                                 +$K84*VLOOKUP(DATE(YEAR($L84),MONTH($L84)-1,1),Índices!$A:$I,5,0)/Índices!$F$122)</f>
        <v>0</v>
      </c>
      <c r="AF84" s="238" t="str">
        <f>IF(J84=0," ",('VN base'!H$2*($I84*VLOOKUP(DATE(YEAR($L84),MONTH($L84)-1,1),Índices!$A:$I,2,0)/Índices!$B$128
                                                   +$J84*VLOOKUP(DATE(YEAR($L84),MONTH($L84)-1,1),Índices!$A:$I,9,0)/Índices!$I$128
                                                   +$K84*VLOOKUP(DATE(YEAR($L84),MONTH($L84)-1,1),Índices!$A:$I,6,0)/Índices!$F$128)))</f>
        <v xml:space="preserve"> </v>
      </c>
      <c r="AG84" s="238" t="str">
        <f>IF(J84=0," ",('VN base'!I$2*($I84*VLOOKUP(DATE(YEAR($L84),MONTH($L84)-1,1),Índices!$A:$I,2,0)/Índices!$B$128
                                                   +$J84*VLOOKUP(DATE(YEAR($L84),MONTH($L84)-1,1),Índices!$A:$I,9,0)/Índices!$I$128
                                                   +$K84*VLOOKUP(DATE(YEAR($L84),MONTH($L84)-1,1),Índices!$A:$I,6,0)/Índices!$F$128)))</f>
        <v xml:space="preserve"> </v>
      </c>
      <c r="AH84" s="240">
        <f t="shared" ca="1" si="18"/>
        <v>0</v>
      </c>
      <c r="AI84" s="233">
        <f t="shared" si="19"/>
        <v>256.04656012691652</v>
      </c>
      <c r="AJ84" s="233">
        <f t="shared" si="11"/>
        <v>151151.40926152113</v>
      </c>
      <c r="AK84" s="233">
        <f t="shared" si="12"/>
        <v>0</v>
      </c>
      <c r="AL84" s="235">
        <f t="shared" si="13"/>
        <v>7.5465933079814347</v>
      </c>
      <c r="AM84" s="235">
        <f t="shared" si="14"/>
        <v>0</v>
      </c>
      <c r="AN84" s="227">
        <f>(12*894300*VLOOKUP((DATE(YEAR(L84),MONTH(L84)-1,1)),Índices!$A$3:$L$50000,10,0)+
   4613016*VLOOKUP(DATE(YEAR(L84),MONTH(L84)-1,1),Índices!$A$3:$L$50000,11,0)*(94.55*VLOOKUP(DATE(YEAR(L84),MONTH(L84)-1,1),Índices!$A$3:$L$50000,2,0)/Índices!$B$195)+
   4474286*(94.55*VLOOKUP(DATE(YEAR(L84),MONTH(L84)-1,1),Índices!$A$3:$L$50000,2,0)/Índices!$B$195))/
   4474286</f>
        <v>264.02510498339228</v>
      </c>
      <c r="AO84" s="240" t="str">
        <f t="shared" si="20"/>
        <v>ERRO</v>
      </c>
    </row>
    <row r="85" spans="1:41" ht="15.75" customHeight="1" x14ac:dyDescent="0.25">
      <c r="A85" s="241">
        <f>'Dados de contrato'!F85</f>
        <v>84</v>
      </c>
      <c r="B85" s="245" t="str">
        <f ca="1">OFFSET('Dados de contrato'!C$1,A85,0,1,1)</f>
        <v>EMT</v>
      </c>
      <c r="C85" s="246" t="str">
        <f ca="1">OFFSET('Dados de contrato'!D$1,A85,0,1,1)</f>
        <v>Galera Centrais Elétricas Ltda</v>
      </c>
      <c r="D85" s="247" t="str">
        <f>VLOOKUP($A85,'Dados de contrato'!$F$2:$AJ$130,'Dados de contrato'!J$131,0)</f>
        <v>48500.003779/2005-06</v>
      </c>
      <c r="E85" s="233">
        <f>VLOOKUP($A85,'Dados de contrato'!$F$2:$AJ$130,'Dados de contrato'!M$131,0)</f>
        <v>93.5</v>
      </c>
      <c r="F85" s="242">
        <f>VLOOKUP($A85,'Dados de contrato'!$F$2:$AJ$130,'Dados de contrato'!N$131,0)</f>
        <v>38443</v>
      </c>
      <c r="G85" s="241">
        <f>VLOOKUP($A85,'Dados de contrato'!$F$2:$AJ$130,'Dados de contrato'!V$131,0)</f>
        <v>0</v>
      </c>
      <c r="H85" s="241">
        <f>VLOOKUP($A85,'Dados de contrato'!$F$2:$AJ$130,'Dados de contrato'!W$131,0)</f>
        <v>0</v>
      </c>
      <c r="I85" s="266">
        <f>VLOOKUP($A85,'Dados de contrato'!$F$2:$AJ$130,'Dados de contrato'!X$131,0)</f>
        <v>0</v>
      </c>
      <c r="J85" s="266">
        <f>VLOOKUP($A85,'Dados de contrato'!$F$2:$AJ$130,'Dados de contrato'!Y$131,0)</f>
        <v>0</v>
      </c>
      <c r="K85" s="266">
        <f>VLOOKUP($A85,'Dados de contrato'!$F$2:$AJ$130,'Dados de contrato'!Z$131,0)</f>
        <v>0</v>
      </c>
      <c r="L85" s="234">
        <v>44136</v>
      </c>
      <c r="M85" s="233" t="str">
        <f t="shared" si="15"/>
        <v>não se aplica</v>
      </c>
      <c r="N85" s="235" t="str">
        <f t="shared" ca="1" si="16"/>
        <v>não se aplica</v>
      </c>
      <c r="O85" s="236" t="str">
        <f t="shared" ca="1" si="17"/>
        <v>0</v>
      </c>
      <c r="P85" s="237">
        <f>VLOOKUP(DATE(YEAR(F85),MONTH(F85)-1,1),Índices!$A$27:$I$10020,2,0)</f>
        <v>336.12299999999999</v>
      </c>
      <c r="Q85" s="237">
        <f>VLOOKUP(DATE(YEAR(L85),MONTH(L85)-1,1),Índices!$A$27:$I$10020,2,0)</f>
        <v>896.505</v>
      </c>
      <c r="R85" s="230">
        <f>VLOOKUP(DATE(YEAR(F85),MONTH(F85)-1,1),Índices!$A$27:$I$10020,3,0)</f>
        <v>2441.87</v>
      </c>
      <c r="S85" s="230">
        <f>VLOOKUP(DATE(YEAR(L85),MONTH(L85)-1,1),Índices!$A$27:$I$10020,3,0)</f>
        <v>5438.12</v>
      </c>
      <c r="T85" s="230">
        <f>VLOOKUP(DATE(YEAR(F85),MONTH(F85)-1,1),Índices!$A$27:$O$10020,4,0)</f>
        <v>2503.2399999999998</v>
      </c>
      <c r="U85" s="230">
        <f>VLOOKUP(DATE(YEAR(L85),MONTH(L85)-1,1),Índices!$A$27:$O$10020,4,0)</f>
        <v>5610.72</v>
      </c>
      <c r="V85" s="231">
        <f>VLOOKUP(DATE(YEAR(F85),MONTH(F85)-1,1),Índices!$A$27:$O$10020,9,0)</f>
        <v>7.991831422873573</v>
      </c>
      <c r="W85" s="231">
        <f>VLOOKUP(DATE(YEAR(L85),MONTH(L85)-1,1),Índices!$A$27:$O$10020,9,0)</f>
        <v>21.269457541291981</v>
      </c>
      <c r="X85" s="231">
        <f>VLOOKUP(DATE(YEAR(F85),MONTH(F85)-1,1),Índices!$A$27:$O$10020,6,0)</f>
        <v>2.7046999999999999</v>
      </c>
      <c r="Y85" s="239">
        <f>VLOOKUP(DATE(YEAR(L85),MONTH(L85)-1,1),Índices!$A$27:$I$10020,5,0)</f>
        <v>5.6252000000000004</v>
      </c>
      <c r="Z85" s="238">
        <f>'VN base'!B$2*($I85*VLOOKUP(DATE(YEAR($L85),MONTH($L85)-1,1),Índices!$A:$I,2,0)/Índices!$B$122
                                 +$J85*VLOOKUP(DATE(YEAR($L85),MONTH($L85)-1,1),Índices!$A:$I,2,0)/Índices!$B$122
                                 +$K85*VLOOKUP(DATE(YEAR($L85),MONTH($L85)-1,1),Índices!$A:$I,5,0)/Índices!$F$122)</f>
        <v>0</v>
      </c>
      <c r="AA85" s="238">
        <f>'VN base'!C$2*($I85*VLOOKUP(DATE(YEAR($L85),MONTH($L85)-1,1),Índices!$A:$I,2,0)/Índices!$B$122
                                 +$J85*VLOOKUP(DATE(YEAR($L85),MONTH($L85)-1,1),Índices!$A:$I,2,0)/Índices!$B$122
                                 +$K85*VLOOKUP(DATE(YEAR($L85),MONTH($L85)-1,1),Índices!$A:$I,5,0)/Índices!$F$122)</f>
        <v>0</v>
      </c>
      <c r="AB85" s="238">
        <f>'VN base'!D$2*($I85*VLOOKUP(DATE(YEAR($L85),MONTH($L85)-1,1),Índices!$A:$I,2,0)/Índices!$B$122
                                 +$J85*VLOOKUP(DATE(YEAR($L85),MONTH($L85)-1,1),Índices!$A:$I,2,0)/Índices!$B$122
                                 +$K85*VLOOKUP(DATE(YEAR($L85),MONTH($L85)-1,1),Índices!$A:$I,5,0)/Índices!$F$122)</f>
        <v>0</v>
      </c>
      <c r="AC85" s="238">
        <f>'VN base'!E$2*($I85*VLOOKUP(DATE(YEAR($L85),MONTH($L85)-1,1),Índices!$A:$I,2,0)/Índices!$B$122
                                 +$J85*VLOOKUP(DATE(YEAR($L85),MONTH($L85)-1,1),Índices!$A:$I,2,0)/Índices!$B$122
                                 +$K85*VLOOKUP(DATE(YEAR($L85),MONTH($L85)-1,1),Índices!$A:$I,5,0)/Índices!$F$122)</f>
        <v>0</v>
      </c>
      <c r="AD85" s="238">
        <f>'VN base'!F$2*($I85*VLOOKUP(DATE(YEAR($L85),MONTH($L85)-1,1),Índices!$A:$I,2,0)/Índices!$B$122
                                 +$J85*VLOOKUP(DATE(YEAR($L85),MONTH($L85)-1,1),Índices!$A:$I,2,0)/Índices!$B$122
                                 +$K85*VLOOKUP(DATE(YEAR($L85),MONTH($L85)-1,1),Índices!$A:$I,5,0)/Índices!$F$122)</f>
        <v>0</v>
      </c>
      <c r="AE85" s="238">
        <f>'VN base'!G$2*($I85*VLOOKUP(DATE(YEAR($L85),MONTH($L85)-1,1),Índices!$A:$I,2,0)/Índices!$B$122
                                 +$J85*VLOOKUP(DATE(YEAR($L85),MONTH($L85)-1,1),Índices!$A:$I,2,0)/Índices!$B$122
                                 +$K85*VLOOKUP(DATE(YEAR($L85),MONTH($L85)-1,1),Índices!$A:$I,5,0)/Índices!$F$122)</f>
        <v>0</v>
      </c>
      <c r="AF85" s="238" t="str">
        <f>IF(J85=0," ",('VN base'!H$2*($I85*VLOOKUP(DATE(YEAR($L85),MONTH($L85)-1,1),Índices!$A:$I,2,0)/Índices!$B$128
                                                   +$J85*VLOOKUP(DATE(YEAR($L85),MONTH($L85)-1,1),Índices!$A:$I,9,0)/Índices!$I$128
                                                   +$K85*VLOOKUP(DATE(YEAR($L85),MONTH($L85)-1,1),Índices!$A:$I,6,0)/Índices!$F$128)))</f>
        <v xml:space="preserve"> </v>
      </c>
      <c r="AG85" s="238" t="str">
        <f>IF(J85=0," ",('VN base'!I$2*($I85*VLOOKUP(DATE(YEAR($L85),MONTH($L85)-1,1),Índices!$A:$I,2,0)/Índices!$B$128
                                                   +$J85*VLOOKUP(DATE(YEAR($L85),MONTH($L85)-1,1),Índices!$A:$I,9,0)/Índices!$I$128
                                                   +$K85*VLOOKUP(DATE(YEAR($L85),MONTH($L85)-1,1),Índices!$A:$I,6,0)/Índices!$F$128)))</f>
        <v xml:space="preserve"> </v>
      </c>
      <c r="AH85" s="240">
        <f t="shared" ca="1" si="18"/>
        <v>0</v>
      </c>
      <c r="AI85" s="233">
        <f t="shared" si="19"/>
        <v>249.38256977356502</v>
      </c>
      <c r="AJ85" s="233">
        <f t="shared" si="11"/>
        <v>104709.74329200617</v>
      </c>
      <c r="AK85" s="233">
        <f t="shared" si="12"/>
        <v>0</v>
      </c>
      <c r="AL85" s="235">
        <f t="shared" si="13"/>
        <v>0</v>
      </c>
      <c r="AM85" s="235">
        <f t="shared" si="14"/>
        <v>0</v>
      </c>
      <c r="AN85" s="227">
        <f>(12*894300*VLOOKUP((DATE(YEAR(L85),MONTH(L85)-1,1)),Índices!$A$3:$L$50000,10,0)+
   4613016*VLOOKUP(DATE(YEAR(L85),MONTH(L85)-1,1),Índices!$A$3:$L$50000,11,0)*(94.55*VLOOKUP(DATE(YEAR(L85),MONTH(L85)-1,1),Índices!$A$3:$L$50000,2,0)/Índices!$B$195)+
   4474286*(94.55*VLOOKUP(DATE(YEAR(L85),MONTH(L85)-1,1),Índices!$A$3:$L$50000,2,0)/Índices!$B$195))/
   4474286</f>
        <v>264.02510498339228</v>
      </c>
      <c r="AO85" s="240" t="str">
        <f t="shared" si="20"/>
        <v/>
      </c>
    </row>
    <row r="86" spans="1:41" ht="15.75" customHeight="1" x14ac:dyDescent="0.25">
      <c r="A86" s="241">
        <f>'Dados de contrato'!F86</f>
        <v>85</v>
      </c>
      <c r="B86" s="245" t="str">
        <f ca="1">OFFSET('Dados de contrato'!C$1,A86,0,1,1)</f>
        <v>CPFL Santa Cruz</v>
      </c>
      <c r="C86" s="246" t="str">
        <f ca="1">OFFSET('Dados de contrato'!D$1,A86,0,1,1)</f>
        <v>AES Tietê</v>
      </c>
      <c r="D86" s="247" t="str">
        <f>VLOOKUP($A86,'Dados de contrato'!$F$2:$AJ$130,'Dados de contrato'!J$131,0)</f>
        <v>48500.004973/2012-55</v>
      </c>
      <c r="E86" s="233">
        <f>VLOOKUP($A86,'Dados de contrato'!$F$2:$AJ$130,'Dados de contrato'!M$131,0)</f>
        <v>88.47</v>
      </c>
      <c r="F86" s="242">
        <f>VLOOKUP($A86,'Dados de contrato'!$F$2:$AJ$130,'Dados de contrato'!N$131,0)</f>
        <v>40940</v>
      </c>
      <c r="G86" s="241">
        <f>VLOOKUP($A86,'Dados de contrato'!$F$2:$AJ$130,'Dados de contrato'!V$131,0)</f>
        <v>0</v>
      </c>
      <c r="H86" s="241">
        <f>VLOOKUP($A86,'Dados de contrato'!$F$2:$AJ$130,'Dados de contrato'!W$131,0)</f>
        <v>0</v>
      </c>
      <c r="I86" s="266">
        <f>VLOOKUP($A86,'Dados de contrato'!$F$2:$AJ$130,'Dados de contrato'!X$131,0)</f>
        <v>0</v>
      </c>
      <c r="J86" s="266">
        <f>VLOOKUP($A86,'Dados de contrato'!$F$2:$AJ$130,'Dados de contrato'!Y$131,0)</f>
        <v>0</v>
      </c>
      <c r="K86" s="266">
        <f>VLOOKUP($A86,'Dados de contrato'!$F$2:$AJ$130,'Dados de contrato'!Z$131,0)</f>
        <v>0</v>
      </c>
      <c r="L86" s="234">
        <v>44136</v>
      </c>
      <c r="M86" s="233" t="str">
        <f t="shared" si="15"/>
        <v>não se aplica</v>
      </c>
      <c r="N86" s="235" t="str">
        <f t="shared" ca="1" si="16"/>
        <v>não se aplica</v>
      </c>
      <c r="O86" s="236" t="str">
        <f t="shared" ca="1" si="17"/>
        <v>0</v>
      </c>
      <c r="P86" s="237">
        <f>VLOOKUP(DATE(YEAR(F86),MONTH(F86)-1,1),Índices!$A$27:$I$10020,2,0)</f>
        <v>474.42899999999997</v>
      </c>
      <c r="Q86" s="237">
        <f>VLOOKUP(DATE(YEAR(L86),MONTH(L86)-1,1),Índices!$A$27:$I$10020,2,0)</f>
        <v>896.505</v>
      </c>
      <c r="R86" s="230">
        <f>VLOOKUP(DATE(YEAR(F86),MONTH(F86)-1,1),Índices!$A$27:$I$10020,3,0)</f>
        <v>3422.79</v>
      </c>
      <c r="S86" s="230">
        <f>VLOOKUP(DATE(YEAR(L86),MONTH(L86)-1,1),Índices!$A$27:$I$10020,3,0)</f>
        <v>5438.12</v>
      </c>
      <c r="T86" s="230">
        <f>VLOOKUP(DATE(YEAR(F86),MONTH(F86)-1,1),Índices!$A$27:$O$10020,4,0)</f>
        <v>3516.11</v>
      </c>
      <c r="U86" s="230">
        <f>VLOOKUP(DATE(YEAR(L86),MONTH(L86)-1,1),Índices!$A$27:$O$10020,4,0)</f>
        <v>5610.72</v>
      </c>
      <c r="V86" s="231">
        <f>VLOOKUP(DATE(YEAR(F86),MONTH(F86)-1,1),Índices!$A$27:$O$10020,9,0)</f>
        <v>8.4384887872550998</v>
      </c>
      <c r="W86" s="231">
        <f>VLOOKUP(DATE(YEAR(L86),MONTH(L86)-1,1),Índices!$A$27:$O$10020,9,0)</f>
        <v>21.269457541291981</v>
      </c>
      <c r="X86" s="231">
        <f>VLOOKUP(DATE(YEAR(F86),MONTH(F86)-1,1),Índices!$A$27:$O$10020,6,0)</f>
        <v>1.7897000000000001</v>
      </c>
      <c r="Y86" s="239">
        <f>VLOOKUP(DATE(YEAR(L86),MONTH(L86)-1,1),Índices!$A$27:$I$10020,5,0)</f>
        <v>5.6252000000000004</v>
      </c>
      <c r="Z86" s="238">
        <f>'VN base'!B$2*($I86*VLOOKUP(DATE(YEAR($L86),MONTH($L86)-1,1),Índices!$A:$I,2,0)/Índices!$B$122
                                 +$J86*VLOOKUP(DATE(YEAR($L86),MONTH($L86)-1,1),Índices!$A:$I,2,0)/Índices!$B$122
                                 +$K86*VLOOKUP(DATE(YEAR($L86),MONTH($L86)-1,1),Índices!$A:$I,5,0)/Índices!$F$122)</f>
        <v>0</v>
      </c>
      <c r="AA86" s="238">
        <f>'VN base'!C$2*($I86*VLOOKUP(DATE(YEAR($L86),MONTH($L86)-1,1),Índices!$A:$I,2,0)/Índices!$B$122
                                 +$J86*VLOOKUP(DATE(YEAR($L86),MONTH($L86)-1,1),Índices!$A:$I,2,0)/Índices!$B$122
                                 +$K86*VLOOKUP(DATE(YEAR($L86),MONTH($L86)-1,1),Índices!$A:$I,5,0)/Índices!$F$122)</f>
        <v>0</v>
      </c>
      <c r="AB86" s="238">
        <f>'VN base'!D$2*($I86*VLOOKUP(DATE(YEAR($L86),MONTH($L86)-1,1),Índices!$A:$I,2,0)/Índices!$B$122
                                 +$J86*VLOOKUP(DATE(YEAR($L86),MONTH($L86)-1,1),Índices!$A:$I,2,0)/Índices!$B$122
                                 +$K86*VLOOKUP(DATE(YEAR($L86),MONTH($L86)-1,1),Índices!$A:$I,5,0)/Índices!$F$122)</f>
        <v>0</v>
      </c>
      <c r="AC86" s="238">
        <f>'VN base'!E$2*($I86*VLOOKUP(DATE(YEAR($L86),MONTH($L86)-1,1),Índices!$A:$I,2,0)/Índices!$B$122
                                 +$J86*VLOOKUP(DATE(YEAR($L86),MONTH($L86)-1,1),Índices!$A:$I,2,0)/Índices!$B$122
                                 +$K86*VLOOKUP(DATE(YEAR($L86),MONTH($L86)-1,1),Índices!$A:$I,5,0)/Índices!$F$122)</f>
        <v>0</v>
      </c>
      <c r="AD86" s="238">
        <f>'VN base'!F$2*($I86*VLOOKUP(DATE(YEAR($L86),MONTH($L86)-1,1),Índices!$A:$I,2,0)/Índices!$B$122
                                 +$J86*VLOOKUP(DATE(YEAR($L86),MONTH($L86)-1,1),Índices!$A:$I,2,0)/Índices!$B$122
                                 +$K86*VLOOKUP(DATE(YEAR($L86),MONTH($L86)-1,1),Índices!$A:$I,5,0)/Índices!$F$122)</f>
        <v>0</v>
      </c>
      <c r="AE86" s="238">
        <f>'VN base'!G$2*($I86*VLOOKUP(DATE(YEAR($L86),MONTH($L86)-1,1),Índices!$A:$I,2,0)/Índices!$B$122
                                 +$J86*VLOOKUP(DATE(YEAR($L86),MONTH($L86)-1,1),Índices!$A:$I,2,0)/Índices!$B$122
                                 +$K86*VLOOKUP(DATE(YEAR($L86),MONTH($L86)-1,1),Índices!$A:$I,5,0)/Índices!$F$122)</f>
        <v>0</v>
      </c>
      <c r="AF86" s="238" t="str">
        <f>IF(J86=0," ",('VN base'!H$2*($I86*VLOOKUP(DATE(YEAR($L86),MONTH($L86)-1,1),Índices!$A:$I,2,0)/Índices!$B$128
                                                   +$J86*VLOOKUP(DATE(YEAR($L86),MONTH($L86)-1,1),Índices!$A:$I,9,0)/Índices!$I$128
                                                   +$K86*VLOOKUP(DATE(YEAR($L86),MONTH($L86)-1,1),Índices!$A:$I,6,0)/Índices!$F$128)))</f>
        <v xml:space="preserve"> </v>
      </c>
      <c r="AG86" s="238" t="str">
        <f>IF(J86=0," ",('VN base'!I$2*($I86*VLOOKUP(DATE(YEAR($L86),MONTH($L86)-1,1),Índices!$A:$I,2,0)/Índices!$B$128
                                                   +$J86*VLOOKUP(DATE(YEAR($L86),MONTH($L86)-1,1),Índices!$A:$I,9,0)/Índices!$I$128
                                                   +$K86*VLOOKUP(DATE(YEAR($L86),MONTH($L86)-1,1),Índices!$A:$I,6,0)/Índices!$F$128)))</f>
        <v xml:space="preserve"> </v>
      </c>
      <c r="AH86" s="240">
        <f t="shared" ca="1" si="18"/>
        <v>0</v>
      </c>
      <c r="AI86" s="233">
        <f t="shared" si="19"/>
        <v>167.17738028240262</v>
      </c>
      <c r="AJ86" s="233">
        <f t="shared" si="11"/>
        <v>156305.90191911923</v>
      </c>
      <c r="AK86" s="233">
        <f t="shared" si="12"/>
        <v>0</v>
      </c>
      <c r="AL86" s="235">
        <f t="shared" si="13"/>
        <v>0</v>
      </c>
      <c r="AM86" s="235">
        <f t="shared" si="14"/>
        <v>0</v>
      </c>
      <c r="AN86" s="227">
        <f>(12*894300*VLOOKUP((DATE(YEAR(L86),MONTH(L86)-1,1)),Índices!$A$3:$L$50000,10,0)+
   4613016*VLOOKUP(DATE(YEAR(L86),MONTH(L86)-1,1),Índices!$A$3:$L$50000,11,0)*(94.55*VLOOKUP(DATE(YEAR(L86),MONTH(L86)-1,1),Índices!$A$3:$L$50000,2,0)/Índices!$B$195)+
   4474286*(94.55*VLOOKUP(DATE(YEAR(L86),MONTH(L86)-1,1),Índices!$A$3:$L$50000,2,0)/Índices!$B$195))/
   4474286</f>
        <v>264.02510498339228</v>
      </c>
      <c r="AO86" s="240" t="str">
        <f t="shared" si="20"/>
        <v/>
      </c>
    </row>
    <row r="87" spans="1:41" ht="15.75" customHeight="1" x14ac:dyDescent="0.25">
      <c r="A87" s="241">
        <f>'Dados de contrato'!F87</f>
        <v>86</v>
      </c>
      <c r="B87" s="245" t="str">
        <f ca="1">OFFSET('Dados de contrato'!C$1,A87,0,1,1)</f>
        <v>EMS</v>
      </c>
      <c r="C87" s="246" t="str">
        <f ca="1">OFFSET('Dados de contrato'!D$1,A87,0,1,1)</f>
        <v>Energisa Bioeletricidade - Vista Alegre I</v>
      </c>
      <c r="D87" s="247" t="str">
        <f>VLOOKUP($A87,'Dados de contrato'!$F$2:$AJ$130,'Dados de contrato'!J$131,0)</f>
        <v>48500.006243/2003-70</v>
      </c>
      <c r="E87" s="233">
        <f>VLOOKUP($A87,'Dados de contrato'!$F$2:$AJ$130,'Dados de contrato'!M$131,0)</f>
        <v>141.30000000000001</v>
      </c>
      <c r="F87" s="242">
        <f>VLOOKUP($A87,'Dados de contrato'!$F$2:$AJ$130,'Dados de contrato'!N$131,0)</f>
        <v>41275</v>
      </c>
      <c r="G87" s="241">
        <f>VLOOKUP($A87,'Dados de contrato'!$F$2:$AJ$130,'Dados de contrato'!V$131,0)</f>
        <v>0</v>
      </c>
      <c r="H87" s="241">
        <f>VLOOKUP($A87,'Dados de contrato'!$F$2:$AJ$130,'Dados de contrato'!W$131,0)</f>
        <v>0</v>
      </c>
      <c r="I87" s="266">
        <f>VLOOKUP($A87,'Dados de contrato'!$F$2:$AJ$130,'Dados de contrato'!X$131,0)</f>
        <v>0</v>
      </c>
      <c r="J87" s="266">
        <f>VLOOKUP($A87,'Dados de contrato'!$F$2:$AJ$130,'Dados de contrato'!Y$131,0)</f>
        <v>0</v>
      </c>
      <c r="K87" s="266">
        <f>VLOOKUP($A87,'Dados de contrato'!$F$2:$AJ$130,'Dados de contrato'!Z$131,0)</f>
        <v>0</v>
      </c>
      <c r="L87" s="234">
        <v>44136</v>
      </c>
      <c r="M87" s="233" t="str">
        <f t="shared" si="15"/>
        <v>não se aplica</v>
      </c>
      <c r="N87" s="235" t="str">
        <f t="shared" ca="1" si="16"/>
        <v>não se aplica</v>
      </c>
      <c r="O87" s="236" t="str">
        <f t="shared" ca="1" si="17"/>
        <v>0</v>
      </c>
      <c r="P87" s="237">
        <f>VLOOKUP(DATE(YEAR(F87),MONTH(F87)-1,1),Índices!$A$27:$I$10020,2,0)</f>
        <v>510.25200000000001</v>
      </c>
      <c r="Q87" s="237">
        <f>VLOOKUP(DATE(YEAR(L87),MONTH(L87)-1,1),Índices!$A$27:$I$10020,2,0)</f>
        <v>896.505</v>
      </c>
      <c r="R87" s="230">
        <f>VLOOKUP(DATE(YEAR(F87),MONTH(F87)-1,1),Índices!$A$27:$I$10020,3,0)</f>
        <v>3602.46</v>
      </c>
      <c r="S87" s="230">
        <f>VLOOKUP(DATE(YEAR(L87),MONTH(L87)-1,1),Índices!$A$27:$I$10020,3,0)</f>
        <v>5438.12</v>
      </c>
      <c r="T87" s="230">
        <f>VLOOKUP(DATE(YEAR(F87),MONTH(F87)-1,1),Índices!$A$27:$O$10020,4,0)</f>
        <v>3715.07</v>
      </c>
      <c r="U87" s="230">
        <f>VLOOKUP(DATE(YEAR(L87),MONTH(L87)-1,1),Índices!$A$27:$O$10020,4,0)</f>
        <v>5610.72</v>
      </c>
      <c r="V87" s="231">
        <f>VLOOKUP(DATE(YEAR(F87),MONTH(F87)-1,1),Índices!$A$27:$O$10020,9,0)</f>
        <v>9.4037787862325821</v>
      </c>
      <c r="W87" s="231">
        <f>VLOOKUP(DATE(YEAR(L87),MONTH(L87)-1,1),Índices!$A$27:$O$10020,9,0)</f>
        <v>21.269457541291981</v>
      </c>
      <c r="X87" s="231">
        <f>VLOOKUP(DATE(YEAR(F87),MONTH(F87)-1,1),Índices!$A$27:$O$10020,6,0)</f>
        <v>2.0777999999999999</v>
      </c>
      <c r="Y87" s="239">
        <f>VLOOKUP(DATE(YEAR(L87),MONTH(L87)-1,1),Índices!$A$27:$I$10020,5,0)</f>
        <v>5.6252000000000004</v>
      </c>
      <c r="Z87" s="238">
        <f>'VN base'!B$2*($I87*VLOOKUP(DATE(YEAR($L87),MONTH($L87)-1,1),Índices!$A:$I,2,0)/Índices!$B$122
                                 +$J87*VLOOKUP(DATE(YEAR($L87),MONTH($L87)-1,1),Índices!$A:$I,2,0)/Índices!$B$122
                                 +$K87*VLOOKUP(DATE(YEAR($L87),MONTH($L87)-1,1),Índices!$A:$I,5,0)/Índices!$F$122)</f>
        <v>0</v>
      </c>
      <c r="AA87" s="238">
        <f>'VN base'!C$2*($I87*VLOOKUP(DATE(YEAR($L87),MONTH($L87)-1,1),Índices!$A:$I,2,0)/Índices!$B$122
                                 +$J87*VLOOKUP(DATE(YEAR($L87),MONTH($L87)-1,1),Índices!$A:$I,2,0)/Índices!$B$122
                                 +$K87*VLOOKUP(DATE(YEAR($L87),MONTH($L87)-1,1),Índices!$A:$I,5,0)/Índices!$F$122)</f>
        <v>0</v>
      </c>
      <c r="AB87" s="238">
        <f>'VN base'!D$2*($I87*VLOOKUP(DATE(YEAR($L87),MONTH($L87)-1,1),Índices!$A:$I,2,0)/Índices!$B$122
                                 +$J87*VLOOKUP(DATE(YEAR($L87),MONTH($L87)-1,1),Índices!$A:$I,2,0)/Índices!$B$122
                                 +$K87*VLOOKUP(DATE(YEAR($L87),MONTH($L87)-1,1),Índices!$A:$I,5,0)/Índices!$F$122)</f>
        <v>0</v>
      </c>
      <c r="AC87" s="238">
        <f>'VN base'!E$2*($I87*VLOOKUP(DATE(YEAR($L87),MONTH($L87)-1,1),Índices!$A:$I,2,0)/Índices!$B$122
                                 +$J87*VLOOKUP(DATE(YEAR($L87),MONTH($L87)-1,1),Índices!$A:$I,2,0)/Índices!$B$122
                                 +$K87*VLOOKUP(DATE(YEAR($L87),MONTH($L87)-1,1),Índices!$A:$I,5,0)/Índices!$F$122)</f>
        <v>0</v>
      </c>
      <c r="AD87" s="238">
        <f>'VN base'!F$2*($I87*VLOOKUP(DATE(YEAR($L87),MONTH($L87)-1,1),Índices!$A:$I,2,0)/Índices!$B$122
                                 +$J87*VLOOKUP(DATE(YEAR($L87),MONTH($L87)-1,1),Índices!$A:$I,2,0)/Índices!$B$122
                                 +$K87*VLOOKUP(DATE(YEAR($L87),MONTH($L87)-1,1),Índices!$A:$I,5,0)/Índices!$F$122)</f>
        <v>0</v>
      </c>
      <c r="AE87" s="238">
        <f>'VN base'!G$2*($I87*VLOOKUP(DATE(YEAR($L87),MONTH($L87)-1,1),Índices!$A:$I,2,0)/Índices!$B$122
                                 +$J87*VLOOKUP(DATE(YEAR($L87),MONTH($L87)-1,1),Índices!$A:$I,2,0)/Índices!$B$122
                                 +$K87*VLOOKUP(DATE(YEAR($L87),MONTH($L87)-1,1),Índices!$A:$I,5,0)/Índices!$F$122)</f>
        <v>0</v>
      </c>
      <c r="AF87" s="238" t="str">
        <f>IF(J87=0," ",('VN base'!H$2*($I87*VLOOKUP(DATE(YEAR($L87),MONTH($L87)-1,1),Índices!$A:$I,2,0)/Índices!$B$128
                                                   +$J87*VLOOKUP(DATE(YEAR($L87),MONTH($L87)-1,1),Índices!$A:$I,9,0)/Índices!$I$128
                                                   +$K87*VLOOKUP(DATE(YEAR($L87),MONTH($L87)-1,1),Índices!$A:$I,6,0)/Índices!$F$128)))</f>
        <v xml:space="preserve"> </v>
      </c>
      <c r="AG87" s="238" t="str">
        <f>IF(J87=0," ",('VN base'!I$2*($I87*VLOOKUP(DATE(YEAR($L87),MONTH($L87)-1,1),Índices!$A:$I,2,0)/Índices!$B$128
                                                   +$J87*VLOOKUP(DATE(YEAR($L87),MONTH($L87)-1,1),Índices!$A:$I,9,0)/Índices!$I$128
                                                   +$K87*VLOOKUP(DATE(YEAR($L87),MONTH($L87)-1,1),Índices!$A:$I,6,0)/Índices!$F$128)))</f>
        <v xml:space="preserve"> </v>
      </c>
      <c r="AH87" s="240">
        <f t="shared" ca="1" si="18"/>
        <v>0</v>
      </c>
      <c r="AI87" s="233">
        <f t="shared" si="19"/>
        <v>248.26194997765811</v>
      </c>
      <c r="AJ87" s="233">
        <f t="shared" si="11"/>
        <v>165856.89594592334</v>
      </c>
      <c r="AK87" s="233">
        <f t="shared" si="12"/>
        <v>0</v>
      </c>
      <c r="AL87" s="235">
        <f t="shared" si="13"/>
        <v>0</v>
      </c>
      <c r="AM87" s="235">
        <f t="shared" si="14"/>
        <v>0</v>
      </c>
      <c r="AN87" s="227">
        <f>(12*894300*VLOOKUP((DATE(YEAR(L87),MONTH(L87)-1,1)),Índices!$A$3:$L$50000,10,0)+
   4613016*VLOOKUP(DATE(YEAR(L87),MONTH(L87)-1,1),Índices!$A$3:$L$50000,11,0)*(94.55*VLOOKUP(DATE(YEAR(L87),MONTH(L87)-1,1),Índices!$A$3:$L$50000,2,0)/Índices!$B$195)+
   4474286*(94.55*VLOOKUP(DATE(YEAR(L87),MONTH(L87)-1,1),Índices!$A$3:$L$50000,2,0)/Índices!$B$195))/
   4474286</f>
        <v>264.02510498339228</v>
      </c>
      <c r="AO87" s="240" t="str">
        <f t="shared" si="20"/>
        <v/>
      </c>
    </row>
    <row r="88" spans="1:41" ht="15.75" customHeight="1" x14ac:dyDescent="0.25">
      <c r="A88" s="241">
        <f>'Dados de contrato'!F88</f>
        <v>87</v>
      </c>
      <c r="B88" s="245" t="str">
        <f ca="1">OFFSET('Dados de contrato'!C$1,A88,0,1,1)</f>
        <v>EMS</v>
      </c>
      <c r="C88" s="246" t="str">
        <f ca="1">OFFSET('Dados de contrato'!D$1,A88,0,1,1)</f>
        <v>Raizen Caarapó</v>
      </c>
      <c r="D88" s="247" t="str">
        <f>VLOOKUP($A88,'Dados de contrato'!$F$2:$AJ$130,'Dados de contrato'!J$131,0)</f>
        <v>48500.006243/2003-70</v>
      </c>
      <c r="E88" s="233">
        <f>VLOOKUP($A88,'Dados de contrato'!$F$2:$AJ$130,'Dados de contrato'!M$131,0)</f>
        <v>141</v>
      </c>
      <c r="F88" s="242">
        <f>VLOOKUP($A88,'Dados de contrato'!$F$2:$AJ$130,'Dados de contrato'!N$131,0)</f>
        <v>41275</v>
      </c>
      <c r="G88" s="241">
        <f>VLOOKUP($A88,'Dados de contrato'!$F$2:$AJ$130,'Dados de contrato'!V$131,0)</f>
        <v>0</v>
      </c>
      <c r="H88" s="241">
        <f>VLOOKUP($A88,'Dados de contrato'!$F$2:$AJ$130,'Dados de contrato'!W$131,0)</f>
        <v>0</v>
      </c>
      <c r="I88" s="266">
        <f>VLOOKUP($A88,'Dados de contrato'!$F$2:$AJ$130,'Dados de contrato'!X$131,0)</f>
        <v>0</v>
      </c>
      <c r="J88" s="266">
        <f>VLOOKUP($A88,'Dados de contrato'!$F$2:$AJ$130,'Dados de contrato'!Y$131,0)</f>
        <v>0</v>
      </c>
      <c r="K88" s="266">
        <f>VLOOKUP($A88,'Dados de contrato'!$F$2:$AJ$130,'Dados de contrato'!Z$131,0)</f>
        <v>0</v>
      </c>
      <c r="L88" s="234">
        <v>44136</v>
      </c>
      <c r="M88" s="233" t="str">
        <f t="shared" si="15"/>
        <v>não se aplica</v>
      </c>
      <c r="N88" s="235" t="str">
        <f t="shared" ca="1" si="16"/>
        <v>não se aplica</v>
      </c>
      <c r="O88" s="236" t="str">
        <f t="shared" ca="1" si="17"/>
        <v>0</v>
      </c>
      <c r="P88" s="237">
        <f>VLOOKUP(DATE(YEAR(F88),MONTH(F88)-1,1),Índices!$A$27:$I$10020,2,0)</f>
        <v>510.25200000000001</v>
      </c>
      <c r="Q88" s="237">
        <f>VLOOKUP(DATE(YEAR(L88),MONTH(L88)-1,1),Índices!$A$27:$I$10020,2,0)</f>
        <v>896.505</v>
      </c>
      <c r="R88" s="230">
        <f>VLOOKUP(DATE(YEAR(F88),MONTH(F88)-1,1),Índices!$A$27:$I$10020,3,0)</f>
        <v>3602.46</v>
      </c>
      <c r="S88" s="230">
        <f>VLOOKUP(DATE(YEAR(L88),MONTH(L88)-1,1),Índices!$A$27:$I$10020,3,0)</f>
        <v>5438.12</v>
      </c>
      <c r="T88" s="230">
        <f>VLOOKUP(DATE(YEAR(F88),MONTH(F88)-1,1),Índices!$A$27:$O$10020,4,0)</f>
        <v>3715.07</v>
      </c>
      <c r="U88" s="230">
        <f>VLOOKUP(DATE(YEAR(L88),MONTH(L88)-1,1),Índices!$A$27:$O$10020,4,0)</f>
        <v>5610.72</v>
      </c>
      <c r="V88" s="231">
        <f>VLOOKUP(DATE(YEAR(F88),MONTH(F88)-1,1),Índices!$A$27:$O$10020,9,0)</f>
        <v>9.4037787862325821</v>
      </c>
      <c r="W88" s="231">
        <f>VLOOKUP(DATE(YEAR(L88),MONTH(L88)-1,1),Índices!$A$27:$O$10020,9,0)</f>
        <v>21.269457541291981</v>
      </c>
      <c r="X88" s="231">
        <f>VLOOKUP(DATE(YEAR(F88),MONTH(F88)-1,1),Índices!$A$27:$O$10020,6,0)</f>
        <v>2.0777999999999999</v>
      </c>
      <c r="Y88" s="239">
        <f>VLOOKUP(DATE(YEAR(L88),MONTH(L88)-1,1),Índices!$A$27:$I$10020,5,0)</f>
        <v>5.6252000000000004</v>
      </c>
      <c r="Z88" s="238">
        <f>'VN base'!B$2*($I88*VLOOKUP(DATE(YEAR($L88),MONTH($L88)-1,1),Índices!$A:$I,2,0)/Índices!$B$122
                                 +$J88*VLOOKUP(DATE(YEAR($L88),MONTH($L88)-1,1),Índices!$A:$I,2,0)/Índices!$B$122
                                 +$K88*VLOOKUP(DATE(YEAR($L88),MONTH($L88)-1,1),Índices!$A:$I,5,0)/Índices!$F$122)</f>
        <v>0</v>
      </c>
      <c r="AA88" s="238">
        <f>'VN base'!C$2*($I88*VLOOKUP(DATE(YEAR($L88),MONTH($L88)-1,1),Índices!$A:$I,2,0)/Índices!$B$122
                                 +$J88*VLOOKUP(DATE(YEAR($L88),MONTH($L88)-1,1),Índices!$A:$I,2,0)/Índices!$B$122
                                 +$K88*VLOOKUP(DATE(YEAR($L88),MONTH($L88)-1,1),Índices!$A:$I,5,0)/Índices!$F$122)</f>
        <v>0</v>
      </c>
      <c r="AB88" s="238">
        <f>'VN base'!D$2*($I88*VLOOKUP(DATE(YEAR($L88),MONTH($L88)-1,1),Índices!$A:$I,2,0)/Índices!$B$122
                                 +$J88*VLOOKUP(DATE(YEAR($L88),MONTH($L88)-1,1),Índices!$A:$I,2,0)/Índices!$B$122
                                 +$K88*VLOOKUP(DATE(YEAR($L88),MONTH($L88)-1,1),Índices!$A:$I,5,0)/Índices!$F$122)</f>
        <v>0</v>
      </c>
      <c r="AC88" s="238">
        <f>'VN base'!E$2*($I88*VLOOKUP(DATE(YEAR($L88),MONTH($L88)-1,1),Índices!$A:$I,2,0)/Índices!$B$122
                                 +$J88*VLOOKUP(DATE(YEAR($L88),MONTH($L88)-1,1),Índices!$A:$I,2,0)/Índices!$B$122
                                 +$K88*VLOOKUP(DATE(YEAR($L88),MONTH($L88)-1,1),Índices!$A:$I,5,0)/Índices!$F$122)</f>
        <v>0</v>
      </c>
      <c r="AD88" s="238">
        <f>'VN base'!F$2*($I88*VLOOKUP(DATE(YEAR($L88),MONTH($L88)-1,1),Índices!$A:$I,2,0)/Índices!$B$122
                                 +$J88*VLOOKUP(DATE(YEAR($L88),MONTH($L88)-1,1),Índices!$A:$I,2,0)/Índices!$B$122
                                 +$K88*VLOOKUP(DATE(YEAR($L88),MONTH($L88)-1,1),Índices!$A:$I,5,0)/Índices!$F$122)</f>
        <v>0</v>
      </c>
      <c r="AE88" s="238">
        <f>'VN base'!G$2*($I88*VLOOKUP(DATE(YEAR($L88),MONTH($L88)-1,1),Índices!$A:$I,2,0)/Índices!$B$122
                                 +$J88*VLOOKUP(DATE(YEAR($L88),MONTH($L88)-1,1),Índices!$A:$I,2,0)/Índices!$B$122
                                 +$K88*VLOOKUP(DATE(YEAR($L88),MONTH($L88)-1,1),Índices!$A:$I,5,0)/Índices!$F$122)</f>
        <v>0</v>
      </c>
      <c r="AF88" s="238" t="str">
        <f>IF(J88=0," ",('VN base'!H$2*($I88*VLOOKUP(DATE(YEAR($L88),MONTH($L88)-1,1),Índices!$A:$I,2,0)/Índices!$B$128
                                                   +$J88*VLOOKUP(DATE(YEAR($L88),MONTH($L88)-1,1),Índices!$A:$I,9,0)/Índices!$I$128
                                                   +$K88*VLOOKUP(DATE(YEAR($L88),MONTH($L88)-1,1),Índices!$A:$I,6,0)/Índices!$F$128)))</f>
        <v xml:space="preserve"> </v>
      </c>
      <c r="AG88" s="238" t="str">
        <f>IF(J88=0," ",('VN base'!I$2*($I88*VLOOKUP(DATE(YEAR($L88),MONTH($L88)-1,1),Índices!$A:$I,2,0)/Índices!$B$128
                                                   +$J88*VLOOKUP(DATE(YEAR($L88),MONTH($L88)-1,1),Índices!$A:$I,9,0)/Índices!$I$128
                                                   +$K88*VLOOKUP(DATE(YEAR($L88),MONTH($L88)-1,1),Índices!$A:$I,6,0)/Índices!$F$128)))</f>
        <v xml:space="preserve"> </v>
      </c>
      <c r="AH88" s="240">
        <f t="shared" ca="1" si="18"/>
        <v>0</v>
      </c>
      <c r="AI88" s="233">
        <f t="shared" si="19"/>
        <v>247.73485454246136</v>
      </c>
      <c r="AJ88" s="233">
        <f t="shared" si="11"/>
        <v>165856.89594592334</v>
      </c>
      <c r="AK88" s="233">
        <f t="shared" si="12"/>
        <v>0</v>
      </c>
      <c r="AL88" s="235">
        <f t="shared" si="13"/>
        <v>0</v>
      </c>
      <c r="AM88" s="235">
        <f t="shared" si="14"/>
        <v>0</v>
      </c>
      <c r="AN88" s="227">
        <f>(12*894300*VLOOKUP((DATE(YEAR(L88),MONTH(L88)-1,1)),Índices!$A$3:$L$50000,10,0)+
   4613016*VLOOKUP(DATE(YEAR(L88),MONTH(L88)-1,1),Índices!$A$3:$L$50000,11,0)*(94.55*VLOOKUP(DATE(YEAR(L88),MONTH(L88)-1,1),Índices!$A$3:$L$50000,2,0)/Índices!$B$195)+
   4474286*(94.55*VLOOKUP(DATE(YEAR(L88),MONTH(L88)-1,1),Índices!$A$3:$L$50000,2,0)/Índices!$B$195))/
   4474286</f>
        <v>264.02510498339228</v>
      </c>
      <c r="AO88" s="240" t="str">
        <f t="shared" si="20"/>
        <v/>
      </c>
    </row>
    <row r="89" spans="1:41" ht="15.75" customHeight="1" x14ac:dyDescent="0.25">
      <c r="A89" s="241">
        <f>'Dados de contrato'!F89</f>
        <v>88</v>
      </c>
      <c r="B89" s="245" t="str">
        <f ca="1">OFFSET('Dados de contrato'!C$1,A89,0,1,1)</f>
        <v>Eletrocar</v>
      </c>
      <c r="C89" s="246" t="str">
        <f ca="1">OFFSET('Dados de contrato'!D$1,A89,0,1,1)</f>
        <v>RGE Sul</v>
      </c>
      <c r="D89" s="247" t="str">
        <f>VLOOKUP($A89,'Dados de contrato'!$F$2:$AJ$130,'Dados de contrato'!J$131,0)</f>
        <v>48500.001105/2009-18</v>
      </c>
      <c r="E89" s="233" t="str">
        <f>VLOOKUP($A89,'Dados de contrato'!$F$2:$AJ$130,'Dados de contrato'!M$131,0)</f>
        <v>variável</v>
      </c>
      <c r="F89" s="242">
        <f>VLOOKUP($A89,'Dados de contrato'!$F$2:$AJ$130,'Dados de contrato'!N$131,0)</f>
        <v>0</v>
      </c>
      <c r="G89" s="241">
        <f>VLOOKUP($A89,'Dados de contrato'!$F$2:$AJ$130,'Dados de contrato'!V$131,0)</f>
        <v>0</v>
      </c>
      <c r="H89" s="241">
        <f>VLOOKUP($A89,'Dados de contrato'!$F$2:$AJ$130,'Dados de contrato'!W$131,0)</f>
        <v>11</v>
      </c>
      <c r="I89" s="266">
        <f>VLOOKUP($A89,'Dados de contrato'!$F$2:$AJ$130,'Dados de contrato'!X$131,0)</f>
        <v>0</v>
      </c>
      <c r="J89" s="266">
        <f>VLOOKUP($A89,'Dados de contrato'!$F$2:$AJ$130,'Dados de contrato'!Y$131,0)</f>
        <v>0</v>
      </c>
      <c r="K89" s="266">
        <f>VLOOKUP($A89,'Dados de contrato'!$F$2:$AJ$130,'Dados de contrato'!Z$131,0)</f>
        <v>0</v>
      </c>
      <c r="L89" s="234">
        <v>44136</v>
      </c>
      <c r="M89" s="233" t="str">
        <f t="shared" si="15"/>
        <v>não se aplica</v>
      </c>
      <c r="N89" s="235" t="str">
        <f t="shared" ca="1" si="16"/>
        <v>não se aplica</v>
      </c>
      <c r="O89" s="236" t="str">
        <f t="shared" ca="1" si="17"/>
        <v>0</v>
      </c>
      <c r="P89" s="237" t="e">
        <f>VLOOKUP(DATE(YEAR(F89),MONTH(F89)-1,1),Índices!$A$27:$I$10020,2,0)</f>
        <v>#NUM!</v>
      </c>
      <c r="Q89" s="237">
        <f>VLOOKUP(DATE(YEAR(L89),MONTH(L89)-1,1),Índices!$A$27:$I$10020,2,0)</f>
        <v>896.505</v>
      </c>
      <c r="R89" s="230" t="e">
        <f>VLOOKUP(DATE(YEAR(F89),MONTH(F89)-1,1),Índices!$A$27:$I$10020,3,0)</f>
        <v>#NUM!</v>
      </c>
      <c r="S89" s="230">
        <f>VLOOKUP(DATE(YEAR(L89),MONTH(L89)-1,1),Índices!$A$27:$I$10020,3,0)</f>
        <v>5438.12</v>
      </c>
      <c r="T89" s="230" t="e">
        <f>VLOOKUP(DATE(YEAR(F89),MONTH(F89)-1,1),Índices!$A$27:$O$10020,4,0)</f>
        <v>#NUM!</v>
      </c>
      <c r="U89" s="230">
        <f>VLOOKUP(DATE(YEAR(L89),MONTH(L89)-1,1),Índices!$A$27:$O$10020,4,0)</f>
        <v>5610.72</v>
      </c>
      <c r="V89" s="231" t="e">
        <f>VLOOKUP(DATE(YEAR(F89),MONTH(F89)-1,1),Índices!$A$27:$O$10020,9,0)</f>
        <v>#NUM!</v>
      </c>
      <c r="W89" s="231">
        <f>VLOOKUP(DATE(YEAR(L89),MONTH(L89)-1,1),Índices!$A$27:$O$10020,9,0)</f>
        <v>21.269457541291981</v>
      </c>
      <c r="X89" s="231" t="e">
        <f>VLOOKUP(DATE(YEAR(F89),MONTH(F89)-1,1),Índices!$A$27:$O$10020,6,0)</f>
        <v>#NUM!</v>
      </c>
      <c r="Y89" s="239">
        <f>VLOOKUP(DATE(YEAR(L89),MONTH(L89)-1,1),Índices!$A$27:$I$10020,5,0)</f>
        <v>5.6252000000000004</v>
      </c>
      <c r="Z89" s="238">
        <f>'VN base'!B$2*($I89*VLOOKUP(DATE(YEAR($L89),MONTH($L89)-1,1),Índices!$A:$I,2,0)/Índices!$B$122
                                 +$J89*VLOOKUP(DATE(YEAR($L89),MONTH($L89)-1,1),Índices!$A:$I,2,0)/Índices!$B$122
                                 +$K89*VLOOKUP(DATE(YEAR($L89),MONTH($L89)-1,1),Índices!$A:$I,5,0)/Índices!$F$122)</f>
        <v>0</v>
      </c>
      <c r="AA89" s="238">
        <f>'VN base'!C$2*($I89*VLOOKUP(DATE(YEAR($L89),MONTH($L89)-1,1),Índices!$A:$I,2,0)/Índices!$B$122
                                 +$J89*VLOOKUP(DATE(YEAR($L89),MONTH($L89)-1,1),Índices!$A:$I,2,0)/Índices!$B$122
                                 +$K89*VLOOKUP(DATE(YEAR($L89),MONTH($L89)-1,1),Índices!$A:$I,5,0)/Índices!$F$122)</f>
        <v>0</v>
      </c>
      <c r="AB89" s="238">
        <f>'VN base'!D$2*($I89*VLOOKUP(DATE(YEAR($L89),MONTH($L89)-1,1),Índices!$A:$I,2,0)/Índices!$B$122
                                 +$J89*VLOOKUP(DATE(YEAR($L89),MONTH($L89)-1,1),Índices!$A:$I,2,0)/Índices!$B$122
                                 +$K89*VLOOKUP(DATE(YEAR($L89),MONTH($L89)-1,1),Índices!$A:$I,5,0)/Índices!$F$122)</f>
        <v>0</v>
      </c>
      <c r="AC89" s="238">
        <f>'VN base'!E$2*($I89*VLOOKUP(DATE(YEAR($L89),MONTH($L89)-1,1),Índices!$A:$I,2,0)/Índices!$B$122
                                 +$J89*VLOOKUP(DATE(YEAR($L89),MONTH($L89)-1,1),Índices!$A:$I,2,0)/Índices!$B$122
                                 +$K89*VLOOKUP(DATE(YEAR($L89),MONTH($L89)-1,1),Índices!$A:$I,5,0)/Índices!$F$122)</f>
        <v>0</v>
      </c>
      <c r="AD89" s="238">
        <f>'VN base'!F$2*($I89*VLOOKUP(DATE(YEAR($L89),MONTH($L89)-1,1),Índices!$A:$I,2,0)/Índices!$B$122
                                 +$J89*VLOOKUP(DATE(YEAR($L89),MONTH($L89)-1,1),Índices!$A:$I,2,0)/Índices!$B$122
                                 +$K89*VLOOKUP(DATE(YEAR($L89),MONTH($L89)-1,1),Índices!$A:$I,5,0)/Índices!$F$122)</f>
        <v>0</v>
      </c>
      <c r="AE89" s="238">
        <f>'VN base'!G$2*($I89*VLOOKUP(DATE(YEAR($L89),MONTH($L89)-1,1),Índices!$A:$I,2,0)/Índices!$B$122
                                 +$J89*VLOOKUP(DATE(YEAR($L89),MONTH($L89)-1,1),Índices!$A:$I,2,0)/Índices!$B$122
                                 +$K89*VLOOKUP(DATE(YEAR($L89),MONTH($L89)-1,1),Índices!$A:$I,5,0)/Índices!$F$122)</f>
        <v>0</v>
      </c>
      <c r="AF89" s="238" t="str">
        <f>IF(J89=0," ",('VN base'!H$2*($I89*VLOOKUP(DATE(YEAR($L89),MONTH($L89)-1,1),Índices!$A:$I,2,0)/Índices!$B$128
                                                   +$J89*VLOOKUP(DATE(YEAR($L89),MONTH($L89)-1,1),Índices!$A:$I,9,0)/Índices!$I$128
                                                   +$K89*VLOOKUP(DATE(YEAR($L89),MONTH($L89)-1,1),Índices!$A:$I,6,0)/Índices!$F$128)))</f>
        <v xml:space="preserve"> </v>
      </c>
      <c r="AG89" s="238" t="str">
        <f>IF(J89=0," ",('VN base'!I$2*($I89*VLOOKUP(DATE(YEAR($L89),MONTH($L89)-1,1),Índices!$A:$I,2,0)/Índices!$B$128
                                                   +$J89*VLOOKUP(DATE(YEAR($L89),MONTH($L89)-1,1),Índices!$A:$I,9,0)/Índices!$I$128
                                                   +$K89*VLOOKUP(DATE(YEAR($L89),MONTH($L89)-1,1),Índices!$A:$I,6,0)/Índices!$F$128)))</f>
        <v xml:space="preserve"> </v>
      </c>
      <c r="AH89" s="240">
        <f t="shared" ca="1" si="18"/>
        <v>0</v>
      </c>
      <c r="AI89" s="233" t="str">
        <f t="shared" si="19"/>
        <v/>
      </c>
      <c r="AJ89" s="233" t="str">
        <f t="shared" si="11"/>
        <v/>
      </c>
      <c r="AK89" s="233" t="str">
        <f t="shared" si="12"/>
        <v/>
      </c>
      <c r="AL89" s="235" t="str">
        <f t="shared" si="13"/>
        <v/>
      </c>
      <c r="AM89" s="235" t="str">
        <f t="shared" si="14"/>
        <v/>
      </c>
      <c r="AN89" s="227">
        <f>(12*894300*VLOOKUP((DATE(YEAR(L89),MONTH(L89)-1,1)),Índices!$A$3:$L$50000,10,0)+
   4613016*VLOOKUP(DATE(YEAR(L89),MONTH(L89)-1,1),Índices!$A$3:$L$50000,11,0)*(94.55*VLOOKUP(DATE(YEAR(L89),MONTH(L89)-1,1),Índices!$A$3:$L$50000,2,0)/Índices!$B$195)+
   4474286*(94.55*VLOOKUP(DATE(YEAR(L89),MONTH(L89)-1,1),Índices!$A$3:$L$50000,2,0)/Índices!$B$195))/
   4474286</f>
        <v>264.02510498339228</v>
      </c>
      <c r="AO89" s="240" t="str">
        <f t="shared" si="20"/>
        <v>ERRO</v>
      </c>
    </row>
    <row r="90" spans="1:41" ht="15.75" customHeight="1" x14ac:dyDescent="0.25">
      <c r="A90" s="241">
        <f>'Dados de contrato'!F90</f>
        <v>89</v>
      </c>
      <c r="B90" s="245" t="str">
        <f ca="1">OFFSET('Dados de contrato'!C$1,A90,0,1,1)</f>
        <v>Urussanga</v>
      </c>
      <c r="C90" s="246" t="str">
        <f ca="1">OFFSET('Dados de contrato'!D$1,A90,0,1,1)</f>
        <v>Celesc</v>
      </c>
      <c r="D90" s="247" t="str">
        <f>VLOOKUP($A90,'Dados de contrato'!$F$2:$AJ$130,'Dados de contrato'!J$131,0)</f>
        <v>48500.002826/2012-41</v>
      </c>
      <c r="E90" s="233" t="str">
        <f>VLOOKUP($A90,'Dados de contrato'!$F$2:$AJ$130,'Dados de contrato'!M$131,0)</f>
        <v>variável</v>
      </c>
      <c r="F90" s="242">
        <f>VLOOKUP($A90,'Dados de contrato'!$F$2:$AJ$130,'Dados de contrato'!N$131,0)</f>
        <v>0</v>
      </c>
      <c r="G90" s="241">
        <f>VLOOKUP($A90,'Dados de contrato'!$F$2:$AJ$130,'Dados de contrato'!V$131,0)</f>
        <v>0</v>
      </c>
      <c r="H90" s="241">
        <f>VLOOKUP($A90,'Dados de contrato'!$F$2:$AJ$130,'Dados de contrato'!W$131,0)</f>
        <v>11</v>
      </c>
      <c r="I90" s="266">
        <f>VLOOKUP($A90,'Dados de contrato'!$F$2:$AJ$130,'Dados de contrato'!X$131,0)</f>
        <v>0</v>
      </c>
      <c r="J90" s="266">
        <f>VLOOKUP($A90,'Dados de contrato'!$F$2:$AJ$130,'Dados de contrato'!Y$131,0)</f>
        <v>0</v>
      </c>
      <c r="K90" s="266">
        <f>VLOOKUP($A90,'Dados de contrato'!$F$2:$AJ$130,'Dados de contrato'!Z$131,0)</f>
        <v>0</v>
      </c>
      <c r="L90" s="234">
        <v>44136</v>
      </c>
      <c r="M90" s="233" t="str">
        <f t="shared" si="15"/>
        <v>não se aplica</v>
      </c>
      <c r="N90" s="235" t="str">
        <f t="shared" ca="1" si="16"/>
        <v>não se aplica</v>
      </c>
      <c r="O90" s="236" t="str">
        <f t="shared" ca="1" si="17"/>
        <v>0</v>
      </c>
      <c r="P90" s="237" t="e">
        <f>VLOOKUP(DATE(YEAR(F90),MONTH(F90)-1,1),Índices!$A$27:$I$10020,2,0)</f>
        <v>#NUM!</v>
      </c>
      <c r="Q90" s="237">
        <f>VLOOKUP(DATE(YEAR(L90),MONTH(L90)-1,1),Índices!$A$27:$I$10020,2,0)</f>
        <v>896.505</v>
      </c>
      <c r="R90" s="230" t="e">
        <f>VLOOKUP(DATE(YEAR(F90),MONTH(F90)-1,1),Índices!$A$27:$I$10020,3,0)</f>
        <v>#NUM!</v>
      </c>
      <c r="S90" s="230">
        <f>VLOOKUP(DATE(YEAR(L90),MONTH(L90)-1,1),Índices!$A$27:$I$10020,3,0)</f>
        <v>5438.12</v>
      </c>
      <c r="T90" s="230" t="e">
        <f>VLOOKUP(DATE(YEAR(F90),MONTH(F90)-1,1),Índices!$A$27:$O$10020,4,0)</f>
        <v>#NUM!</v>
      </c>
      <c r="U90" s="230">
        <f>VLOOKUP(DATE(YEAR(L90),MONTH(L90)-1,1),Índices!$A$27:$O$10020,4,0)</f>
        <v>5610.72</v>
      </c>
      <c r="V90" s="231" t="e">
        <f>VLOOKUP(DATE(YEAR(F90),MONTH(F90)-1,1),Índices!$A$27:$O$10020,9,0)</f>
        <v>#NUM!</v>
      </c>
      <c r="W90" s="231">
        <f>VLOOKUP(DATE(YEAR(L90),MONTH(L90)-1,1),Índices!$A$27:$O$10020,9,0)</f>
        <v>21.269457541291981</v>
      </c>
      <c r="X90" s="231" t="e">
        <f>VLOOKUP(DATE(YEAR(F90),MONTH(F90)-1,1),Índices!$A$27:$O$10020,6,0)</f>
        <v>#NUM!</v>
      </c>
      <c r="Y90" s="239">
        <f>VLOOKUP(DATE(YEAR(L90),MONTH(L90)-1,1),Índices!$A$27:$I$10020,5,0)</f>
        <v>5.6252000000000004</v>
      </c>
      <c r="Z90" s="238">
        <f>'VN base'!B$2*($I90*VLOOKUP(DATE(YEAR($L90),MONTH($L90)-1,1),Índices!$A:$I,2,0)/Índices!$B$122
                                 +$J90*VLOOKUP(DATE(YEAR($L90),MONTH($L90)-1,1),Índices!$A:$I,2,0)/Índices!$B$122
                                 +$K90*VLOOKUP(DATE(YEAR($L90),MONTH($L90)-1,1),Índices!$A:$I,5,0)/Índices!$F$122)</f>
        <v>0</v>
      </c>
      <c r="AA90" s="238">
        <f>'VN base'!C$2*($I90*VLOOKUP(DATE(YEAR($L90),MONTH($L90)-1,1),Índices!$A:$I,2,0)/Índices!$B$122
                                 +$J90*VLOOKUP(DATE(YEAR($L90),MONTH($L90)-1,1),Índices!$A:$I,2,0)/Índices!$B$122
                                 +$K90*VLOOKUP(DATE(YEAR($L90),MONTH($L90)-1,1),Índices!$A:$I,5,0)/Índices!$F$122)</f>
        <v>0</v>
      </c>
      <c r="AB90" s="238">
        <f>'VN base'!D$2*($I90*VLOOKUP(DATE(YEAR($L90),MONTH($L90)-1,1),Índices!$A:$I,2,0)/Índices!$B$122
                                 +$J90*VLOOKUP(DATE(YEAR($L90),MONTH($L90)-1,1),Índices!$A:$I,2,0)/Índices!$B$122
                                 +$K90*VLOOKUP(DATE(YEAR($L90),MONTH($L90)-1,1),Índices!$A:$I,5,0)/Índices!$F$122)</f>
        <v>0</v>
      </c>
      <c r="AC90" s="238">
        <f>'VN base'!E$2*($I90*VLOOKUP(DATE(YEAR($L90),MONTH($L90)-1,1),Índices!$A:$I,2,0)/Índices!$B$122
                                 +$J90*VLOOKUP(DATE(YEAR($L90),MONTH($L90)-1,1),Índices!$A:$I,2,0)/Índices!$B$122
                                 +$K90*VLOOKUP(DATE(YEAR($L90),MONTH($L90)-1,1),Índices!$A:$I,5,0)/Índices!$F$122)</f>
        <v>0</v>
      </c>
      <c r="AD90" s="238">
        <f>'VN base'!F$2*($I90*VLOOKUP(DATE(YEAR($L90),MONTH($L90)-1,1),Índices!$A:$I,2,0)/Índices!$B$122
                                 +$J90*VLOOKUP(DATE(YEAR($L90),MONTH($L90)-1,1),Índices!$A:$I,2,0)/Índices!$B$122
                                 +$K90*VLOOKUP(DATE(YEAR($L90),MONTH($L90)-1,1),Índices!$A:$I,5,0)/Índices!$F$122)</f>
        <v>0</v>
      </c>
      <c r="AE90" s="238">
        <f>'VN base'!G$2*($I90*VLOOKUP(DATE(YEAR($L90),MONTH($L90)-1,1),Índices!$A:$I,2,0)/Índices!$B$122
                                 +$J90*VLOOKUP(DATE(YEAR($L90),MONTH($L90)-1,1),Índices!$A:$I,2,0)/Índices!$B$122
                                 +$K90*VLOOKUP(DATE(YEAR($L90),MONTH($L90)-1,1),Índices!$A:$I,5,0)/Índices!$F$122)</f>
        <v>0</v>
      </c>
      <c r="AF90" s="238" t="str">
        <f>IF(J90=0," ",('VN base'!H$2*($I90*VLOOKUP(DATE(YEAR($L90),MONTH($L90)-1,1),Índices!$A:$I,2,0)/Índices!$B$128
                                                   +$J90*VLOOKUP(DATE(YEAR($L90),MONTH($L90)-1,1),Índices!$A:$I,9,0)/Índices!$I$128
                                                   +$K90*VLOOKUP(DATE(YEAR($L90),MONTH($L90)-1,1),Índices!$A:$I,6,0)/Índices!$F$128)))</f>
        <v xml:space="preserve"> </v>
      </c>
      <c r="AG90" s="238" t="str">
        <f>IF(J90=0," ",('VN base'!I$2*($I90*VLOOKUP(DATE(YEAR($L90),MONTH($L90)-1,1),Índices!$A:$I,2,0)/Índices!$B$128
                                                   +$J90*VLOOKUP(DATE(YEAR($L90),MONTH($L90)-1,1),Índices!$A:$I,9,0)/Índices!$I$128
                                                   +$K90*VLOOKUP(DATE(YEAR($L90),MONTH($L90)-1,1),Índices!$A:$I,6,0)/Índices!$F$128)))</f>
        <v xml:space="preserve"> </v>
      </c>
      <c r="AH90" s="240">
        <f t="shared" ca="1" si="18"/>
        <v>0</v>
      </c>
      <c r="AI90" s="233" t="str">
        <f t="shared" si="19"/>
        <v/>
      </c>
      <c r="AJ90" s="233" t="str">
        <f t="shared" si="11"/>
        <v/>
      </c>
      <c r="AK90" s="233" t="str">
        <f t="shared" si="12"/>
        <v/>
      </c>
      <c r="AL90" s="235" t="str">
        <f t="shared" si="13"/>
        <v/>
      </c>
      <c r="AM90" s="235" t="str">
        <f t="shared" si="14"/>
        <v/>
      </c>
      <c r="AN90" s="227">
        <f>(12*894300*VLOOKUP((DATE(YEAR(L90),MONTH(L90)-1,1)),Índices!$A$3:$L$50000,10,0)+
   4613016*VLOOKUP(DATE(YEAR(L90),MONTH(L90)-1,1),Índices!$A$3:$L$50000,11,0)*(94.55*VLOOKUP(DATE(YEAR(L90),MONTH(L90)-1,1),Índices!$A$3:$L$50000,2,0)/Índices!$B$195)+
   4474286*(94.55*VLOOKUP(DATE(YEAR(L90),MONTH(L90)-1,1),Índices!$A$3:$L$50000,2,0)/Índices!$B$195))/
   4474286</f>
        <v>264.02510498339228</v>
      </c>
      <c r="AO90" s="240" t="str">
        <f t="shared" si="20"/>
        <v>ERRO</v>
      </c>
    </row>
    <row r="91" spans="1:41" ht="15.75" customHeight="1" x14ac:dyDescent="0.25">
      <c r="A91" s="241">
        <f>'Dados de contrato'!F91</f>
        <v>90</v>
      </c>
      <c r="B91" s="245" t="str">
        <f ca="1">OFFSET('Dados de contrato'!C$1,A91,0,1,1)</f>
        <v>EPB</v>
      </c>
      <c r="C91" s="246" t="str">
        <f ca="1">OFFSET('Dados de contrato'!D$1,A91,0,1,1)</f>
        <v>UTE Juiz de Fora</v>
      </c>
      <c r="D91" s="247" t="str">
        <f>VLOOKUP($A91,'Dados de contrato'!$F$2:$AJ$130,'Dados de contrato'!J$131,0)</f>
        <v>48500.005523/2002-82</v>
      </c>
      <c r="E91" s="233">
        <f>VLOOKUP($A91,'Dados de contrato'!$F$2:$AJ$130,'Dados de contrato'!M$131,0)</f>
        <v>134.01</v>
      </c>
      <c r="F91" s="242">
        <f>VLOOKUP($A91,'Dados de contrato'!$F$2:$AJ$130,'Dados de contrato'!N$131,0)</f>
        <v>37469</v>
      </c>
      <c r="G91" s="241">
        <f>VLOOKUP($A91,'Dados de contrato'!$F$2:$AJ$130,'Dados de contrato'!V$131,0)</f>
        <v>5</v>
      </c>
      <c r="H91" s="241">
        <f>VLOOKUP($A91,'Dados de contrato'!$F$2:$AJ$130,'Dados de contrato'!W$131,0)</f>
        <v>8</v>
      </c>
      <c r="I91" s="266">
        <f>VLOOKUP($A91,'Dados de contrato'!$F$2:$AJ$130,'Dados de contrato'!X$131,0)</f>
        <v>0.31850000000000001</v>
      </c>
      <c r="J91" s="266">
        <f>VLOOKUP($A91,'Dados de contrato'!$F$2:$AJ$130,'Dados de contrato'!Y$131,0)</f>
        <v>0.43009999999999998</v>
      </c>
      <c r="K91" s="266">
        <f>VLOOKUP($A91,'Dados de contrato'!$F$2:$AJ$130,'Dados de contrato'!Z$131,0)</f>
        <v>0.25140000000000001</v>
      </c>
      <c r="L91" s="234">
        <v>44136</v>
      </c>
      <c r="M91" s="233" t="str">
        <f t="shared" si="15"/>
        <v>não se aplica</v>
      </c>
      <c r="N91" s="235" t="str">
        <f t="shared" ca="1" si="16"/>
        <v>não se aplica</v>
      </c>
      <c r="O91" s="236" t="str">
        <f t="shared" ca="1" si="17"/>
        <v>0</v>
      </c>
      <c r="P91" s="237">
        <f>VLOOKUP(DATE(YEAR(F91),MONTH(F91)-1,1),Índices!$A$27:$I$10020,2,0)</f>
        <v>228.05699999999999</v>
      </c>
      <c r="Q91" s="237">
        <f>VLOOKUP(DATE(YEAR(L91),MONTH(L91)-1,1),Índices!$A$27:$I$10020,2,0)</f>
        <v>896.505</v>
      </c>
      <c r="R91" s="230">
        <f>VLOOKUP(DATE(YEAR(F91),MONTH(F91)-1,1),Índices!$A$27:$I$10020,3,0)</f>
        <v>1888.23</v>
      </c>
      <c r="S91" s="230">
        <f>VLOOKUP(DATE(YEAR(L91),MONTH(L91)-1,1),Índices!$A$27:$I$10020,3,0)</f>
        <v>5438.12</v>
      </c>
      <c r="T91" s="230">
        <f>VLOOKUP(DATE(YEAR(F91),MONTH(F91)-1,1),Índices!$A$27:$O$10020,4,0)</f>
        <v>1914.65</v>
      </c>
      <c r="U91" s="230">
        <f>VLOOKUP(DATE(YEAR(L91),MONTH(L91)-1,1),Índices!$A$27:$O$10020,4,0)</f>
        <v>5610.72</v>
      </c>
      <c r="V91" s="231">
        <f>VLOOKUP(DATE(YEAR(F91),MONTH(F91)-1,1),Índices!$A$27:$O$10020,9,0)</f>
        <v>6.7404528154215786</v>
      </c>
      <c r="W91" s="231">
        <f>VLOOKUP(DATE(YEAR(L91),MONTH(L91)-1,1),Índices!$A$27:$O$10020,9,0)</f>
        <v>21.269457541291981</v>
      </c>
      <c r="X91" s="231">
        <f>VLOOKUP(DATE(YEAR(F91),MONTH(F91)-1,1),Índices!$A$27:$O$10020,6,0)</f>
        <v>2.9346000000000001</v>
      </c>
      <c r="Y91" s="239">
        <f>VLOOKUP(DATE(YEAR(L91),MONTH(L91)-1,1),Índices!$A$27:$I$10020,5,0)</f>
        <v>5.6252000000000004</v>
      </c>
      <c r="Z91" s="238">
        <f>'VN base'!B$2*($I91*VLOOKUP(DATE(YEAR($L91),MONTH($L91)-1,1),Índices!$A:$I,2,0)/Índices!$B$122
                                 +$J91*VLOOKUP(DATE(YEAR($L91),MONTH($L91)-1,1),Índices!$A:$I,2,0)/Índices!$B$122
                                 +$K91*VLOOKUP(DATE(YEAR($L91),MONTH($L91)-1,1),Índices!$A:$I,5,0)/Índices!$F$122)</f>
        <v>300.06659111102084</v>
      </c>
      <c r="AA91" s="238">
        <f>'VN base'!C$2*($I91*VLOOKUP(DATE(YEAR($L91),MONTH($L91)-1,1),Índices!$A:$I,2,0)/Índices!$B$122
                                 +$J91*VLOOKUP(DATE(YEAR($L91),MONTH($L91)-1,1),Índices!$A:$I,2,0)/Índices!$B$122
                                 +$K91*VLOOKUP(DATE(YEAR($L91),MONTH($L91)-1,1),Índices!$A:$I,5,0)/Índices!$F$122)</f>
        <v>310.4766414729927</v>
      </c>
      <c r="AB91" s="238">
        <f>'VN base'!D$2*($I91*VLOOKUP(DATE(YEAR($L91),MONTH($L91)-1,1),Índices!$A:$I,2,0)/Índices!$B$122
                                 +$J91*VLOOKUP(DATE(YEAR($L91),MONTH($L91)-1,1),Índices!$A:$I,2,0)/Índices!$B$122
                                 +$K91*VLOOKUP(DATE(YEAR($L91),MONTH($L91)-1,1),Índices!$A:$I,5,0)/Índices!$F$122)</f>
        <v>328.84975824730952</v>
      </c>
      <c r="AC91" s="238">
        <f>'VN base'!E$2*($I91*VLOOKUP(DATE(YEAR($L91),MONTH($L91)-1,1),Índices!$A:$I,2,0)/Índices!$B$122
                                 +$J91*VLOOKUP(DATE(YEAR($L91),MONTH($L91)-1,1),Índices!$A:$I,2,0)/Índices!$B$122
                                 +$K91*VLOOKUP(DATE(YEAR($L91),MONTH($L91)-1,1),Índices!$A:$I,5,0)/Índices!$F$122)</f>
        <v>372.68809781943793</v>
      </c>
      <c r="AD91" s="238">
        <f>'VN base'!F$2*($I91*VLOOKUP(DATE(YEAR($L91),MONTH($L91)-1,1),Índices!$A:$I,2,0)/Índices!$B$122
                                 +$J91*VLOOKUP(DATE(YEAR($L91),MONTH($L91)-1,1),Índices!$A:$I,2,0)/Índices!$B$122
                                 +$K91*VLOOKUP(DATE(YEAR($L91),MONTH($L91)-1,1),Índices!$A:$I,5,0)/Índices!$F$122)</f>
        <v>465.38316777564131</v>
      </c>
      <c r="AE91" s="238">
        <f>'VN base'!G$2*($I91*VLOOKUP(DATE(YEAR($L91),MONTH($L91)-1,1),Índices!$A:$I,2,0)/Índices!$B$122
                                 +$J91*VLOOKUP(DATE(YEAR($L91),MONTH($L91)-1,1),Índices!$A:$I,2,0)/Índices!$B$122
                                 +$K91*VLOOKUP(DATE(YEAR($L91),MONTH($L91)-1,1),Índices!$A:$I,5,0)/Índices!$F$122)</f>
        <v>1095.4193233482076</v>
      </c>
      <c r="AF91" s="238">
        <f>IF(J91=0," ",('VN base'!H$2*($I91*VLOOKUP(DATE(YEAR($L91),MONTH($L91)-1,1),Índices!$A:$I,2,0)/Índices!$B$128
                                                   +$J91*VLOOKUP(DATE(YEAR($L91),MONTH($L91)-1,1),Índices!$A:$I,9,0)/Índices!$I$128
                                                   +$K91*VLOOKUP(DATE(YEAR($L91),MONTH($L91)-1,1),Índices!$A:$I,6,0)/Índices!$F$128)))</f>
        <v>320.54844440623515</v>
      </c>
      <c r="AG91" s="238">
        <f>IF(J91=0," ",('VN base'!I$2*($I91*VLOOKUP(DATE(YEAR($L91),MONTH($L91)-1,1),Índices!$A:$I,2,0)/Índices!$B$128
                                                   +$J91*VLOOKUP(DATE(YEAR($L91),MONTH($L91)-1,1),Índices!$A:$I,9,0)/Índices!$I$128
                                                   +$K91*VLOOKUP(DATE(YEAR($L91),MONTH($L91)-1,1),Índices!$A:$I,6,0)/Índices!$F$128)))</f>
        <v>374.54814940504531</v>
      </c>
      <c r="AH91" s="240">
        <f t="shared" ca="1" si="18"/>
        <v>0</v>
      </c>
      <c r="AI91" s="233">
        <f t="shared" si="19"/>
        <v>526.80090964101078</v>
      </c>
      <c r="AJ91" s="233">
        <f t="shared" si="11"/>
        <v>78917.674603041814</v>
      </c>
      <c r="AK91" s="233">
        <f t="shared" si="12"/>
        <v>14.400046604492037</v>
      </c>
      <c r="AL91" s="235">
        <f t="shared" si="13"/>
        <v>2.8166351606805295</v>
      </c>
      <c r="AM91" s="235">
        <f t="shared" si="14"/>
        <v>0.93333733058261292</v>
      </c>
      <c r="AN91" s="227">
        <f>(12*894300*VLOOKUP((DATE(YEAR(L91),MONTH(L91)-1,1)),Índices!$A$3:$L$50000,10,0)+
   4613016*VLOOKUP(DATE(YEAR(L91),MONTH(L91)-1,1),Índices!$A$3:$L$50000,11,0)*(94.55*VLOOKUP(DATE(YEAR(L91),MONTH(L91)-1,1),Índices!$A$3:$L$50000,2,0)/Índices!$B$195)+
   4474286*(94.55*VLOOKUP(DATE(YEAR(L91),MONTH(L91)-1,1),Índices!$A$3:$L$50000,2,0)/Índices!$B$195))/
   4474286</f>
        <v>264.02510498339228</v>
      </c>
      <c r="AO91" s="240" t="str">
        <f t="shared" si="20"/>
        <v>ERRO</v>
      </c>
    </row>
    <row r="92" spans="1:41" ht="15.75" customHeight="1" x14ac:dyDescent="0.25">
      <c r="A92" s="241">
        <f>'Dados de contrato'!F92</f>
        <v>91</v>
      </c>
      <c r="B92" s="245" t="str">
        <f ca="1">OFFSET('Dados de contrato'!C$1,A92,0,1,1)</f>
        <v>ESE</v>
      </c>
      <c r="C92" s="246" t="str">
        <f ca="1">OFFSET('Dados de contrato'!D$1,A92,0,1,1)</f>
        <v>UTE Juiz de Fora</v>
      </c>
      <c r="D92" s="247" t="str">
        <f>VLOOKUP($A92,'Dados de contrato'!$F$2:$AJ$130,'Dados de contrato'!J$131,0)</f>
        <v>48500.005609/2002-04</v>
      </c>
      <c r="E92" s="233">
        <f>VLOOKUP($A92,'Dados de contrato'!$F$2:$AJ$130,'Dados de contrato'!M$131,0)</f>
        <v>108.80217599999999</v>
      </c>
      <c r="F92" s="242">
        <f>VLOOKUP($A92,'Dados de contrato'!$F$2:$AJ$130,'Dados de contrato'!N$131,0)</f>
        <v>37347</v>
      </c>
      <c r="G92" s="241">
        <f>VLOOKUP($A92,'Dados de contrato'!$F$2:$AJ$130,'Dados de contrato'!V$131,0)</f>
        <v>5</v>
      </c>
      <c r="H92" s="241">
        <f>VLOOKUP($A92,'Dados de contrato'!$F$2:$AJ$130,'Dados de contrato'!W$131,0)</f>
        <v>8</v>
      </c>
      <c r="I92" s="266">
        <f>VLOOKUP($A92,'Dados de contrato'!$F$2:$AJ$130,'Dados de contrato'!X$131,0)</f>
        <v>0.31850000000000001</v>
      </c>
      <c r="J92" s="266">
        <f>VLOOKUP($A92,'Dados de contrato'!$F$2:$AJ$130,'Dados de contrato'!Y$131,0)</f>
        <v>0.43009999999999998</v>
      </c>
      <c r="K92" s="266">
        <f>VLOOKUP($A92,'Dados de contrato'!$F$2:$AJ$130,'Dados de contrato'!Z$131,0)</f>
        <v>0.25140000000000001</v>
      </c>
      <c r="L92" s="234">
        <v>44136</v>
      </c>
      <c r="M92" s="233" t="str">
        <f t="shared" si="15"/>
        <v>não se aplica</v>
      </c>
      <c r="N92" s="235" t="str">
        <f t="shared" ca="1" si="16"/>
        <v>não se aplica</v>
      </c>
      <c r="O92" s="236" t="str">
        <f t="shared" ca="1" si="17"/>
        <v>0</v>
      </c>
      <c r="P92" s="237">
        <f>VLOOKUP(DATE(YEAR(F92),MONTH(F92)-1,1),Índices!$A$27:$I$10020,2,0)</f>
        <v>217.27600000000001</v>
      </c>
      <c r="Q92" s="237">
        <f>VLOOKUP(DATE(YEAR(L92),MONTH(L92)-1,1),Índices!$A$27:$I$10020,2,0)</f>
        <v>896.505</v>
      </c>
      <c r="R92" s="230">
        <f>VLOOKUP(DATE(YEAR(F92),MONTH(F92)-1,1),Índices!$A$27:$I$10020,3,0)</f>
        <v>1839.61</v>
      </c>
      <c r="S92" s="230">
        <f>VLOOKUP(DATE(YEAR(L92),MONTH(L92)-1,1),Índices!$A$27:$I$10020,3,0)</f>
        <v>5438.12</v>
      </c>
      <c r="T92" s="230">
        <f>VLOOKUP(DATE(YEAR(F92),MONTH(F92)-1,1),Índices!$A$27:$O$10020,4,0)</f>
        <v>1867.01</v>
      </c>
      <c r="U92" s="230">
        <f>VLOOKUP(DATE(YEAR(L92),MONTH(L92)-1,1),Índices!$A$27:$O$10020,4,0)</f>
        <v>5610.72</v>
      </c>
      <c r="V92" s="231">
        <f>VLOOKUP(DATE(YEAR(F92),MONTH(F92)-1,1),Índices!$A$27:$O$10020,9,0)</f>
        <v>6.0252303584621316</v>
      </c>
      <c r="W92" s="231">
        <f>VLOOKUP(DATE(YEAR(L92),MONTH(L92)-1,1),Índices!$A$27:$O$10020,9,0)</f>
        <v>21.269457541291981</v>
      </c>
      <c r="X92" s="231">
        <f>VLOOKUP(DATE(YEAR(F92),MONTH(F92)-1,1),Índices!$A$27:$O$10020,6,0)</f>
        <v>2.3466</v>
      </c>
      <c r="Y92" s="239">
        <f>VLOOKUP(DATE(YEAR(L92),MONTH(L92)-1,1),Índices!$A$27:$I$10020,5,0)</f>
        <v>5.6252000000000004</v>
      </c>
      <c r="Z92" s="238">
        <f>'VN base'!B$2*($I92*VLOOKUP(DATE(YEAR($L92),MONTH($L92)-1,1),Índices!$A:$I,2,0)/Índices!$B$122
                                 +$J92*VLOOKUP(DATE(YEAR($L92),MONTH($L92)-1,1),Índices!$A:$I,2,0)/Índices!$B$122
                                 +$K92*VLOOKUP(DATE(YEAR($L92),MONTH($L92)-1,1),Índices!$A:$I,5,0)/Índices!$F$122)</f>
        <v>300.06659111102084</v>
      </c>
      <c r="AA92" s="238">
        <f>'VN base'!C$2*($I92*VLOOKUP(DATE(YEAR($L92),MONTH($L92)-1,1),Índices!$A:$I,2,0)/Índices!$B$122
                                 +$J92*VLOOKUP(DATE(YEAR($L92),MONTH($L92)-1,1),Índices!$A:$I,2,0)/Índices!$B$122
                                 +$K92*VLOOKUP(DATE(YEAR($L92),MONTH($L92)-1,1),Índices!$A:$I,5,0)/Índices!$F$122)</f>
        <v>310.4766414729927</v>
      </c>
      <c r="AB92" s="238">
        <f>'VN base'!D$2*($I92*VLOOKUP(DATE(YEAR($L92),MONTH($L92)-1,1),Índices!$A:$I,2,0)/Índices!$B$122
                                 +$J92*VLOOKUP(DATE(YEAR($L92),MONTH($L92)-1,1),Índices!$A:$I,2,0)/Índices!$B$122
                                 +$K92*VLOOKUP(DATE(YEAR($L92),MONTH($L92)-1,1),Índices!$A:$I,5,0)/Índices!$F$122)</f>
        <v>328.84975824730952</v>
      </c>
      <c r="AC92" s="238">
        <f>'VN base'!E$2*($I92*VLOOKUP(DATE(YEAR($L92),MONTH($L92)-1,1),Índices!$A:$I,2,0)/Índices!$B$122
                                 +$J92*VLOOKUP(DATE(YEAR($L92),MONTH($L92)-1,1),Índices!$A:$I,2,0)/Índices!$B$122
                                 +$K92*VLOOKUP(DATE(YEAR($L92),MONTH($L92)-1,1),Índices!$A:$I,5,0)/Índices!$F$122)</f>
        <v>372.68809781943793</v>
      </c>
      <c r="AD92" s="238">
        <f>'VN base'!F$2*($I92*VLOOKUP(DATE(YEAR($L92),MONTH($L92)-1,1),Índices!$A:$I,2,0)/Índices!$B$122
                                 +$J92*VLOOKUP(DATE(YEAR($L92),MONTH($L92)-1,1),Índices!$A:$I,2,0)/Índices!$B$122
                                 +$K92*VLOOKUP(DATE(YEAR($L92),MONTH($L92)-1,1),Índices!$A:$I,5,0)/Índices!$F$122)</f>
        <v>465.38316777564131</v>
      </c>
      <c r="AE92" s="238">
        <f>'VN base'!G$2*($I92*VLOOKUP(DATE(YEAR($L92),MONTH($L92)-1,1),Índices!$A:$I,2,0)/Índices!$B$122
                                 +$J92*VLOOKUP(DATE(YEAR($L92),MONTH($L92)-1,1),Índices!$A:$I,2,0)/Índices!$B$122
                                 +$K92*VLOOKUP(DATE(YEAR($L92),MONTH($L92)-1,1),Índices!$A:$I,5,0)/Índices!$F$122)</f>
        <v>1095.4193233482076</v>
      </c>
      <c r="AF92" s="238">
        <f>IF(J92=0," ",('VN base'!H$2*($I92*VLOOKUP(DATE(YEAR($L92),MONTH($L92)-1,1),Índices!$A:$I,2,0)/Índices!$B$128
                                                   +$J92*VLOOKUP(DATE(YEAR($L92),MONTH($L92)-1,1),Índices!$A:$I,9,0)/Índices!$I$128
                                                   +$K92*VLOOKUP(DATE(YEAR($L92),MONTH($L92)-1,1),Índices!$A:$I,6,0)/Índices!$F$128)))</f>
        <v>320.54844440623515</v>
      </c>
      <c r="AG92" s="238">
        <f>IF(J92=0," ",('VN base'!I$2*($I92*VLOOKUP(DATE(YEAR($L92),MONTH($L92)-1,1),Índices!$A:$I,2,0)/Índices!$B$128
                                                   +$J92*VLOOKUP(DATE(YEAR($L92),MONTH($L92)-1,1),Índices!$A:$I,9,0)/Índices!$I$128
                                                   +$K92*VLOOKUP(DATE(YEAR($L92),MONTH($L92)-1,1),Índices!$A:$I,6,0)/Índices!$F$128)))</f>
        <v>374.54814940504531</v>
      </c>
      <c r="AH92" s="240">
        <f t="shared" ca="1" si="18"/>
        <v>0</v>
      </c>
      <c r="AI92" s="233">
        <f t="shared" si="19"/>
        <v>448.92990847990569</v>
      </c>
      <c r="AJ92" s="233">
        <f t="shared" si="11"/>
        <v>76635.283316880552</v>
      </c>
      <c r="AK92" s="233">
        <f t="shared" si="12"/>
        <v>14.780632851528313</v>
      </c>
      <c r="AL92" s="235">
        <f t="shared" si="13"/>
        <v>2.7465521172758232</v>
      </c>
      <c r="AM92" s="235">
        <f t="shared" si="14"/>
        <v>0.95715305220646918</v>
      </c>
      <c r="AN92" s="227">
        <f>(12*894300*VLOOKUP((DATE(YEAR(L92),MONTH(L92)-1,1)),Índices!$A$3:$L$50000,10,0)+
   4613016*VLOOKUP(DATE(YEAR(L92),MONTH(L92)-1,1),Índices!$A$3:$L$50000,11,0)*(94.55*VLOOKUP(DATE(YEAR(L92),MONTH(L92)-1,1),Índices!$A$3:$L$50000,2,0)/Índices!$B$195)+
   4474286*(94.55*VLOOKUP(DATE(YEAR(L92),MONTH(L92)-1,1),Índices!$A$3:$L$50000,2,0)/Índices!$B$195))/
   4474286</f>
        <v>264.02510498339228</v>
      </c>
      <c r="AO92" s="240" t="str">
        <f t="shared" si="20"/>
        <v>ERRO</v>
      </c>
    </row>
    <row r="93" spans="1:41" ht="15.75" customHeight="1" x14ac:dyDescent="0.25">
      <c r="A93" s="241">
        <f>'Dados de contrato'!F93</f>
        <v>92</v>
      </c>
      <c r="B93" s="245" t="str">
        <f ca="1">OFFSET('Dados de contrato'!C$1,A93,0,1,1)</f>
        <v>EBO</v>
      </c>
      <c r="C93" s="246" t="str">
        <f ca="1">OFFSET('Dados de contrato'!D$1,A93,0,1,1)</f>
        <v>UTE Juiz de Fora</v>
      </c>
      <c r="D93" s="247" t="str">
        <f>VLOOKUP($A93,'Dados de contrato'!$F$2:$AJ$130,'Dados de contrato'!J$131,0)</f>
        <v>48500.005611/2002-48</v>
      </c>
      <c r="E93" s="233">
        <f>VLOOKUP($A93,'Dados de contrato'!$F$2:$AJ$130,'Dados de contrato'!M$131,0)</f>
        <v>114.87</v>
      </c>
      <c r="F93" s="242">
        <f>VLOOKUP($A93,'Dados de contrato'!$F$2:$AJ$130,'Dados de contrato'!N$131,0)</f>
        <v>37408</v>
      </c>
      <c r="G93" s="241">
        <f>VLOOKUP($A93,'Dados de contrato'!$F$2:$AJ$130,'Dados de contrato'!V$131,0)</f>
        <v>5</v>
      </c>
      <c r="H93" s="241">
        <f>VLOOKUP($A93,'Dados de contrato'!$F$2:$AJ$130,'Dados de contrato'!W$131,0)</f>
        <v>8</v>
      </c>
      <c r="I93" s="266">
        <f>VLOOKUP($A93,'Dados de contrato'!$F$2:$AJ$130,'Dados de contrato'!X$131,0)</f>
        <v>0.31850000000000001</v>
      </c>
      <c r="J93" s="266">
        <f>VLOOKUP($A93,'Dados de contrato'!$F$2:$AJ$130,'Dados de contrato'!Y$131,0)</f>
        <v>0.43009999999999998</v>
      </c>
      <c r="K93" s="266">
        <f>VLOOKUP($A93,'Dados de contrato'!$F$2:$AJ$130,'Dados de contrato'!Z$131,0)</f>
        <v>0.25140000000000001</v>
      </c>
      <c r="L93" s="234">
        <v>44136</v>
      </c>
      <c r="M93" s="233" t="str">
        <f t="shared" si="15"/>
        <v>não se aplica</v>
      </c>
      <c r="N93" s="235" t="str">
        <f t="shared" ca="1" si="16"/>
        <v>não se aplica</v>
      </c>
      <c r="O93" s="236" t="str">
        <f t="shared" ca="1" si="17"/>
        <v>0</v>
      </c>
      <c r="P93" s="237">
        <f>VLOOKUP(DATE(YEAR(F93),MONTH(F93)-1,1),Índices!$A$27:$I$10020,2,0)</f>
        <v>220.292</v>
      </c>
      <c r="Q93" s="237">
        <f>VLOOKUP(DATE(YEAR(L93),MONTH(L93)-1,1),Índices!$A$27:$I$10020,2,0)</f>
        <v>896.505</v>
      </c>
      <c r="R93" s="230">
        <f>VLOOKUP(DATE(YEAR(F93),MONTH(F93)-1,1),Índices!$A$27:$I$10020,3,0)</f>
        <v>1858.22</v>
      </c>
      <c r="S93" s="230">
        <f>VLOOKUP(DATE(YEAR(L93),MONTH(L93)-1,1),Índices!$A$27:$I$10020,3,0)</f>
        <v>5438.12</v>
      </c>
      <c r="T93" s="230">
        <f>VLOOKUP(DATE(YEAR(F93),MONTH(F93)-1,1),Índices!$A$27:$O$10020,4,0)</f>
        <v>1881.4</v>
      </c>
      <c r="U93" s="230">
        <f>VLOOKUP(DATE(YEAR(L93),MONTH(L93)-1,1),Índices!$A$27:$O$10020,4,0)</f>
        <v>5610.72</v>
      </c>
      <c r="V93" s="231">
        <f>VLOOKUP(DATE(YEAR(F93),MONTH(F93)-1,1),Índices!$A$27:$O$10020,9,0)</f>
        <v>5.9253184480287917</v>
      </c>
      <c r="W93" s="231">
        <f>VLOOKUP(DATE(YEAR(L93),MONTH(L93)-1,1),Índices!$A$27:$O$10020,9,0)</f>
        <v>21.269457541291981</v>
      </c>
      <c r="X93" s="231">
        <f>VLOOKUP(DATE(YEAR(F93),MONTH(F93)-1,1),Índices!$A$27:$O$10020,6,0)</f>
        <v>2.4803999999999999</v>
      </c>
      <c r="Y93" s="239">
        <f>VLOOKUP(DATE(YEAR(L93),MONTH(L93)-1,1),Índices!$A$27:$I$10020,5,0)</f>
        <v>5.6252000000000004</v>
      </c>
      <c r="Z93" s="238">
        <f>'VN base'!B$2*($I93*VLOOKUP(DATE(YEAR($L93),MONTH($L93)-1,1),Índices!$A:$I,2,0)/Índices!$B$122
                                 +$J93*VLOOKUP(DATE(YEAR($L93),MONTH($L93)-1,1),Índices!$A:$I,2,0)/Índices!$B$122
                                 +$K93*VLOOKUP(DATE(YEAR($L93),MONTH($L93)-1,1),Índices!$A:$I,5,0)/Índices!$F$122)</f>
        <v>300.06659111102084</v>
      </c>
      <c r="AA93" s="238">
        <f>'VN base'!C$2*($I93*VLOOKUP(DATE(YEAR($L93),MONTH($L93)-1,1),Índices!$A:$I,2,0)/Índices!$B$122
                                 +$J93*VLOOKUP(DATE(YEAR($L93),MONTH($L93)-1,1),Índices!$A:$I,2,0)/Índices!$B$122
                                 +$K93*VLOOKUP(DATE(YEAR($L93),MONTH($L93)-1,1),Índices!$A:$I,5,0)/Índices!$F$122)</f>
        <v>310.4766414729927</v>
      </c>
      <c r="AB93" s="238">
        <f>'VN base'!D$2*($I93*VLOOKUP(DATE(YEAR($L93),MONTH($L93)-1,1),Índices!$A:$I,2,0)/Índices!$B$122
                                 +$J93*VLOOKUP(DATE(YEAR($L93),MONTH($L93)-1,1),Índices!$A:$I,2,0)/Índices!$B$122
                                 +$K93*VLOOKUP(DATE(YEAR($L93),MONTH($L93)-1,1),Índices!$A:$I,5,0)/Índices!$F$122)</f>
        <v>328.84975824730952</v>
      </c>
      <c r="AC93" s="238">
        <f>'VN base'!E$2*($I93*VLOOKUP(DATE(YEAR($L93),MONTH($L93)-1,1),Índices!$A:$I,2,0)/Índices!$B$122
                                 +$J93*VLOOKUP(DATE(YEAR($L93),MONTH($L93)-1,1),Índices!$A:$I,2,0)/Índices!$B$122
                                 +$K93*VLOOKUP(DATE(YEAR($L93),MONTH($L93)-1,1),Índices!$A:$I,5,0)/Índices!$F$122)</f>
        <v>372.68809781943793</v>
      </c>
      <c r="AD93" s="238">
        <f>'VN base'!F$2*($I93*VLOOKUP(DATE(YEAR($L93),MONTH($L93)-1,1),Índices!$A:$I,2,0)/Índices!$B$122
                                 +$J93*VLOOKUP(DATE(YEAR($L93),MONTH($L93)-1,1),Índices!$A:$I,2,0)/Índices!$B$122
                                 +$K93*VLOOKUP(DATE(YEAR($L93),MONTH($L93)-1,1),Índices!$A:$I,5,0)/Índices!$F$122)</f>
        <v>465.38316777564131</v>
      </c>
      <c r="AE93" s="238">
        <f>'VN base'!G$2*($I93*VLOOKUP(DATE(YEAR($L93),MONTH($L93)-1,1),Índices!$A:$I,2,0)/Índices!$B$122
                                 +$J93*VLOOKUP(DATE(YEAR($L93),MONTH($L93)-1,1),Índices!$A:$I,2,0)/Índices!$B$122
                                 +$K93*VLOOKUP(DATE(YEAR($L93),MONTH($L93)-1,1),Índices!$A:$I,5,0)/Índices!$F$122)</f>
        <v>1095.4193233482076</v>
      </c>
      <c r="AF93" s="238">
        <f>IF(J93=0," ",('VN base'!H$2*($I93*VLOOKUP(DATE(YEAR($L93),MONTH($L93)-1,1),Índices!$A:$I,2,0)/Índices!$B$128
                                                   +$J93*VLOOKUP(DATE(YEAR($L93),MONTH($L93)-1,1),Índices!$A:$I,9,0)/Índices!$I$128
                                                   +$K93*VLOOKUP(DATE(YEAR($L93),MONTH($L93)-1,1),Índices!$A:$I,6,0)/Índices!$F$128)))</f>
        <v>320.54844440623515</v>
      </c>
      <c r="AG93" s="238">
        <f>IF(J93=0," ",('VN base'!I$2*($I93*VLOOKUP(DATE(YEAR($L93),MONTH($L93)-1,1),Índices!$A:$I,2,0)/Índices!$B$128
                                                   +$J93*VLOOKUP(DATE(YEAR($L93),MONTH($L93)-1,1),Índices!$A:$I,9,0)/Índices!$I$128
                                                   +$K93*VLOOKUP(DATE(YEAR($L93),MONTH($L93)-1,1),Índices!$A:$I,6,0)/Índices!$F$128)))</f>
        <v>374.54814940504531</v>
      </c>
      <c r="AH93" s="240">
        <f t="shared" ca="1" si="18"/>
        <v>0</v>
      </c>
      <c r="AI93" s="233">
        <f t="shared" si="19"/>
        <v>467.47739069053802</v>
      </c>
      <c r="AJ93" s="233">
        <f t="shared" si="11"/>
        <v>77536.983909738381</v>
      </c>
      <c r="AK93" s="233">
        <f t="shared" si="12"/>
        <v>14.632605396562301</v>
      </c>
      <c r="AL93" s="235">
        <f t="shared" si="13"/>
        <v>2.7677211977668756</v>
      </c>
      <c r="AM93" s="235">
        <f t="shared" si="14"/>
        <v>0.949832210056341</v>
      </c>
      <c r="AN93" s="227">
        <f>(12*894300*VLOOKUP((DATE(YEAR(L93),MONTH(L93)-1,1)),Índices!$A$3:$L$50000,10,0)+
   4613016*VLOOKUP(DATE(YEAR(L93),MONTH(L93)-1,1),Índices!$A$3:$L$50000,11,0)*(94.55*VLOOKUP(DATE(YEAR(L93),MONTH(L93)-1,1),Índices!$A$3:$L$50000,2,0)/Índices!$B$195)+
   4474286*(94.55*VLOOKUP(DATE(YEAR(L93),MONTH(L93)-1,1),Índices!$A$3:$L$50000,2,0)/Índices!$B$195))/
   4474286</f>
        <v>264.02510498339228</v>
      </c>
      <c r="AO93" s="240" t="str">
        <f t="shared" si="20"/>
        <v>ERRO</v>
      </c>
    </row>
    <row r="94" spans="1:41" ht="15.75" customHeight="1" x14ac:dyDescent="0.25">
      <c r="A94" s="241">
        <f>'Dados de contrato'!F94</f>
        <v>93</v>
      </c>
      <c r="B94" s="245" t="str">
        <f ca="1">OFFSET('Dados de contrato'!C$1,A94,0,1,1)</f>
        <v>Cooperaliança</v>
      </c>
      <c r="C94" s="246" t="str">
        <f ca="1">OFFSET('Dados de contrato'!D$1,A94,0,1,1)</f>
        <v>Celesc</v>
      </c>
      <c r="D94" s="247" t="str">
        <f>VLOOKUP($A94,'Dados de contrato'!$F$2:$AJ$130,'Dados de contrato'!J$131,0)</f>
        <v>48500.001554/2006-98</v>
      </c>
      <c r="E94" s="233" t="str">
        <f>VLOOKUP($A94,'Dados de contrato'!$F$2:$AJ$130,'Dados de contrato'!M$131,0)</f>
        <v>variável</v>
      </c>
      <c r="F94" s="242">
        <f>VLOOKUP($A94,'Dados de contrato'!$F$2:$AJ$130,'Dados de contrato'!N$131,0)</f>
        <v>0</v>
      </c>
      <c r="G94" s="241">
        <f>VLOOKUP($A94,'Dados de contrato'!$F$2:$AJ$130,'Dados de contrato'!V$131,0)</f>
        <v>0</v>
      </c>
      <c r="H94" s="241">
        <f>VLOOKUP($A94,'Dados de contrato'!$F$2:$AJ$130,'Dados de contrato'!W$131,0)</f>
        <v>11</v>
      </c>
      <c r="I94" s="266">
        <f>VLOOKUP($A94,'Dados de contrato'!$F$2:$AJ$130,'Dados de contrato'!X$131,0)</f>
        <v>0</v>
      </c>
      <c r="J94" s="266">
        <f>VLOOKUP($A94,'Dados de contrato'!$F$2:$AJ$130,'Dados de contrato'!Y$131,0)</f>
        <v>0</v>
      </c>
      <c r="K94" s="266">
        <f>VLOOKUP($A94,'Dados de contrato'!$F$2:$AJ$130,'Dados de contrato'!Z$131,0)</f>
        <v>0</v>
      </c>
      <c r="L94" s="234">
        <v>44136</v>
      </c>
      <c r="M94" s="233" t="str">
        <f t="shared" si="15"/>
        <v>não se aplica</v>
      </c>
      <c r="N94" s="235" t="str">
        <f t="shared" ca="1" si="16"/>
        <v>não se aplica</v>
      </c>
      <c r="O94" s="236" t="str">
        <f t="shared" ca="1" si="17"/>
        <v>0</v>
      </c>
      <c r="P94" s="237" t="e">
        <f>VLOOKUP(DATE(YEAR(F94),MONTH(F94)-1,1),Índices!$A$27:$I$10020,2,0)</f>
        <v>#NUM!</v>
      </c>
      <c r="Q94" s="237">
        <f>VLOOKUP(DATE(YEAR(L94),MONTH(L94)-1,1),Índices!$A$27:$I$10020,2,0)</f>
        <v>896.505</v>
      </c>
      <c r="R94" s="230" t="e">
        <f>VLOOKUP(DATE(YEAR(F94),MONTH(F94)-1,1),Índices!$A$27:$I$10020,3,0)</f>
        <v>#NUM!</v>
      </c>
      <c r="S94" s="230">
        <f>VLOOKUP(DATE(YEAR(L94),MONTH(L94)-1,1),Índices!$A$27:$I$10020,3,0)</f>
        <v>5438.12</v>
      </c>
      <c r="T94" s="230" t="e">
        <f>VLOOKUP(DATE(YEAR(F94),MONTH(F94)-1,1),Índices!$A$27:$O$10020,4,0)</f>
        <v>#NUM!</v>
      </c>
      <c r="U94" s="230">
        <f>VLOOKUP(DATE(YEAR(L94),MONTH(L94)-1,1),Índices!$A$27:$O$10020,4,0)</f>
        <v>5610.72</v>
      </c>
      <c r="V94" s="231" t="e">
        <f>VLOOKUP(DATE(YEAR(F94),MONTH(F94)-1,1),Índices!$A$27:$O$10020,9,0)</f>
        <v>#NUM!</v>
      </c>
      <c r="W94" s="231">
        <f>VLOOKUP(DATE(YEAR(L94),MONTH(L94)-1,1),Índices!$A$27:$O$10020,9,0)</f>
        <v>21.269457541291981</v>
      </c>
      <c r="X94" s="231" t="e">
        <f>VLOOKUP(DATE(YEAR(F94),MONTH(F94)-1,1),Índices!$A$27:$O$10020,6,0)</f>
        <v>#NUM!</v>
      </c>
      <c r="Y94" s="239">
        <f>VLOOKUP(DATE(YEAR(L94),MONTH(L94)-1,1),Índices!$A$27:$I$10020,5,0)</f>
        <v>5.6252000000000004</v>
      </c>
      <c r="Z94" s="238">
        <f>'VN base'!B$2*($I94*VLOOKUP(DATE(YEAR($L94),MONTH($L94)-1,1),Índices!$A:$I,2,0)/Índices!$B$122
                                 +$J94*VLOOKUP(DATE(YEAR($L94),MONTH($L94)-1,1),Índices!$A:$I,2,0)/Índices!$B$122
                                 +$K94*VLOOKUP(DATE(YEAR($L94),MONTH($L94)-1,1),Índices!$A:$I,5,0)/Índices!$F$122)</f>
        <v>0</v>
      </c>
      <c r="AA94" s="238">
        <f>'VN base'!C$2*($I94*VLOOKUP(DATE(YEAR($L94),MONTH($L94)-1,1),Índices!$A:$I,2,0)/Índices!$B$122
                                 +$J94*VLOOKUP(DATE(YEAR($L94),MONTH($L94)-1,1),Índices!$A:$I,2,0)/Índices!$B$122
                                 +$K94*VLOOKUP(DATE(YEAR($L94),MONTH($L94)-1,1),Índices!$A:$I,5,0)/Índices!$F$122)</f>
        <v>0</v>
      </c>
      <c r="AB94" s="238">
        <f>'VN base'!D$2*($I94*VLOOKUP(DATE(YEAR($L94),MONTH($L94)-1,1),Índices!$A:$I,2,0)/Índices!$B$122
                                 +$J94*VLOOKUP(DATE(YEAR($L94),MONTH($L94)-1,1),Índices!$A:$I,2,0)/Índices!$B$122
                                 +$K94*VLOOKUP(DATE(YEAR($L94),MONTH($L94)-1,1),Índices!$A:$I,5,0)/Índices!$F$122)</f>
        <v>0</v>
      </c>
      <c r="AC94" s="238">
        <f>'VN base'!E$2*($I94*VLOOKUP(DATE(YEAR($L94),MONTH($L94)-1,1),Índices!$A:$I,2,0)/Índices!$B$122
                                 +$J94*VLOOKUP(DATE(YEAR($L94),MONTH($L94)-1,1),Índices!$A:$I,2,0)/Índices!$B$122
                                 +$K94*VLOOKUP(DATE(YEAR($L94),MONTH($L94)-1,1),Índices!$A:$I,5,0)/Índices!$F$122)</f>
        <v>0</v>
      </c>
      <c r="AD94" s="238">
        <f>'VN base'!F$2*($I94*VLOOKUP(DATE(YEAR($L94),MONTH($L94)-1,1),Índices!$A:$I,2,0)/Índices!$B$122
                                 +$J94*VLOOKUP(DATE(YEAR($L94),MONTH($L94)-1,1),Índices!$A:$I,2,0)/Índices!$B$122
                                 +$K94*VLOOKUP(DATE(YEAR($L94),MONTH($L94)-1,1),Índices!$A:$I,5,0)/Índices!$F$122)</f>
        <v>0</v>
      </c>
      <c r="AE94" s="238">
        <f>'VN base'!G$2*($I94*VLOOKUP(DATE(YEAR($L94),MONTH($L94)-1,1),Índices!$A:$I,2,0)/Índices!$B$122
                                 +$J94*VLOOKUP(DATE(YEAR($L94),MONTH($L94)-1,1),Índices!$A:$I,2,0)/Índices!$B$122
                                 +$K94*VLOOKUP(DATE(YEAR($L94),MONTH($L94)-1,1),Índices!$A:$I,5,0)/Índices!$F$122)</f>
        <v>0</v>
      </c>
      <c r="AF94" s="238" t="str">
        <f>IF(J94=0," ",('VN base'!H$2*($I94*VLOOKUP(DATE(YEAR($L94),MONTH($L94)-1,1),Índices!$A:$I,2,0)/Índices!$B$128
                                                   +$J94*VLOOKUP(DATE(YEAR($L94),MONTH($L94)-1,1),Índices!$A:$I,9,0)/Índices!$I$128
                                                   +$K94*VLOOKUP(DATE(YEAR($L94),MONTH($L94)-1,1),Índices!$A:$I,6,0)/Índices!$F$128)))</f>
        <v xml:space="preserve"> </v>
      </c>
      <c r="AG94" s="238" t="str">
        <f>IF(J94=0," ",('VN base'!I$2*($I94*VLOOKUP(DATE(YEAR($L94),MONTH($L94)-1,1),Índices!$A:$I,2,0)/Índices!$B$128
                                                   +$J94*VLOOKUP(DATE(YEAR($L94),MONTH($L94)-1,1),Índices!$A:$I,9,0)/Índices!$I$128
                                                   +$K94*VLOOKUP(DATE(YEAR($L94),MONTH($L94)-1,1),Índices!$A:$I,6,0)/Índices!$F$128)))</f>
        <v xml:space="preserve"> </v>
      </c>
      <c r="AH94" s="240">
        <f t="shared" ca="1" si="18"/>
        <v>0</v>
      </c>
      <c r="AI94" s="233" t="str">
        <f t="shared" si="19"/>
        <v/>
      </c>
      <c r="AJ94" s="233" t="str">
        <f t="shared" si="11"/>
        <v/>
      </c>
      <c r="AK94" s="233" t="str">
        <f t="shared" si="12"/>
        <v/>
      </c>
      <c r="AL94" s="235" t="str">
        <f t="shared" si="13"/>
        <v/>
      </c>
      <c r="AM94" s="235" t="str">
        <f t="shared" si="14"/>
        <v/>
      </c>
      <c r="AN94" s="227">
        <f>(12*894300*VLOOKUP((DATE(YEAR(L94),MONTH(L94)-1,1)),Índices!$A$3:$L$50000,10,0)+
   4613016*VLOOKUP(DATE(YEAR(L94),MONTH(L94)-1,1),Índices!$A$3:$L$50000,11,0)*(94.55*VLOOKUP(DATE(YEAR(L94),MONTH(L94)-1,1),Índices!$A$3:$L$50000,2,0)/Índices!$B$195)+
   4474286*(94.55*VLOOKUP(DATE(YEAR(L94),MONTH(L94)-1,1),Índices!$A$3:$L$50000,2,0)/Índices!$B$195))/
   4474286</f>
        <v>264.02510498339228</v>
      </c>
      <c r="AO94" s="240" t="str">
        <f t="shared" si="20"/>
        <v>ERRO</v>
      </c>
    </row>
    <row r="95" spans="1:41" ht="15.75" customHeight="1" x14ac:dyDescent="0.25">
      <c r="A95" s="241">
        <f>'Dados de contrato'!F95</f>
        <v>94</v>
      </c>
      <c r="B95" s="245" t="str">
        <f ca="1">OFFSET('Dados de contrato'!C$1,A95,0,1,1)</f>
        <v>ENF</v>
      </c>
      <c r="C95" s="246" t="str">
        <f ca="1">OFFSET('Dados de contrato'!D$1,A95,0,1,1)</f>
        <v>Enel RJ</v>
      </c>
      <c r="D95" s="247" t="str">
        <f>VLOOKUP($A95,'Dados de contrato'!$F$2:$AJ$130,'Dados de contrato'!J$131,0)</f>
        <v>48500.001108/2009-51</v>
      </c>
      <c r="E95" s="233" t="str">
        <f>VLOOKUP($A95,'Dados de contrato'!$F$2:$AJ$130,'Dados de contrato'!M$131,0)</f>
        <v>variável</v>
      </c>
      <c r="F95" s="242" t="str">
        <f>VLOOKUP($A95,'Dados de contrato'!$F$2:$AJ$130,'Dados de contrato'!N$131,0)</f>
        <v>variável</v>
      </c>
      <c r="G95" s="241">
        <f>VLOOKUP($A95,'Dados de contrato'!$F$2:$AJ$130,'Dados de contrato'!V$131,0)</f>
        <v>0</v>
      </c>
      <c r="H95" s="241">
        <f>VLOOKUP($A95,'Dados de contrato'!$F$2:$AJ$130,'Dados de contrato'!W$131,0)</f>
        <v>11</v>
      </c>
      <c r="I95" s="266">
        <f>VLOOKUP($A95,'Dados de contrato'!$F$2:$AJ$130,'Dados de contrato'!X$131,0)</f>
        <v>0</v>
      </c>
      <c r="J95" s="266">
        <f>VLOOKUP($A95,'Dados de contrato'!$F$2:$AJ$130,'Dados de contrato'!Y$131,0)</f>
        <v>0</v>
      </c>
      <c r="K95" s="266">
        <f>VLOOKUP($A95,'Dados de contrato'!$F$2:$AJ$130,'Dados de contrato'!Z$131,0)</f>
        <v>0</v>
      </c>
      <c r="L95" s="234">
        <v>44136</v>
      </c>
      <c r="M95" s="233" t="str">
        <f t="shared" si="15"/>
        <v>não se aplica</v>
      </c>
      <c r="N95" s="235" t="str">
        <f t="shared" ca="1" si="16"/>
        <v>não se aplica</v>
      </c>
      <c r="O95" s="236" t="str">
        <f t="shared" ca="1" si="17"/>
        <v>0</v>
      </c>
      <c r="P95" s="237" t="e">
        <f>VLOOKUP(DATE(YEAR(F95),MONTH(F95)-1,1),Índices!$A$27:$I$10020,2,0)</f>
        <v>#VALUE!</v>
      </c>
      <c r="Q95" s="237">
        <f>VLOOKUP(DATE(YEAR(L95),MONTH(L95)-1,1),Índices!$A$27:$I$10020,2,0)</f>
        <v>896.505</v>
      </c>
      <c r="R95" s="230" t="e">
        <f>VLOOKUP(DATE(YEAR(F95),MONTH(F95)-1,1),Índices!$A$27:$I$10020,3,0)</f>
        <v>#VALUE!</v>
      </c>
      <c r="S95" s="230">
        <f>VLOOKUP(DATE(YEAR(L95),MONTH(L95)-1,1),Índices!$A$27:$I$10020,3,0)</f>
        <v>5438.12</v>
      </c>
      <c r="T95" s="230" t="e">
        <f>VLOOKUP(DATE(YEAR(F95),MONTH(F95)-1,1),Índices!$A$27:$O$10020,4,0)</f>
        <v>#VALUE!</v>
      </c>
      <c r="U95" s="230">
        <f>VLOOKUP(DATE(YEAR(L95),MONTH(L95)-1,1),Índices!$A$27:$O$10020,4,0)</f>
        <v>5610.72</v>
      </c>
      <c r="V95" s="231" t="e">
        <f>VLOOKUP(DATE(YEAR(F95),MONTH(F95)-1,1),Índices!$A$27:$O$10020,9,0)</f>
        <v>#VALUE!</v>
      </c>
      <c r="W95" s="231">
        <f>VLOOKUP(DATE(YEAR(L95),MONTH(L95)-1,1),Índices!$A$27:$O$10020,9,0)</f>
        <v>21.269457541291981</v>
      </c>
      <c r="X95" s="231" t="e">
        <f>VLOOKUP(DATE(YEAR(F95),MONTH(F95)-1,1),Índices!$A$27:$O$10020,6,0)</f>
        <v>#VALUE!</v>
      </c>
      <c r="Y95" s="239">
        <f>VLOOKUP(DATE(YEAR(L95),MONTH(L95)-1,1),Índices!$A$27:$I$10020,5,0)</f>
        <v>5.6252000000000004</v>
      </c>
      <c r="Z95" s="238">
        <f>'VN base'!B$2*($I95*VLOOKUP(DATE(YEAR($L95),MONTH($L95)-1,1),Índices!$A:$I,2,0)/Índices!$B$122
                                 +$J95*VLOOKUP(DATE(YEAR($L95),MONTH($L95)-1,1),Índices!$A:$I,2,0)/Índices!$B$122
                                 +$K95*VLOOKUP(DATE(YEAR($L95),MONTH($L95)-1,1),Índices!$A:$I,5,0)/Índices!$F$122)</f>
        <v>0</v>
      </c>
      <c r="AA95" s="238">
        <f>'VN base'!C$2*($I95*VLOOKUP(DATE(YEAR($L95),MONTH($L95)-1,1),Índices!$A:$I,2,0)/Índices!$B$122
                                 +$J95*VLOOKUP(DATE(YEAR($L95),MONTH($L95)-1,1),Índices!$A:$I,2,0)/Índices!$B$122
                                 +$K95*VLOOKUP(DATE(YEAR($L95),MONTH($L95)-1,1),Índices!$A:$I,5,0)/Índices!$F$122)</f>
        <v>0</v>
      </c>
      <c r="AB95" s="238">
        <f>'VN base'!D$2*($I95*VLOOKUP(DATE(YEAR($L95),MONTH($L95)-1,1),Índices!$A:$I,2,0)/Índices!$B$122
                                 +$J95*VLOOKUP(DATE(YEAR($L95),MONTH($L95)-1,1),Índices!$A:$I,2,0)/Índices!$B$122
                                 +$K95*VLOOKUP(DATE(YEAR($L95),MONTH($L95)-1,1),Índices!$A:$I,5,0)/Índices!$F$122)</f>
        <v>0</v>
      </c>
      <c r="AC95" s="238">
        <f>'VN base'!E$2*($I95*VLOOKUP(DATE(YEAR($L95),MONTH($L95)-1,1),Índices!$A:$I,2,0)/Índices!$B$122
                                 +$J95*VLOOKUP(DATE(YEAR($L95),MONTH($L95)-1,1),Índices!$A:$I,2,0)/Índices!$B$122
                                 +$K95*VLOOKUP(DATE(YEAR($L95),MONTH($L95)-1,1),Índices!$A:$I,5,0)/Índices!$F$122)</f>
        <v>0</v>
      </c>
      <c r="AD95" s="238">
        <f>'VN base'!F$2*($I95*VLOOKUP(DATE(YEAR($L95),MONTH($L95)-1,1),Índices!$A:$I,2,0)/Índices!$B$122
                                 +$J95*VLOOKUP(DATE(YEAR($L95),MONTH($L95)-1,1),Índices!$A:$I,2,0)/Índices!$B$122
                                 +$K95*VLOOKUP(DATE(YEAR($L95),MONTH($L95)-1,1),Índices!$A:$I,5,0)/Índices!$F$122)</f>
        <v>0</v>
      </c>
      <c r="AE95" s="238">
        <f>'VN base'!G$2*($I95*VLOOKUP(DATE(YEAR($L95),MONTH($L95)-1,1),Índices!$A:$I,2,0)/Índices!$B$122
                                 +$J95*VLOOKUP(DATE(YEAR($L95),MONTH($L95)-1,1),Índices!$A:$I,2,0)/Índices!$B$122
                                 +$K95*VLOOKUP(DATE(YEAR($L95),MONTH($L95)-1,1),Índices!$A:$I,5,0)/Índices!$F$122)</f>
        <v>0</v>
      </c>
      <c r="AF95" s="238" t="str">
        <f>IF(J95=0," ",('VN base'!H$2*($I95*VLOOKUP(DATE(YEAR($L95),MONTH($L95)-1,1),Índices!$A:$I,2,0)/Índices!$B$128
                                                   +$J95*VLOOKUP(DATE(YEAR($L95),MONTH($L95)-1,1),Índices!$A:$I,9,0)/Índices!$I$128
                                                   +$K95*VLOOKUP(DATE(YEAR($L95),MONTH($L95)-1,1),Índices!$A:$I,6,0)/Índices!$F$128)))</f>
        <v xml:space="preserve"> </v>
      </c>
      <c r="AG95" s="238" t="str">
        <f>IF(J95=0," ",('VN base'!I$2*($I95*VLOOKUP(DATE(YEAR($L95),MONTH($L95)-1,1),Índices!$A:$I,2,0)/Índices!$B$128
                                                   +$J95*VLOOKUP(DATE(YEAR($L95),MONTH($L95)-1,1),Índices!$A:$I,9,0)/Índices!$I$128
                                                   +$K95*VLOOKUP(DATE(YEAR($L95),MONTH($L95)-1,1),Índices!$A:$I,6,0)/Índices!$F$128)))</f>
        <v xml:space="preserve"> </v>
      </c>
      <c r="AH95" s="240">
        <f t="shared" ca="1" si="18"/>
        <v>0</v>
      </c>
      <c r="AI95" s="233" t="str">
        <f t="shared" si="19"/>
        <v/>
      </c>
      <c r="AJ95" s="233" t="str">
        <f t="shared" si="11"/>
        <v/>
      </c>
      <c r="AK95" s="233" t="str">
        <f t="shared" si="12"/>
        <v/>
      </c>
      <c r="AL95" s="235" t="str">
        <f t="shared" si="13"/>
        <v/>
      </c>
      <c r="AM95" s="235" t="str">
        <f t="shared" si="14"/>
        <v/>
      </c>
      <c r="AN95" s="227">
        <f>(12*894300*VLOOKUP((DATE(YEAR(L95),MONTH(L95)-1,1)),Índices!$A$3:$L$50000,10,0)+
   4613016*VLOOKUP(DATE(YEAR(L95),MONTH(L95)-1,1),Índices!$A$3:$L$50000,11,0)*(94.55*VLOOKUP(DATE(YEAR(L95),MONTH(L95)-1,1),Índices!$A$3:$L$50000,2,0)/Índices!$B$195)+
   4474286*(94.55*VLOOKUP(DATE(YEAR(L95),MONTH(L95)-1,1),Índices!$A$3:$L$50000,2,0)/Índices!$B$195))/
   4474286</f>
        <v>264.02510498339228</v>
      </c>
      <c r="AO95" s="240" t="str">
        <f t="shared" si="20"/>
        <v>ERRO</v>
      </c>
    </row>
    <row r="96" spans="1:41" ht="15.75" customHeight="1" x14ac:dyDescent="0.25">
      <c r="A96" s="241">
        <f>'Dados de contrato'!F96</f>
        <v>95</v>
      </c>
      <c r="B96" s="245" t="str">
        <f ca="1">OFFSET('Dados de contrato'!C$1,A96,0,1,1)</f>
        <v>Sulgipe</v>
      </c>
      <c r="C96" s="246" t="str">
        <f ca="1">OFFSET('Dados de contrato'!D$1,A96,0,1,1)</f>
        <v>ESE</v>
      </c>
      <c r="D96" s="247" t="str">
        <f>VLOOKUP($A96,'Dados de contrato'!$F$2:$AJ$130,'Dados de contrato'!J$131,0)</f>
        <v>48500.006996/2009-07</v>
      </c>
      <c r="E96" s="233" t="str">
        <f>VLOOKUP($A96,'Dados de contrato'!$F$2:$AJ$130,'Dados de contrato'!M$131,0)</f>
        <v>variável</v>
      </c>
      <c r="F96" s="242">
        <f>VLOOKUP($A96,'Dados de contrato'!$F$2:$AJ$130,'Dados de contrato'!N$131,0)</f>
        <v>0</v>
      </c>
      <c r="G96" s="241">
        <f>VLOOKUP($A96,'Dados de contrato'!$F$2:$AJ$130,'Dados de contrato'!V$131,0)</f>
        <v>0</v>
      </c>
      <c r="H96" s="241">
        <f>VLOOKUP($A96,'Dados de contrato'!$F$2:$AJ$130,'Dados de contrato'!W$131,0)</f>
        <v>11</v>
      </c>
      <c r="I96" s="266">
        <f>VLOOKUP($A96,'Dados de contrato'!$F$2:$AJ$130,'Dados de contrato'!X$131,0)</f>
        <v>0</v>
      </c>
      <c r="J96" s="266">
        <f>VLOOKUP($A96,'Dados de contrato'!$F$2:$AJ$130,'Dados de contrato'!Y$131,0)</f>
        <v>0</v>
      </c>
      <c r="K96" s="266">
        <f>VLOOKUP($A96,'Dados de contrato'!$F$2:$AJ$130,'Dados de contrato'!Z$131,0)</f>
        <v>0</v>
      </c>
      <c r="L96" s="234">
        <v>44136</v>
      </c>
      <c r="M96" s="233" t="str">
        <f t="shared" si="15"/>
        <v>não se aplica</v>
      </c>
      <c r="N96" s="235" t="str">
        <f t="shared" ca="1" si="16"/>
        <v>não se aplica</v>
      </c>
      <c r="O96" s="236" t="str">
        <f t="shared" ca="1" si="17"/>
        <v>0</v>
      </c>
      <c r="P96" s="237" t="e">
        <f>VLOOKUP(DATE(YEAR(F96),MONTH(F96)-1,1),Índices!$A$27:$I$10020,2,0)</f>
        <v>#NUM!</v>
      </c>
      <c r="Q96" s="237">
        <f>VLOOKUP(DATE(YEAR(L96),MONTH(L96)-1,1),Índices!$A$27:$I$10020,2,0)</f>
        <v>896.505</v>
      </c>
      <c r="R96" s="230" t="e">
        <f>VLOOKUP(DATE(YEAR(F96),MONTH(F96)-1,1),Índices!$A$27:$I$10020,3,0)</f>
        <v>#NUM!</v>
      </c>
      <c r="S96" s="230">
        <f>VLOOKUP(DATE(YEAR(L96),MONTH(L96)-1,1),Índices!$A$27:$I$10020,3,0)</f>
        <v>5438.12</v>
      </c>
      <c r="T96" s="230" t="e">
        <f>VLOOKUP(DATE(YEAR(F96),MONTH(F96)-1,1),Índices!$A$27:$O$10020,4,0)</f>
        <v>#NUM!</v>
      </c>
      <c r="U96" s="230">
        <f>VLOOKUP(DATE(YEAR(L96),MONTH(L96)-1,1),Índices!$A$27:$O$10020,4,0)</f>
        <v>5610.72</v>
      </c>
      <c r="V96" s="231" t="e">
        <f>VLOOKUP(DATE(YEAR(F96),MONTH(F96)-1,1),Índices!$A$27:$O$10020,9,0)</f>
        <v>#NUM!</v>
      </c>
      <c r="W96" s="231">
        <f>VLOOKUP(DATE(YEAR(L96),MONTH(L96)-1,1),Índices!$A$27:$O$10020,9,0)</f>
        <v>21.269457541291981</v>
      </c>
      <c r="X96" s="231" t="e">
        <f>VLOOKUP(DATE(YEAR(F96),MONTH(F96)-1,1),Índices!$A$27:$O$10020,6,0)</f>
        <v>#NUM!</v>
      </c>
      <c r="Y96" s="239">
        <f>VLOOKUP(DATE(YEAR(L96),MONTH(L96)-1,1),Índices!$A$27:$I$10020,5,0)</f>
        <v>5.6252000000000004</v>
      </c>
      <c r="Z96" s="238">
        <f>'VN base'!B$2*($I96*VLOOKUP(DATE(YEAR($L96),MONTH($L96)-1,1),Índices!$A:$I,2,0)/Índices!$B$122
                                 +$J96*VLOOKUP(DATE(YEAR($L96),MONTH($L96)-1,1),Índices!$A:$I,2,0)/Índices!$B$122
                                 +$K96*VLOOKUP(DATE(YEAR($L96),MONTH($L96)-1,1),Índices!$A:$I,5,0)/Índices!$F$122)</f>
        <v>0</v>
      </c>
      <c r="AA96" s="238">
        <f>'VN base'!C$2*($I96*VLOOKUP(DATE(YEAR($L96),MONTH($L96)-1,1),Índices!$A:$I,2,0)/Índices!$B$122
                                 +$J96*VLOOKUP(DATE(YEAR($L96),MONTH($L96)-1,1),Índices!$A:$I,2,0)/Índices!$B$122
                                 +$K96*VLOOKUP(DATE(YEAR($L96),MONTH($L96)-1,1),Índices!$A:$I,5,0)/Índices!$F$122)</f>
        <v>0</v>
      </c>
      <c r="AB96" s="238">
        <f>'VN base'!D$2*($I96*VLOOKUP(DATE(YEAR($L96),MONTH($L96)-1,1),Índices!$A:$I,2,0)/Índices!$B$122
                                 +$J96*VLOOKUP(DATE(YEAR($L96),MONTH($L96)-1,1),Índices!$A:$I,2,0)/Índices!$B$122
                                 +$K96*VLOOKUP(DATE(YEAR($L96),MONTH($L96)-1,1),Índices!$A:$I,5,0)/Índices!$F$122)</f>
        <v>0</v>
      </c>
      <c r="AC96" s="238">
        <f>'VN base'!E$2*($I96*VLOOKUP(DATE(YEAR($L96),MONTH($L96)-1,1),Índices!$A:$I,2,0)/Índices!$B$122
                                 +$J96*VLOOKUP(DATE(YEAR($L96),MONTH($L96)-1,1),Índices!$A:$I,2,0)/Índices!$B$122
                                 +$K96*VLOOKUP(DATE(YEAR($L96),MONTH($L96)-1,1),Índices!$A:$I,5,0)/Índices!$F$122)</f>
        <v>0</v>
      </c>
      <c r="AD96" s="238">
        <f>'VN base'!F$2*($I96*VLOOKUP(DATE(YEAR($L96),MONTH($L96)-1,1),Índices!$A:$I,2,0)/Índices!$B$122
                                 +$J96*VLOOKUP(DATE(YEAR($L96),MONTH($L96)-1,1),Índices!$A:$I,2,0)/Índices!$B$122
                                 +$K96*VLOOKUP(DATE(YEAR($L96),MONTH($L96)-1,1),Índices!$A:$I,5,0)/Índices!$F$122)</f>
        <v>0</v>
      </c>
      <c r="AE96" s="238">
        <f>'VN base'!G$2*($I96*VLOOKUP(DATE(YEAR($L96),MONTH($L96)-1,1),Índices!$A:$I,2,0)/Índices!$B$122
                                 +$J96*VLOOKUP(DATE(YEAR($L96),MONTH($L96)-1,1),Índices!$A:$I,2,0)/Índices!$B$122
                                 +$K96*VLOOKUP(DATE(YEAR($L96),MONTH($L96)-1,1),Índices!$A:$I,5,0)/Índices!$F$122)</f>
        <v>0</v>
      </c>
      <c r="AF96" s="238" t="str">
        <f>IF(J96=0," ",('VN base'!H$2*($I96*VLOOKUP(DATE(YEAR($L96),MONTH($L96)-1,1),Índices!$A:$I,2,0)/Índices!$B$128
                                                   +$J96*VLOOKUP(DATE(YEAR($L96),MONTH($L96)-1,1),Índices!$A:$I,9,0)/Índices!$I$128
                                                   +$K96*VLOOKUP(DATE(YEAR($L96),MONTH($L96)-1,1),Índices!$A:$I,6,0)/Índices!$F$128)))</f>
        <v xml:space="preserve"> </v>
      </c>
      <c r="AG96" s="238" t="str">
        <f>IF(J96=0," ",('VN base'!I$2*($I96*VLOOKUP(DATE(YEAR($L96),MONTH($L96)-1,1),Índices!$A:$I,2,0)/Índices!$B$128
                                                   +$J96*VLOOKUP(DATE(YEAR($L96),MONTH($L96)-1,1),Índices!$A:$I,9,0)/Índices!$I$128
                                                   +$K96*VLOOKUP(DATE(YEAR($L96),MONTH($L96)-1,1),Índices!$A:$I,6,0)/Índices!$F$128)))</f>
        <v xml:space="preserve"> </v>
      </c>
      <c r="AH96" s="240">
        <f t="shared" ca="1" si="18"/>
        <v>0</v>
      </c>
      <c r="AI96" s="233" t="str">
        <f t="shared" si="19"/>
        <v/>
      </c>
      <c r="AJ96" s="233" t="str">
        <f t="shared" si="11"/>
        <v/>
      </c>
      <c r="AK96" s="233" t="str">
        <f t="shared" si="12"/>
        <v/>
      </c>
      <c r="AL96" s="235" t="str">
        <f t="shared" si="13"/>
        <v/>
      </c>
      <c r="AM96" s="235" t="str">
        <f t="shared" si="14"/>
        <v/>
      </c>
      <c r="AN96" s="227">
        <f>(12*894300*VLOOKUP((DATE(YEAR(L96),MONTH(L96)-1,1)),Índices!$A$3:$L$50000,10,0)+
   4613016*VLOOKUP(DATE(YEAR(L96),MONTH(L96)-1,1),Índices!$A$3:$L$50000,11,0)*(94.55*VLOOKUP(DATE(YEAR(L96),MONTH(L96)-1,1),Índices!$A$3:$L$50000,2,0)/Índices!$B$195)+
   4474286*(94.55*VLOOKUP(DATE(YEAR(L96),MONTH(L96)-1,1),Índices!$A$3:$L$50000,2,0)/Índices!$B$195))/
   4474286</f>
        <v>264.02510498339228</v>
      </c>
      <c r="AO96" s="240" t="str">
        <f t="shared" si="20"/>
        <v>ERRO</v>
      </c>
    </row>
    <row r="97" spans="1:41" ht="15.75" customHeight="1" x14ac:dyDescent="0.25">
      <c r="A97" s="241">
        <f>'Dados de contrato'!F97</f>
        <v>96</v>
      </c>
      <c r="B97" s="245" t="str">
        <f ca="1">OFFSET('Dados de contrato'!C$1,A97,0,1,1)</f>
        <v>João Cesa</v>
      </c>
      <c r="C97" s="246" t="str">
        <f ca="1">OFFSET('Dados de contrato'!D$1,A97,0,1,1)</f>
        <v>Celesc</v>
      </c>
      <c r="D97" s="247" t="str">
        <f>VLOOKUP($A97,'Dados de contrato'!$F$2:$AJ$130,'Dados de contrato'!J$131,0)</f>
        <v>48500.002791/2012-40</v>
      </c>
      <c r="E97" s="233" t="str">
        <f>VLOOKUP($A97,'Dados de contrato'!$F$2:$AJ$130,'Dados de contrato'!M$131,0)</f>
        <v>variável</v>
      </c>
      <c r="F97" s="242">
        <f>VLOOKUP($A97,'Dados de contrato'!$F$2:$AJ$130,'Dados de contrato'!N$131,0)</f>
        <v>0</v>
      </c>
      <c r="G97" s="241">
        <f>VLOOKUP($A97,'Dados de contrato'!$F$2:$AJ$130,'Dados de contrato'!V$131,0)</f>
        <v>0</v>
      </c>
      <c r="H97" s="241">
        <f>VLOOKUP($A97,'Dados de contrato'!$F$2:$AJ$130,'Dados de contrato'!W$131,0)</f>
        <v>11</v>
      </c>
      <c r="I97" s="266">
        <f>VLOOKUP($A97,'Dados de contrato'!$F$2:$AJ$130,'Dados de contrato'!X$131,0)</f>
        <v>0</v>
      </c>
      <c r="J97" s="266">
        <f>VLOOKUP($A97,'Dados de contrato'!$F$2:$AJ$130,'Dados de contrato'!Y$131,0)</f>
        <v>0</v>
      </c>
      <c r="K97" s="266">
        <f>VLOOKUP($A97,'Dados de contrato'!$F$2:$AJ$130,'Dados de contrato'!Z$131,0)</f>
        <v>0</v>
      </c>
      <c r="L97" s="234">
        <v>44136</v>
      </c>
      <c r="M97" s="233" t="str">
        <f t="shared" si="15"/>
        <v>não se aplica</v>
      </c>
      <c r="N97" s="235" t="str">
        <f t="shared" ca="1" si="16"/>
        <v>não se aplica</v>
      </c>
      <c r="O97" s="236" t="str">
        <f t="shared" ca="1" si="17"/>
        <v>0</v>
      </c>
      <c r="P97" s="237" t="e">
        <f>VLOOKUP(DATE(YEAR(F97),MONTH(F97)-1,1),Índices!$A$27:$I$10020,2,0)</f>
        <v>#NUM!</v>
      </c>
      <c r="Q97" s="237">
        <f>VLOOKUP(DATE(YEAR(L97),MONTH(L97)-1,1),Índices!$A$27:$I$10020,2,0)</f>
        <v>896.505</v>
      </c>
      <c r="R97" s="230" t="e">
        <f>VLOOKUP(DATE(YEAR(F97),MONTH(F97)-1,1),Índices!$A$27:$I$10020,3,0)</f>
        <v>#NUM!</v>
      </c>
      <c r="S97" s="230">
        <f>VLOOKUP(DATE(YEAR(L97),MONTH(L97)-1,1),Índices!$A$27:$I$10020,3,0)</f>
        <v>5438.12</v>
      </c>
      <c r="T97" s="230" t="e">
        <f>VLOOKUP(DATE(YEAR(F97),MONTH(F97)-1,1),Índices!$A$27:$O$10020,4,0)</f>
        <v>#NUM!</v>
      </c>
      <c r="U97" s="230">
        <f>VLOOKUP(DATE(YEAR(L97),MONTH(L97)-1,1),Índices!$A$27:$O$10020,4,0)</f>
        <v>5610.72</v>
      </c>
      <c r="V97" s="231" t="e">
        <f>VLOOKUP(DATE(YEAR(F97),MONTH(F97)-1,1),Índices!$A$27:$O$10020,9,0)</f>
        <v>#NUM!</v>
      </c>
      <c r="W97" s="231">
        <f>VLOOKUP(DATE(YEAR(L97),MONTH(L97)-1,1),Índices!$A$27:$O$10020,9,0)</f>
        <v>21.269457541291981</v>
      </c>
      <c r="X97" s="231" t="e">
        <f>VLOOKUP(DATE(YEAR(F97),MONTH(F97)-1,1),Índices!$A$27:$O$10020,6,0)</f>
        <v>#NUM!</v>
      </c>
      <c r="Y97" s="239">
        <f>VLOOKUP(DATE(YEAR(L97),MONTH(L97)-1,1),Índices!$A$27:$I$10020,5,0)</f>
        <v>5.6252000000000004</v>
      </c>
      <c r="Z97" s="238">
        <f>'VN base'!B$2*($I97*VLOOKUP(DATE(YEAR($L97),MONTH($L97)-1,1),Índices!$A:$I,2,0)/Índices!$B$122
                                 +$J97*VLOOKUP(DATE(YEAR($L97),MONTH($L97)-1,1),Índices!$A:$I,2,0)/Índices!$B$122
                                 +$K97*VLOOKUP(DATE(YEAR($L97),MONTH($L97)-1,1),Índices!$A:$I,5,0)/Índices!$F$122)</f>
        <v>0</v>
      </c>
      <c r="AA97" s="238">
        <f>'VN base'!C$2*($I97*VLOOKUP(DATE(YEAR($L97),MONTH($L97)-1,1),Índices!$A:$I,2,0)/Índices!$B$122
                                 +$J97*VLOOKUP(DATE(YEAR($L97),MONTH($L97)-1,1),Índices!$A:$I,2,0)/Índices!$B$122
                                 +$K97*VLOOKUP(DATE(YEAR($L97),MONTH($L97)-1,1),Índices!$A:$I,5,0)/Índices!$F$122)</f>
        <v>0</v>
      </c>
      <c r="AB97" s="238">
        <f>'VN base'!D$2*($I97*VLOOKUP(DATE(YEAR($L97),MONTH($L97)-1,1),Índices!$A:$I,2,0)/Índices!$B$122
                                 +$J97*VLOOKUP(DATE(YEAR($L97),MONTH($L97)-1,1),Índices!$A:$I,2,0)/Índices!$B$122
                                 +$K97*VLOOKUP(DATE(YEAR($L97),MONTH($L97)-1,1),Índices!$A:$I,5,0)/Índices!$F$122)</f>
        <v>0</v>
      </c>
      <c r="AC97" s="238">
        <f>'VN base'!E$2*($I97*VLOOKUP(DATE(YEAR($L97),MONTH($L97)-1,1),Índices!$A:$I,2,0)/Índices!$B$122
                                 +$J97*VLOOKUP(DATE(YEAR($L97),MONTH($L97)-1,1),Índices!$A:$I,2,0)/Índices!$B$122
                                 +$K97*VLOOKUP(DATE(YEAR($L97),MONTH($L97)-1,1),Índices!$A:$I,5,0)/Índices!$F$122)</f>
        <v>0</v>
      </c>
      <c r="AD97" s="238">
        <f>'VN base'!F$2*($I97*VLOOKUP(DATE(YEAR($L97),MONTH($L97)-1,1),Índices!$A:$I,2,0)/Índices!$B$122
                                 +$J97*VLOOKUP(DATE(YEAR($L97),MONTH($L97)-1,1),Índices!$A:$I,2,0)/Índices!$B$122
                                 +$K97*VLOOKUP(DATE(YEAR($L97),MONTH($L97)-1,1),Índices!$A:$I,5,0)/Índices!$F$122)</f>
        <v>0</v>
      </c>
      <c r="AE97" s="238">
        <f>'VN base'!G$2*($I97*VLOOKUP(DATE(YEAR($L97),MONTH($L97)-1,1),Índices!$A:$I,2,0)/Índices!$B$122
                                 +$J97*VLOOKUP(DATE(YEAR($L97),MONTH($L97)-1,1),Índices!$A:$I,2,0)/Índices!$B$122
                                 +$K97*VLOOKUP(DATE(YEAR($L97),MONTH($L97)-1,1),Índices!$A:$I,5,0)/Índices!$F$122)</f>
        <v>0</v>
      </c>
      <c r="AF97" s="238" t="str">
        <f>IF(J97=0," ",('VN base'!H$2*($I97*VLOOKUP(DATE(YEAR($L97),MONTH($L97)-1,1),Índices!$A:$I,2,0)/Índices!$B$128
                                                   +$J97*VLOOKUP(DATE(YEAR($L97),MONTH($L97)-1,1),Índices!$A:$I,9,0)/Índices!$I$128
                                                   +$K97*VLOOKUP(DATE(YEAR($L97),MONTH($L97)-1,1),Índices!$A:$I,6,0)/Índices!$F$128)))</f>
        <v xml:space="preserve"> </v>
      </c>
      <c r="AG97" s="238" t="str">
        <f>IF(J97=0," ",('VN base'!I$2*($I97*VLOOKUP(DATE(YEAR($L97),MONTH($L97)-1,1),Índices!$A:$I,2,0)/Índices!$B$128
                                                   +$J97*VLOOKUP(DATE(YEAR($L97),MONTH($L97)-1,1),Índices!$A:$I,9,0)/Índices!$I$128
                                                   +$K97*VLOOKUP(DATE(YEAR($L97),MONTH($L97)-1,1),Índices!$A:$I,6,0)/Índices!$F$128)))</f>
        <v xml:space="preserve"> </v>
      </c>
      <c r="AH97" s="240">
        <f t="shared" ca="1" si="18"/>
        <v>0</v>
      </c>
      <c r="AI97" s="233" t="str">
        <f t="shared" si="19"/>
        <v/>
      </c>
      <c r="AJ97" s="233" t="str">
        <f t="shared" si="11"/>
        <v/>
      </c>
      <c r="AK97" s="233" t="str">
        <f t="shared" si="12"/>
        <v/>
      </c>
      <c r="AL97" s="235" t="str">
        <f t="shared" si="13"/>
        <v/>
      </c>
      <c r="AM97" s="235" t="str">
        <f t="shared" si="14"/>
        <v/>
      </c>
      <c r="AN97" s="227">
        <f>(12*894300*VLOOKUP((DATE(YEAR(L97),MONTH(L97)-1,1)),Índices!$A$3:$L$50000,10,0)+
   4613016*VLOOKUP(DATE(YEAR(L97),MONTH(L97)-1,1),Índices!$A$3:$L$50000,11,0)*(94.55*VLOOKUP(DATE(YEAR(L97),MONTH(L97)-1,1),Índices!$A$3:$L$50000,2,0)/Índices!$B$195)+
   4474286*(94.55*VLOOKUP(DATE(YEAR(L97),MONTH(L97)-1,1),Índices!$A$3:$L$50000,2,0)/Índices!$B$195))/
   4474286</f>
        <v>264.02510498339228</v>
      </c>
      <c r="AO97" s="240" t="str">
        <f t="shared" si="20"/>
        <v>ERRO</v>
      </c>
    </row>
    <row r="98" spans="1:41" ht="15.75" customHeight="1" x14ac:dyDescent="0.25">
      <c r="A98" s="241">
        <f>'Dados de contrato'!F98</f>
        <v>97</v>
      </c>
      <c r="B98" s="245" t="str">
        <f ca="1">OFFSET('Dados de contrato'!C$1,A98,0,1,1)</f>
        <v>CEA</v>
      </c>
      <c r="C98" s="246" t="str">
        <f ca="1">OFFSET('Dados de contrato'!D$1,A98,0,1,1)</f>
        <v>Oiapoque Energia</v>
      </c>
      <c r="D98" s="247" t="str">
        <f>VLOOKUP($A98,'Dados de contrato'!$F$2:$AJ$130,'Dados de contrato'!J$131,0)</f>
        <v>48500.004875/2015-61</v>
      </c>
      <c r="E98" s="233">
        <f>VLOOKUP($A98,'Dados de contrato'!$F$2:$AJ$130,'Dados de contrato'!M$131,0)</f>
        <v>798.65</v>
      </c>
      <c r="F98" s="242">
        <f>VLOOKUP($A98,'Dados de contrato'!$F$2:$AJ$130,'Dados de contrato'!N$131,0)</f>
        <v>41760</v>
      </c>
      <c r="G98" s="241">
        <f>VLOOKUP($A98,'Dados de contrato'!$F$2:$AJ$130,'Dados de contrato'!V$131,0)</f>
        <v>11</v>
      </c>
      <c r="H98" s="241">
        <f>VLOOKUP($A98,'Dados de contrato'!$F$2:$AJ$130,'Dados de contrato'!W$131,0)</f>
        <v>3</v>
      </c>
      <c r="I98" s="266">
        <f>VLOOKUP($A98,'Dados de contrato'!$F$2:$AJ$130,'Dados de contrato'!X$131,0)</f>
        <v>0</v>
      </c>
      <c r="J98" s="266">
        <f>VLOOKUP($A98,'Dados de contrato'!$F$2:$AJ$130,'Dados de contrato'!Y$131,0)</f>
        <v>0</v>
      </c>
      <c r="K98" s="266">
        <f>VLOOKUP($A98,'Dados de contrato'!$F$2:$AJ$130,'Dados de contrato'!Z$131,0)</f>
        <v>0</v>
      </c>
      <c r="L98" s="234">
        <v>44136</v>
      </c>
      <c r="M98" s="233" t="str">
        <f t="shared" si="15"/>
        <v>não se aplica</v>
      </c>
      <c r="N98" s="235" t="str">
        <f t="shared" ca="1" si="16"/>
        <v>não se aplica</v>
      </c>
      <c r="O98" s="236" t="str">
        <f t="shared" ca="1" si="17"/>
        <v>0</v>
      </c>
      <c r="P98" s="237">
        <f>VLOOKUP(DATE(YEAR(F98),MONTH(F98)-1,1),Índices!$A$27:$I$10020,2,0)</f>
        <v>556.41999999999996</v>
      </c>
      <c r="Q98" s="237">
        <f>VLOOKUP(DATE(YEAR(L98),MONTH(L98)-1,1),Índices!$A$27:$I$10020,2,0)</f>
        <v>896.505</v>
      </c>
      <c r="R98" s="230">
        <f>VLOOKUP(DATE(YEAR(F98),MONTH(F98)-1,1),Índices!$A$27:$I$10020,3,0)</f>
        <v>3924.5</v>
      </c>
      <c r="S98" s="230">
        <f>VLOOKUP(DATE(YEAR(L98),MONTH(L98)-1,1),Índices!$A$27:$I$10020,3,0)</f>
        <v>5438.12</v>
      </c>
      <c r="T98" s="230">
        <f>VLOOKUP(DATE(YEAR(F98),MONTH(F98)-1,1),Índices!$A$27:$O$10020,4,0)</f>
        <v>4035.5</v>
      </c>
      <c r="U98" s="230">
        <f>VLOOKUP(DATE(YEAR(L98),MONTH(L98)-1,1),Índices!$A$27:$O$10020,4,0)</f>
        <v>5610.72</v>
      </c>
      <c r="V98" s="231">
        <f>VLOOKUP(DATE(YEAR(F98),MONTH(F98)-1,1),Índices!$A$27:$O$10020,9,0)</f>
        <v>10.651826824652872</v>
      </c>
      <c r="W98" s="231">
        <f>VLOOKUP(DATE(YEAR(L98),MONTH(L98)-1,1),Índices!$A$27:$O$10020,9,0)</f>
        <v>21.269457541291981</v>
      </c>
      <c r="X98" s="231">
        <f>VLOOKUP(DATE(YEAR(F98),MONTH(F98)-1,1),Índices!$A$27:$O$10020,6,0)</f>
        <v>2.2328000000000001</v>
      </c>
      <c r="Y98" s="239">
        <f>VLOOKUP(DATE(YEAR(L98),MONTH(L98)-1,1),Índices!$A$27:$I$10020,5,0)</f>
        <v>5.6252000000000004</v>
      </c>
      <c r="Z98" s="238">
        <f>'VN base'!B$2*($I98*VLOOKUP(DATE(YEAR($L98),MONTH($L98)-1,1),Índices!$A:$I,2,0)/Índices!$B$122
                                 +$J98*VLOOKUP(DATE(YEAR($L98),MONTH($L98)-1,1),Índices!$A:$I,2,0)/Índices!$B$122
                                 +$K98*VLOOKUP(DATE(YEAR($L98),MONTH($L98)-1,1),Índices!$A:$I,5,0)/Índices!$F$122)</f>
        <v>0</v>
      </c>
      <c r="AA98" s="238">
        <f>'VN base'!C$2*($I98*VLOOKUP(DATE(YEAR($L98),MONTH($L98)-1,1),Índices!$A:$I,2,0)/Índices!$B$122
                                 +$J98*VLOOKUP(DATE(YEAR($L98),MONTH($L98)-1,1),Índices!$A:$I,2,0)/Índices!$B$122
                                 +$K98*VLOOKUP(DATE(YEAR($L98),MONTH($L98)-1,1),Índices!$A:$I,5,0)/Índices!$F$122)</f>
        <v>0</v>
      </c>
      <c r="AB98" s="238">
        <f>'VN base'!D$2*($I98*VLOOKUP(DATE(YEAR($L98),MONTH($L98)-1,1),Índices!$A:$I,2,0)/Índices!$B$122
                                 +$J98*VLOOKUP(DATE(YEAR($L98),MONTH($L98)-1,1),Índices!$A:$I,2,0)/Índices!$B$122
                                 +$K98*VLOOKUP(DATE(YEAR($L98),MONTH($L98)-1,1),Índices!$A:$I,5,0)/Índices!$F$122)</f>
        <v>0</v>
      </c>
      <c r="AC98" s="238">
        <f>'VN base'!E$2*($I98*VLOOKUP(DATE(YEAR($L98),MONTH($L98)-1,1),Índices!$A:$I,2,0)/Índices!$B$122
                                 +$J98*VLOOKUP(DATE(YEAR($L98),MONTH($L98)-1,1),Índices!$A:$I,2,0)/Índices!$B$122
                                 +$K98*VLOOKUP(DATE(YEAR($L98),MONTH($L98)-1,1),Índices!$A:$I,5,0)/Índices!$F$122)</f>
        <v>0</v>
      </c>
      <c r="AD98" s="238">
        <f>'VN base'!F$2*($I98*VLOOKUP(DATE(YEAR($L98),MONTH($L98)-1,1),Índices!$A:$I,2,0)/Índices!$B$122
                                 +$J98*VLOOKUP(DATE(YEAR($L98),MONTH($L98)-1,1),Índices!$A:$I,2,0)/Índices!$B$122
                                 +$K98*VLOOKUP(DATE(YEAR($L98),MONTH($L98)-1,1),Índices!$A:$I,5,0)/Índices!$F$122)</f>
        <v>0</v>
      </c>
      <c r="AE98" s="238">
        <f>'VN base'!G$2*($I98*VLOOKUP(DATE(YEAR($L98),MONTH($L98)-1,1),Índices!$A:$I,2,0)/Índices!$B$122
                                 +$J98*VLOOKUP(DATE(YEAR($L98),MONTH($L98)-1,1),Índices!$A:$I,2,0)/Índices!$B$122
                                 +$K98*VLOOKUP(DATE(YEAR($L98),MONTH($L98)-1,1),Índices!$A:$I,5,0)/Índices!$F$122)</f>
        <v>0</v>
      </c>
      <c r="AF98" s="238" t="str">
        <f>IF(J98=0," ",('VN base'!H$2*($I98*VLOOKUP(DATE(YEAR($L98),MONTH($L98)-1,1),Índices!$A:$I,2,0)/Índices!$B$128
                                                   +$J98*VLOOKUP(DATE(YEAR($L98),MONTH($L98)-1,1),Índices!$A:$I,9,0)/Índices!$I$128
                                                   +$K98*VLOOKUP(DATE(YEAR($L98),MONTH($L98)-1,1),Índices!$A:$I,6,0)/Índices!$F$128)))</f>
        <v xml:space="preserve"> </v>
      </c>
      <c r="AG98" s="238" t="str">
        <f>IF(J98=0," ",('VN base'!I$2*($I98*VLOOKUP(DATE(YEAR($L98),MONTH($L98)-1,1),Índices!$A:$I,2,0)/Índices!$B$128
                                                   +$J98*VLOOKUP(DATE(YEAR($L98),MONTH($L98)-1,1),Índices!$A:$I,9,0)/Índices!$I$128
                                                   +$K98*VLOOKUP(DATE(YEAR($L98),MONTH($L98)-1,1),Índices!$A:$I,6,0)/Índices!$F$128)))</f>
        <v xml:space="preserve"> </v>
      </c>
      <c r="AH98" s="240">
        <f t="shared" ca="1" si="18"/>
        <v>0</v>
      </c>
      <c r="AI98" s="233">
        <f t="shared" si="19"/>
        <v>1286.7864531289313</v>
      </c>
      <c r="AJ98" s="233">
        <f t="shared" si="11"/>
        <v>182806.69934913915</v>
      </c>
      <c r="AK98" s="233">
        <f t="shared" si="12"/>
        <v>15.242532806726972</v>
      </c>
      <c r="AL98" s="235">
        <f t="shared" si="13"/>
        <v>2.226228917346436</v>
      </c>
      <c r="AM98" s="235">
        <f t="shared" si="14"/>
        <v>0</v>
      </c>
      <c r="AN98" s="227">
        <f>(12*894300*VLOOKUP((DATE(YEAR(L98),MONTH(L98)-1,1)),Índices!$A$3:$L$50000,10,0)+
   4613016*VLOOKUP(DATE(YEAR(L98),MONTH(L98)-1,1),Índices!$A$3:$L$50000,11,0)*(94.55*VLOOKUP(DATE(YEAR(L98),MONTH(L98)-1,1),Índices!$A$3:$L$50000,2,0)/Índices!$B$195)+
   4474286*(94.55*VLOOKUP(DATE(YEAR(L98),MONTH(L98)-1,1),Índices!$A$3:$L$50000,2,0)/Índices!$B$195))/
   4474286</f>
        <v>264.02510498339228</v>
      </c>
      <c r="AO98" s="240">
        <f t="shared" si="20"/>
        <v>1286.7864531289313</v>
      </c>
    </row>
    <row r="99" spans="1:41" ht="15.75" customHeight="1" x14ac:dyDescent="0.25">
      <c r="A99" s="241">
        <f>'Dados de contrato'!F99</f>
        <v>98</v>
      </c>
      <c r="B99" s="245" t="str">
        <f ca="1">OFFSET('Dados de contrato'!C$1,A99,0,1,1)</f>
        <v>ERO</v>
      </c>
      <c r="C99" s="246" t="str">
        <f ca="1">OFFSET('Dados de contrato'!D$1,A99,0,1,1)</f>
        <v>Consórcio Brasil Biofuels</v>
      </c>
      <c r="D99" s="247" t="str">
        <f>VLOOKUP($A99,'Dados de contrato'!$F$2:$AJ$130,'Dados de contrato'!J$131,0)</f>
        <v>48500.005752/2016-28</v>
      </c>
      <c r="E99" s="233">
        <f>VLOOKUP($A99,'Dados de contrato'!$F$2:$AJ$130,'Dados de contrato'!M$131,0)</f>
        <v>1452.92</v>
      </c>
      <c r="F99" s="242">
        <f>VLOOKUP($A99,'Dados de contrato'!$F$2:$AJ$130,'Dados de contrato'!N$131,0)</f>
        <v>42156</v>
      </c>
      <c r="G99" s="241">
        <f>VLOOKUP($A99,'Dados de contrato'!$F$2:$AJ$130,'Dados de contrato'!V$131,0)</f>
        <v>11</v>
      </c>
      <c r="H99" s="241">
        <f>VLOOKUP($A99,'Dados de contrato'!$F$2:$AJ$130,'Dados de contrato'!W$131,0)</f>
        <v>0</v>
      </c>
      <c r="I99" s="266">
        <f>VLOOKUP($A99,'Dados de contrato'!$F$2:$AJ$130,'Dados de contrato'!X$131,0)</f>
        <v>0</v>
      </c>
      <c r="J99" s="266">
        <f>VLOOKUP($A99,'Dados de contrato'!$F$2:$AJ$130,'Dados de contrato'!Y$131,0)</f>
        <v>0</v>
      </c>
      <c r="K99" s="266">
        <f>VLOOKUP($A99,'Dados de contrato'!$F$2:$AJ$130,'Dados de contrato'!Z$131,0)</f>
        <v>0</v>
      </c>
      <c r="L99" s="234">
        <v>44136</v>
      </c>
      <c r="M99" s="233" t="str">
        <f t="shared" si="15"/>
        <v>não se aplica</v>
      </c>
      <c r="N99" s="235" t="str">
        <f t="shared" ca="1" si="16"/>
        <v>não se aplica</v>
      </c>
      <c r="O99" s="236" t="str">
        <f t="shared" ca="1" si="17"/>
        <v>0</v>
      </c>
      <c r="P99" s="237">
        <f>VLOOKUP(DATE(YEAR(F99),MONTH(F99)-1,1),Índices!$A$27:$I$10020,2,0)</f>
        <v>578.51599999999996</v>
      </c>
      <c r="Q99" s="237">
        <f>VLOOKUP(DATE(YEAR(L99),MONTH(L99)-1,1),Índices!$A$27:$I$10020,2,0)</f>
        <v>896.505</v>
      </c>
      <c r="R99" s="230">
        <f>VLOOKUP(DATE(YEAR(F99),MONTH(F99)-1,1),Índices!$A$27:$I$10020,3,0)</f>
        <v>4276.6000000000004</v>
      </c>
      <c r="S99" s="230">
        <f>VLOOKUP(DATE(YEAR(L99),MONTH(L99)-1,1),Índices!$A$27:$I$10020,3,0)</f>
        <v>5438.12</v>
      </c>
      <c r="T99" s="230">
        <f>VLOOKUP(DATE(YEAR(F99),MONTH(F99)-1,1),Índices!$A$27:$O$10020,4,0)</f>
        <v>4415.37</v>
      </c>
      <c r="U99" s="230">
        <f>VLOOKUP(DATE(YEAR(L99),MONTH(L99)-1,1),Índices!$A$27:$O$10020,4,0)</f>
        <v>5610.72</v>
      </c>
      <c r="V99" s="231">
        <f>VLOOKUP(DATE(YEAR(F99),MONTH(F99)-1,1),Índices!$A$27:$O$10020,9,0)</f>
        <v>12.303922849602632</v>
      </c>
      <c r="W99" s="231">
        <f>VLOOKUP(DATE(YEAR(L99),MONTH(L99)-1,1),Índices!$A$27:$O$10020,9,0)</f>
        <v>21.269457541291981</v>
      </c>
      <c r="X99" s="231">
        <f>VLOOKUP(DATE(YEAR(F99),MONTH(F99)-1,1),Índices!$A$27:$O$10020,6,0)</f>
        <v>3.0617000000000001</v>
      </c>
      <c r="Y99" s="239">
        <f>VLOOKUP(DATE(YEAR(L99),MONTH(L99)-1,1),Índices!$A$27:$I$10020,5,0)</f>
        <v>5.6252000000000004</v>
      </c>
      <c r="Z99" s="238">
        <f>'VN base'!B$2*($I99*VLOOKUP(DATE(YEAR($L99),MONTH($L99)-1,1),Índices!$A:$I,2,0)/Índices!$B$122
                                 +$J99*VLOOKUP(DATE(YEAR($L99),MONTH($L99)-1,1),Índices!$A:$I,2,0)/Índices!$B$122
                                 +$K99*VLOOKUP(DATE(YEAR($L99),MONTH($L99)-1,1),Índices!$A:$I,5,0)/Índices!$F$122)</f>
        <v>0</v>
      </c>
      <c r="AA99" s="238">
        <f>'VN base'!C$2*($I99*VLOOKUP(DATE(YEAR($L99),MONTH($L99)-1,1),Índices!$A:$I,2,0)/Índices!$B$122
                                 +$J99*VLOOKUP(DATE(YEAR($L99),MONTH($L99)-1,1),Índices!$A:$I,2,0)/Índices!$B$122
                                 +$K99*VLOOKUP(DATE(YEAR($L99),MONTH($L99)-1,1),Índices!$A:$I,5,0)/Índices!$F$122)</f>
        <v>0</v>
      </c>
      <c r="AB99" s="238">
        <f>'VN base'!D$2*($I99*VLOOKUP(DATE(YEAR($L99),MONTH($L99)-1,1),Índices!$A:$I,2,0)/Índices!$B$122
                                 +$J99*VLOOKUP(DATE(YEAR($L99),MONTH($L99)-1,1),Índices!$A:$I,2,0)/Índices!$B$122
                                 +$K99*VLOOKUP(DATE(YEAR($L99),MONTH($L99)-1,1),Índices!$A:$I,5,0)/Índices!$F$122)</f>
        <v>0</v>
      </c>
      <c r="AC99" s="238">
        <f>'VN base'!E$2*($I99*VLOOKUP(DATE(YEAR($L99),MONTH($L99)-1,1),Índices!$A:$I,2,0)/Índices!$B$122
                                 +$J99*VLOOKUP(DATE(YEAR($L99),MONTH($L99)-1,1),Índices!$A:$I,2,0)/Índices!$B$122
                                 +$K99*VLOOKUP(DATE(YEAR($L99),MONTH($L99)-1,1),Índices!$A:$I,5,0)/Índices!$F$122)</f>
        <v>0</v>
      </c>
      <c r="AD99" s="238">
        <f>'VN base'!F$2*($I99*VLOOKUP(DATE(YEAR($L99),MONTH($L99)-1,1),Índices!$A:$I,2,0)/Índices!$B$122
                                 +$J99*VLOOKUP(DATE(YEAR($L99),MONTH($L99)-1,1),Índices!$A:$I,2,0)/Índices!$B$122
                                 +$K99*VLOOKUP(DATE(YEAR($L99),MONTH($L99)-1,1),Índices!$A:$I,5,0)/Índices!$F$122)</f>
        <v>0</v>
      </c>
      <c r="AE99" s="238">
        <f>'VN base'!G$2*($I99*VLOOKUP(DATE(YEAR($L99),MONTH($L99)-1,1),Índices!$A:$I,2,0)/Índices!$B$122
                                 +$J99*VLOOKUP(DATE(YEAR($L99),MONTH($L99)-1,1),Índices!$A:$I,2,0)/Índices!$B$122
                                 +$K99*VLOOKUP(DATE(YEAR($L99),MONTH($L99)-1,1),Índices!$A:$I,5,0)/Índices!$F$122)</f>
        <v>0</v>
      </c>
      <c r="AF99" s="238" t="str">
        <f>IF(J99=0," ",('VN base'!H$2*($I99*VLOOKUP(DATE(YEAR($L99),MONTH($L99)-1,1),Índices!$A:$I,2,0)/Índices!$B$128
                                                   +$J99*VLOOKUP(DATE(YEAR($L99),MONTH($L99)-1,1),Índices!$A:$I,9,0)/Índices!$I$128
                                                   +$K99*VLOOKUP(DATE(YEAR($L99),MONTH($L99)-1,1),Índices!$A:$I,6,0)/Índices!$F$128)))</f>
        <v xml:space="preserve"> </v>
      </c>
      <c r="AG99" s="238" t="str">
        <f>IF(J99=0," ",('VN base'!I$2*($I99*VLOOKUP(DATE(YEAR($L99),MONTH($L99)-1,1),Índices!$A:$I,2,0)/Índices!$B$128
                                                   +$J99*VLOOKUP(DATE(YEAR($L99),MONTH($L99)-1,1),Índices!$A:$I,9,0)/Índices!$I$128
                                                   +$K99*VLOOKUP(DATE(YEAR($L99),MONTH($L99)-1,1),Índices!$A:$I,6,0)/Índices!$F$128)))</f>
        <v xml:space="preserve"> </v>
      </c>
      <c r="AH99" s="240">
        <f t="shared" ca="1" si="18"/>
        <v>0</v>
      </c>
      <c r="AI99" s="233">
        <f t="shared" si="19"/>
        <v>2251.5367675224197</v>
      </c>
      <c r="AJ99" s="233">
        <f t="shared" si="11"/>
        <v>201096.87017919592</v>
      </c>
      <c r="AK99" s="233">
        <f t="shared" si="12"/>
        <v>13.987588271056445</v>
      </c>
      <c r="AL99" s="235">
        <f t="shared" si="13"/>
        <v>0</v>
      </c>
      <c r="AM99" s="235">
        <f t="shared" si="14"/>
        <v>0</v>
      </c>
      <c r="AN99" s="227">
        <f>(12*894300*VLOOKUP((DATE(YEAR(L99),MONTH(L99)-1,1)),Índices!$A$3:$L$50000,10,0)+
   4613016*VLOOKUP(DATE(YEAR(L99),MONTH(L99)-1,1),Índices!$A$3:$L$50000,11,0)*(94.55*VLOOKUP(DATE(YEAR(L99),MONTH(L99)-1,1),Índices!$A$3:$L$50000,2,0)/Índices!$B$195)+
   4474286*(94.55*VLOOKUP(DATE(YEAR(L99),MONTH(L99)-1,1),Índices!$A$3:$L$50000,2,0)/Índices!$B$195))/
   4474286</f>
        <v>264.02510498339228</v>
      </c>
      <c r="AO99" s="240" t="str">
        <f t="shared" si="20"/>
        <v/>
      </c>
    </row>
    <row r="100" spans="1:41" ht="15.75" customHeight="1" x14ac:dyDescent="0.25">
      <c r="A100" s="241">
        <f>'Dados de contrato'!F100</f>
        <v>99</v>
      </c>
      <c r="B100" s="245" t="str">
        <f ca="1">OFFSET('Dados de contrato'!C$1,A100,0,1,1)</f>
        <v>Energisa AC</v>
      </c>
      <c r="C100" s="246" t="str">
        <f ca="1">OFFSET('Dados de contrato'!D$1,A100,0,1,1)</f>
        <v>Brasil Biofuels</v>
      </c>
      <c r="D100" s="247" t="str">
        <f>VLOOKUP($A100,'Dados de contrato'!$F$2:$AJ$130,'Dados de contrato'!J$131,0)</f>
        <v>485000.004690/2016-37</v>
      </c>
      <c r="E100" s="233">
        <f>VLOOKUP($A100,'Dados de contrato'!$F$2:$AJ$130,'Dados de contrato'!M$131,0)</f>
        <v>0</v>
      </c>
      <c r="F100" s="242">
        <f>VLOOKUP($A100,'Dados de contrato'!$F$2:$AJ$130,'Dados de contrato'!N$131,0)</f>
        <v>0</v>
      </c>
      <c r="G100" s="241">
        <f>VLOOKUP($A100,'Dados de contrato'!$F$2:$AJ$130,'Dados de contrato'!V$131,0)</f>
        <v>11</v>
      </c>
      <c r="H100" s="241">
        <f>VLOOKUP($A100,'Dados de contrato'!$F$2:$AJ$130,'Dados de contrato'!W$131,0)</f>
        <v>0</v>
      </c>
      <c r="I100" s="266">
        <f>VLOOKUP($A100,'Dados de contrato'!$F$2:$AJ$130,'Dados de contrato'!X$131,0)</f>
        <v>0</v>
      </c>
      <c r="J100" s="266">
        <f>VLOOKUP($A100,'Dados de contrato'!$F$2:$AJ$130,'Dados de contrato'!Y$131,0)</f>
        <v>0</v>
      </c>
      <c r="K100" s="266">
        <f>VLOOKUP($A100,'Dados de contrato'!$F$2:$AJ$130,'Dados de contrato'!Z$131,0)</f>
        <v>0</v>
      </c>
      <c r="L100" s="234">
        <v>44136</v>
      </c>
      <c r="M100" s="233" t="str">
        <f t="shared" si="15"/>
        <v>não se aplica</v>
      </c>
      <c r="N100" s="235" t="str">
        <f t="shared" ca="1" si="16"/>
        <v>não se aplica</v>
      </c>
      <c r="O100" s="236" t="str">
        <f t="shared" ca="1" si="17"/>
        <v>0</v>
      </c>
      <c r="P100" s="237" t="e">
        <f>VLOOKUP(DATE(YEAR(F100),MONTH(F100)-1,1),Índices!$A$27:$I$10020,2,0)</f>
        <v>#NUM!</v>
      </c>
      <c r="Q100" s="237">
        <f>VLOOKUP(DATE(YEAR(L100),MONTH(L100)-1,1),Índices!$A$27:$I$10020,2,0)</f>
        <v>896.505</v>
      </c>
      <c r="R100" s="230" t="e">
        <f>VLOOKUP(DATE(YEAR(F100),MONTH(F100)-1,1),Índices!$A$27:$I$10020,3,0)</f>
        <v>#NUM!</v>
      </c>
      <c r="S100" s="230">
        <f>VLOOKUP(DATE(YEAR(L100),MONTH(L100)-1,1),Índices!$A$27:$I$10020,3,0)</f>
        <v>5438.12</v>
      </c>
      <c r="T100" s="230" t="e">
        <f>VLOOKUP(DATE(YEAR(F100),MONTH(F100)-1,1),Índices!$A$27:$O$10020,4,0)</f>
        <v>#NUM!</v>
      </c>
      <c r="U100" s="230">
        <f>VLOOKUP(DATE(YEAR(L100),MONTH(L100)-1,1),Índices!$A$27:$O$10020,4,0)</f>
        <v>5610.72</v>
      </c>
      <c r="V100" s="231" t="e">
        <f>VLOOKUP(DATE(YEAR(F100),MONTH(F100)-1,1),Índices!$A$27:$O$10020,9,0)</f>
        <v>#NUM!</v>
      </c>
      <c r="W100" s="231">
        <f>VLOOKUP(DATE(YEAR(L100),MONTH(L100)-1,1),Índices!$A$27:$O$10020,9,0)</f>
        <v>21.269457541291981</v>
      </c>
      <c r="X100" s="231" t="e">
        <f>VLOOKUP(DATE(YEAR(F100),MONTH(F100)-1,1),Índices!$A$27:$O$10020,6,0)</f>
        <v>#NUM!</v>
      </c>
      <c r="Y100" s="239">
        <f>VLOOKUP(DATE(YEAR(L100),MONTH(L100)-1,1),Índices!$A$27:$I$10020,5,0)</f>
        <v>5.6252000000000004</v>
      </c>
      <c r="Z100" s="238">
        <f>'VN base'!B$2*($I100*VLOOKUP(DATE(YEAR($L100),MONTH($L100)-1,1),Índices!$A:$I,2,0)/Índices!$B$122
                                 +$J100*VLOOKUP(DATE(YEAR($L100),MONTH($L100)-1,1),Índices!$A:$I,2,0)/Índices!$B$122
                                 +$K100*VLOOKUP(DATE(YEAR($L100),MONTH($L100)-1,1),Índices!$A:$I,5,0)/Índices!$F$122)</f>
        <v>0</v>
      </c>
      <c r="AA100" s="238">
        <f>'VN base'!C$2*($I100*VLOOKUP(DATE(YEAR($L100),MONTH($L100)-1,1),Índices!$A:$I,2,0)/Índices!$B$122
                                 +$J100*VLOOKUP(DATE(YEAR($L100),MONTH($L100)-1,1),Índices!$A:$I,2,0)/Índices!$B$122
                                 +$K100*VLOOKUP(DATE(YEAR($L100),MONTH($L100)-1,1),Índices!$A:$I,5,0)/Índices!$F$122)</f>
        <v>0</v>
      </c>
      <c r="AB100" s="238">
        <f>'VN base'!D$2*($I100*VLOOKUP(DATE(YEAR($L100),MONTH($L100)-1,1),Índices!$A:$I,2,0)/Índices!$B$122
                                 +$J100*VLOOKUP(DATE(YEAR($L100),MONTH($L100)-1,1),Índices!$A:$I,2,0)/Índices!$B$122
                                 +$K100*VLOOKUP(DATE(YEAR($L100),MONTH($L100)-1,1),Índices!$A:$I,5,0)/Índices!$F$122)</f>
        <v>0</v>
      </c>
      <c r="AC100" s="238">
        <f>'VN base'!E$2*($I100*VLOOKUP(DATE(YEAR($L100),MONTH($L100)-1,1),Índices!$A:$I,2,0)/Índices!$B$122
                                 +$J100*VLOOKUP(DATE(YEAR($L100),MONTH($L100)-1,1),Índices!$A:$I,2,0)/Índices!$B$122
                                 +$K100*VLOOKUP(DATE(YEAR($L100),MONTH($L100)-1,1),Índices!$A:$I,5,0)/Índices!$F$122)</f>
        <v>0</v>
      </c>
      <c r="AD100" s="238">
        <f>'VN base'!F$2*($I100*VLOOKUP(DATE(YEAR($L100),MONTH($L100)-1,1),Índices!$A:$I,2,0)/Índices!$B$122
                                 +$J100*VLOOKUP(DATE(YEAR($L100),MONTH($L100)-1,1),Índices!$A:$I,2,0)/Índices!$B$122
                                 +$K100*VLOOKUP(DATE(YEAR($L100),MONTH($L100)-1,1),Índices!$A:$I,5,0)/Índices!$F$122)</f>
        <v>0</v>
      </c>
      <c r="AE100" s="238">
        <f>'VN base'!G$2*($I100*VLOOKUP(DATE(YEAR($L100),MONTH($L100)-1,1),Índices!$A:$I,2,0)/Índices!$B$122
                                 +$J100*VLOOKUP(DATE(YEAR($L100),MONTH($L100)-1,1),Índices!$A:$I,2,0)/Índices!$B$122
                                 +$K100*VLOOKUP(DATE(YEAR($L100),MONTH($L100)-1,1),Índices!$A:$I,5,0)/Índices!$F$122)</f>
        <v>0</v>
      </c>
      <c r="AF100" s="238" t="str">
        <f>IF(J100=0," ",('VN base'!H$2*($I100*VLOOKUP(DATE(YEAR($L100),MONTH($L100)-1,1),Índices!$A:$I,2,0)/Índices!$B$128
                                                   +$J100*VLOOKUP(DATE(YEAR($L100),MONTH($L100)-1,1),Índices!$A:$I,9,0)/Índices!$I$128
                                                   +$K100*VLOOKUP(DATE(YEAR($L100),MONTH($L100)-1,1),Índices!$A:$I,6,0)/Índices!$F$128)))</f>
        <v xml:space="preserve"> </v>
      </c>
      <c r="AG100" s="238" t="str">
        <f>IF(J100=0," ",('VN base'!I$2*($I100*VLOOKUP(DATE(YEAR($L100),MONTH($L100)-1,1),Índices!$A:$I,2,0)/Índices!$B$128
                                                   +$J100*VLOOKUP(DATE(YEAR($L100),MONTH($L100)-1,1),Índices!$A:$I,9,0)/Índices!$I$128
                                                   +$K100*VLOOKUP(DATE(YEAR($L100),MONTH($L100)-1,1),Índices!$A:$I,6,0)/Índices!$F$128)))</f>
        <v xml:space="preserve"> </v>
      </c>
      <c r="AH100" s="240">
        <f t="shared" ca="1" si="18"/>
        <v>0</v>
      </c>
      <c r="AI100" s="233" t="str">
        <f t="shared" si="19"/>
        <v/>
      </c>
      <c r="AJ100" s="233" t="str">
        <f t="shared" si="11"/>
        <v/>
      </c>
      <c r="AK100" s="233" t="str">
        <f t="shared" si="12"/>
        <v/>
      </c>
      <c r="AL100" s="235" t="str">
        <f t="shared" si="13"/>
        <v/>
      </c>
      <c r="AM100" s="235" t="str">
        <f t="shared" si="14"/>
        <v/>
      </c>
      <c r="AN100" s="227">
        <f>(12*894300*VLOOKUP((DATE(YEAR(L100),MONTH(L100)-1,1)),Índices!$A$3:$L$50000,10,0)+
   4613016*VLOOKUP(DATE(YEAR(L100),MONTH(L100)-1,1),Índices!$A$3:$L$50000,11,0)*(94.55*VLOOKUP(DATE(YEAR(L100),MONTH(L100)-1,1),Índices!$A$3:$L$50000,2,0)/Índices!$B$195)+
   4474286*(94.55*VLOOKUP(DATE(YEAR(L100),MONTH(L100)-1,1),Índices!$A$3:$L$50000,2,0)/Índices!$B$195))/
   4474286</f>
        <v>264.02510498339228</v>
      </c>
      <c r="AO100" s="240" t="str">
        <f t="shared" si="20"/>
        <v/>
      </c>
    </row>
    <row r="101" spans="1:41" ht="15.75" customHeight="1" x14ac:dyDescent="0.25">
      <c r="A101" s="241">
        <f>'Dados de contrato'!F101</f>
        <v>100</v>
      </c>
      <c r="B101" s="245" t="str">
        <f ca="1">OFFSET('Dados de contrato'!C$1,A101,0,1,1)</f>
        <v>Energisa AC</v>
      </c>
      <c r="C101" s="246" t="str">
        <f ca="1">OFFSET('Dados de contrato'!D$1,A101,0,1,1)</f>
        <v>Tecnogera</v>
      </c>
      <c r="D101" s="247" t="str">
        <f>VLOOKUP($A101,'Dados de contrato'!$F$2:$AJ$130,'Dados de contrato'!J$131,0)</f>
        <v>485000.004690/2016-37</v>
      </c>
      <c r="E101" s="233">
        <f>VLOOKUP($A101,'Dados de contrato'!$F$2:$AJ$130,'Dados de contrato'!M$131,0)</f>
        <v>0</v>
      </c>
      <c r="F101" s="242">
        <f>VLOOKUP($A101,'Dados de contrato'!$F$2:$AJ$130,'Dados de contrato'!N$131,0)</f>
        <v>0</v>
      </c>
      <c r="G101" s="241">
        <f>VLOOKUP($A101,'Dados de contrato'!$F$2:$AJ$130,'Dados de contrato'!V$131,0)</f>
        <v>11</v>
      </c>
      <c r="H101" s="241">
        <f>VLOOKUP($A101,'Dados de contrato'!$F$2:$AJ$130,'Dados de contrato'!W$131,0)</f>
        <v>0</v>
      </c>
      <c r="I101" s="266">
        <f>VLOOKUP($A101,'Dados de contrato'!$F$2:$AJ$130,'Dados de contrato'!X$131,0)</f>
        <v>0</v>
      </c>
      <c r="J101" s="266">
        <f>VLOOKUP($A101,'Dados de contrato'!$F$2:$AJ$130,'Dados de contrato'!Y$131,0)</f>
        <v>0</v>
      </c>
      <c r="K101" s="266">
        <f>VLOOKUP($A101,'Dados de contrato'!$F$2:$AJ$130,'Dados de contrato'!Z$131,0)</f>
        <v>0</v>
      </c>
      <c r="L101" s="234">
        <v>44136</v>
      </c>
      <c r="M101" s="233" t="str">
        <f t="shared" si="15"/>
        <v>não se aplica</v>
      </c>
      <c r="N101" s="235" t="str">
        <f t="shared" ca="1" si="16"/>
        <v>não se aplica</v>
      </c>
      <c r="O101" s="236" t="str">
        <f t="shared" ca="1" si="17"/>
        <v>0</v>
      </c>
      <c r="P101" s="237" t="e">
        <f>VLOOKUP(DATE(YEAR(F101),MONTH(F101)-1,1),Índices!$A$27:$I$10020,2,0)</f>
        <v>#NUM!</v>
      </c>
      <c r="Q101" s="237">
        <f>VLOOKUP(DATE(YEAR(L101),MONTH(L101)-1,1),Índices!$A$27:$I$10020,2,0)</f>
        <v>896.505</v>
      </c>
      <c r="R101" s="230" t="e">
        <f>VLOOKUP(DATE(YEAR(F101),MONTH(F101)-1,1),Índices!$A$27:$I$10020,3,0)</f>
        <v>#NUM!</v>
      </c>
      <c r="S101" s="230">
        <f>VLOOKUP(DATE(YEAR(L101),MONTH(L101)-1,1),Índices!$A$27:$I$10020,3,0)</f>
        <v>5438.12</v>
      </c>
      <c r="T101" s="230" t="e">
        <f>VLOOKUP(DATE(YEAR(F101),MONTH(F101)-1,1),Índices!$A$27:$O$10020,4,0)</f>
        <v>#NUM!</v>
      </c>
      <c r="U101" s="230">
        <f>VLOOKUP(DATE(YEAR(L101),MONTH(L101)-1,1),Índices!$A$27:$O$10020,4,0)</f>
        <v>5610.72</v>
      </c>
      <c r="V101" s="231" t="e">
        <f>VLOOKUP(DATE(YEAR(F101),MONTH(F101)-1,1),Índices!$A$27:$O$10020,9,0)</f>
        <v>#NUM!</v>
      </c>
      <c r="W101" s="231">
        <f>VLOOKUP(DATE(YEAR(L101),MONTH(L101)-1,1),Índices!$A$27:$O$10020,9,0)</f>
        <v>21.269457541291981</v>
      </c>
      <c r="X101" s="231" t="e">
        <f>VLOOKUP(DATE(YEAR(F101),MONTH(F101)-1,1),Índices!$A$27:$O$10020,6,0)</f>
        <v>#NUM!</v>
      </c>
      <c r="Y101" s="239">
        <f>VLOOKUP(DATE(YEAR(L101),MONTH(L101)-1,1),Índices!$A$27:$I$10020,5,0)</f>
        <v>5.6252000000000004</v>
      </c>
      <c r="Z101" s="238">
        <f>'VN base'!B$2*($I101*VLOOKUP(DATE(YEAR($L101),MONTH($L101)-1,1),Índices!$A:$I,2,0)/Índices!$B$122
                                 +$J101*VLOOKUP(DATE(YEAR($L101),MONTH($L101)-1,1),Índices!$A:$I,2,0)/Índices!$B$122
                                 +$K101*VLOOKUP(DATE(YEAR($L101),MONTH($L101)-1,1),Índices!$A:$I,5,0)/Índices!$F$122)</f>
        <v>0</v>
      </c>
      <c r="AA101" s="238">
        <f>'VN base'!C$2*($I101*VLOOKUP(DATE(YEAR($L101),MONTH($L101)-1,1),Índices!$A:$I,2,0)/Índices!$B$122
                                 +$J101*VLOOKUP(DATE(YEAR($L101),MONTH($L101)-1,1),Índices!$A:$I,2,0)/Índices!$B$122
                                 +$K101*VLOOKUP(DATE(YEAR($L101),MONTH($L101)-1,1),Índices!$A:$I,5,0)/Índices!$F$122)</f>
        <v>0</v>
      </c>
      <c r="AB101" s="238">
        <f>'VN base'!D$2*($I101*VLOOKUP(DATE(YEAR($L101),MONTH($L101)-1,1),Índices!$A:$I,2,0)/Índices!$B$122
                                 +$J101*VLOOKUP(DATE(YEAR($L101),MONTH($L101)-1,1),Índices!$A:$I,2,0)/Índices!$B$122
                                 +$K101*VLOOKUP(DATE(YEAR($L101),MONTH($L101)-1,1),Índices!$A:$I,5,0)/Índices!$F$122)</f>
        <v>0</v>
      </c>
      <c r="AC101" s="238">
        <f>'VN base'!E$2*($I101*VLOOKUP(DATE(YEAR($L101),MONTH($L101)-1,1),Índices!$A:$I,2,0)/Índices!$B$122
                                 +$J101*VLOOKUP(DATE(YEAR($L101),MONTH($L101)-1,1),Índices!$A:$I,2,0)/Índices!$B$122
                                 +$K101*VLOOKUP(DATE(YEAR($L101),MONTH($L101)-1,1),Índices!$A:$I,5,0)/Índices!$F$122)</f>
        <v>0</v>
      </c>
      <c r="AD101" s="238">
        <f>'VN base'!F$2*($I101*VLOOKUP(DATE(YEAR($L101),MONTH($L101)-1,1),Índices!$A:$I,2,0)/Índices!$B$122
                                 +$J101*VLOOKUP(DATE(YEAR($L101),MONTH($L101)-1,1),Índices!$A:$I,2,0)/Índices!$B$122
                                 +$K101*VLOOKUP(DATE(YEAR($L101),MONTH($L101)-1,1),Índices!$A:$I,5,0)/Índices!$F$122)</f>
        <v>0</v>
      </c>
      <c r="AE101" s="238">
        <f>'VN base'!G$2*($I101*VLOOKUP(DATE(YEAR($L101),MONTH($L101)-1,1),Índices!$A:$I,2,0)/Índices!$B$122
                                 +$J101*VLOOKUP(DATE(YEAR($L101),MONTH($L101)-1,1),Índices!$A:$I,2,0)/Índices!$B$122
                                 +$K101*VLOOKUP(DATE(YEAR($L101),MONTH($L101)-1,1),Índices!$A:$I,5,0)/Índices!$F$122)</f>
        <v>0</v>
      </c>
      <c r="AF101" s="238" t="str">
        <f>IF(J101=0," ",('VN base'!H$2*($I101*VLOOKUP(DATE(YEAR($L101),MONTH($L101)-1,1),Índices!$A:$I,2,0)/Índices!$B$128
                                                   +$J101*VLOOKUP(DATE(YEAR($L101),MONTH($L101)-1,1),Índices!$A:$I,9,0)/Índices!$I$128
                                                   +$K101*VLOOKUP(DATE(YEAR($L101),MONTH($L101)-1,1),Índices!$A:$I,6,0)/Índices!$F$128)))</f>
        <v xml:space="preserve"> </v>
      </c>
      <c r="AG101" s="238" t="str">
        <f>IF(J101=0," ",('VN base'!I$2*($I101*VLOOKUP(DATE(YEAR($L101),MONTH($L101)-1,1),Índices!$A:$I,2,0)/Índices!$B$128
                                                   +$J101*VLOOKUP(DATE(YEAR($L101),MONTH($L101)-1,1),Índices!$A:$I,9,0)/Índices!$I$128
                                                   +$K101*VLOOKUP(DATE(YEAR($L101),MONTH($L101)-1,1),Índices!$A:$I,6,0)/Índices!$F$128)))</f>
        <v xml:space="preserve"> </v>
      </c>
      <c r="AH101" s="240">
        <f t="shared" ca="1" si="18"/>
        <v>0</v>
      </c>
      <c r="AI101" s="233" t="str">
        <f t="shared" si="19"/>
        <v/>
      </c>
      <c r="AJ101" s="233" t="str">
        <f t="shared" si="11"/>
        <v/>
      </c>
      <c r="AK101" s="233" t="str">
        <f t="shared" si="12"/>
        <v/>
      </c>
      <c r="AL101" s="235" t="str">
        <f t="shared" si="13"/>
        <v/>
      </c>
      <c r="AM101" s="235" t="str">
        <f t="shared" si="14"/>
        <v/>
      </c>
      <c r="AN101" s="227">
        <f>(12*894300*VLOOKUP((DATE(YEAR(L101),MONTH(L101)-1,1)),Índices!$A$3:$L$50000,10,0)+
   4613016*VLOOKUP(DATE(YEAR(L101),MONTH(L101)-1,1),Índices!$A$3:$L$50000,11,0)*(94.55*VLOOKUP(DATE(YEAR(L101),MONTH(L101)-1,1),Índices!$A$3:$L$50000,2,0)/Índices!$B$195)+
   4474286*(94.55*VLOOKUP(DATE(YEAR(L101),MONTH(L101)-1,1),Índices!$A$3:$L$50000,2,0)/Índices!$B$195))/
   4474286</f>
        <v>264.02510498339228</v>
      </c>
      <c r="AO101" s="240" t="str">
        <f t="shared" si="20"/>
        <v/>
      </c>
    </row>
    <row r="102" spans="1:41" ht="15.75" customHeight="1" x14ac:dyDescent="0.25">
      <c r="A102" s="241">
        <f>'Dados de contrato'!F102</f>
        <v>101</v>
      </c>
      <c r="B102" s="245" t="str">
        <f ca="1">OFFSET('Dados de contrato'!C$1,A102,0,1,1)</f>
        <v>Equatorial PA</v>
      </c>
      <c r="C102" s="246" t="str">
        <f ca="1">OFFSET('Dados de contrato'!D$1,A102,0,1,1)</f>
        <v>Consórcio de Energia do Pará</v>
      </c>
      <c r="D102" s="247" t="str">
        <f>VLOOKUP($A102,'Dados de contrato'!$F$2:$AJ$130,'Dados de contrato'!J$131,0)</f>
        <v>48500.004383/2016-56</v>
      </c>
      <c r="E102" s="233">
        <f>VLOOKUP($A102,'Dados de contrato'!$F$2:$AJ$130,'Dados de contrato'!M$131,0)</f>
        <v>1288</v>
      </c>
      <c r="F102" s="242">
        <f>VLOOKUP($A102,'Dados de contrato'!$F$2:$AJ$130,'Dados de contrato'!N$131,0)</f>
        <v>42461</v>
      </c>
      <c r="G102" s="241">
        <f>VLOOKUP($A102,'Dados de contrato'!$F$2:$AJ$130,'Dados de contrato'!V$131,0)</f>
        <v>11</v>
      </c>
      <c r="H102" s="241">
        <f>VLOOKUP($A102,'Dados de contrato'!$F$2:$AJ$130,'Dados de contrato'!W$131,0)</f>
        <v>0</v>
      </c>
      <c r="I102" s="266">
        <f>VLOOKUP($A102,'Dados de contrato'!$F$2:$AJ$130,'Dados de contrato'!X$131,0)</f>
        <v>0</v>
      </c>
      <c r="J102" s="266">
        <f>VLOOKUP($A102,'Dados de contrato'!$F$2:$AJ$130,'Dados de contrato'!Y$131,0)</f>
        <v>0</v>
      </c>
      <c r="K102" s="266">
        <f>VLOOKUP($A102,'Dados de contrato'!$F$2:$AJ$130,'Dados de contrato'!Z$131,0)</f>
        <v>0</v>
      </c>
      <c r="L102" s="234">
        <v>44136</v>
      </c>
      <c r="M102" s="233" t="str">
        <f t="shared" si="15"/>
        <v>não se aplica</v>
      </c>
      <c r="N102" s="235" t="str">
        <f t="shared" ca="1" si="16"/>
        <v>não se aplica</v>
      </c>
      <c r="O102" s="236" t="str">
        <f t="shared" ca="1" si="17"/>
        <v>0</v>
      </c>
      <c r="P102" s="237">
        <f>VLOOKUP(DATE(YEAR(F102),MONTH(F102)-1,1),Índices!$A$27:$I$10020,2,0)</f>
        <v>635.34900000000005</v>
      </c>
      <c r="Q102" s="237">
        <f>VLOOKUP(DATE(YEAR(L102),MONTH(L102)-1,1),Índices!$A$27:$I$10020,2,0)</f>
        <v>896.505</v>
      </c>
      <c r="R102" s="230">
        <f>VLOOKUP(DATE(YEAR(F102),MONTH(F102)-1,1),Índices!$A$27:$I$10020,3,0)</f>
        <v>4610.92</v>
      </c>
      <c r="S102" s="230">
        <f>VLOOKUP(DATE(YEAR(L102),MONTH(L102)-1,1),Índices!$A$27:$I$10020,3,0)</f>
        <v>5438.12</v>
      </c>
      <c r="T102" s="230">
        <f>VLOOKUP(DATE(YEAR(F102),MONTH(F102)-1,1),Índices!$A$27:$O$10020,4,0)</f>
        <v>4771.3599999999997</v>
      </c>
      <c r="U102" s="230">
        <f>VLOOKUP(DATE(YEAR(L102),MONTH(L102)-1,1),Índices!$A$27:$O$10020,4,0)</f>
        <v>5610.72</v>
      </c>
      <c r="V102" s="231">
        <f>VLOOKUP(DATE(YEAR(F102),MONTH(F102)-1,1),Índices!$A$27:$O$10020,9,0)</f>
        <v>14.756162547756617</v>
      </c>
      <c r="W102" s="231">
        <f>VLOOKUP(DATE(YEAR(L102),MONTH(L102)-1,1),Índices!$A$27:$O$10020,9,0)</f>
        <v>21.269457541291981</v>
      </c>
      <c r="X102" s="231">
        <f>VLOOKUP(DATE(YEAR(F102),MONTH(F102)-1,1),Índices!$A$27:$O$10020,6,0)</f>
        <v>3.7039</v>
      </c>
      <c r="Y102" s="239">
        <f>VLOOKUP(DATE(YEAR(L102),MONTH(L102)-1,1),Índices!$A$27:$I$10020,5,0)</f>
        <v>5.6252000000000004</v>
      </c>
      <c r="Z102" s="238">
        <f>'VN base'!B$2*($I102*VLOOKUP(DATE(YEAR($L102),MONTH($L102)-1,1),Índices!$A:$I,2,0)/Índices!$B$122
                                 +$J102*VLOOKUP(DATE(YEAR($L102),MONTH($L102)-1,1),Índices!$A:$I,2,0)/Índices!$B$122
                                 +$K102*VLOOKUP(DATE(YEAR($L102),MONTH($L102)-1,1),Índices!$A:$I,5,0)/Índices!$F$122)</f>
        <v>0</v>
      </c>
      <c r="AA102" s="238">
        <f>'VN base'!C$2*($I102*VLOOKUP(DATE(YEAR($L102),MONTH($L102)-1,1),Índices!$A:$I,2,0)/Índices!$B$122
                                 +$J102*VLOOKUP(DATE(YEAR($L102),MONTH($L102)-1,1),Índices!$A:$I,2,0)/Índices!$B$122
                                 +$K102*VLOOKUP(DATE(YEAR($L102),MONTH($L102)-1,1),Índices!$A:$I,5,0)/Índices!$F$122)</f>
        <v>0</v>
      </c>
      <c r="AB102" s="238">
        <f>'VN base'!D$2*($I102*VLOOKUP(DATE(YEAR($L102),MONTH($L102)-1,1),Índices!$A:$I,2,0)/Índices!$B$122
                                 +$J102*VLOOKUP(DATE(YEAR($L102),MONTH($L102)-1,1),Índices!$A:$I,2,0)/Índices!$B$122
                                 +$K102*VLOOKUP(DATE(YEAR($L102),MONTH($L102)-1,1),Índices!$A:$I,5,0)/Índices!$F$122)</f>
        <v>0</v>
      </c>
      <c r="AC102" s="238">
        <f>'VN base'!E$2*($I102*VLOOKUP(DATE(YEAR($L102),MONTH($L102)-1,1),Índices!$A:$I,2,0)/Índices!$B$122
                                 +$J102*VLOOKUP(DATE(YEAR($L102),MONTH($L102)-1,1),Índices!$A:$I,2,0)/Índices!$B$122
                                 +$K102*VLOOKUP(DATE(YEAR($L102),MONTH($L102)-1,1),Índices!$A:$I,5,0)/Índices!$F$122)</f>
        <v>0</v>
      </c>
      <c r="AD102" s="238">
        <f>'VN base'!F$2*($I102*VLOOKUP(DATE(YEAR($L102),MONTH($L102)-1,1),Índices!$A:$I,2,0)/Índices!$B$122
                                 +$J102*VLOOKUP(DATE(YEAR($L102),MONTH($L102)-1,1),Índices!$A:$I,2,0)/Índices!$B$122
                                 +$K102*VLOOKUP(DATE(YEAR($L102),MONTH($L102)-1,1),Índices!$A:$I,5,0)/Índices!$F$122)</f>
        <v>0</v>
      </c>
      <c r="AE102" s="238">
        <f>'VN base'!G$2*($I102*VLOOKUP(DATE(YEAR($L102),MONTH($L102)-1,1),Índices!$A:$I,2,0)/Índices!$B$122
                                 +$J102*VLOOKUP(DATE(YEAR($L102),MONTH($L102)-1,1),Índices!$A:$I,2,0)/Índices!$B$122
                                 +$K102*VLOOKUP(DATE(YEAR($L102),MONTH($L102)-1,1),Índices!$A:$I,5,0)/Índices!$F$122)</f>
        <v>0</v>
      </c>
      <c r="AF102" s="238" t="str">
        <f>IF(J102=0," ",('VN base'!H$2*($I102*VLOOKUP(DATE(YEAR($L102),MONTH($L102)-1,1),Índices!$A:$I,2,0)/Índices!$B$128
                                                   +$J102*VLOOKUP(DATE(YEAR($L102),MONTH($L102)-1,1),Índices!$A:$I,9,0)/Índices!$I$128
                                                   +$K102*VLOOKUP(DATE(YEAR($L102),MONTH($L102)-1,1),Índices!$A:$I,6,0)/Índices!$F$128)))</f>
        <v xml:space="preserve"> </v>
      </c>
      <c r="AG102" s="238" t="str">
        <f>IF(J102=0," ",('VN base'!I$2*($I102*VLOOKUP(DATE(YEAR($L102),MONTH($L102)-1,1),Índices!$A:$I,2,0)/Índices!$B$128
                                                   +$J102*VLOOKUP(DATE(YEAR($L102),MONTH($L102)-1,1),Índices!$A:$I,9,0)/Índices!$I$128
                                                   +$K102*VLOOKUP(DATE(YEAR($L102),MONTH($L102)-1,1),Índices!$A:$I,6,0)/Índices!$F$128)))</f>
        <v xml:space="preserve"> </v>
      </c>
      <c r="AH102" s="240">
        <f t="shared" ca="1" si="18"/>
        <v>0</v>
      </c>
      <c r="AI102" s="233">
        <f t="shared" si="19"/>
        <v>1817.4238725487878</v>
      </c>
      <c r="AJ102" s="233">
        <f t="shared" si="11"/>
        <v>218386.14856581949</v>
      </c>
      <c r="AK102" s="233">
        <f t="shared" si="12"/>
        <v>12.973402271130274</v>
      </c>
      <c r="AL102" s="235">
        <f t="shared" si="13"/>
        <v>0</v>
      </c>
      <c r="AM102" s="235">
        <f t="shared" si="14"/>
        <v>0</v>
      </c>
      <c r="AN102" s="227">
        <f>(12*894300*VLOOKUP((DATE(YEAR(L102),MONTH(L102)-1,1)),Índices!$A$3:$L$50000,10,0)+
   4613016*VLOOKUP(DATE(YEAR(L102),MONTH(L102)-1,1),Índices!$A$3:$L$50000,11,0)*(94.55*VLOOKUP(DATE(YEAR(L102),MONTH(L102)-1,1),Índices!$A$3:$L$50000,2,0)/Índices!$B$195)+
   4474286*(94.55*VLOOKUP(DATE(YEAR(L102),MONTH(L102)-1,1),Índices!$A$3:$L$50000,2,0)/Índices!$B$195))/
   4474286</f>
        <v>264.02510498339228</v>
      </c>
      <c r="AO102" s="240" t="str">
        <f t="shared" si="20"/>
        <v/>
      </c>
    </row>
    <row r="103" spans="1:41" ht="15.75" customHeight="1" x14ac:dyDescent="0.25">
      <c r="A103" s="241">
        <f>'Dados de contrato'!F103</f>
        <v>102</v>
      </c>
      <c r="B103" s="245" t="str">
        <f ca="1">OFFSET('Dados de contrato'!C$1,A103,0,1,1)</f>
        <v>Energisa AC</v>
      </c>
      <c r="C103" s="246" t="str">
        <f ca="1">OFFSET('Dados de contrato'!D$1,A103,0,1,1)</f>
        <v>Acre Geração de Energia ltda</v>
      </c>
      <c r="D103" s="247" t="str">
        <f>VLOOKUP($A103,'Dados de contrato'!$F$2:$AJ$130,'Dados de contrato'!J$131,0)</f>
        <v>485000.005895/2016-30</v>
      </c>
      <c r="E103" s="233">
        <f>VLOOKUP($A103,'Dados de contrato'!$F$2:$AJ$130,'Dados de contrato'!M$131,0)</f>
        <v>0</v>
      </c>
      <c r="F103" s="242">
        <f>VLOOKUP($A103,'Dados de contrato'!$F$2:$AJ$130,'Dados de contrato'!N$131,0)</f>
        <v>0</v>
      </c>
      <c r="G103" s="241">
        <f>VLOOKUP($A103,'Dados de contrato'!$F$2:$AJ$130,'Dados de contrato'!V$131,0)</f>
        <v>11</v>
      </c>
      <c r="H103" s="241">
        <f>VLOOKUP($A103,'Dados de contrato'!$F$2:$AJ$130,'Dados de contrato'!W$131,0)</f>
        <v>0</v>
      </c>
      <c r="I103" s="266">
        <f>VLOOKUP($A103,'Dados de contrato'!$F$2:$AJ$130,'Dados de contrato'!X$131,0)</f>
        <v>0</v>
      </c>
      <c r="J103" s="266">
        <f>VLOOKUP($A103,'Dados de contrato'!$F$2:$AJ$130,'Dados de contrato'!Y$131,0)</f>
        <v>0</v>
      </c>
      <c r="K103" s="266">
        <f>VLOOKUP($A103,'Dados de contrato'!$F$2:$AJ$130,'Dados de contrato'!Z$131,0)</f>
        <v>0</v>
      </c>
      <c r="L103" s="234">
        <v>44136</v>
      </c>
      <c r="M103" s="233" t="str">
        <f t="shared" si="15"/>
        <v>não se aplica</v>
      </c>
      <c r="N103" s="235" t="str">
        <f t="shared" ca="1" si="16"/>
        <v>não se aplica</v>
      </c>
      <c r="O103" s="236" t="str">
        <f t="shared" ca="1" si="17"/>
        <v>0</v>
      </c>
      <c r="P103" s="237" t="e">
        <f>VLOOKUP(DATE(YEAR(F103),MONTH(F103)-1,1),Índices!$A$27:$I$10020,2,0)</f>
        <v>#NUM!</v>
      </c>
      <c r="Q103" s="237">
        <f>VLOOKUP(DATE(YEAR(L103),MONTH(L103)-1,1),Índices!$A$27:$I$10020,2,0)</f>
        <v>896.505</v>
      </c>
      <c r="R103" s="230" t="e">
        <f>VLOOKUP(DATE(YEAR(F103),MONTH(F103)-1,1),Índices!$A$27:$I$10020,3,0)</f>
        <v>#NUM!</v>
      </c>
      <c r="S103" s="230">
        <f>VLOOKUP(DATE(YEAR(L103),MONTH(L103)-1,1),Índices!$A$27:$I$10020,3,0)</f>
        <v>5438.12</v>
      </c>
      <c r="T103" s="230" t="e">
        <f>VLOOKUP(DATE(YEAR(F103),MONTH(F103)-1,1),Índices!$A$27:$O$10020,4,0)</f>
        <v>#NUM!</v>
      </c>
      <c r="U103" s="230">
        <f>VLOOKUP(DATE(YEAR(L103),MONTH(L103)-1,1),Índices!$A$27:$O$10020,4,0)</f>
        <v>5610.72</v>
      </c>
      <c r="V103" s="231" t="e">
        <f>VLOOKUP(DATE(YEAR(F103),MONTH(F103)-1,1),Índices!$A$27:$O$10020,9,0)</f>
        <v>#NUM!</v>
      </c>
      <c r="W103" s="231">
        <f>VLOOKUP(DATE(YEAR(L103),MONTH(L103)-1,1),Índices!$A$27:$O$10020,9,0)</f>
        <v>21.269457541291981</v>
      </c>
      <c r="X103" s="231" t="e">
        <f>VLOOKUP(DATE(YEAR(F103),MONTH(F103)-1,1),Índices!$A$27:$O$10020,6,0)</f>
        <v>#NUM!</v>
      </c>
      <c r="Y103" s="239">
        <f>VLOOKUP(DATE(YEAR(L103),MONTH(L103)-1,1),Índices!$A$27:$I$10020,5,0)</f>
        <v>5.6252000000000004</v>
      </c>
      <c r="Z103" s="238">
        <f>'VN base'!B$2*($I103*VLOOKUP(DATE(YEAR($L103),MONTH($L103)-1,1),Índices!$A:$I,2,0)/Índices!$B$122
                                 +$J103*VLOOKUP(DATE(YEAR($L103),MONTH($L103)-1,1),Índices!$A:$I,2,0)/Índices!$B$122
                                 +$K103*VLOOKUP(DATE(YEAR($L103),MONTH($L103)-1,1),Índices!$A:$I,5,0)/Índices!$F$122)</f>
        <v>0</v>
      </c>
      <c r="AA103" s="238">
        <f>'VN base'!C$2*($I103*VLOOKUP(DATE(YEAR($L103),MONTH($L103)-1,1),Índices!$A:$I,2,0)/Índices!$B$122
                                 +$J103*VLOOKUP(DATE(YEAR($L103),MONTH($L103)-1,1),Índices!$A:$I,2,0)/Índices!$B$122
                                 +$K103*VLOOKUP(DATE(YEAR($L103),MONTH($L103)-1,1),Índices!$A:$I,5,0)/Índices!$F$122)</f>
        <v>0</v>
      </c>
      <c r="AB103" s="238">
        <f>'VN base'!D$2*($I103*VLOOKUP(DATE(YEAR($L103),MONTH($L103)-1,1),Índices!$A:$I,2,0)/Índices!$B$122
                                 +$J103*VLOOKUP(DATE(YEAR($L103),MONTH($L103)-1,1),Índices!$A:$I,2,0)/Índices!$B$122
                                 +$K103*VLOOKUP(DATE(YEAR($L103),MONTH($L103)-1,1),Índices!$A:$I,5,0)/Índices!$F$122)</f>
        <v>0</v>
      </c>
      <c r="AC103" s="238">
        <f>'VN base'!E$2*($I103*VLOOKUP(DATE(YEAR($L103),MONTH($L103)-1,1),Índices!$A:$I,2,0)/Índices!$B$122
                                 +$J103*VLOOKUP(DATE(YEAR($L103),MONTH($L103)-1,1),Índices!$A:$I,2,0)/Índices!$B$122
                                 +$K103*VLOOKUP(DATE(YEAR($L103),MONTH($L103)-1,1),Índices!$A:$I,5,0)/Índices!$F$122)</f>
        <v>0</v>
      </c>
      <c r="AD103" s="238">
        <f>'VN base'!F$2*($I103*VLOOKUP(DATE(YEAR($L103),MONTH($L103)-1,1),Índices!$A:$I,2,0)/Índices!$B$122
                                 +$J103*VLOOKUP(DATE(YEAR($L103),MONTH($L103)-1,1),Índices!$A:$I,2,0)/Índices!$B$122
                                 +$K103*VLOOKUP(DATE(YEAR($L103),MONTH($L103)-1,1),Índices!$A:$I,5,0)/Índices!$F$122)</f>
        <v>0</v>
      </c>
      <c r="AE103" s="238">
        <f>'VN base'!G$2*($I103*VLOOKUP(DATE(YEAR($L103),MONTH($L103)-1,1),Índices!$A:$I,2,0)/Índices!$B$122
                                 +$J103*VLOOKUP(DATE(YEAR($L103),MONTH($L103)-1,1),Índices!$A:$I,2,0)/Índices!$B$122
                                 +$K103*VLOOKUP(DATE(YEAR($L103),MONTH($L103)-1,1),Índices!$A:$I,5,0)/Índices!$F$122)</f>
        <v>0</v>
      </c>
      <c r="AF103" s="238" t="str">
        <f>IF(J103=0," ",('VN base'!H$2*($I103*VLOOKUP(DATE(YEAR($L103),MONTH($L103)-1,1),Índices!$A:$I,2,0)/Índices!$B$128
                                                   +$J103*VLOOKUP(DATE(YEAR($L103),MONTH($L103)-1,1),Índices!$A:$I,9,0)/Índices!$I$128
                                                   +$K103*VLOOKUP(DATE(YEAR($L103),MONTH($L103)-1,1),Índices!$A:$I,6,0)/Índices!$F$128)))</f>
        <v xml:space="preserve"> </v>
      </c>
      <c r="AG103" s="238" t="str">
        <f>IF(J103=0," ",('VN base'!I$2*($I103*VLOOKUP(DATE(YEAR($L103),MONTH($L103)-1,1),Índices!$A:$I,2,0)/Índices!$B$128
                                                   +$J103*VLOOKUP(DATE(YEAR($L103),MONTH($L103)-1,1),Índices!$A:$I,9,0)/Índices!$I$128
                                                   +$K103*VLOOKUP(DATE(YEAR($L103),MONTH($L103)-1,1),Índices!$A:$I,6,0)/Índices!$F$128)))</f>
        <v xml:space="preserve"> </v>
      </c>
      <c r="AH103" s="240">
        <f t="shared" ca="1" si="18"/>
        <v>0</v>
      </c>
      <c r="AI103" s="233" t="str">
        <f t="shared" si="19"/>
        <v/>
      </c>
      <c r="AJ103" s="233" t="str">
        <f t="shared" si="11"/>
        <v/>
      </c>
      <c r="AK103" s="233" t="str">
        <f t="shared" si="12"/>
        <v/>
      </c>
      <c r="AL103" s="235" t="str">
        <f t="shared" si="13"/>
        <v/>
      </c>
      <c r="AM103" s="235" t="str">
        <f t="shared" si="14"/>
        <v/>
      </c>
      <c r="AN103" s="227">
        <f>(12*894300*VLOOKUP((DATE(YEAR(L103),MONTH(L103)-1,1)),Índices!$A$3:$L$50000,10,0)+
   4613016*VLOOKUP(DATE(YEAR(L103),MONTH(L103)-1,1),Índices!$A$3:$L$50000,11,0)*(94.55*VLOOKUP(DATE(YEAR(L103),MONTH(L103)-1,1),Índices!$A$3:$L$50000,2,0)/Índices!$B$195)+
   4474286*(94.55*VLOOKUP(DATE(YEAR(L103),MONTH(L103)-1,1),Índices!$A$3:$L$50000,2,0)/Índices!$B$195))/
   4474286</f>
        <v>264.02510498339228</v>
      </c>
      <c r="AO103" s="240" t="str">
        <f t="shared" si="20"/>
        <v/>
      </c>
    </row>
    <row r="104" spans="1:41" ht="15.75" customHeight="1" x14ac:dyDescent="0.25">
      <c r="A104" s="241">
        <f>'Dados de contrato'!F104</f>
        <v>103</v>
      </c>
      <c r="B104" s="245" t="str">
        <f ca="1">OFFSET('Dados de contrato'!C$1,A104,0,1,1)</f>
        <v>Chesp</v>
      </c>
      <c r="C104" s="246" t="str">
        <f ca="1">OFFSET('Dados de contrato'!D$1,A104,0,1,1)</f>
        <v>Copel Geração</v>
      </c>
      <c r="D104" s="247" t="str">
        <f>VLOOKUP($A104,'Dados de contrato'!$F$2:$AJ$130,'Dados de contrato'!J$131,0)</f>
        <v>48500.003748/2016-25</v>
      </c>
      <c r="E104" s="233">
        <f>VLOOKUP($A104,'Dados de contrato'!$F$2:$AJ$130,'Dados de contrato'!M$131,0)</f>
        <v>140</v>
      </c>
      <c r="F104" s="242">
        <f>VLOOKUP($A104,'Dados de contrato'!$F$2:$AJ$130,'Dados de contrato'!N$131,0)</f>
        <v>42522</v>
      </c>
      <c r="G104" s="241">
        <f>VLOOKUP($A104,'Dados de contrato'!$F$2:$AJ$130,'Dados de contrato'!V$131,0)</f>
        <v>0</v>
      </c>
      <c r="H104" s="241">
        <f>VLOOKUP($A104,'Dados de contrato'!$F$2:$AJ$130,'Dados de contrato'!W$131,0)</f>
        <v>12</v>
      </c>
      <c r="I104" s="266">
        <f>VLOOKUP($A104,'Dados de contrato'!$F$2:$AJ$130,'Dados de contrato'!X$131,0)</f>
        <v>0</v>
      </c>
      <c r="J104" s="266">
        <f>VLOOKUP($A104,'Dados de contrato'!$F$2:$AJ$130,'Dados de contrato'!Y$131,0)</f>
        <v>0</v>
      </c>
      <c r="K104" s="266">
        <f>VLOOKUP($A104,'Dados de contrato'!$F$2:$AJ$130,'Dados de contrato'!Z$131,0)</f>
        <v>0</v>
      </c>
      <c r="L104" s="234">
        <v>44136</v>
      </c>
      <c r="M104" s="233" t="str">
        <f t="shared" si="15"/>
        <v>não se aplica</v>
      </c>
      <c r="N104" s="235" t="str">
        <f t="shared" ca="1" si="16"/>
        <v>não se aplica</v>
      </c>
      <c r="O104" s="236" t="str">
        <f t="shared" ca="1" si="17"/>
        <v>0</v>
      </c>
      <c r="P104" s="237">
        <f>VLOOKUP(DATE(YEAR(F104),MONTH(F104)-1,1),Índices!$A$27:$I$10020,2,0)</f>
        <v>642.65099999999995</v>
      </c>
      <c r="Q104" s="237">
        <f>VLOOKUP(DATE(YEAR(L104),MONTH(L104)-1,1),Índices!$A$27:$I$10020,2,0)</f>
        <v>896.505</v>
      </c>
      <c r="R104" s="230">
        <f>VLOOKUP(DATE(YEAR(F104),MONTH(F104)-1,1),Índices!$A$27:$I$10020,3,0)</f>
        <v>4675.2299999999996</v>
      </c>
      <c r="S104" s="230">
        <f>VLOOKUP(DATE(YEAR(L104),MONTH(L104)-1,1),Índices!$A$27:$I$10020,3,0)</f>
        <v>5438.12</v>
      </c>
      <c r="T104" s="230">
        <f>VLOOKUP(DATE(YEAR(F104),MONTH(F104)-1,1),Índices!$A$27:$O$10020,4,0)</f>
        <v>4848.95</v>
      </c>
      <c r="U104" s="230">
        <f>VLOOKUP(DATE(YEAR(L104),MONTH(L104)-1,1),Índices!$A$27:$O$10020,4,0)</f>
        <v>5610.72</v>
      </c>
      <c r="V104" s="231">
        <f>VLOOKUP(DATE(YEAR(F104),MONTH(F104)-1,1),Índices!$A$27:$O$10020,9,0)</f>
        <v>13.771650414802114</v>
      </c>
      <c r="W104" s="231">
        <f>VLOOKUP(DATE(YEAR(L104),MONTH(L104)-1,1),Índices!$A$27:$O$10020,9,0)</f>
        <v>21.269457541291981</v>
      </c>
      <c r="X104" s="231">
        <f>VLOOKUP(DATE(YEAR(F104),MONTH(F104)-1,1),Índices!$A$27:$O$10020,6,0)</f>
        <v>3.5392999999999999</v>
      </c>
      <c r="Y104" s="239">
        <f>VLOOKUP(DATE(YEAR(L104),MONTH(L104)-1,1),Índices!$A$27:$I$10020,5,0)</f>
        <v>5.6252000000000004</v>
      </c>
      <c r="Z104" s="238">
        <f>'VN base'!B$2*($I104*VLOOKUP(DATE(YEAR($L104),MONTH($L104)-1,1),Índices!$A:$I,2,0)/Índices!$B$122
                                 +$J104*VLOOKUP(DATE(YEAR($L104),MONTH($L104)-1,1),Índices!$A:$I,2,0)/Índices!$B$122
                                 +$K104*VLOOKUP(DATE(YEAR($L104),MONTH($L104)-1,1),Índices!$A:$I,5,0)/Índices!$F$122)</f>
        <v>0</v>
      </c>
      <c r="AA104" s="238">
        <f>'VN base'!C$2*($I104*VLOOKUP(DATE(YEAR($L104),MONTH($L104)-1,1),Índices!$A:$I,2,0)/Índices!$B$122
                                 +$J104*VLOOKUP(DATE(YEAR($L104),MONTH($L104)-1,1),Índices!$A:$I,2,0)/Índices!$B$122
                                 +$K104*VLOOKUP(DATE(YEAR($L104),MONTH($L104)-1,1),Índices!$A:$I,5,0)/Índices!$F$122)</f>
        <v>0</v>
      </c>
      <c r="AB104" s="238">
        <f>'VN base'!D$2*($I104*VLOOKUP(DATE(YEAR($L104),MONTH($L104)-1,1),Índices!$A:$I,2,0)/Índices!$B$122
                                 +$J104*VLOOKUP(DATE(YEAR($L104),MONTH($L104)-1,1),Índices!$A:$I,2,0)/Índices!$B$122
                                 +$K104*VLOOKUP(DATE(YEAR($L104),MONTH($L104)-1,1),Índices!$A:$I,5,0)/Índices!$F$122)</f>
        <v>0</v>
      </c>
      <c r="AC104" s="238">
        <f>'VN base'!E$2*($I104*VLOOKUP(DATE(YEAR($L104),MONTH($L104)-1,1),Índices!$A:$I,2,0)/Índices!$B$122
                                 +$J104*VLOOKUP(DATE(YEAR($L104),MONTH($L104)-1,1),Índices!$A:$I,2,0)/Índices!$B$122
                                 +$K104*VLOOKUP(DATE(YEAR($L104),MONTH($L104)-1,1),Índices!$A:$I,5,0)/Índices!$F$122)</f>
        <v>0</v>
      </c>
      <c r="AD104" s="238">
        <f>'VN base'!F$2*($I104*VLOOKUP(DATE(YEAR($L104),MONTH($L104)-1,1),Índices!$A:$I,2,0)/Índices!$B$122
                                 +$J104*VLOOKUP(DATE(YEAR($L104),MONTH($L104)-1,1),Índices!$A:$I,2,0)/Índices!$B$122
                                 +$K104*VLOOKUP(DATE(YEAR($L104),MONTH($L104)-1,1),Índices!$A:$I,5,0)/Índices!$F$122)</f>
        <v>0</v>
      </c>
      <c r="AE104" s="238">
        <f>'VN base'!G$2*($I104*VLOOKUP(DATE(YEAR($L104),MONTH($L104)-1,1),Índices!$A:$I,2,0)/Índices!$B$122
                                 +$J104*VLOOKUP(DATE(YEAR($L104),MONTH($L104)-1,1),Índices!$A:$I,2,0)/Índices!$B$122
                                 +$K104*VLOOKUP(DATE(YEAR($L104),MONTH($L104)-1,1),Índices!$A:$I,5,0)/Índices!$F$122)</f>
        <v>0</v>
      </c>
      <c r="AF104" s="238" t="str">
        <f>IF(J104=0," ",('VN base'!H$2*($I104*VLOOKUP(DATE(YEAR($L104),MONTH($L104)-1,1),Índices!$A:$I,2,0)/Índices!$B$128
                                                   +$J104*VLOOKUP(DATE(YEAR($L104),MONTH($L104)-1,1),Índices!$A:$I,9,0)/Índices!$I$128
                                                   +$K104*VLOOKUP(DATE(YEAR($L104),MONTH($L104)-1,1),Índices!$A:$I,6,0)/Índices!$F$128)))</f>
        <v xml:space="preserve"> </v>
      </c>
      <c r="AG104" s="238" t="str">
        <f>IF(J104=0," ",('VN base'!I$2*($I104*VLOOKUP(DATE(YEAR($L104),MONTH($L104)-1,1),Índices!$A:$I,2,0)/Índices!$B$128
                                                   +$J104*VLOOKUP(DATE(YEAR($L104),MONTH($L104)-1,1),Índices!$A:$I,9,0)/Índices!$I$128
                                                   +$K104*VLOOKUP(DATE(YEAR($L104),MONTH($L104)-1,1),Índices!$A:$I,6,0)/Índices!$F$128)))</f>
        <v xml:space="preserve"> </v>
      </c>
      <c r="AH104" s="240">
        <f t="shared" ca="1" si="18"/>
        <v>0</v>
      </c>
      <c r="AI104" s="233">
        <f t="shared" si="19"/>
        <v>195.3014933455328</v>
      </c>
      <c r="AJ104" s="233">
        <f t="shared" si="11"/>
        <v>221750.1632004283</v>
      </c>
      <c r="AK104" s="233">
        <f t="shared" si="12"/>
        <v>0</v>
      </c>
      <c r="AL104" s="235">
        <f t="shared" si="13"/>
        <v>10.699910998653946</v>
      </c>
      <c r="AM104" s="235">
        <f t="shared" si="14"/>
        <v>0</v>
      </c>
      <c r="AN104" s="227">
        <f>(12*894300*VLOOKUP((DATE(YEAR(L104),MONTH(L104)-1,1)),Índices!$A$3:$L$50000,10,0)+
   4613016*VLOOKUP(DATE(YEAR(L104),MONTH(L104)-1,1),Índices!$A$3:$L$50000,11,0)*(94.55*VLOOKUP(DATE(YEAR(L104),MONTH(L104)-1,1),Índices!$A$3:$L$50000,2,0)/Índices!$B$195)+
   4474286*(94.55*VLOOKUP(DATE(YEAR(L104),MONTH(L104)-1,1),Índices!$A$3:$L$50000,2,0)/Índices!$B$195))/
   4474286</f>
        <v>264.02510498339228</v>
      </c>
      <c r="AO104" s="240" t="str">
        <f t="shared" si="20"/>
        <v>ERRO</v>
      </c>
    </row>
    <row r="105" spans="1:41" ht="15.75" customHeight="1" x14ac:dyDescent="0.25">
      <c r="A105" s="241">
        <f>'Dados de contrato'!F105</f>
        <v>104</v>
      </c>
      <c r="B105" s="245" t="str">
        <f ca="1">OFFSET('Dados de contrato'!C$1,A105,0,1,1)</f>
        <v>Mux Energia</v>
      </c>
      <c r="C105" s="246" t="str">
        <f ca="1">OFFSET('Dados de contrato'!D$1,A105,0,1,1)</f>
        <v>Copel Geração</v>
      </c>
      <c r="D105" s="247" t="str">
        <f>VLOOKUP($A105,'Dados de contrato'!$F$2:$AJ$130,'Dados de contrato'!J$131,0)</f>
        <v>48500.003748/2016-25</v>
      </c>
      <c r="E105" s="233">
        <f>VLOOKUP($A105,'Dados de contrato'!$F$2:$AJ$130,'Dados de contrato'!M$131,0)</f>
        <v>140</v>
      </c>
      <c r="F105" s="242">
        <f>VLOOKUP($A105,'Dados de contrato'!$F$2:$AJ$130,'Dados de contrato'!N$131,0)</f>
        <v>42522</v>
      </c>
      <c r="G105" s="241">
        <f>VLOOKUP($A105,'Dados de contrato'!$F$2:$AJ$130,'Dados de contrato'!V$131,0)</f>
        <v>0</v>
      </c>
      <c r="H105" s="241">
        <f>VLOOKUP($A105,'Dados de contrato'!$F$2:$AJ$130,'Dados de contrato'!W$131,0)</f>
        <v>12</v>
      </c>
      <c r="I105" s="266">
        <f>VLOOKUP($A105,'Dados de contrato'!$F$2:$AJ$130,'Dados de contrato'!X$131,0)</f>
        <v>0</v>
      </c>
      <c r="J105" s="266">
        <f>VLOOKUP($A105,'Dados de contrato'!$F$2:$AJ$130,'Dados de contrato'!Y$131,0)</f>
        <v>0</v>
      </c>
      <c r="K105" s="266">
        <f>VLOOKUP($A105,'Dados de contrato'!$F$2:$AJ$130,'Dados de contrato'!Z$131,0)</f>
        <v>0</v>
      </c>
      <c r="L105" s="234">
        <v>44136</v>
      </c>
      <c r="M105" s="233" t="str">
        <f t="shared" si="15"/>
        <v>não se aplica</v>
      </c>
      <c r="N105" s="235" t="str">
        <f t="shared" ca="1" si="16"/>
        <v>não se aplica</v>
      </c>
      <c r="O105" s="236" t="str">
        <f t="shared" ca="1" si="17"/>
        <v>0</v>
      </c>
      <c r="P105" s="237">
        <f>VLOOKUP(DATE(YEAR(F105),MONTH(F105)-1,1),Índices!$A$27:$I$10020,2,0)</f>
        <v>642.65099999999995</v>
      </c>
      <c r="Q105" s="237">
        <f>VLOOKUP(DATE(YEAR(L105),MONTH(L105)-1,1),Índices!$A$27:$I$10020,2,0)</f>
        <v>896.505</v>
      </c>
      <c r="R105" s="230">
        <f>VLOOKUP(DATE(YEAR(F105),MONTH(F105)-1,1),Índices!$A$27:$I$10020,3,0)</f>
        <v>4675.2299999999996</v>
      </c>
      <c r="S105" s="230">
        <f>VLOOKUP(DATE(YEAR(L105),MONTH(L105)-1,1),Índices!$A$27:$I$10020,3,0)</f>
        <v>5438.12</v>
      </c>
      <c r="T105" s="230">
        <f>VLOOKUP(DATE(YEAR(F105),MONTH(F105)-1,1),Índices!$A$27:$O$10020,4,0)</f>
        <v>4848.95</v>
      </c>
      <c r="U105" s="230">
        <f>VLOOKUP(DATE(YEAR(L105),MONTH(L105)-1,1),Índices!$A$27:$O$10020,4,0)</f>
        <v>5610.72</v>
      </c>
      <c r="V105" s="231">
        <f>VLOOKUP(DATE(YEAR(F105),MONTH(F105)-1,1),Índices!$A$27:$O$10020,9,0)</f>
        <v>13.771650414802114</v>
      </c>
      <c r="W105" s="231">
        <f>VLOOKUP(DATE(YEAR(L105),MONTH(L105)-1,1),Índices!$A$27:$O$10020,9,0)</f>
        <v>21.269457541291981</v>
      </c>
      <c r="X105" s="231">
        <f>VLOOKUP(DATE(YEAR(F105),MONTH(F105)-1,1),Índices!$A$27:$O$10020,6,0)</f>
        <v>3.5392999999999999</v>
      </c>
      <c r="Y105" s="239">
        <f>VLOOKUP(DATE(YEAR(L105),MONTH(L105)-1,1),Índices!$A$27:$I$10020,5,0)</f>
        <v>5.6252000000000004</v>
      </c>
      <c r="Z105" s="238">
        <f>'VN base'!B$2*($I105*VLOOKUP(DATE(YEAR($L105),MONTH($L105)-1,1),Índices!$A:$I,2,0)/Índices!$B$122
                                 +$J105*VLOOKUP(DATE(YEAR($L105),MONTH($L105)-1,1),Índices!$A:$I,2,0)/Índices!$B$122
                                 +$K105*VLOOKUP(DATE(YEAR($L105),MONTH($L105)-1,1),Índices!$A:$I,5,0)/Índices!$F$122)</f>
        <v>0</v>
      </c>
      <c r="AA105" s="238">
        <f>'VN base'!C$2*($I105*VLOOKUP(DATE(YEAR($L105),MONTH($L105)-1,1),Índices!$A:$I,2,0)/Índices!$B$122
                                 +$J105*VLOOKUP(DATE(YEAR($L105),MONTH($L105)-1,1),Índices!$A:$I,2,0)/Índices!$B$122
                                 +$K105*VLOOKUP(DATE(YEAR($L105),MONTH($L105)-1,1),Índices!$A:$I,5,0)/Índices!$F$122)</f>
        <v>0</v>
      </c>
      <c r="AB105" s="238">
        <f>'VN base'!D$2*($I105*VLOOKUP(DATE(YEAR($L105),MONTH($L105)-1,1),Índices!$A:$I,2,0)/Índices!$B$122
                                 +$J105*VLOOKUP(DATE(YEAR($L105),MONTH($L105)-1,1),Índices!$A:$I,2,0)/Índices!$B$122
                                 +$K105*VLOOKUP(DATE(YEAR($L105),MONTH($L105)-1,1),Índices!$A:$I,5,0)/Índices!$F$122)</f>
        <v>0</v>
      </c>
      <c r="AC105" s="238">
        <f>'VN base'!E$2*($I105*VLOOKUP(DATE(YEAR($L105),MONTH($L105)-1,1),Índices!$A:$I,2,0)/Índices!$B$122
                                 +$J105*VLOOKUP(DATE(YEAR($L105),MONTH($L105)-1,1),Índices!$A:$I,2,0)/Índices!$B$122
                                 +$K105*VLOOKUP(DATE(YEAR($L105),MONTH($L105)-1,1),Índices!$A:$I,5,0)/Índices!$F$122)</f>
        <v>0</v>
      </c>
      <c r="AD105" s="238">
        <f>'VN base'!F$2*($I105*VLOOKUP(DATE(YEAR($L105),MONTH($L105)-1,1),Índices!$A:$I,2,0)/Índices!$B$122
                                 +$J105*VLOOKUP(DATE(YEAR($L105),MONTH($L105)-1,1),Índices!$A:$I,2,0)/Índices!$B$122
                                 +$K105*VLOOKUP(DATE(YEAR($L105),MONTH($L105)-1,1),Índices!$A:$I,5,0)/Índices!$F$122)</f>
        <v>0</v>
      </c>
      <c r="AE105" s="238">
        <f>'VN base'!G$2*($I105*VLOOKUP(DATE(YEAR($L105),MONTH($L105)-1,1),Índices!$A:$I,2,0)/Índices!$B$122
                                 +$J105*VLOOKUP(DATE(YEAR($L105),MONTH($L105)-1,1),Índices!$A:$I,2,0)/Índices!$B$122
                                 +$K105*VLOOKUP(DATE(YEAR($L105),MONTH($L105)-1,1),Índices!$A:$I,5,0)/Índices!$F$122)</f>
        <v>0</v>
      </c>
      <c r="AF105" s="238" t="str">
        <f>IF(J105=0," ",('VN base'!H$2*($I105*VLOOKUP(DATE(YEAR($L105),MONTH($L105)-1,1),Índices!$A:$I,2,0)/Índices!$B$128
                                                   +$J105*VLOOKUP(DATE(YEAR($L105),MONTH($L105)-1,1),Índices!$A:$I,9,0)/Índices!$I$128
                                                   +$K105*VLOOKUP(DATE(YEAR($L105),MONTH($L105)-1,1),Índices!$A:$I,6,0)/Índices!$F$128)))</f>
        <v xml:space="preserve"> </v>
      </c>
      <c r="AG105" s="238" t="str">
        <f>IF(J105=0," ",('VN base'!I$2*($I105*VLOOKUP(DATE(YEAR($L105),MONTH($L105)-1,1),Índices!$A:$I,2,0)/Índices!$B$128
                                                   +$J105*VLOOKUP(DATE(YEAR($L105),MONTH($L105)-1,1),Índices!$A:$I,9,0)/Índices!$I$128
                                                   +$K105*VLOOKUP(DATE(YEAR($L105),MONTH($L105)-1,1),Índices!$A:$I,6,0)/Índices!$F$128)))</f>
        <v xml:space="preserve"> </v>
      </c>
      <c r="AH105" s="240">
        <f t="shared" ca="1" si="18"/>
        <v>0</v>
      </c>
      <c r="AI105" s="233">
        <f t="shared" si="19"/>
        <v>195.3014933455328</v>
      </c>
      <c r="AJ105" s="233">
        <f t="shared" si="11"/>
        <v>221750.1632004283</v>
      </c>
      <c r="AK105" s="233">
        <f t="shared" si="12"/>
        <v>0</v>
      </c>
      <c r="AL105" s="235">
        <f t="shared" si="13"/>
        <v>10.699910998653946</v>
      </c>
      <c r="AM105" s="235">
        <f t="shared" si="14"/>
        <v>0</v>
      </c>
      <c r="AN105" s="227">
        <f>(12*894300*VLOOKUP((DATE(YEAR(L105),MONTH(L105)-1,1)),Índices!$A$3:$L$50000,10,0)+
   4613016*VLOOKUP(DATE(YEAR(L105),MONTH(L105)-1,1),Índices!$A$3:$L$50000,11,0)*(94.55*VLOOKUP(DATE(YEAR(L105),MONTH(L105)-1,1),Índices!$A$3:$L$50000,2,0)/Índices!$B$195)+
   4474286*(94.55*VLOOKUP(DATE(YEAR(L105),MONTH(L105)-1,1),Índices!$A$3:$L$50000,2,0)/Índices!$B$195))/
   4474286</f>
        <v>264.02510498339228</v>
      </c>
      <c r="AO105" s="240" t="str">
        <f t="shared" si="20"/>
        <v>ERRO</v>
      </c>
    </row>
    <row r="106" spans="1:41" ht="15.75" customHeight="1" x14ac:dyDescent="0.25">
      <c r="A106" s="241">
        <f>'Dados de contrato'!F106</f>
        <v>105</v>
      </c>
      <c r="B106" s="245" t="str">
        <f ca="1">OFFSET('Dados de contrato'!C$1,A106,0,1,1)</f>
        <v>Forcel</v>
      </c>
      <c r="C106" s="246" t="str">
        <f ca="1">OFFSET('Dados de contrato'!D$1,A106,0,1,1)</f>
        <v>Copel Geração</v>
      </c>
      <c r="D106" s="247" t="str">
        <f>VLOOKUP($A106,'Dados de contrato'!$F$2:$AJ$130,'Dados de contrato'!J$131,0)</f>
        <v>48500.003748/2016-25</v>
      </c>
      <c r="E106" s="233">
        <f>VLOOKUP($A106,'Dados de contrato'!$F$2:$AJ$130,'Dados de contrato'!M$131,0)</f>
        <v>140</v>
      </c>
      <c r="F106" s="242">
        <f>VLOOKUP($A106,'Dados de contrato'!$F$2:$AJ$130,'Dados de contrato'!N$131,0)</f>
        <v>42522</v>
      </c>
      <c r="G106" s="241">
        <f>VLOOKUP($A106,'Dados de contrato'!$F$2:$AJ$130,'Dados de contrato'!V$131,0)</f>
        <v>0</v>
      </c>
      <c r="H106" s="241">
        <f>VLOOKUP($A106,'Dados de contrato'!$F$2:$AJ$130,'Dados de contrato'!W$131,0)</f>
        <v>12</v>
      </c>
      <c r="I106" s="266">
        <f>VLOOKUP($A106,'Dados de contrato'!$F$2:$AJ$130,'Dados de contrato'!X$131,0)</f>
        <v>0</v>
      </c>
      <c r="J106" s="266">
        <f>VLOOKUP($A106,'Dados de contrato'!$F$2:$AJ$130,'Dados de contrato'!Y$131,0)</f>
        <v>0</v>
      </c>
      <c r="K106" s="266">
        <f>VLOOKUP($A106,'Dados de contrato'!$F$2:$AJ$130,'Dados de contrato'!Z$131,0)</f>
        <v>0</v>
      </c>
      <c r="L106" s="234">
        <v>44136</v>
      </c>
      <c r="M106" s="233" t="str">
        <f t="shared" si="15"/>
        <v>não se aplica</v>
      </c>
      <c r="N106" s="235" t="str">
        <f t="shared" ca="1" si="16"/>
        <v>não se aplica</v>
      </c>
      <c r="O106" s="236" t="str">
        <f t="shared" ca="1" si="17"/>
        <v>0</v>
      </c>
      <c r="P106" s="237">
        <f>VLOOKUP(DATE(YEAR(F106),MONTH(F106)-1,1),Índices!$A$27:$I$10020,2,0)</f>
        <v>642.65099999999995</v>
      </c>
      <c r="Q106" s="237">
        <f>VLOOKUP(DATE(YEAR(L106),MONTH(L106)-1,1),Índices!$A$27:$I$10020,2,0)</f>
        <v>896.505</v>
      </c>
      <c r="R106" s="230">
        <f>VLOOKUP(DATE(YEAR(F106),MONTH(F106)-1,1),Índices!$A$27:$I$10020,3,0)</f>
        <v>4675.2299999999996</v>
      </c>
      <c r="S106" s="230">
        <f>VLOOKUP(DATE(YEAR(L106),MONTH(L106)-1,1),Índices!$A$27:$I$10020,3,0)</f>
        <v>5438.12</v>
      </c>
      <c r="T106" s="230">
        <f>VLOOKUP(DATE(YEAR(F106),MONTH(F106)-1,1),Índices!$A$27:$O$10020,4,0)</f>
        <v>4848.95</v>
      </c>
      <c r="U106" s="230">
        <f>VLOOKUP(DATE(YEAR(L106),MONTH(L106)-1,1),Índices!$A$27:$O$10020,4,0)</f>
        <v>5610.72</v>
      </c>
      <c r="V106" s="231">
        <f>VLOOKUP(DATE(YEAR(F106),MONTH(F106)-1,1),Índices!$A$27:$O$10020,9,0)</f>
        <v>13.771650414802114</v>
      </c>
      <c r="W106" s="231">
        <f>VLOOKUP(DATE(YEAR(L106),MONTH(L106)-1,1),Índices!$A$27:$O$10020,9,0)</f>
        <v>21.269457541291981</v>
      </c>
      <c r="X106" s="231">
        <f>VLOOKUP(DATE(YEAR(F106),MONTH(F106)-1,1),Índices!$A$27:$O$10020,6,0)</f>
        <v>3.5392999999999999</v>
      </c>
      <c r="Y106" s="239">
        <f>VLOOKUP(DATE(YEAR(L106),MONTH(L106)-1,1),Índices!$A$27:$I$10020,5,0)</f>
        <v>5.6252000000000004</v>
      </c>
      <c r="Z106" s="238">
        <f>'VN base'!B$2*($I106*VLOOKUP(DATE(YEAR($L106),MONTH($L106)-1,1),Índices!$A:$I,2,0)/Índices!$B$122
                                 +$J106*VLOOKUP(DATE(YEAR($L106),MONTH($L106)-1,1),Índices!$A:$I,2,0)/Índices!$B$122
                                 +$K106*VLOOKUP(DATE(YEAR($L106),MONTH($L106)-1,1),Índices!$A:$I,5,0)/Índices!$F$122)</f>
        <v>0</v>
      </c>
      <c r="AA106" s="238">
        <f>'VN base'!C$2*($I106*VLOOKUP(DATE(YEAR($L106),MONTH($L106)-1,1),Índices!$A:$I,2,0)/Índices!$B$122
                                 +$J106*VLOOKUP(DATE(YEAR($L106),MONTH($L106)-1,1),Índices!$A:$I,2,0)/Índices!$B$122
                                 +$K106*VLOOKUP(DATE(YEAR($L106),MONTH($L106)-1,1),Índices!$A:$I,5,0)/Índices!$F$122)</f>
        <v>0</v>
      </c>
      <c r="AB106" s="238">
        <f>'VN base'!D$2*($I106*VLOOKUP(DATE(YEAR($L106),MONTH($L106)-1,1),Índices!$A:$I,2,0)/Índices!$B$122
                                 +$J106*VLOOKUP(DATE(YEAR($L106),MONTH($L106)-1,1),Índices!$A:$I,2,0)/Índices!$B$122
                                 +$K106*VLOOKUP(DATE(YEAR($L106),MONTH($L106)-1,1),Índices!$A:$I,5,0)/Índices!$F$122)</f>
        <v>0</v>
      </c>
      <c r="AC106" s="238">
        <f>'VN base'!E$2*($I106*VLOOKUP(DATE(YEAR($L106),MONTH($L106)-1,1),Índices!$A:$I,2,0)/Índices!$B$122
                                 +$J106*VLOOKUP(DATE(YEAR($L106),MONTH($L106)-1,1),Índices!$A:$I,2,0)/Índices!$B$122
                                 +$K106*VLOOKUP(DATE(YEAR($L106),MONTH($L106)-1,1),Índices!$A:$I,5,0)/Índices!$F$122)</f>
        <v>0</v>
      </c>
      <c r="AD106" s="238">
        <f>'VN base'!F$2*($I106*VLOOKUP(DATE(YEAR($L106),MONTH($L106)-1,1),Índices!$A:$I,2,0)/Índices!$B$122
                                 +$J106*VLOOKUP(DATE(YEAR($L106),MONTH($L106)-1,1),Índices!$A:$I,2,0)/Índices!$B$122
                                 +$K106*VLOOKUP(DATE(YEAR($L106),MONTH($L106)-1,1),Índices!$A:$I,5,0)/Índices!$F$122)</f>
        <v>0</v>
      </c>
      <c r="AE106" s="238">
        <f>'VN base'!G$2*($I106*VLOOKUP(DATE(YEAR($L106),MONTH($L106)-1,1),Índices!$A:$I,2,0)/Índices!$B$122
                                 +$J106*VLOOKUP(DATE(YEAR($L106),MONTH($L106)-1,1),Índices!$A:$I,2,0)/Índices!$B$122
                                 +$K106*VLOOKUP(DATE(YEAR($L106),MONTH($L106)-1,1),Índices!$A:$I,5,0)/Índices!$F$122)</f>
        <v>0</v>
      </c>
      <c r="AF106" s="238" t="str">
        <f>IF(J106=0," ",('VN base'!H$2*($I106*VLOOKUP(DATE(YEAR($L106),MONTH($L106)-1,1),Índices!$A:$I,2,0)/Índices!$B$128
                                                   +$J106*VLOOKUP(DATE(YEAR($L106),MONTH($L106)-1,1),Índices!$A:$I,9,0)/Índices!$I$128
                                                   +$K106*VLOOKUP(DATE(YEAR($L106),MONTH($L106)-1,1),Índices!$A:$I,6,0)/Índices!$F$128)))</f>
        <v xml:space="preserve"> </v>
      </c>
      <c r="AG106" s="238" t="str">
        <f>IF(J106=0," ",('VN base'!I$2*($I106*VLOOKUP(DATE(YEAR($L106),MONTH($L106)-1,1),Índices!$A:$I,2,0)/Índices!$B$128
                                                   +$J106*VLOOKUP(DATE(YEAR($L106),MONTH($L106)-1,1),Índices!$A:$I,9,0)/Índices!$I$128
                                                   +$K106*VLOOKUP(DATE(YEAR($L106),MONTH($L106)-1,1),Índices!$A:$I,6,0)/Índices!$F$128)))</f>
        <v xml:space="preserve"> </v>
      </c>
      <c r="AH106" s="240">
        <f t="shared" ca="1" si="18"/>
        <v>0</v>
      </c>
      <c r="AI106" s="233">
        <f t="shared" si="19"/>
        <v>195.3014933455328</v>
      </c>
      <c r="AJ106" s="233">
        <f t="shared" si="11"/>
        <v>221750.1632004283</v>
      </c>
      <c r="AK106" s="233">
        <f t="shared" si="12"/>
        <v>0</v>
      </c>
      <c r="AL106" s="235">
        <f t="shared" si="13"/>
        <v>10.699910998653946</v>
      </c>
      <c r="AM106" s="235">
        <f t="shared" si="14"/>
        <v>0</v>
      </c>
      <c r="AN106" s="227">
        <f>(12*894300*VLOOKUP((DATE(YEAR(L106),MONTH(L106)-1,1)),Índices!$A$3:$L$50000,10,0)+
   4613016*VLOOKUP(DATE(YEAR(L106),MONTH(L106)-1,1),Índices!$A$3:$L$50000,11,0)*(94.55*VLOOKUP(DATE(YEAR(L106),MONTH(L106)-1,1),Índices!$A$3:$L$50000,2,0)/Índices!$B$195)+
   4474286*(94.55*VLOOKUP(DATE(YEAR(L106),MONTH(L106)-1,1),Índices!$A$3:$L$50000,2,0)/Índices!$B$195))/
   4474286</f>
        <v>264.02510498339228</v>
      </c>
      <c r="AO106" s="240" t="str">
        <f t="shared" si="20"/>
        <v>ERRO</v>
      </c>
    </row>
    <row r="107" spans="1:41" ht="15.75" customHeight="1" x14ac:dyDescent="0.25">
      <c r="A107" s="241">
        <f>'Dados de contrato'!F107</f>
        <v>106</v>
      </c>
      <c r="B107" s="245" t="str">
        <f ca="1">OFFSET('Dados de contrato'!C$1,A107,0,1,1)</f>
        <v>Nova Palma</v>
      </c>
      <c r="C107" s="246" t="str">
        <f ca="1">OFFSET('Dados de contrato'!D$1,A107,0,1,1)</f>
        <v>Copel Geração</v>
      </c>
      <c r="D107" s="247" t="str">
        <f>VLOOKUP($A107,'Dados de contrato'!$F$2:$AJ$130,'Dados de contrato'!J$131,0)</f>
        <v>48500.003748/2016-25</v>
      </c>
      <c r="E107" s="233">
        <f>VLOOKUP($A107,'Dados de contrato'!$F$2:$AJ$130,'Dados de contrato'!M$131,0)</f>
        <v>140</v>
      </c>
      <c r="F107" s="242">
        <f>VLOOKUP($A107,'Dados de contrato'!$F$2:$AJ$130,'Dados de contrato'!N$131,0)</f>
        <v>42522</v>
      </c>
      <c r="G107" s="241">
        <f>VLOOKUP($A107,'Dados de contrato'!$F$2:$AJ$130,'Dados de contrato'!V$131,0)</f>
        <v>0</v>
      </c>
      <c r="H107" s="241">
        <f>VLOOKUP($A107,'Dados de contrato'!$F$2:$AJ$130,'Dados de contrato'!W$131,0)</f>
        <v>12</v>
      </c>
      <c r="I107" s="266">
        <f>VLOOKUP($A107,'Dados de contrato'!$F$2:$AJ$130,'Dados de contrato'!X$131,0)</f>
        <v>0</v>
      </c>
      <c r="J107" s="266">
        <f>VLOOKUP($A107,'Dados de contrato'!$F$2:$AJ$130,'Dados de contrato'!Y$131,0)</f>
        <v>0</v>
      </c>
      <c r="K107" s="266">
        <f>VLOOKUP($A107,'Dados de contrato'!$F$2:$AJ$130,'Dados de contrato'!Z$131,0)</f>
        <v>0</v>
      </c>
      <c r="L107" s="234">
        <v>44136</v>
      </c>
      <c r="M107" s="233" t="str">
        <f t="shared" si="15"/>
        <v>não se aplica</v>
      </c>
      <c r="N107" s="235" t="str">
        <f t="shared" ca="1" si="16"/>
        <v>não se aplica</v>
      </c>
      <c r="O107" s="236" t="str">
        <f t="shared" ca="1" si="17"/>
        <v>0</v>
      </c>
      <c r="P107" s="237">
        <f>VLOOKUP(DATE(YEAR(F107),MONTH(F107)-1,1),Índices!$A$27:$I$10020,2,0)</f>
        <v>642.65099999999995</v>
      </c>
      <c r="Q107" s="237">
        <f>VLOOKUP(DATE(YEAR(L107),MONTH(L107)-1,1),Índices!$A$27:$I$10020,2,0)</f>
        <v>896.505</v>
      </c>
      <c r="R107" s="230">
        <f>VLOOKUP(DATE(YEAR(F107),MONTH(F107)-1,1),Índices!$A$27:$I$10020,3,0)</f>
        <v>4675.2299999999996</v>
      </c>
      <c r="S107" s="230">
        <f>VLOOKUP(DATE(YEAR(L107),MONTH(L107)-1,1),Índices!$A$27:$I$10020,3,0)</f>
        <v>5438.12</v>
      </c>
      <c r="T107" s="230">
        <f>VLOOKUP(DATE(YEAR(F107),MONTH(F107)-1,1),Índices!$A$27:$O$10020,4,0)</f>
        <v>4848.95</v>
      </c>
      <c r="U107" s="230">
        <f>VLOOKUP(DATE(YEAR(L107),MONTH(L107)-1,1),Índices!$A$27:$O$10020,4,0)</f>
        <v>5610.72</v>
      </c>
      <c r="V107" s="231">
        <f>VLOOKUP(DATE(YEAR(F107),MONTH(F107)-1,1),Índices!$A$27:$O$10020,9,0)</f>
        <v>13.771650414802114</v>
      </c>
      <c r="W107" s="231">
        <f>VLOOKUP(DATE(YEAR(L107),MONTH(L107)-1,1),Índices!$A$27:$O$10020,9,0)</f>
        <v>21.269457541291981</v>
      </c>
      <c r="X107" s="231">
        <f>VLOOKUP(DATE(YEAR(F107),MONTH(F107)-1,1),Índices!$A$27:$O$10020,6,0)</f>
        <v>3.5392999999999999</v>
      </c>
      <c r="Y107" s="239">
        <f>VLOOKUP(DATE(YEAR(L107),MONTH(L107)-1,1),Índices!$A$27:$I$10020,5,0)</f>
        <v>5.6252000000000004</v>
      </c>
      <c r="Z107" s="238">
        <f>'VN base'!B$2*($I107*VLOOKUP(DATE(YEAR($L107),MONTH($L107)-1,1),Índices!$A:$I,2,0)/Índices!$B$122
                                 +$J107*VLOOKUP(DATE(YEAR($L107),MONTH($L107)-1,1),Índices!$A:$I,2,0)/Índices!$B$122
                                 +$K107*VLOOKUP(DATE(YEAR($L107),MONTH($L107)-1,1),Índices!$A:$I,5,0)/Índices!$F$122)</f>
        <v>0</v>
      </c>
      <c r="AA107" s="238">
        <f>'VN base'!C$2*($I107*VLOOKUP(DATE(YEAR($L107),MONTH($L107)-1,1),Índices!$A:$I,2,0)/Índices!$B$122
                                 +$J107*VLOOKUP(DATE(YEAR($L107),MONTH($L107)-1,1),Índices!$A:$I,2,0)/Índices!$B$122
                                 +$K107*VLOOKUP(DATE(YEAR($L107),MONTH($L107)-1,1),Índices!$A:$I,5,0)/Índices!$F$122)</f>
        <v>0</v>
      </c>
      <c r="AB107" s="238">
        <f>'VN base'!D$2*($I107*VLOOKUP(DATE(YEAR($L107),MONTH($L107)-1,1),Índices!$A:$I,2,0)/Índices!$B$122
                                 +$J107*VLOOKUP(DATE(YEAR($L107),MONTH($L107)-1,1),Índices!$A:$I,2,0)/Índices!$B$122
                                 +$K107*VLOOKUP(DATE(YEAR($L107),MONTH($L107)-1,1),Índices!$A:$I,5,0)/Índices!$F$122)</f>
        <v>0</v>
      </c>
      <c r="AC107" s="238">
        <f>'VN base'!E$2*($I107*VLOOKUP(DATE(YEAR($L107),MONTH($L107)-1,1),Índices!$A:$I,2,0)/Índices!$B$122
                                 +$J107*VLOOKUP(DATE(YEAR($L107),MONTH($L107)-1,1),Índices!$A:$I,2,0)/Índices!$B$122
                                 +$K107*VLOOKUP(DATE(YEAR($L107),MONTH($L107)-1,1),Índices!$A:$I,5,0)/Índices!$F$122)</f>
        <v>0</v>
      </c>
      <c r="AD107" s="238">
        <f>'VN base'!F$2*($I107*VLOOKUP(DATE(YEAR($L107),MONTH($L107)-1,1),Índices!$A:$I,2,0)/Índices!$B$122
                                 +$J107*VLOOKUP(DATE(YEAR($L107),MONTH($L107)-1,1),Índices!$A:$I,2,0)/Índices!$B$122
                                 +$K107*VLOOKUP(DATE(YEAR($L107),MONTH($L107)-1,1),Índices!$A:$I,5,0)/Índices!$F$122)</f>
        <v>0</v>
      </c>
      <c r="AE107" s="238">
        <f>'VN base'!G$2*($I107*VLOOKUP(DATE(YEAR($L107),MONTH($L107)-1,1),Índices!$A:$I,2,0)/Índices!$B$122
                                 +$J107*VLOOKUP(DATE(YEAR($L107),MONTH($L107)-1,1),Índices!$A:$I,2,0)/Índices!$B$122
                                 +$K107*VLOOKUP(DATE(YEAR($L107),MONTH($L107)-1,1),Índices!$A:$I,5,0)/Índices!$F$122)</f>
        <v>0</v>
      </c>
      <c r="AF107" s="238" t="str">
        <f>IF(J107=0," ",('VN base'!H$2*($I107*VLOOKUP(DATE(YEAR($L107),MONTH($L107)-1,1),Índices!$A:$I,2,0)/Índices!$B$128
                                                   +$J107*VLOOKUP(DATE(YEAR($L107),MONTH($L107)-1,1),Índices!$A:$I,9,0)/Índices!$I$128
                                                   +$K107*VLOOKUP(DATE(YEAR($L107),MONTH($L107)-1,1),Índices!$A:$I,6,0)/Índices!$F$128)))</f>
        <v xml:space="preserve"> </v>
      </c>
      <c r="AG107" s="238" t="str">
        <f>IF(J107=0," ",('VN base'!I$2*($I107*VLOOKUP(DATE(YEAR($L107),MONTH($L107)-1,1),Índices!$A:$I,2,0)/Índices!$B$128
                                                   +$J107*VLOOKUP(DATE(YEAR($L107),MONTH($L107)-1,1),Índices!$A:$I,9,0)/Índices!$I$128
                                                   +$K107*VLOOKUP(DATE(YEAR($L107),MONTH($L107)-1,1),Índices!$A:$I,6,0)/Índices!$F$128)))</f>
        <v xml:space="preserve"> </v>
      </c>
      <c r="AH107" s="240">
        <f t="shared" ca="1" si="18"/>
        <v>0</v>
      </c>
      <c r="AI107" s="233">
        <f t="shared" si="19"/>
        <v>195.3014933455328</v>
      </c>
      <c r="AJ107" s="233">
        <f t="shared" si="11"/>
        <v>221750.1632004283</v>
      </c>
      <c r="AK107" s="233">
        <f t="shared" si="12"/>
        <v>0</v>
      </c>
      <c r="AL107" s="235">
        <f t="shared" si="13"/>
        <v>10.699910998653946</v>
      </c>
      <c r="AM107" s="235">
        <f t="shared" si="14"/>
        <v>0</v>
      </c>
      <c r="AN107" s="227">
        <f>(12*894300*VLOOKUP((DATE(YEAR(L107),MONTH(L107)-1,1)),Índices!$A$3:$L$50000,10,0)+
   4613016*VLOOKUP(DATE(YEAR(L107),MONTH(L107)-1,1),Índices!$A$3:$L$50000,11,0)*(94.55*VLOOKUP(DATE(YEAR(L107),MONTH(L107)-1,1),Índices!$A$3:$L$50000,2,0)/Índices!$B$195)+
   4474286*(94.55*VLOOKUP(DATE(YEAR(L107),MONTH(L107)-1,1),Índices!$A$3:$L$50000,2,0)/Índices!$B$195))/
   4474286</f>
        <v>264.02510498339228</v>
      </c>
      <c r="AO107" s="240" t="str">
        <f t="shared" si="20"/>
        <v>ERRO</v>
      </c>
    </row>
    <row r="108" spans="1:41" ht="15.75" customHeight="1" x14ac:dyDescent="0.25">
      <c r="A108" s="241">
        <f>'Dados de contrato'!F108</f>
        <v>107</v>
      </c>
      <c r="B108" s="245" t="str">
        <f ca="1">OFFSET('Dados de contrato'!C$1,A108,0,1,1)</f>
        <v>Amazonas Energia</v>
      </c>
      <c r="C108" s="246" t="str">
        <f ca="1">OFFSET('Dados de contrato'!D$1,A108,0,1,1)</f>
        <v>Consórcio Energia Amazonas</v>
      </c>
      <c r="D108" s="247" t="str">
        <f>VLOOKUP($A108,'Dados de contrato'!$F$2:$AJ$130,'Dados de contrato'!J$131,0)</f>
        <v>48500.000266/2019-66</v>
      </c>
      <c r="E108" s="233">
        <f>VLOOKUP($A108,'Dados de contrato'!$F$2:$AJ$130,'Dados de contrato'!M$131,0)</f>
        <v>275.76</v>
      </c>
      <c r="F108" s="242">
        <f>VLOOKUP($A108,'Dados de contrato'!$F$2:$AJ$130,'Dados de contrato'!N$131,0)</f>
        <v>42856</v>
      </c>
      <c r="G108" s="241">
        <f>VLOOKUP($A108,'Dados de contrato'!$F$2:$AJ$130,'Dados de contrato'!V$131,0)</f>
        <v>11</v>
      </c>
      <c r="H108" s="241">
        <f>VLOOKUP($A108,'Dados de contrato'!$F$2:$AJ$130,'Dados de contrato'!W$131,0)</f>
        <v>0</v>
      </c>
      <c r="I108" s="266">
        <f>VLOOKUP($A108,'Dados de contrato'!$F$2:$AJ$130,'Dados de contrato'!X$131,0)</f>
        <v>0</v>
      </c>
      <c r="J108" s="266">
        <f>VLOOKUP($A108,'Dados de contrato'!$F$2:$AJ$130,'Dados de contrato'!Y$131,0)</f>
        <v>0</v>
      </c>
      <c r="K108" s="266">
        <f>VLOOKUP($A108,'Dados de contrato'!$F$2:$AJ$130,'Dados de contrato'!Z$131,0)</f>
        <v>0</v>
      </c>
      <c r="L108" s="234">
        <v>44136</v>
      </c>
      <c r="M108" s="233" t="str">
        <f t="shared" si="15"/>
        <v>não se aplica</v>
      </c>
      <c r="N108" s="235" t="str">
        <f t="shared" ca="1" si="16"/>
        <v>não se aplica</v>
      </c>
      <c r="O108" s="236" t="str">
        <f t="shared" ca="1" si="17"/>
        <v>0</v>
      </c>
      <c r="P108" s="237">
        <f>VLOOKUP(DATE(YEAR(F108),MONTH(F108)-1,1),Índices!$A$27:$I$10020,2,0)</f>
        <v>658.89800000000002</v>
      </c>
      <c r="Q108" s="237">
        <f>VLOOKUP(DATE(YEAR(L108),MONTH(L108)-1,1),Índices!$A$27:$I$10020,2,0)</f>
        <v>896.505</v>
      </c>
      <c r="R108" s="230">
        <f>VLOOKUP(DATE(YEAR(F108),MONTH(F108)-1,1),Índices!$A$27:$I$10020,3,0)</f>
        <v>4828.4399999999996</v>
      </c>
      <c r="S108" s="230">
        <f>VLOOKUP(DATE(YEAR(L108),MONTH(L108)-1,1),Índices!$A$27:$I$10020,3,0)</f>
        <v>5438.12</v>
      </c>
      <c r="T108" s="230">
        <f>VLOOKUP(DATE(YEAR(F108),MONTH(F108)-1,1),Índices!$A$27:$O$10020,4,0)</f>
        <v>4993.3500000000004</v>
      </c>
      <c r="U108" s="230">
        <f>VLOOKUP(DATE(YEAR(L108),MONTH(L108)-1,1),Índices!$A$27:$O$10020,4,0)</f>
        <v>5610.72</v>
      </c>
      <c r="V108" s="231">
        <f>VLOOKUP(DATE(YEAR(F108),MONTH(F108)-1,1),Índices!$A$27:$O$10020,9,0)</f>
        <v>13.125449591278318</v>
      </c>
      <c r="W108" s="231">
        <f>VLOOKUP(DATE(YEAR(L108),MONTH(L108)-1,1),Índices!$A$27:$O$10020,9,0)</f>
        <v>21.269457541291981</v>
      </c>
      <c r="X108" s="231">
        <f>VLOOKUP(DATE(YEAR(F108),MONTH(F108)-1,1),Índices!$A$27:$O$10020,6,0)</f>
        <v>3.1362000000000001</v>
      </c>
      <c r="Y108" s="239">
        <f>VLOOKUP(DATE(YEAR(L108),MONTH(L108)-1,1),Índices!$A$27:$I$10020,5,0)</f>
        <v>5.6252000000000004</v>
      </c>
      <c r="Z108" s="238">
        <f>'VN base'!B$2*($I108*VLOOKUP(DATE(YEAR($L108),MONTH($L108)-1,1),Índices!$A:$I,2,0)/Índices!$B$122
                                 +$J108*VLOOKUP(DATE(YEAR($L108),MONTH($L108)-1,1),Índices!$A:$I,2,0)/Índices!$B$122
                                 +$K108*VLOOKUP(DATE(YEAR($L108),MONTH($L108)-1,1),Índices!$A:$I,5,0)/Índices!$F$122)</f>
        <v>0</v>
      </c>
      <c r="AA108" s="238">
        <f>'VN base'!C$2*($I108*VLOOKUP(DATE(YEAR($L108),MONTH($L108)-1,1),Índices!$A:$I,2,0)/Índices!$B$122
                                 +$J108*VLOOKUP(DATE(YEAR($L108),MONTH($L108)-1,1),Índices!$A:$I,2,0)/Índices!$B$122
                                 +$K108*VLOOKUP(DATE(YEAR($L108),MONTH($L108)-1,1),Índices!$A:$I,5,0)/Índices!$F$122)</f>
        <v>0</v>
      </c>
      <c r="AB108" s="238">
        <f>'VN base'!D$2*($I108*VLOOKUP(DATE(YEAR($L108),MONTH($L108)-1,1),Índices!$A:$I,2,0)/Índices!$B$122
                                 +$J108*VLOOKUP(DATE(YEAR($L108),MONTH($L108)-1,1),Índices!$A:$I,2,0)/Índices!$B$122
                                 +$K108*VLOOKUP(DATE(YEAR($L108),MONTH($L108)-1,1),Índices!$A:$I,5,0)/Índices!$F$122)</f>
        <v>0</v>
      </c>
      <c r="AC108" s="238">
        <f>'VN base'!E$2*($I108*VLOOKUP(DATE(YEAR($L108),MONTH($L108)-1,1),Índices!$A:$I,2,0)/Índices!$B$122
                                 +$J108*VLOOKUP(DATE(YEAR($L108),MONTH($L108)-1,1),Índices!$A:$I,2,0)/Índices!$B$122
                                 +$K108*VLOOKUP(DATE(YEAR($L108),MONTH($L108)-1,1),Índices!$A:$I,5,0)/Índices!$F$122)</f>
        <v>0</v>
      </c>
      <c r="AD108" s="238">
        <f>'VN base'!F$2*($I108*VLOOKUP(DATE(YEAR($L108),MONTH($L108)-1,1),Índices!$A:$I,2,0)/Índices!$B$122
                                 +$J108*VLOOKUP(DATE(YEAR($L108),MONTH($L108)-1,1),Índices!$A:$I,2,0)/Índices!$B$122
                                 +$K108*VLOOKUP(DATE(YEAR($L108),MONTH($L108)-1,1),Índices!$A:$I,5,0)/Índices!$F$122)</f>
        <v>0</v>
      </c>
      <c r="AE108" s="238">
        <f>'VN base'!G$2*($I108*VLOOKUP(DATE(YEAR($L108),MONTH($L108)-1,1),Índices!$A:$I,2,0)/Índices!$B$122
                                 +$J108*VLOOKUP(DATE(YEAR($L108),MONTH($L108)-1,1),Índices!$A:$I,2,0)/Índices!$B$122
                                 +$K108*VLOOKUP(DATE(YEAR($L108),MONTH($L108)-1,1),Índices!$A:$I,5,0)/Índices!$F$122)</f>
        <v>0</v>
      </c>
      <c r="AF108" s="238" t="str">
        <f>IF(J108=0," ",('VN base'!H$2*($I108*VLOOKUP(DATE(YEAR($L108),MONTH($L108)-1,1),Índices!$A:$I,2,0)/Índices!$B$128
                                                   +$J108*VLOOKUP(DATE(YEAR($L108),MONTH($L108)-1,1),Índices!$A:$I,9,0)/Índices!$I$128
                                                   +$K108*VLOOKUP(DATE(YEAR($L108),MONTH($L108)-1,1),Índices!$A:$I,6,0)/Índices!$F$128)))</f>
        <v xml:space="preserve"> </v>
      </c>
      <c r="AG108" s="238" t="str">
        <f>IF(J108=0," ",('VN base'!I$2*($I108*VLOOKUP(DATE(YEAR($L108),MONTH($L108)-1,1),Índices!$A:$I,2,0)/Índices!$B$128
                                                   +$J108*VLOOKUP(DATE(YEAR($L108),MONTH($L108)-1,1),Índices!$A:$I,9,0)/Índices!$I$128
                                                   +$K108*VLOOKUP(DATE(YEAR($L108),MONTH($L108)-1,1),Índices!$A:$I,6,0)/Índices!$F$128)))</f>
        <v xml:space="preserve"> </v>
      </c>
      <c r="AH108" s="240">
        <f t="shared" ca="1" si="18"/>
        <v>0</v>
      </c>
      <c r="AI108" s="233">
        <f t="shared" si="19"/>
        <v>375.20256367449895</v>
      </c>
      <c r="AJ108" s="233">
        <f t="shared" si="11"/>
        <v>230815.91808188465</v>
      </c>
      <c r="AK108" s="233">
        <f t="shared" si="12"/>
        <v>12.388953782173953</v>
      </c>
      <c r="AL108" s="235">
        <f t="shared" si="13"/>
        <v>0</v>
      </c>
      <c r="AM108" s="235">
        <f t="shared" si="14"/>
        <v>0</v>
      </c>
      <c r="AN108" s="227">
        <f>(12*894300*VLOOKUP((DATE(YEAR(L108),MONTH(L108)-1,1)),Índices!$A$3:$L$50000,10,0)+
   4613016*VLOOKUP(DATE(YEAR(L108),MONTH(L108)-1,1),Índices!$A$3:$L$50000,11,0)*(94.55*VLOOKUP(DATE(YEAR(L108),MONTH(L108)-1,1),Índices!$A$3:$L$50000,2,0)/Índices!$B$195)+
   4474286*(94.55*VLOOKUP(DATE(YEAR(L108),MONTH(L108)-1,1),Índices!$A$3:$L$50000,2,0)/Índices!$B$195))/
   4474286</f>
        <v>264.02510498339228</v>
      </c>
      <c r="AO108" s="240" t="str">
        <f t="shared" si="20"/>
        <v/>
      </c>
    </row>
    <row r="109" spans="1:41" ht="15.75" customHeight="1" x14ac:dyDescent="0.25">
      <c r="A109" s="241">
        <f>'Dados de contrato'!F109</f>
        <v>108</v>
      </c>
      <c r="B109" s="245" t="str">
        <f ca="1">OFFSET('Dados de contrato'!C$1,A109,0,1,1)</f>
        <v>Amazonas Energia</v>
      </c>
      <c r="C109" s="246" t="str">
        <f ca="1">OFFSET('Dados de contrato'!D$1,A109,0,1,1)</f>
        <v>Consórcio Geração Amazonas - AII</v>
      </c>
      <c r="D109" s="247" t="str">
        <f>VLOOKUP($A109,'Dados de contrato'!$F$2:$AJ$130,'Dados de contrato'!J$131,0)</f>
        <v>48500.000266/2019-66</v>
      </c>
      <c r="E109" s="233">
        <f>VLOOKUP($A109,'Dados de contrato'!$F$2:$AJ$130,'Dados de contrato'!M$131,0)</f>
        <v>1152.23</v>
      </c>
      <c r="F109" s="242">
        <f>VLOOKUP($A109,'Dados de contrato'!$F$2:$AJ$130,'Dados de contrato'!N$131,0)</f>
        <v>42522</v>
      </c>
      <c r="G109" s="241">
        <f>VLOOKUP($A109,'Dados de contrato'!$F$2:$AJ$130,'Dados de contrato'!V$131,0)</f>
        <v>11</v>
      </c>
      <c r="H109" s="241">
        <f>VLOOKUP($A109,'Dados de contrato'!$F$2:$AJ$130,'Dados de contrato'!W$131,0)</f>
        <v>0</v>
      </c>
      <c r="I109" s="266">
        <f>VLOOKUP($A109,'Dados de contrato'!$F$2:$AJ$130,'Dados de contrato'!X$131,0)</f>
        <v>0</v>
      </c>
      <c r="J109" s="266">
        <f>VLOOKUP($A109,'Dados de contrato'!$F$2:$AJ$130,'Dados de contrato'!Y$131,0)</f>
        <v>0</v>
      </c>
      <c r="K109" s="266">
        <f>VLOOKUP($A109,'Dados de contrato'!$F$2:$AJ$130,'Dados de contrato'!Z$131,0)</f>
        <v>0</v>
      </c>
      <c r="L109" s="234">
        <v>44136</v>
      </c>
      <c r="M109" s="233" t="str">
        <f t="shared" si="15"/>
        <v>não se aplica</v>
      </c>
      <c r="N109" s="235" t="str">
        <f t="shared" ca="1" si="16"/>
        <v>não se aplica</v>
      </c>
      <c r="O109" s="236" t="str">
        <f t="shared" ca="1" si="17"/>
        <v>0</v>
      </c>
      <c r="P109" s="237">
        <f>VLOOKUP(DATE(YEAR(F109),MONTH(F109)-1,1),Índices!$A$27:$I$10020,2,0)</f>
        <v>642.65099999999995</v>
      </c>
      <c r="Q109" s="237">
        <f>VLOOKUP(DATE(YEAR(L109),MONTH(L109)-1,1),Índices!$A$27:$I$10020,2,0)</f>
        <v>896.505</v>
      </c>
      <c r="R109" s="230">
        <f>VLOOKUP(DATE(YEAR(F109),MONTH(F109)-1,1),Índices!$A$27:$I$10020,3,0)</f>
        <v>4675.2299999999996</v>
      </c>
      <c r="S109" s="230">
        <f>VLOOKUP(DATE(YEAR(L109),MONTH(L109)-1,1),Índices!$A$27:$I$10020,3,0)</f>
        <v>5438.12</v>
      </c>
      <c r="T109" s="230">
        <f>VLOOKUP(DATE(YEAR(F109),MONTH(F109)-1,1),Índices!$A$27:$O$10020,4,0)</f>
        <v>4848.95</v>
      </c>
      <c r="U109" s="230">
        <f>VLOOKUP(DATE(YEAR(L109),MONTH(L109)-1,1),Índices!$A$27:$O$10020,4,0)</f>
        <v>5610.72</v>
      </c>
      <c r="V109" s="231">
        <f>VLOOKUP(DATE(YEAR(F109),MONTH(F109)-1,1),Índices!$A$27:$O$10020,9,0)</f>
        <v>13.771650414802114</v>
      </c>
      <c r="W109" s="231">
        <f>VLOOKUP(DATE(YEAR(L109),MONTH(L109)-1,1),Índices!$A$27:$O$10020,9,0)</f>
        <v>21.269457541291981</v>
      </c>
      <c r="X109" s="231">
        <f>VLOOKUP(DATE(YEAR(F109),MONTH(F109)-1,1),Índices!$A$27:$O$10020,6,0)</f>
        <v>3.5392999999999999</v>
      </c>
      <c r="Y109" s="239">
        <f>VLOOKUP(DATE(YEAR(L109),MONTH(L109)-1,1),Índices!$A$27:$I$10020,5,0)</f>
        <v>5.6252000000000004</v>
      </c>
      <c r="Z109" s="238">
        <f>'VN base'!B$2*($I109*VLOOKUP(DATE(YEAR($L109),MONTH($L109)-1,1),Índices!$A:$I,2,0)/Índices!$B$122
                                 +$J109*VLOOKUP(DATE(YEAR($L109),MONTH($L109)-1,1),Índices!$A:$I,2,0)/Índices!$B$122
                                 +$K109*VLOOKUP(DATE(YEAR($L109),MONTH($L109)-1,1),Índices!$A:$I,5,0)/Índices!$F$122)</f>
        <v>0</v>
      </c>
      <c r="AA109" s="238">
        <f>'VN base'!C$2*($I109*VLOOKUP(DATE(YEAR($L109),MONTH($L109)-1,1),Índices!$A:$I,2,0)/Índices!$B$122
                                 +$J109*VLOOKUP(DATE(YEAR($L109),MONTH($L109)-1,1),Índices!$A:$I,2,0)/Índices!$B$122
                                 +$K109*VLOOKUP(DATE(YEAR($L109),MONTH($L109)-1,1),Índices!$A:$I,5,0)/Índices!$F$122)</f>
        <v>0</v>
      </c>
      <c r="AB109" s="238">
        <f>'VN base'!D$2*($I109*VLOOKUP(DATE(YEAR($L109),MONTH($L109)-1,1),Índices!$A:$I,2,0)/Índices!$B$122
                                 +$J109*VLOOKUP(DATE(YEAR($L109),MONTH($L109)-1,1),Índices!$A:$I,2,0)/Índices!$B$122
                                 +$K109*VLOOKUP(DATE(YEAR($L109),MONTH($L109)-1,1),Índices!$A:$I,5,0)/Índices!$F$122)</f>
        <v>0</v>
      </c>
      <c r="AC109" s="238">
        <f>'VN base'!E$2*($I109*VLOOKUP(DATE(YEAR($L109),MONTH($L109)-1,1),Índices!$A:$I,2,0)/Índices!$B$122
                                 +$J109*VLOOKUP(DATE(YEAR($L109),MONTH($L109)-1,1),Índices!$A:$I,2,0)/Índices!$B$122
                                 +$K109*VLOOKUP(DATE(YEAR($L109),MONTH($L109)-1,1),Índices!$A:$I,5,0)/Índices!$F$122)</f>
        <v>0</v>
      </c>
      <c r="AD109" s="238">
        <f>'VN base'!F$2*($I109*VLOOKUP(DATE(YEAR($L109),MONTH($L109)-1,1),Índices!$A:$I,2,0)/Índices!$B$122
                                 +$J109*VLOOKUP(DATE(YEAR($L109),MONTH($L109)-1,1),Índices!$A:$I,2,0)/Índices!$B$122
                                 +$K109*VLOOKUP(DATE(YEAR($L109),MONTH($L109)-1,1),Índices!$A:$I,5,0)/Índices!$F$122)</f>
        <v>0</v>
      </c>
      <c r="AE109" s="238">
        <f>'VN base'!G$2*($I109*VLOOKUP(DATE(YEAR($L109),MONTH($L109)-1,1),Índices!$A:$I,2,0)/Índices!$B$122
                                 +$J109*VLOOKUP(DATE(YEAR($L109),MONTH($L109)-1,1),Índices!$A:$I,2,0)/Índices!$B$122
                                 +$K109*VLOOKUP(DATE(YEAR($L109),MONTH($L109)-1,1),Índices!$A:$I,5,0)/Índices!$F$122)</f>
        <v>0</v>
      </c>
      <c r="AF109" s="238" t="str">
        <f>IF(J109=0," ",('VN base'!H$2*($I109*VLOOKUP(DATE(YEAR($L109),MONTH($L109)-1,1),Índices!$A:$I,2,0)/Índices!$B$128
                                                   +$J109*VLOOKUP(DATE(YEAR($L109),MONTH($L109)-1,1),Índices!$A:$I,9,0)/Índices!$I$128
                                                   +$K109*VLOOKUP(DATE(YEAR($L109),MONTH($L109)-1,1),Índices!$A:$I,6,0)/Índices!$F$128)))</f>
        <v xml:space="preserve"> </v>
      </c>
      <c r="AG109" s="238" t="str">
        <f>IF(J109=0," ",('VN base'!I$2*($I109*VLOOKUP(DATE(YEAR($L109),MONTH($L109)-1,1),Índices!$A:$I,2,0)/Índices!$B$128
                                                   +$J109*VLOOKUP(DATE(YEAR($L109),MONTH($L109)-1,1),Índices!$A:$I,9,0)/Índices!$I$128
                                                   +$K109*VLOOKUP(DATE(YEAR($L109),MONTH($L109)-1,1),Índices!$A:$I,6,0)/Índices!$F$128)))</f>
        <v xml:space="preserve"> </v>
      </c>
      <c r="AH109" s="240">
        <f t="shared" ca="1" si="18"/>
        <v>0</v>
      </c>
      <c r="AI109" s="233">
        <f t="shared" si="19"/>
        <v>1607.3731405537376</v>
      </c>
      <c r="AJ109" s="233">
        <f t="shared" si="11"/>
        <v>221750.1632004283</v>
      </c>
      <c r="AK109" s="233">
        <f t="shared" si="12"/>
        <v>12.794946986565368</v>
      </c>
      <c r="AL109" s="235">
        <f t="shared" si="13"/>
        <v>0</v>
      </c>
      <c r="AM109" s="235">
        <f t="shared" si="14"/>
        <v>0</v>
      </c>
      <c r="AN109" s="227">
        <f>(12*894300*VLOOKUP((DATE(YEAR(L109),MONTH(L109)-1,1)),Índices!$A$3:$L$50000,10,0)+
   4613016*VLOOKUP(DATE(YEAR(L109),MONTH(L109)-1,1),Índices!$A$3:$L$50000,11,0)*(94.55*VLOOKUP(DATE(YEAR(L109),MONTH(L109)-1,1),Índices!$A$3:$L$50000,2,0)/Índices!$B$195)+
   4474286*(94.55*VLOOKUP(DATE(YEAR(L109),MONTH(L109)-1,1),Índices!$A$3:$L$50000,2,0)/Índices!$B$195))/
   4474286</f>
        <v>264.02510498339228</v>
      </c>
      <c r="AO109" s="240" t="str">
        <f t="shared" si="20"/>
        <v/>
      </c>
    </row>
    <row r="110" spans="1:41" ht="15.75" customHeight="1" x14ac:dyDescent="0.25">
      <c r="A110" s="241">
        <f>'Dados de contrato'!F110</f>
        <v>109</v>
      </c>
      <c r="B110" s="245" t="str">
        <f ca="1">OFFSET('Dados de contrato'!C$1,A110,0,1,1)</f>
        <v>Amazonas Energia</v>
      </c>
      <c r="C110" s="246" t="str">
        <f ca="1">OFFSET('Dados de contrato'!D$1,A110,0,1,1)</f>
        <v>Consórcio Geração Amazonas - AIII</v>
      </c>
      <c r="D110" s="247" t="str">
        <f>VLOOKUP($A110,'Dados de contrato'!$F$2:$AJ$130,'Dados de contrato'!J$131,0)</f>
        <v>48500.000266/2019-66</v>
      </c>
      <c r="E110" s="233">
        <f>VLOOKUP($A110,'Dados de contrato'!$F$2:$AJ$130,'Dados de contrato'!M$131,0)</f>
        <v>1170.8</v>
      </c>
      <c r="F110" s="242">
        <f>VLOOKUP($A110,'Dados de contrato'!$F$2:$AJ$130,'Dados de contrato'!N$131,0)</f>
        <v>42522</v>
      </c>
      <c r="G110" s="241">
        <f>VLOOKUP($A110,'Dados de contrato'!$F$2:$AJ$130,'Dados de contrato'!V$131,0)</f>
        <v>11</v>
      </c>
      <c r="H110" s="241">
        <f>VLOOKUP($A110,'Dados de contrato'!$F$2:$AJ$130,'Dados de contrato'!W$131,0)</f>
        <v>0</v>
      </c>
      <c r="I110" s="266">
        <f>VLOOKUP($A110,'Dados de contrato'!$F$2:$AJ$130,'Dados de contrato'!X$131,0)</f>
        <v>0</v>
      </c>
      <c r="J110" s="266">
        <f>VLOOKUP($A110,'Dados de contrato'!$F$2:$AJ$130,'Dados de contrato'!Y$131,0)</f>
        <v>0</v>
      </c>
      <c r="K110" s="266">
        <f>VLOOKUP($A110,'Dados de contrato'!$F$2:$AJ$130,'Dados de contrato'!Z$131,0)</f>
        <v>0</v>
      </c>
      <c r="L110" s="234">
        <v>44136</v>
      </c>
      <c r="M110" s="233" t="str">
        <f t="shared" si="15"/>
        <v>não se aplica</v>
      </c>
      <c r="N110" s="235" t="str">
        <f t="shared" ca="1" si="16"/>
        <v>não se aplica</v>
      </c>
      <c r="O110" s="236" t="str">
        <f t="shared" ca="1" si="17"/>
        <v>0</v>
      </c>
      <c r="P110" s="237">
        <f>VLOOKUP(DATE(YEAR(F110),MONTH(F110)-1,1),Índices!$A$27:$I$10020,2,0)</f>
        <v>642.65099999999995</v>
      </c>
      <c r="Q110" s="237">
        <f>VLOOKUP(DATE(YEAR(L110),MONTH(L110)-1,1),Índices!$A$27:$I$10020,2,0)</f>
        <v>896.505</v>
      </c>
      <c r="R110" s="230">
        <f>VLOOKUP(DATE(YEAR(F110),MONTH(F110)-1,1),Índices!$A$27:$I$10020,3,0)</f>
        <v>4675.2299999999996</v>
      </c>
      <c r="S110" s="230">
        <f>VLOOKUP(DATE(YEAR(L110),MONTH(L110)-1,1),Índices!$A$27:$I$10020,3,0)</f>
        <v>5438.12</v>
      </c>
      <c r="T110" s="230">
        <f>VLOOKUP(DATE(YEAR(F110),MONTH(F110)-1,1),Índices!$A$27:$O$10020,4,0)</f>
        <v>4848.95</v>
      </c>
      <c r="U110" s="230">
        <f>VLOOKUP(DATE(YEAR(L110),MONTH(L110)-1,1),Índices!$A$27:$O$10020,4,0)</f>
        <v>5610.72</v>
      </c>
      <c r="V110" s="231">
        <f>VLOOKUP(DATE(YEAR(F110),MONTH(F110)-1,1),Índices!$A$27:$O$10020,9,0)</f>
        <v>13.771650414802114</v>
      </c>
      <c r="W110" s="231">
        <f>VLOOKUP(DATE(YEAR(L110),MONTH(L110)-1,1),Índices!$A$27:$O$10020,9,0)</f>
        <v>21.269457541291981</v>
      </c>
      <c r="X110" s="231">
        <f>VLOOKUP(DATE(YEAR(F110),MONTH(F110)-1,1),Índices!$A$27:$O$10020,6,0)</f>
        <v>3.5392999999999999</v>
      </c>
      <c r="Y110" s="239">
        <f>VLOOKUP(DATE(YEAR(L110),MONTH(L110)-1,1),Índices!$A$27:$I$10020,5,0)</f>
        <v>5.6252000000000004</v>
      </c>
      <c r="Z110" s="238">
        <f>'VN base'!B$2*($I110*VLOOKUP(DATE(YEAR($L110),MONTH($L110)-1,1),Índices!$A:$I,2,0)/Índices!$B$122
                                 +$J110*VLOOKUP(DATE(YEAR($L110),MONTH($L110)-1,1),Índices!$A:$I,2,0)/Índices!$B$122
                                 +$K110*VLOOKUP(DATE(YEAR($L110),MONTH($L110)-1,1),Índices!$A:$I,5,0)/Índices!$F$122)</f>
        <v>0</v>
      </c>
      <c r="AA110" s="238">
        <f>'VN base'!C$2*($I110*VLOOKUP(DATE(YEAR($L110),MONTH($L110)-1,1),Índices!$A:$I,2,0)/Índices!$B$122
                                 +$J110*VLOOKUP(DATE(YEAR($L110),MONTH($L110)-1,1),Índices!$A:$I,2,0)/Índices!$B$122
                                 +$K110*VLOOKUP(DATE(YEAR($L110),MONTH($L110)-1,1),Índices!$A:$I,5,0)/Índices!$F$122)</f>
        <v>0</v>
      </c>
      <c r="AB110" s="238">
        <f>'VN base'!D$2*($I110*VLOOKUP(DATE(YEAR($L110),MONTH($L110)-1,1),Índices!$A:$I,2,0)/Índices!$B$122
                                 +$J110*VLOOKUP(DATE(YEAR($L110),MONTH($L110)-1,1),Índices!$A:$I,2,0)/Índices!$B$122
                                 +$K110*VLOOKUP(DATE(YEAR($L110),MONTH($L110)-1,1),Índices!$A:$I,5,0)/Índices!$F$122)</f>
        <v>0</v>
      </c>
      <c r="AC110" s="238">
        <f>'VN base'!E$2*($I110*VLOOKUP(DATE(YEAR($L110),MONTH($L110)-1,1),Índices!$A:$I,2,0)/Índices!$B$122
                                 +$J110*VLOOKUP(DATE(YEAR($L110),MONTH($L110)-1,1),Índices!$A:$I,2,0)/Índices!$B$122
                                 +$K110*VLOOKUP(DATE(YEAR($L110),MONTH($L110)-1,1),Índices!$A:$I,5,0)/Índices!$F$122)</f>
        <v>0</v>
      </c>
      <c r="AD110" s="238">
        <f>'VN base'!F$2*($I110*VLOOKUP(DATE(YEAR($L110),MONTH($L110)-1,1),Índices!$A:$I,2,0)/Índices!$B$122
                                 +$J110*VLOOKUP(DATE(YEAR($L110),MONTH($L110)-1,1),Índices!$A:$I,2,0)/Índices!$B$122
                                 +$K110*VLOOKUP(DATE(YEAR($L110),MONTH($L110)-1,1),Índices!$A:$I,5,0)/Índices!$F$122)</f>
        <v>0</v>
      </c>
      <c r="AE110" s="238">
        <f>'VN base'!G$2*($I110*VLOOKUP(DATE(YEAR($L110),MONTH($L110)-1,1),Índices!$A:$I,2,0)/Índices!$B$122
                                 +$J110*VLOOKUP(DATE(YEAR($L110),MONTH($L110)-1,1),Índices!$A:$I,2,0)/Índices!$B$122
                                 +$K110*VLOOKUP(DATE(YEAR($L110),MONTH($L110)-1,1),Índices!$A:$I,5,0)/Índices!$F$122)</f>
        <v>0</v>
      </c>
      <c r="AF110" s="238" t="str">
        <f>IF(J110=0," ",('VN base'!H$2*($I110*VLOOKUP(DATE(YEAR($L110),MONTH($L110)-1,1),Índices!$A:$I,2,0)/Índices!$B$128
                                                   +$J110*VLOOKUP(DATE(YEAR($L110),MONTH($L110)-1,1),Índices!$A:$I,9,0)/Índices!$I$128
                                                   +$K110*VLOOKUP(DATE(YEAR($L110),MONTH($L110)-1,1),Índices!$A:$I,6,0)/Índices!$F$128)))</f>
        <v xml:space="preserve"> </v>
      </c>
      <c r="AG110" s="238" t="str">
        <f>IF(J110=0," ",('VN base'!I$2*($I110*VLOOKUP(DATE(YEAR($L110),MONTH($L110)-1,1),Índices!$A:$I,2,0)/Índices!$B$128
                                                   +$J110*VLOOKUP(DATE(YEAR($L110),MONTH($L110)-1,1),Índices!$A:$I,9,0)/Índices!$I$128
                                                   +$K110*VLOOKUP(DATE(YEAR($L110),MONTH($L110)-1,1),Índices!$A:$I,6,0)/Índices!$F$128)))</f>
        <v xml:space="preserve"> </v>
      </c>
      <c r="AH110" s="240">
        <f t="shared" ca="1" si="18"/>
        <v>0</v>
      </c>
      <c r="AI110" s="233">
        <f t="shared" si="19"/>
        <v>1633.2784886353559</v>
      </c>
      <c r="AJ110" s="233">
        <f t="shared" si="11"/>
        <v>221750.1632004283</v>
      </c>
      <c r="AK110" s="233">
        <f t="shared" si="12"/>
        <v>12.794946986565368</v>
      </c>
      <c r="AL110" s="235">
        <f t="shared" si="13"/>
        <v>0</v>
      </c>
      <c r="AM110" s="235">
        <f t="shared" si="14"/>
        <v>0</v>
      </c>
      <c r="AN110" s="227">
        <f>(12*894300*VLOOKUP((DATE(YEAR(L110),MONTH(L110)-1,1)),Índices!$A$3:$L$50000,10,0)+
   4613016*VLOOKUP(DATE(YEAR(L110),MONTH(L110)-1,1),Índices!$A$3:$L$50000,11,0)*(94.55*VLOOKUP(DATE(YEAR(L110),MONTH(L110)-1,1),Índices!$A$3:$L$50000,2,0)/Índices!$B$195)+
   4474286*(94.55*VLOOKUP(DATE(YEAR(L110),MONTH(L110)-1,1),Índices!$A$3:$L$50000,2,0)/Índices!$B$195))/
   4474286</f>
        <v>264.02510498339228</v>
      </c>
      <c r="AO110" s="240" t="str">
        <f t="shared" si="20"/>
        <v/>
      </c>
    </row>
    <row r="111" spans="1:41" ht="15.75" customHeight="1" x14ac:dyDescent="0.25">
      <c r="A111" s="241">
        <f>'Dados de contrato'!F111</f>
        <v>110</v>
      </c>
      <c r="B111" s="245" t="str">
        <f ca="1">OFFSET('Dados de contrato'!C$1,A111,0,1,1)</f>
        <v>Hidropan</v>
      </c>
      <c r="C111" s="246" t="str">
        <f ca="1">OFFSET('Dados de contrato'!D$1,A111,0,1,1)</f>
        <v>RGE Sul</v>
      </c>
      <c r="D111" s="247" t="str">
        <f>VLOOKUP($A111,'Dados de contrato'!$F$2:$AJ$130,'Dados de contrato'!J$131,0)</f>
        <v>48500.003789/2007-21</v>
      </c>
      <c r="E111" s="233" t="str">
        <f>VLOOKUP($A111,'Dados de contrato'!$F$2:$AJ$130,'Dados de contrato'!M$131,0)</f>
        <v>variável</v>
      </c>
      <c r="F111" s="242">
        <f>VLOOKUP($A111,'Dados de contrato'!$F$2:$AJ$130,'Dados de contrato'!N$131,0)</f>
        <v>0</v>
      </c>
      <c r="G111" s="241">
        <f>VLOOKUP($A111,'Dados de contrato'!$F$2:$AJ$130,'Dados de contrato'!V$131,0)</f>
        <v>0</v>
      </c>
      <c r="H111" s="241">
        <f>VLOOKUP($A111,'Dados de contrato'!$F$2:$AJ$130,'Dados de contrato'!W$131,0)</f>
        <v>11</v>
      </c>
      <c r="I111" s="266">
        <f>VLOOKUP($A111,'Dados de contrato'!$F$2:$AJ$130,'Dados de contrato'!X$131,0)</f>
        <v>0</v>
      </c>
      <c r="J111" s="266">
        <f>VLOOKUP($A111,'Dados de contrato'!$F$2:$AJ$130,'Dados de contrato'!Y$131,0)</f>
        <v>0</v>
      </c>
      <c r="K111" s="266">
        <f>VLOOKUP($A111,'Dados de contrato'!$F$2:$AJ$130,'Dados de contrato'!Z$131,0)</f>
        <v>0</v>
      </c>
      <c r="L111" s="234">
        <v>44136</v>
      </c>
      <c r="M111" s="233" t="str">
        <f t="shared" si="15"/>
        <v>não se aplica</v>
      </c>
      <c r="N111" s="235" t="str">
        <f t="shared" ca="1" si="16"/>
        <v>não se aplica</v>
      </c>
      <c r="O111" s="236" t="str">
        <f t="shared" ca="1" si="17"/>
        <v>0</v>
      </c>
      <c r="P111" s="237" t="e">
        <f>VLOOKUP(DATE(YEAR(F111),MONTH(F111)-1,1),Índices!$A$27:$I$10020,2,0)</f>
        <v>#NUM!</v>
      </c>
      <c r="Q111" s="237">
        <f>VLOOKUP(DATE(YEAR(L111),MONTH(L111)-1,1),Índices!$A$27:$I$10020,2,0)</f>
        <v>896.505</v>
      </c>
      <c r="R111" s="230" t="e">
        <f>VLOOKUP(DATE(YEAR(F111),MONTH(F111)-1,1),Índices!$A$27:$I$10020,3,0)</f>
        <v>#NUM!</v>
      </c>
      <c r="S111" s="230">
        <f>VLOOKUP(DATE(YEAR(L111),MONTH(L111)-1,1),Índices!$A$27:$I$10020,3,0)</f>
        <v>5438.12</v>
      </c>
      <c r="T111" s="230" t="e">
        <f>VLOOKUP(DATE(YEAR(F111),MONTH(F111)-1,1),Índices!$A$27:$O$10020,4,0)</f>
        <v>#NUM!</v>
      </c>
      <c r="U111" s="230">
        <f>VLOOKUP(DATE(YEAR(L111),MONTH(L111)-1,1),Índices!$A$27:$O$10020,4,0)</f>
        <v>5610.72</v>
      </c>
      <c r="V111" s="231" t="e">
        <f>VLOOKUP(DATE(YEAR(F111),MONTH(F111)-1,1),Índices!$A$27:$O$10020,9,0)</f>
        <v>#NUM!</v>
      </c>
      <c r="W111" s="231">
        <f>VLOOKUP(DATE(YEAR(L111),MONTH(L111)-1,1),Índices!$A$27:$O$10020,9,0)</f>
        <v>21.269457541291981</v>
      </c>
      <c r="X111" s="231" t="e">
        <f>VLOOKUP(DATE(YEAR(F111),MONTH(F111)-1,1),Índices!$A$27:$O$10020,6,0)</f>
        <v>#NUM!</v>
      </c>
      <c r="Y111" s="239">
        <f>VLOOKUP(DATE(YEAR(L111),MONTH(L111)-1,1),Índices!$A$27:$I$10020,5,0)</f>
        <v>5.6252000000000004</v>
      </c>
      <c r="Z111" s="238">
        <f>'VN base'!B$2*($I111*VLOOKUP(DATE(YEAR($L111),MONTH($L111)-1,1),Índices!$A:$I,2,0)/Índices!$B$122
                                 +$J111*VLOOKUP(DATE(YEAR($L111),MONTH($L111)-1,1),Índices!$A:$I,2,0)/Índices!$B$122
                                 +$K111*VLOOKUP(DATE(YEAR($L111),MONTH($L111)-1,1),Índices!$A:$I,5,0)/Índices!$F$122)</f>
        <v>0</v>
      </c>
      <c r="AA111" s="238">
        <f>'VN base'!C$2*($I111*VLOOKUP(DATE(YEAR($L111),MONTH($L111)-1,1),Índices!$A:$I,2,0)/Índices!$B$122
                                 +$J111*VLOOKUP(DATE(YEAR($L111),MONTH($L111)-1,1),Índices!$A:$I,2,0)/Índices!$B$122
                                 +$K111*VLOOKUP(DATE(YEAR($L111),MONTH($L111)-1,1),Índices!$A:$I,5,0)/Índices!$F$122)</f>
        <v>0</v>
      </c>
      <c r="AB111" s="238">
        <f>'VN base'!D$2*($I111*VLOOKUP(DATE(YEAR($L111),MONTH($L111)-1,1),Índices!$A:$I,2,0)/Índices!$B$122
                                 +$J111*VLOOKUP(DATE(YEAR($L111),MONTH($L111)-1,1),Índices!$A:$I,2,0)/Índices!$B$122
                                 +$K111*VLOOKUP(DATE(YEAR($L111),MONTH($L111)-1,1),Índices!$A:$I,5,0)/Índices!$F$122)</f>
        <v>0</v>
      </c>
      <c r="AC111" s="238">
        <f>'VN base'!E$2*($I111*VLOOKUP(DATE(YEAR($L111),MONTH($L111)-1,1),Índices!$A:$I,2,0)/Índices!$B$122
                                 +$J111*VLOOKUP(DATE(YEAR($L111),MONTH($L111)-1,1),Índices!$A:$I,2,0)/Índices!$B$122
                                 +$K111*VLOOKUP(DATE(YEAR($L111),MONTH($L111)-1,1),Índices!$A:$I,5,0)/Índices!$F$122)</f>
        <v>0</v>
      </c>
      <c r="AD111" s="238">
        <f>'VN base'!F$2*($I111*VLOOKUP(DATE(YEAR($L111),MONTH($L111)-1,1),Índices!$A:$I,2,0)/Índices!$B$122
                                 +$J111*VLOOKUP(DATE(YEAR($L111),MONTH($L111)-1,1),Índices!$A:$I,2,0)/Índices!$B$122
                                 +$K111*VLOOKUP(DATE(YEAR($L111),MONTH($L111)-1,1),Índices!$A:$I,5,0)/Índices!$F$122)</f>
        <v>0</v>
      </c>
      <c r="AE111" s="238">
        <f>'VN base'!G$2*($I111*VLOOKUP(DATE(YEAR($L111),MONTH($L111)-1,1),Índices!$A:$I,2,0)/Índices!$B$122
                                 +$J111*VLOOKUP(DATE(YEAR($L111),MONTH($L111)-1,1),Índices!$A:$I,2,0)/Índices!$B$122
                                 +$K111*VLOOKUP(DATE(YEAR($L111),MONTH($L111)-1,1),Índices!$A:$I,5,0)/Índices!$F$122)</f>
        <v>0</v>
      </c>
      <c r="AF111" s="238" t="str">
        <f>IF(J111=0," ",('VN base'!H$2*($I111*VLOOKUP(DATE(YEAR($L111),MONTH($L111)-1,1),Índices!$A:$I,2,0)/Índices!$B$128
                                                   +$J111*VLOOKUP(DATE(YEAR($L111),MONTH($L111)-1,1),Índices!$A:$I,9,0)/Índices!$I$128
                                                   +$K111*VLOOKUP(DATE(YEAR($L111),MONTH($L111)-1,1),Índices!$A:$I,6,0)/Índices!$F$128)))</f>
        <v xml:space="preserve"> </v>
      </c>
      <c r="AG111" s="238" t="str">
        <f>IF(J111=0," ",('VN base'!I$2*($I111*VLOOKUP(DATE(YEAR($L111),MONTH($L111)-1,1),Índices!$A:$I,2,0)/Índices!$B$128
                                                   +$J111*VLOOKUP(DATE(YEAR($L111),MONTH($L111)-1,1),Índices!$A:$I,9,0)/Índices!$I$128
                                                   +$K111*VLOOKUP(DATE(YEAR($L111),MONTH($L111)-1,1),Índices!$A:$I,6,0)/Índices!$F$128)))</f>
        <v xml:space="preserve"> </v>
      </c>
      <c r="AH111" s="240">
        <f t="shared" ca="1" si="18"/>
        <v>0</v>
      </c>
      <c r="AI111" s="233" t="str">
        <f t="shared" si="19"/>
        <v/>
      </c>
      <c r="AJ111" s="233" t="str">
        <f t="shared" si="11"/>
        <v/>
      </c>
      <c r="AK111" s="233" t="str">
        <f t="shared" si="12"/>
        <v/>
      </c>
      <c r="AL111" s="235" t="str">
        <f t="shared" si="13"/>
        <v/>
      </c>
      <c r="AM111" s="235" t="str">
        <f t="shared" si="14"/>
        <v/>
      </c>
      <c r="AN111" s="227">
        <f>(12*894300*VLOOKUP((DATE(YEAR(L111),MONTH(L111)-1,1)),Índices!$A$3:$L$50000,10,0)+
   4613016*VLOOKUP(DATE(YEAR(L111),MONTH(L111)-1,1),Índices!$A$3:$L$50000,11,0)*(94.55*VLOOKUP(DATE(YEAR(L111),MONTH(L111)-1,1),Índices!$A$3:$L$50000,2,0)/Índices!$B$195)+
   4474286*(94.55*VLOOKUP(DATE(YEAR(L111),MONTH(L111)-1,1),Índices!$A$3:$L$50000,2,0)/Índices!$B$195))/
   4474286</f>
        <v>264.02510498339228</v>
      </c>
      <c r="AO111" s="240" t="str">
        <f t="shared" si="20"/>
        <v>ERRO</v>
      </c>
    </row>
    <row r="112" spans="1:41" ht="15.75" customHeight="1" x14ac:dyDescent="0.25">
      <c r="A112" s="241">
        <f>'Dados de contrato'!F112</f>
        <v>111</v>
      </c>
      <c r="B112" s="245" t="str">
        <f ca="1">OFFSET('Dados de contrato'!C$1,A112,0,1,1)</f>
        <v>Cocel</v>
      </c>
      <c r="C112" s="246" t="str">
        <f ca="1">OFFSET('Dados de contrato'!D$1,A112,0,1,1)</f>
        <v>Tradener</v>
      </c>
      <c r="D112" s="247" t="str">
        <f>VLOOKUP($A112,'Dados de contrato'!$F$2:$AJ$130,'Dados de contrato'!J$131,0)</f>
        <v>48500.002652/2018-10</v>
      </c>
      <c r="E112" s="233">
        <f>VLOOKUP($A112,'Dados de contrato'!$F$2:$AJ$130,'Dados de contrato'!M$131,0)</f>
        <v>159</v>
      </c>
      <c r="F112" s="242">
        <f>VLOOKUP($A112,'Dados de contrato'!$F$2:$AJ$130,'Dados de contrato'!N$131,0)</f>
        <v>43191</v>
      </c>
      <c r="G112" s="241">
        <f>VLOOKUP($A112,'Dados de contrato'!$F$2:$AJ$130,'Dados de contrato'!V$131,0)</f>
        <v>0</v>
      </c>
      <c r="H112" s="241">
        <f>VLOOKUP($A112,'Dados de contrato'!$F$2:$AJ$130,'Dados de contrato'!W$131,0)</f>
        <v>12</v>
      </c>
      <c r="I112" s="266">
        <f>VLOOKUP($A112,'Dados de contrato'!$F$2:$AJ$130,'Dados de contrato'!X$131,0)</f>
        <v>0</v>
      </c>
      <c r="J112" s="266">
        <f>VLOOKUP($A112,'Dados de contrato'!$F$2:$AJ$130,'Dados de contrato'!Y$131,0)</f>
        <v>0</v>
      </c>
      <c r="K112" s="266">
        <f>VLOOKUP($A112,'Dados de contrato'!$F$2:$AJ$130,'Dados de contrato'!Z$131,0)</f>
        <v>0</v>
      </c>
      <c r="L112" s="234">
        <v>44136</v>
      </c>
      <c r="M112" s="233" t="str">
        <f t="shared" si="15"/>
        <v>não se aplica</v>
      </c>
      <c r="N112" s="235" t="str">
        <f t="shared" ca="1" si="16"/>
        <v>não se aplica</v>
      </c>
      <c r="O112" s="236" t="str">
        <f t="shared" ca="1" si="17"/>
        <v>0</v>
      </c>
      <c r="P112" s="237">
        <f>VLOOKUP(DATE(YEAR(F112),MONTH(F112)-1,1),Índices!$A$27:$I$10020,2,0)</f>
        <v>667.524</v>
      </c>
      <c r="Q112" s="237">
        <f>VLOOKUP(DATE(YEAR(L112),MONTH(L112)-1,1),Índices!$A$27:$I$10020,2,0)</f>
        <v>896.505</v>
      </c>
      <c r="R112" s="230">
        <f>VLOOKUP(DATE(YEAR(F112),MONTH(F112)-1,1),Índices!$A$27:$I$10020,3,0)</f>
        <v>4950.95</v>
      </c>
      <c r="S112" s="230">
        <f>VLOOKUP(DATE(YEAR(L112),MONTH(L112)-1,1),Índices!$A$27:$I$10020,3,0)</f>
        <v>5438.12</v>
      </c>
      <c r="T112" s="230">
        <f>VLOOKUP(DATE(YEAR(F112),MONTH(F112)-1,1),Índices!$A$27:$O$10020,4,0)</f>
        <v>5067.16</v>
      </c>
      <c r="U112" s="230">
        <f>VLOOKUP(DATE(YEAR(L112),MONTH(L112)-1,1),Índices!$A$27:$O$10020,4,0)</f>
        <v>5610.72</v>
      </c>
      <c r="V112" s="231">
        <f>VLOOKUP(DATE(YEAR(F112),MONTH(F112)-1,1),Índices!$A$27:$O$10020,9,0)</f>
        <v>13.819924891651493</v>
      </c>
      <c r="W112" s="231">
        <f>VLOOKUP(DATE(YEAR(L112),MONTH(L112)-1,1),Índices!$A$27:$O$10020,9,0)</f>
        <v>21.269457541291981</v>
      </c>
      <c r="X112" s="231">
        <f>VLOOKUP(DATE(YEAR(F112),MONTH(F112)-1,1),Índices!$A$27:$O$10020,6,0)</f>
        <v>3.2791999999999999</v>
      </c>
      <c r="Y112" s="239">
        <f>VLOOKUP(DATE(YEAR(L112),MONTH(L112)-1,1),Índices!$A$27:$I$10020,5,0)</f>
        <v>5.6252000000000004</v>
      </c>
      <c r="Z112" s="238">
        <f>'VN base'!B$2*($I112*VLOOKUP(DATE(YEAR($L112),MONTH($L112)-1,1),Índices!$A:$I,2,0)/Índices!$B$122
                                 +$J112*VLOOKUP(DATE(YEAR($L112),MONTH($L112)-1,1),Índices!$A:$I,2,0)/Índices!$B$122
                                 +$K112*VLOOKUP(DATE(YEAR($L112),MONTH($L112)-1,1),Índices!$A:$I,5,0)/Índices!$F$122)</f>
        <v>0</v>
      </c>
      <c r="AA112" s="238">
        <f>'VN base'!C$2*($I112*VLOOKUP(DATE(YEAR($L112),MONTH($L112)-1,1),Índices!$A:$I,2,0)/Índices!$B$122
                                 +$J112*VLOOKUP(DATE(YEAR($L112),MONTH($L112)-1,1),Índices!$A:$I,2,0)/Índices!$B$122
                                 +$K112*VLOOKUP(DATE(YEAR($L112),MONTH($L112)-1,1),Índices!$A:$I,5,0)/Índices!$F$122)</f>
        <v>0</v>
      </c>
      <c r="AB112" s="238">
        <f>'VN base'!D$2*($I112*VLOOKUP(DATE(YEAR($L112),MONTH($L112)-1,1),Índices!$A:$I,2,0)/Índices!$B$122
                                 +$J112*VLOOKUP(DATE(YEAR($L112),MONTH($L112)-1,1),Índices!$A:$I,2,0)/Índices!$B$122
                                 +$K112*VLOOKUP(DATE(YEAR($L112),MONTH($L112)-1,1),Índices!$A:$I,5,0)/Índices!$F$122)</f>
        <v>0</v>
      </c>
      <c r="AC112" s="238">
        <f>'VN base'!E$2*($I112*VLOOKUP(DATE(YEAR($L112),MONTH($L112)-1,1),Índices!$A:$I,2,0)/Índices!$B$122
                                 +$J112*VLOOKUP(DATE(YEAR($L112),MONTH($L112)-1,1),Índices!$A:$I,2,0)/Índices!$B$122
                                 +$K112*VLOOKUP(DATE(YEAR($L112),MONTH($L112)-1,1),Índices!$A:$I,5,0)/Índices!$F$122)</f>
        <v>0</v>
      </c>
      <c r="AD112" s="238">
        <f>'VN base'!F$2*($I112*VLOOKUP(DATE(YEAR($L112),MONTH($L112)-1,1),Índices!$A:$I,2,0)/Índices!$B$122
                                 +$J112*VLOOKUP(DATE(YEAR($L112),MONTH($L112)-1,1),Índices!$A:$I,2,0)/Índices!$B$122
                                 +$K112*VLOOKUP(DATE(YEAR($L112),MONTH($L112)-1,1),Índices!$A:$I,5,0)/Índices!$F$122)</f>
        <v>0</v>
      </c>
      <c r="AE112" s="238">
        <f>'VN base'!G$2*($I112*VLOOKUP(DATE(YEAR($L112),MONTH($L112)-1,1),Índices!$A:$I,2,0)/Índices!$B$122
                                 +$J112*VLOOKUP(DATE(YEAR($L112),MONTH($L112)-1,1),Índices!$A:$I,2,0)/Índices!$B$122
                                 +$K112*VLOOKUP(DATE(YEAR($L112),MONTH($L112)-1,1),Índices!$A:$I,5,0)/Índices!$F$122)</f>
        <v>0</v>
      </c>
      <c r="AF112" s="238" t="str">
        <f>IF(J112=0," ",('VN base'!H$2*($I112*VLOOKUP(DATE(YEAR($L112),MONTH($L112)-1,1),Índices!$A:$I,2,0)/Índices!$B$128
                                                   +$J112*VLOOKUP(DATE(YEAR($L112),MONTH($L112)-1,1),Índices!$A:$I,9,0)/Índices!$I$128
                                                   +$K112*VLOOKUP(DATE(YEAR($L112),MONTH($L112)-1,1),Índices!$A:$I,6,0)/Índices!$F$128)))</f>
        <v xml:space="preserve"> </v>
      </c>
      <c r="AG112" s="238" t="str">
        <f>IF(J112=0," ",('VN base'!I$2*($I112*VLOOKUP(DATE(YEAR($L112),MONTH($L112)-1,1),Índices!$A:$I,2,0)/Índices!$B$128
                                                   +$J112*VLOOKUP(DATE(YEAR($L112),MONTH($L112)-1,1),Índices!$A:$I,9,0)/Índices!$I$128
                                                   +$K112*VLOOKUP(DATE(YEAR($L112),MONTH($L112)-1,1),Índices!$A:$I,6,0)/Índices!$F$128)))</f>
        <v xml:space="preserve"> </v>
      </c>
      <c r="AH112" s="240">
        <f t="shared" ca="1" si="18"/>
        <v>0</v>
      </c>
      <c r="AI112" s="233">
        <f t="shared" si="19"/>
        <v>213.54182770956552</v>
      </c>
      <c r="AJ112" s="233">
        <f t="shared" si="11"/>
        <v>238522.35230143723</v>
      </c>
      <c r="AK112" s="233">
        <f t="shared" si="12"/>
        <v>0</v>
      </c>
      <c r="AL112" s="235">
        <f t="shared" si="13"/>
        <v>11.181422991769214</v>
      </c>
      <c r="AM112" s="235">
        <f t="shared" si="14"/>
        <v>0</v>
      </c>
      <c r="AN112" s="227">
        <f>(12*894300*VLOOKUP((DATE(YEAR(L112),MONTH(L112)-1,1)),Índices!$A$3:$L$50000,10,0)+
   4613016*VLOOKUP(DATE(YEAR(L112),MONTH(L112)-1,1),Índices!$A$3:$L$50000,11,0)*(94.55*VLOOKUP(DATE(YEAR(L112),MONTH(L112)-1,1),Índices!$A$3:$L$50000,2,0)/Índices!$B$195)+
   4474286*(94.55*VLOOKUP(DATE(YEAR(L112),MONTH(L112)-1,1),Índices!$A$3:$L$50000,2,0)/Índices!$B$195))/
   4474286</f>
        <v>264.02510498339228</v>
      </c>
      <c r="AO112" s="240" t="str">
        <f t="shared" si="20"/>
        <v>ERRO</v>
      </c>
    </row>
    <row r="113" spans="1:41" ht="15.75" customHeight="1" x14ac:dyDescent="0.25">
      <c r="A113" s="241">
        <f>'Dados de contrato'!F113</f>
        <v>112</v>
      </c>
      <c r="B113" s="245" t="str">
        <f ca="1">OFFSET('Dados de contrato'!C$1,A113,0,1,1)</f>
        <v>Demei</v>
      </c>
      <c r="C113" s="246" t="str">
        <f ca="1">OFFSET('Dados de contrato'!D$1,A113,0,1,1)</f>
        <v>Tradener</v>
      </c>
      <c r="D113" s="247" t="str">
        <f>VLOOKUP($A113,'Dados de contrato'!$F$2:$AJ$130,'Dados de contrato'!J$131,0)</f>
        <v>48500.002654/2018-10</v>
      </c>
      <c r="E113" s="233">
        <f>VLOOKUP($A113,'Dados de contrato'!$F$2:$AJ$130,'Dados de contrato'!M$131,0)</f>
        <v>159</v>
      </c>
      <c r="F113" s="242">
        <f>VLOOKUP($A113,'Dados de contrato'!$F$2:$AJ$130,'Dados de contrato'!N$131,0)</f>
        <v>43191</v>
      </c>
      <c r="G113" s="241">
        <f>VLOOKUP($A113,'Dados de contrato'!$F$2:$AJ$130,'Dados de contrato'!V$131,0)</f>
        <v>0</v>
      </c>
      <c r="H113" s="241">
        <f>VLOOKUP($A113,'Dados de contrato'!$F$2:$AJ$130,'Dados de contrato'!W$131,0)</f>
        <v>12</v>
      </c>
      <c r="I113" s="266">
        <f>VLOOKUP($A113,'Dados de contrato'!$F$2:$AJ$130,'Dados de contrato'!X$131,0)</f>
        <v>0</v>
      </c>
      <c r="J113" s="266">
        <f>VLOOKUP($A113,'Dados de contrato'!$F$2:$AJ$130,'Dados de contrato'!Y$131,0)</f>
        <v>0</v>
      </c>
      <c r="K113" s="266">
        <f>VLOOKUP($A113,'Dados de contrato'!$F$2:$AJ$130,'Dados de contrato'!Z$131,0)</f>
        <v>0</v>
      </c>
      <c r="L113" s="234">
        <v>44136</v>
      </c>
      <c r="M113" s="233" t="str">
        <f t="shared" si="15"/>
        <v>não se aplica</v>
      </c>
      <c r="N113" s="235" t="str">
        <f t="shared" ca="1" si="16"/>
        <v>não se aplica</v>
      </c>
      <c r="O113" s="236" t="str">
        <f t="shared" ca="1" si="17"/>
        <v>0</v>
      </c>
      <c r="P113" s="237">
        <f>VLOOKUP(DATE(YEAR(F113),MONTH(F113)-1,1),Índices!$A$27:$I$10020,2,0)</f>
        <v>667.524</v>
      </c>
      <c r="Q113" s="237">
        <f>VLOOKUP(DATE(YEAR(L113),MONTH(L113)-1,1),Índices!$A$27:$I$10020,2,0)</f>
        <v>896.505</v>
      </c>
      <c r="R113" s="230">
        <f>VLOOKUP(DATE(YEAR(F113),MONTH(F113)-1,1),Índices!$A$27:$I$10020,3,0)</f>
        <v>4950.95</v>
      </c>
      <c r="S113" s="230">
        <f>VLOOKUP(DATE(YEAR(L113),MONTH(L113)-1,1),Índices!$A$27:$I$10020,3,0)</f>
        <v>5438.12</v>
      </c>
      <c r="T113" s="230">
        <f>VLOOKUP(DATE(YEAR(F113),MONTH(F113)-1,1),Índices!$A$27:$O$10020,4,0)</f>
        <v>5067.16</v>
      </c>
      <c r="U113" s="230">
        <f>VLOOKUP(DATE(YEAR(L113),MONTH(L113)-1,1),Índices!$A$27:$O$10020,4,0)</f>
        <v>5610.72</v>
      </c>
      <c r="V113" s="231">
        <f>VLOOKUP(DATE(YEAR(F113),MONTH(F113)-1,1),Índices!$A$27:$O$10020,9,0)</f>
        <v>13.819924891651493</v>
      </c>
      <c r="W113" s="231">
        <f>VLOOKUP(DATE(YEAR(L113),MONTH(L113)-1,1),Índices!$A$27:$O$10020,9,0)</f>
        <v>21.269457541291981</v>
      </c>
      <c r="X113" s="231">
        <f>VLOOKUP(DATE(YEAR(F113),MONTH(F113)-1,1),Índices!$A$27:$O$10020,6,0)</f>
        <v>3.2791999999999999</v>
      </c>
      <c r="Y113" s="239">
        <f>VLOOKUP(DATE(YEAR(L113),MONTH(L113)-1,1),Índices!$A$27:$I$10020,5,0)</f>
        <v>5.6252000000000004</v>
      </c>
      <c r="Z113" s="238">
        <f>'VN base'!B$2*($I113*VLOOKUP(DATE(YEAR($L113),MONTH($L113)-1,1),Índices!$A:$I,2,0)/Índices!$B$122
                                 +$J113*VLOOKUP(DATE(YEAR($L113),MONTH($L113)-1,1),Índices!$A:$I,2,0)/Índices!$B$122
                                 +$K113*VLOOKUP(DATE(YEAR($L113),MONTH($L113)-1,1),Índices!$A:$I,5,0)/Índices!$F$122)</f>
        <v>0</v>
      </c>
      <c r="AA113" s="238">
        <f>'VN base'!C$2*($I113*VLOOKUP(DATE(YEAR($L113),MONTH($L113)-1,1),Índices!$A:$I,2,0)/Índices!$B$122
                                 +$J113*VLOOKUP(DATE(YEAR($L113),MONTH($L113)-1,1),Índices!$A:$I,2,0)/Índices!$B$122
                                 +$K113*VLOOKUP(DATE(YEAR($L113),MONTH($L113)-1,1),Índices!$A:$I,5,0)/Índices!$F$122)</f>
        <v>0</v>
      </c>
      <c r="AB113" s="238">
        <f>'VN base'!D$2*($I113*VLOOKUP(DATE(YEAR($L113),MONTH($L113)-1,1),Índices!$A:$I,2,0)/Índices!$B$122
                                 +$J113*VLOOKUP(DATE(YEAR($L113),MONTH($L113)-1,1),Índices!$A:$I,2,0)/Índices!$B$122
                                 +$K113*VLOOKUP(DATE(YEAR($L113),MONTH($L113)-1,1),Índices!$A:$I,5,0)/Índices!$F$122)</f>
        <v>0</v>
      </c>
      <c r="AC113" s="238">
        <f>'VN base'!E$2*($I113*VLOOKUP(DATE(YEAR($L113),MONTH($L113)-1,1),Índices!$A:$I,2,0)/Índices!$B$122
                                 +$J113*VLOOKUP(DATE(YEAR($L113),MONTH($L113)-1,1),Índices!$A:$I,2,0)/Índices!$B$122
                                 +$K113*VLOOKUP(DATE(YEAR($L113),MONTH($L113)-1,1),Índices!$A:$I,5,0)/Índices!$F$122)</f>
        <v>0</v>
      </c>
      <c r="AD113" s="238">
        <f>'VN base'!F$2*($I113*VLOOKUP(DATE(YEAR($L113),MONTH($L113)-1,1),Índices!$A:$I,2,0)/Índices!$B$122
                                 +$J113*VLOOKUP(DATE(YEAR($L113),MONTH($L113)-1,1),Índices!$A:$I,2,0)/Índices!$B$122
                                 +$K113*VLOOKUP(DATE(YEAR($L113),MONTH($L113)-1,1),Índices!$A:$I,5,0)/Índices!$F$122)</f>
        <v>0</v>
      </c>
      <c r="AE113" s="238">
        <f>'VN base'!G$2*($I113*VLOOKUP(DATE(YEAR($L113),MONTH($L113)-1,1),Índices!$A:$I,2,0)/Índices!$B$122
                                 +$J113*VLOOKUP(DATE(YEAR($L113),MONTH($L113)-1,1),Índices!$A:$I,2,0)/Índices!$B$122
                                 +$K113*VLOOKUP(DATE(YEAR($L113),MONTH($L113)-1,1),Índices!$A:$I,5,0)/Índices!$F$122)</f>
        <v>0</v>
      </c>
      <c r="AF113" s="238" t="str">
        <f>IF(J113=0," ",('VN base'!H$2*($I113*VLOOKUP(DATE(YEAR($L113),MONTH($L113)-1,1),Índices!$A:$I,2,0)/Índices!$B$128
                                                   +$J113*VLOOKUP(DATE(YEAR($L113),MONTH($L113)-1,1),Índices!$A:$I,9,0)/Índices!$I$128
                                                   +$K113*VLOOKUP(DATE(YEAR($L113),MONTH($L113)-1,1),Índices!$A:$I,6,0)/Índices!$F$128)))</f>
        <v xml:space="preserve"> </v>
      </c>
      <c r="AG113" s="238" t="str">
        <f>IF(J113=0," ",('VN base'!I$2*($I113*VLOOKUP(DATE(YEAR($L113),MONTH($L113)-1,1),Índices!$A:$I,2,0)/Índices!$B$128
                                                   +$J113*VLOOKUP(DATE(YEAR($L113),MONTH($L113)-1,1),Índices!$A:$I,9,0)/Índices!$I$128
                                                   +$K113*VLOOKUP(DATE(YEAR($L113),MONTH($L113)-1,1),Índices!$A:$I,6,0)/Índices!$F$128)))</f>
        <v xml:space="preserve"> </v>
      </c>
      <c r="AH113" s="240">
        <f t="shared" ca="1" si="18"/>
        <v>0</v>
      </c>
      <c r="AI113" s="233">
        <f t="shared" si="19"/>
        <v>213.54182770956552</v>
      </c>
      <c r="AJ113" s="233">
        <f t="shared" si="11"/>
        <v>238522.35230143723</v>
      </c>
      <c r="AK113" s="233">
        <f t="shared" si="12"/>
        <v>0</v>
      </c>
      <c r="AL113" s="235">
        <f t="shared" si="13"/>
        <v>11.181422991769214</v>
      </c>
      <c r="AM113" s="235">
        <f t="shared" si="14"/>
        <v>0</v>
      </c>
      <c r="AN113" s="227">
        <f>(12*894300*VLOOKUP((DATE(YEAR(L113),MONTH(L113)-1,1)),Índices!$A$3:$L$50000,10,0)+
   4613016*VLOOKUP(DATE(YEAR(L113),MONTH(L113)-1,1),Índices!$A$3:$L$50000,11,0)*(94.55*VLOOKUP(DATE(YEAR(L113),MONTH(L113)-1,1),Índices!$A$3:$L$50000,2,0)/Índices!$B$195)+
   4474286*(94.55*VLOOKUP(DATE(YEAR(L113),MONTH(L113)-1,1),Índices!$A$3:$L$50000,2,0)/Índices!$B$195))/
   4474286</f>
        <v>264.02510498339228</v>
      </c>
      <c r="AO113" s="240" t="str">
        <f t="shared" si="20"/>
        <v>ERRO</v>
      </c>
    </row>
    <row r="114" spans="1:41" ht="15.75" customHeight="1" x14ac:dyDescent="0.25">
      <c r="A114" s="241">
        <f>'Dados de contrato'!F114</f>
        <v>113</v>
      </c>
      <c r="B114" s="245" t="str">
        <f ca="1">OFFSET('Dados de contrato'!C$1,A114,0,1,1)</f>
        <v>Eletrocar</v>
      </c>
      <c r="C114" s="246" t="str">
        <f ca="1">OFFSET('Dados de contrato'!D$1,A114,0,1,1)</f>
        <v>Tradener</v>
      </c>
      <c r="D114" s="247" t="str">
        <f>VLOOKUP($A114,'Dados de contrato'!$F$2:$AJ$130,'Dados de contrato'!J$131,0)</f>
        <v>48500.002654/2018-10</v>
      </c>
      <c r="E114" s="233">
        <f>VLOOKUP($A114,'Dados de contrato'!$F$2:$AJ$130,'Dados de contrato'!M$131,0)</f>
        <v>159</v>
      </c>
      <c r="F114" s="242">
        <f>VLOOKUP($A114,'Dados de contrato'!$F$2:$AJ$130,'Dados de contrato'!N$131,0)</f>
        <v>43191</v>
      </c>
      <c r="G114" s="241">
        <f>VLOOKUP($A114,'Dados de contrato'!$F$2:$AJ$130,'Dados de contrato'!V$131,0)</f>
        <v>0</v>
      </c>
      <c r="H114" s="241">
        <f>VLOOKUP($A114,'Dados de contrato'!$F$2:$AJ$130,'Dados de contrato'!W$131,0)</f>
        <v>12</v>
      </c>
      <c r="I114" s="266">
        <f>VLOOKUP($A114,'Dados de contrato'!$F$2:$AJ$130,'Dados de contrato'!X$131,0)</f>
        <v>0</v>
      </c>
      <c r="J114" s="266">
        <f>VLOOKUP($A114,'Dados de contrato'!$F$2:$AJ$130,'Dados de contrato'!Y$131,0)</f>
        <v>0</v>
      </c>
      <c r="K114" s="266">
        <f>VLOOKUP($A114,'Dados de contrato'!$F$2:$AJ$130,'Dados de contrato'!Z$131,0)</f>
        <v>0</v>
      </c>
      <c r="L114" s="234">
        <v>44136</v>
      </c>
      <c r="M114" s="233" t="str">
        <f t="shared" si="15"/>
        <v>não se aplica</v>
      </c>
      <c r="N114" s="235" t="str">
        <f t="shared" ca="1" si="16"/>
        <v>não se aplica</v>
      </c>
      <c r="O114" s="236" t="str">
        <f t="shared" ca="1" si="17"/>
        <v>0</v>
      </c>
      <c r="P114" s="237">
        <f>VLOOKUP(DATE(YEAR(F114),MONTH(F114)-1,1),Índices!$A$27:$I$10020,2,0)</f>
        <v>667.524</v>
      </c>
      <c r="Q114" s="237">
        <f>VLOOKUP(DATE(YEAR(L114),MONTH(L114)-1,1),Índices!$A$27:$I$10020,2,0)</f>
        <v>896.505</v>
      </c>
      <c r="R114" s="230">
        <f>VLOOKUP(DATE(YEAR(F114),MONTH(F114)-1,1),Índices!$A$27:$I$10020,3,0)</f>
        <v>4950.95</v>
      </c>
      <c r="S114" s="230">
        <f>VLOOKUP(DATE(YEAR(L114),MONTH(L114)-1,1),Índices!$A$27:$I$10020,3,0)</f>
        <v>5438.12</v>
      </c>
      <c r="T114" s="230">
        <f>VLOOKUP(DATE(YEAR(F114),MONTH(F114)-1,1),Índices!$A$27:$O$10020,4,0)</f>
        <v>5067.16</v>
      </c>
      <c r="U114" s="230">
        <f>VLOOKUP(DATE(YEAR(L114),MONTH(L114)-1,1),Índices!$A$27:$O$10020,4,0)</f>
        <v>5610.72</v>
      </c>
      <c r="V114" s="231">
        <f>VLOOKUP(DATE(YEAR(F114),MONTH(F114)-1,1),Índices!$A$27:$O$10020,9,0)</f>
        <v>13.819924891651493</v>
      </c>
      <c r="W114" s="231">
        <f>VLOOKUP(DATE(YEAR(L114),MONTH(L114)-1,1),Índices!$A$27:$O$10020,9,0)</f>
        <v>21.269457541291981</v>
      </c>
      <c r="X114" s="231">
        <f>VLOOKUP(DATE(YEAR(F114),MONTH(F114)-1,1),Índices!$A$27:$O$10020,6,0)</f>
        <v>3.2791999999999999</v>
      </c>
      <c r="Y114" s="239">
        <f>VLOOKUP(DATE(YEAR(L114),MONTH(L114)-1,1),Índices!$A$27:$I$10020,5,0)</f>
        <v>5.6252000000000004</v>
      </c>
      <c r="Z114" s="238">
        <f>'VN base'!B$2*($I114*VLOOKUP(DATE(YEAR($L114),MONTH($L114)-1,1),Índices!$A:$I,2,0)/Índices!$B$122
                                 +$J114*VLOOKUP(DATE(YEAR($L114),MONTH($L114)-1,1),Índices!$A:$I,2,0)/Índices!$B$122
                                 +$K114*VLOOKUP(DATE(YEAR($L114),MONTH($L114)-1,1),Índices!$A:$I,5,0)/Índices!$F$122)</f>
        <v>0</v>
      </c>
      <c r="AA114" s="238">
        <f>'VN base'!C$2*($I114*VLOOKUP(DATE(YEAR($L114),MONTH($L114)-1,1),Índices!$A:$I,2,0)/Índices!$B$122
                                 +$J114*VLOOKUP(DATE(YEAR($L114),MONTH($L114)-1,1),Índices!$A:$I,2,0)/Índices!$B$122
                                 +$K114*VLOOKUP(DATE(YEAR($L114),MONTH($L114)-1,1),Índices!$A:$I,5,0)/Índices!$F$122)</f>
        <v>0</v>
      </c>
      <c r="AB114" s="238">
        <f>'VN base'!D$2*($I114*VLOOKUP(DATE(YEAR($L114),MONTH($L114)-1,1),Índices!$A:$I,2,0)/Índices!$B$122
                                 +$J114*VLOOKUP(DATE(YEAR($L114),MONTH($L114)-1,1),Índices!$A:$I,2,0)/Índices!$B$122
                                 +$K114*VLOOKUP(DATE(YEAR($L114),MONTH($L114)-1,1),Índices!$A:$I,5,0)/Índices!$F$122)</f>
        <v>0</v>
      </c>
      <c r="AC114" s="238">
        <f>'VN base'!E$2*($I114*VLOOKUP(DATE(YEAR($L114),MONTH($L114)-1,1),Índices!$A:$I,2,0)/Índices!$B$122
                                 +$J114*VLOOKUP(DATE(YEAR($L114),MONTH($L114)-1,1),Índices!$A:$I,2,0)/Índices!$B$122
                                 +$K114*VLOOKUP(DATE(YEAR($L114),MONTH($L114)-1,1),Índices!$A:$I,5,0)/Índices!$F$122)</f>
        <v>0</v>
      </c>
      <c r="AD114" s="238">
        <f>'VN base'!F$2*($I114*VLOOKUP(DATE(YEAR($L114),MONTH($L114)-1,1),Índices!$A:$I,2,0)/Índices!$B$122
                                 +$J114*VLOOKUP(DATE(YEAR($L114),MONTH($L114)-1,1),Índices!$A:$I,2,0)/Índices!$B$122
                                 +$K114*VLOOKUP(DATE(YEAR($L114),MONTH($L114)-1,1),Índices!$A:$I,5,0)/Índices!$F$122)</f>
        <v>0</v>
      </c>
      <c r="AE114" s="238">
        <f>'VN base'!G$2*($I114*VLOOKUP(DATE(YEAR($L114),MONTH($L114)-1,1),Índices!$A:$I,2,0)/Índices!$B$122
                                 +$J114*VLOOKUP(DATE(YEAR($L114),MONTH($L114)-1,1),Índices!$A:$I,2,0)/Índices!$B$122
                                 +$K114*VLOOKUP(DATE(YEAR($L114),MONTH($L114)-1,1),Índices!$A:$I,5,0)/Índices!$F$122)</f>
        <v>0</v>
      </c>
      <c r="AF114" s="238" t="str">
        <f>IF(J114=0," ",('VN base'!H$2*($I114*VLOOKUP(DATE(YEAR($L114),MONTH($L114)-1,1),Índices!$A:$I,2,0)/Índices!$B$128
                                                   +$J114*VLOOKUP(DATE(YEAR($L114),MONTH($L114)-1,1),Índices!$A:$I,9,0)/Índices!$I$128
                                                   +$K114*VLOOKUP(DATE(YEAR($L114),MONTH($L114)-1,1),Índices!$A:$I,6,0)/Índices!$F$128)))</f>
        <v xml:space="preserve"> </v>
      </c>
      <c r="AG114" s="238" t="str">
        <f>IF(J114=0," ",('VN base'!I$2*($I114*VLOOKUP(DATE(YEAR($L114),MONTH($L114)-1,1),Índices!$A:$I,2,0)/Índices!$B$128
                                                   +$J114*VLOOKUP(DATE(YEAR($L114),MONTH($L114)-1,1),Índices!$A:$I,9,0)/Índices!$I$128
                                                   +$K114*VLOOKUP(DATE(YEAR($L114),MONTH($L114)-1,1),Índices!$A:$I,6,0)/Índices!$F$128)))</f>
        <v xml:space="preserve"> </v>
      </c>
      <c r="AH114" s="240">
        <f t="shared" ca="1" si="18"/>
        <v>0</v>
      </c>
      <c r="AI114" s="233">
        <f t="shared" si="19"/>
        <v>213.54182770956552</v>
      </c>
      <c r="AJ114" s="233">
        <f t="shared" si="11"/>
        <v>238522.35230143723</v>
      </c>
      <c r="AK114" s="233">
        <f t="shared" si="12"/>
        <v>0</v>
      </c>
      <c r="AL114" s="235">
        <f t="shared" si="13"/>
        <v>11.181422991769214</v>
      </c>
      <c r="AM114" s="235">
        <f t="shared" si="14"/>
        <v>0</v>
      </c>
      <c r="AN114" s="227">
        <f>(12*894300*VLOOKUP((DATE(YEAR(L114),MONTH(L114)-1,1)),Índices!$A$3:$L$50000,10,0)+
   4613016*VLOOKUP(DATE(YEAR(L114),MONTH(L114)-1,1),Índices!$A$3:$L$50000,11,0)*(94.55*VLOOKUP(DATE(YEAR(L114),MONTH(L114)-1,1),Índices!$A$3:$L$50000,2,0)/Índices!$B$195)+
   4474286*(94.55*VLOOKUP(DATE(YEAR(L114),MONTH(L114)-1,1),Índices!$A$3:$L$50000,2,0)/Índices!$B$195))/
   4474286</f>
        <v>264.02510498339228</v>
      </c>
      <c r="AO114" s="240" t="str">
        <f t="shared" si="20"/>
        <v>ERRO</v>
      </c>
    </row>
    <row r="115" spans="1:41" ht="15.75" customHeight="1" x14ac:dyDescent="0.25">
      <c r="A115" s="241">
        <f>'Dados de contrato'!F115</f>
        <v>114</v>
      </c>
      <c r="B115" s="245" t="str">
        <f ca="1">OFFSET('Dados de contrato'!C$1,A115,0,1,1)</f>
        <v>Santa Maria</v>
      </c>
      <c r="C115" s="246" t="str">
        <f ca="1">OFFSET('Dados de contrato'!D$1,A115,0,1,1)</f>
        <v>Santa Maria Comercialização e Serviços de Energia ltda</v>
      </c>
      <c r="D115" s="247" t="str">
        <f>VLOOKUP($A115,'Dados de contrato'!$F$2:$AJ$130,'Dados de contrato'!J$131,0)</f>
        <v>48500.005393/2019-51</v>
      </c>
      <c r="E115" s="233">
        <f>VLOOKUP($A115,'Dados de contrato'!$F$2:$AJ$130,'Dados de contrato'!M$131,0)</f>
        <v>188.3</v>
      </c>
      <c r="F115" s="242">
        <f>VLOOKUP($A115,'Dados de contrato'!$F$2:$AJ$130,'Dados de contrato'!N$131,0)</f>
        <v>43678</v>
      </c>
      <c r="G115" s="241">
        <f>VLOOKUP($A115,'Dados de contrato'!$F$2:$AJ$130,'Dados de contrato'!V$131,0)</f>
        <v>0</v>
      </c>
      <c r="H115" s="241">
        <f>VLOOKUP($A115,'Dados de contrato'!$F$2:$AJ$130,'Dados de contrato'!W$131,0)</f>
        <v>12</v>
      </c>
      <c r="I115" s="266">
        <f>VLOOKUP($A115,'Dados de contrato'!$F$2:$AJ$130,'Dados de contrato'!X$131,0)</f>
        <v>0</v>
      </c>
      <c r="J115" s="266">
        <f>VLOOKUP($A115,'Dados de contrato'!$F$2:$AJ$130,'Dados de contrato'!Y$131,0)</f>
        <v>0</v>
      </c>
      <c r="K115" s="266">
        <f>VLOOKUP($A115,'Dados de contrato'!$F$2:$AJ$130,'Dados de contrato'!Z$131,0)</f>
        <v>0</v>
      </c>
      <c r="L115" s="234">
        <v>44136</v>
      </c>
      <c r="M115" s="233" t="str">
        <f t="shared" si="15"/>
        <v>não se aplica</v>
      </c>
      <c r="N115" s="235" t="str">
        <f t="shared" ca="1" si="16"/>
        <v>não se aplica</v>
      </c>
      <c r="O115" s="236" t="str">
        <f t="shared" ca="1" si="17"/>
        <v>0</v>
      </c>
      <c r="P115" s="237">
        <f>VLOOKUP(DATE(YEAR(F115),MONTH(F115)-1,1),Índices!$A$27:$I$10020,2,0)</f>
        <v>741.346</v>
      </c>
      <c r="Q115" s="237">
        <f>VLOOKUP(DATE(YEAR(L115),MONTH(L115)-1,1),Índices!$A$27:$I$10020,2,0)</f>
        <v>896.505</v>
      </c>
      <c r="R115" s="230">
        <f>VLOOKUP(DATE(YEAR(F115),MONTH(F115)-1,1),Índices!$A$27:$I$10020,3,0)</f>
        <v>5224.18</v>
      </c>
      <c r="S115" s="230">
        <f>VLOOKUP(DATE(YEAR(L115),MONTH(L115)-1,1),Índices!$A$27:$I$10020,3,0)</f>
        <v>5438.12</v>
      </c>
      <c r="T115" s="230">
        <f>VLOOKUP(DATE(YEAR(F115),MONTH(F115)-1,1),Índices!$A$27:$O$10020,4,0)</f>
        <v>5349.35</v>
      </c>
      <c r="U115" s="230">
        <f>VLOOKUP(DATE(YEAR(L115),MONTH(L115)-1,1),Índices!$A$27:$O$10020,4,0)</f>
        <v>5610.72</v>
      </c>
      <c r="V115" s="231">
        <f>VLOOKUP(DATE(YEAR(F115),MONTH(F115)-1,1),Índices!$A$27:$O$10020,9,0)</f>
        <v>16.198230655374999</v>
      </c>
      <c r="W115" s="231">
        <f>VLOOKUP(DATE(YEAR(L115),MONTH(L115)-1,1),Índices!$A$27:$O$10020,9,0)</f>
        <v>21.269457541291981</v>
      </c>
      <c r="X115" s="231">
        <f>VLOOKUP(DATE(YEAR(F115),MONTH(F115)-1,1),Índices!$A$27:$O$10020,6,0)</f>
        <v>3.7793000000000001</v>
      </c>
      <c r="Y115" s="239">
        <f>VLOOKUP(DATE(YEAR(L115),MONTH(L115)-1,1),Índices!$A$27:$I$10020,5,0)</f>
        <v>5.6252000000000004</v>
      </c>
      <c r="Z115" s="238">
        <f>'VN base'!B$2*($I115*VLOOKUP(DATE(YEAR($L115),MONTH($L115)-1,1),Índices!$A:$I,2,0)/Índices!$B$122
                                 +$J115*VLOOKUP(DATE(YEAR($L115),MONTH($L115)-1,1),Índices!$A:$I,2,0)/Índices!$B$122
                                 +$K115*VLOOKUP(DATE(YEAR($L115),MONTH($L115)-1,1),Índices!$A:$I,5,0)/Índices!$F$122)</f>
        <v>0</v>
      </c>
      <c r="AA115" s="238">
        <f>'VN base'!C$2*($I115*VLOOKUP(DATE(YEAR($L115),MONTH($L115)-1,1),Índices!$A:$I,2,0)/Índices!$B$122
                                 +$J115*VLOOKUP(DATE(YEAR($L115),MONTH($L115)-1,1),Índices!$A:$I,2,0)/Índices!$B$122
                                 +$K115*VLOOKUP(DATE(YEAR($L115),MONTH($L115)-1,1),Índices!$A:$I,5,0)/Índices!$F$122)</f>
        <v>0</v>
      </c>
      <c r="AB115" s="238">
        <f>'VN base'!D$2*($I115*VLOOKUP(DATE(YEAR($L115),MONTH($L115)-1,1),Índices!$A:$I,2,0)/Índices!$B$122
                                 +$J115*VLOOKUP(DATE(YEAR($L115),MONTH($L115)-1,1),Índices!$A:$I,2,0)/Índices!$B$122
                                 +$K115*VLOOKUP(DATE(YEAR($L115),MONTH($L115)-1,1),Índices!$A:$I,5,0)/Índices!$F$122)</f>
        <v>0</v>
      </c>
      <c r="AC115" s="238">
        <f>'VN base'!E$2*($I115*VLOOKUP(DATE(YEAR($L115),MONTH($L115)-1,1),Índices!$A:$I,2,0)/Índices!$B$122
                                 +$J115*VLOOKUP(DATE(YEAR($L115),MONTH($L115)-1,1),Índices!$A:$I,2,0)/Índices!$B$122
                                 +$K115*VLOOKUP(DATE(YEAR($L115),MONTH($L115)-1,1),Índices!$A:$I,5,0)/Índices!$F$122)</f>
        <v>0</v>
      </c>
      <c r="AD115" s="238">
        <f>'VN base'!F$2*($I115*VLOOKUP(DATE(YEAR($L115),MONTH($L115)-1,1),Índices!$A:$I,2,0)/Índices!$B$122
                                 +$J115*VLOOKUP(DATE(YEAR($L115),MONTH($L115)-1,1),Índices!$A:$I,2,0)/Índices!$B$122
                                 +$K115*VLOOKUP(DATE(YEAR($L115),MONTH($L115)-1,1),Índices!$A:$I,5,0)/Índices!$F$122)</f>
        <v>0</v>
      </c>
      <c r="AE115" s="238">
        <f>'VN base'!G$2*($I115*VLOOKUP(DATE(YEAR($L115),MONTH($L115)-1,1),Índices!$A:$I,2,0)/Índices!$B$122
                                 +$J115*VLOOKUP(DATE(YEAR($L115),MONTH($L115)-1,1),Índices!$A:$I,2,0)/Índices!$B$122
                                 +$K115*VLOOKUP(DATE(YEAR($L115),MONTH($L115)-1,1),Índices!$A:$I,5,0)/Índices!$F$122)</f>
        <v>0</v>
      </c>
      <c r="AF115" s="238" t="str">
        <f>IF(J115=0," ",('VN base'!H$2*($I115*VLOOKUP(DATE(YEAR($L115),MONTH($L115)-1,1),Índices!$A:$I,2,0)/Índices!$B$128
                                                   +$J115*VLOOKUP(DATE(YEAR($L115),MONTH($L115)-1,1),Índices!$A:$I,9,0)/Índices!$I$128
                                                   +$K115*VLOOKUP(DATE(YEAR($L115),MONTH($L115)-1,1),Índices!$A:$I,6,0)/Índices!$F$128)))</f>
        <v xml:space="preserve"> </v>
      </c>
      <c r="AG115" s="238" t="str">
        <f>IF(J115=0," ",('VN base'!I$2*($I115*VLOOKUP(DATE(YEAR($L115),MONTH($L115)-1,1),Índices!$A:$I,2,0)/Índices!$B$128
                                                   +$J115*VLOOKUP(DATE(YEAR($L115),MONTH($L115)-1,1),Índices!$A:$I,9,0)/Índices!$I$128
                                                   +$K115*VLOOKUP(DATE(YEAR($L115),MONTH($L115)-1,1),Índices!$A:$I,6,0)/Índices!$F$128)))</f>
        <v xml:space="preserve"> </v>
      </c>
      <c r="AH115" s="240">
        <f t="shared" ca="1" si="18"/>
        <v>0</v>
      </c>
      <c r="AI115" s="233">
        <f t="shared" si="19"/>
        <v>227.70999169078945</v>
      </c>
      <c r="AJ115" s="233">
        <f t="shared" si="11"/>
        <v>254523.6602584481</v>
      </c>
      <c r="AK115" s="233">
        <f t="shared" si="12"/>
        <v>0</v>
      </c>
      <c r="AL115" s="235">
        <f t="shared" si="13"/>
        <v>11.804116128367893</v>
      </c>
      <c r="AM115" s="235">
        <f t="shared" si="14"/>
        <v>0</v>
      </c>
      <c r="AN115" s="227">
        <f>(12*894300*VLOOKUP((DATE(YEAR(L115),MONTH(L115)-1,1)),Índices!$A$3:$L$50000,10,0)+
   4613016*VLOOKUP(DATE(YEAR(L115),MONTH(L115)-1,1),Índices!$A$3:$L$50000,11,0)*(94.55*VLOOKUP(DATE(YEAR(L115),MONTH(L115)-1,1),Índices!$A$3:$L$50000,2,0)/Índices!$B$195)+
   4474286*(94.55*VLOOKUP(DATE(YEAR(L115),MONTH(L115)-1,1),Índices!$A$3:$L$50000,2,0)/Índices!$B$195))/
   4474286</f>
        <v>264.02510498339228</v>
      </c>
      <c r="AO115" s="240" t="str">
        <f t="shared" si="20"/>
        <v>ERRO</v>
      </c>
    </row>
    <row r="116" spans="1:41" ht="15.75" customHeight="1" x14ac:dyDescent="0.25">
      <c r="A116" s="241">
        <f>'Dados de contrato'!F116</f>
        <v>115</v>
      </c>
      <c r="B116" s="245" t="str">
        <f ca="1">OFFSET('Dados de contrato'!C$1,A116,0,1,1)</f>
        <v>Sulgipe</v>
      </c>
      <c r="C116" s="246" t="str">
        <f ca="1">OFFSET('Dados de contrato'!D$1,A116,0,1,1)</f>
        <v>Santa Maria Comercialização e Serviços de Energia ltda</v>
      </c>
      <c r="D116" s="247" t="str">
        <f>VLOOKUP($A116,'Dados de contrato'!$F$2:$AJ$130,'Dados de contrato'!J$131,0)</f>
        <v>48500.005095/2020-03</v>
      </c>
      <c r="E116" s="233">
        <f>VLOOKUP($A116,'Dados de contrato'!$F$2:$AJ$130,'Dados de contrato'!M$131,0)</f>
        <v>135.85</v>
      </c>
      <c r="F116" s="242">
        <f>VLOOKUP($A116,'Dados de contrato'!$F$2:$AJ$130,'Dados de contrato'!N$131,0)</f>
        <v>44075</v>
      </c>
      <c r="G116" s="241">
        <f>VLOOKUP($A116,'Dados de contrato'!$F$2:$AJ$130,'Dados de contrato'!V$131,0)</f>
        <v>0</v>
      </c>
      <c r="H116" s="241">
        <f>VLOOKUP($A116,'Dados de contrato'!$F$2:$AJ$130,'Dados de contrato'!W$131,0)</f>
        <v>12</v>
      </c>
      <c r="I116" s="266">
        <f>VLOOKUP($A116,'Dados de contrato'!$F$2:$AJ$130,'Dados de contrato'!X$131,0)</f>
        <v>0</v>
      </c>
      <c r="J116" s="266">
        <f>VLOOKUP($A116,'Dados de contrato'!$F$2:$AJ$130,'Dados de contrato'!Y$131,0)</f>
        <v>0</v>
      </c>
      <c r="K116" s="266">
        <f>VLOOKUP($A116,'Dados de contrato'!$F$2:$AJ$130,'Dados de contrato'!Z$131,0)</f>
        <v>0</v>
      </c>
      <c r="L116" s="234">
        <v>44136</v>
      </c>
      <c r="M116" s="233" t="str">
        <f t="shared" si="15"/>
        <v>não se aplica</v>
      </c>
      <c r="N116" s="235" t="str">
        <f t="shared" ca="1" si="16"/>
        <v>não se aplica</v>
      </c>
      <c r="O116" s="236" t="str">
        <f t="shared" ca="1" si="17"/>
        <v>0</v>
      </c>
      <c r="P116" s="237">
        <f>VLOOKUP(DATE(YEAR(F116),MONTH(F116)-1,1),Índices!$A$27:$I$10020,2,0)</f>
        <v>832.31299999999999</v>
      </c>
      <c r="Q116" s="237">
        <f>VLOOKUP(DATE(YEAR(L116),MONTH(L116)-1,1),Índices!$A$27:$I$10020,2,0)</f>
        <v>896.505</v>
      </c>
      <c r="R116" s="230">
        <f>VLOOKUP(DATE(YEAR(F116),MONTH(F116)-1,1),Índices!$A$27:$I$10020,3,0)</f>
        <v>5357.46</v>
      </c>
      <c r="S116" s="230">
        <f>VLOOKUP(DATE(YEAR(L116),MONTH(L116)-1,1),Índices!$A$27:$I$10020,3,0)</f>
        <v>5438.12</v>
      </c>
      <c r="T116" s="230">
        <f>VLOOKUP(DATE(YEAR(F116),MONTH(F116)-1,1),Índices!$A$27:$O$10020,4,0)</f>
        <v>5513.26</v>
      </c>
      <c r="U116" s="230">
        <f>VLOOKUP(DATE(YEAR(L116),MONTH(L116)-1,1),Índices!$A$27:$O$10020,4,0)</f>
        <v>5610.72</v>
      </c>
      <c r="V116" s="231">
        <f>VLOOKUP(DATE(YEAR(F116),MONTH(F116)-1,1),Índices!$A$27:$O$10020,9,0)</f>
        <v>20.361087270641089</v>
      </c>
      <c r="W116" s="231">
        <f>VLOOKUP(DATE(YEAR(L116),MONTH(L116)-1,1),Índices!$A$27:$O$10020,9,0)</f>
        <v>21.269457541291981</v>
      </c>
      <c r="X116" s="231">
        <f>VLOOKUP(DATE(YEAR(F116),MONTH(F116)-1,1),Índices!$A$27:$O$10020,6,0)</f>
        <v>5.4611999999999998</v>
      </c>
      <c r="Y116" s="239">
        <f>VLOOKUP(DATE(YEAR(L116),MONTH(L116)-1,1),Índices!$A$27:$I$10020,5,0)</f>
        <v>5.6252000000000004</v>
      </c>
      <c r="Z116" s="238">
        <f>'VN base'!B$2*($I116*VLOOKUP(DATE(YEAR($L116),MONTH($L116)-1,1),Índices!$A:$I,2,0)/Índices!$B$122
                                 +$J116*VLOOKUP(DATE(YEAR($L116),MONTH($L116)-1,1),Índices!$A:$I,2,0)/Índices!$B$122
                                 +$K116*VLOOKUP(DATE(YEAR($L116),MONTH($L116)-1,1),Índices!$A:$I,5,0)/Índices!$F$122)</f>
        <v>0</v>
      </c>
      <c r="AA116" s="238">
        <f>'VN base'!C$2*($I116*VLOOKUP(DATE(YEAR($L116),MONTH($L116)-1,1),Índices!$A:$I,2,0)/Índices!$B$122
                                 +$J116*VLOOKUP(DATE(YEAR($L116),MONTH($L116)-1,1),Índices!$A:$I,2,0)/Índices!$B$122
                                 +$K116*VLOOKUP(DATE(YEAR($L116),MONTH($L116)-1,1),Índices!$A:$I,5,0)/Índices!$F$122)</f>
        <v>0</v>
      </c>
      <c r="AB116" s="238">
        <f>'VN base'!D$2*($I116*VLOOKUP(DATE(YEAR($L116),MONTH($L116)-1,1),Índices!$A:$I,2,0)/Índices!$B$122
                                 +$J116*VLOOKUP(DATE(YEAR($L116),MONTH($L116)-1,1),Índices!$A:$I,2,0)/Índices!$B$122
                                 +$K116*VLOOKUP(DATE(YEAR($L116),MONTH($L116)-1,1),Índices!$A:$I,5,0)/Índices!$F$122)</f>
        <v>0</v>
      </c>
      <c r="AC116" s="238">
        <f>'VN base'!E$2*($I116*VLOOKUP(DATE(YEAR($L116),MONTH($L116)-1,1),Índices!$A:$I,2,0)/Índices!$B$122
                                 +$J116*VLOOKUP(DATE(YEAR($L116),MONTH($L116)-1,1),Índices!$A:$I,2,0)/Índices!$B$122
                                 +$K116*VLOOKUP(DATE(YEAR($L116),MONTH($L116)-1,1),Índices!$A:$I,5,0)/Índices!$F$122)</f>
        <v>0</v>
      </c>
      <c r="AD116" s="238">
        <f>'VN base'!F$2*($I116*VLOOKUP(DATE(YEAR($L116),MONTH($L116)-1,1),Índices!$A:$I,2,0)/Índices!$B$122
                                 +$J116*VLOOKUP(DATE(YEAR($L116),MONTH($L116)-1,1),Índices!$A:$I,2,0)/Índices!$B$122
                                 +$K116*VLOOKUP(DATE(YEAR($L116),MONTH($L116)-1,1),Índices!$A:$I,5,0)/Índices!$F$122)</f>
        <v>0</v>
      </c>
      <c r="AE116" s="238">
        <f>'VN base'!G$2*($I116*VLOOKUP(DATE(YEAR($L116),MONTH($L116)-1,1),Índices!$A:$I,2,0)/Índices!$B$122
                                 +$J116*VLOOKUP(DATE(YEAR($L116),MONTH($L116)-1,1),Índices!$A:$I,2,0)/Índices!$B$122
                                 +$K116*VLOOKUP(DATE(YEAR($L116),MONTH($L116)-1,1),Índices!$A:$I,5,0)/Índices!$F$122)</f>
        <v>0</v>
      </c>
      <c r="AF116" s="238" t="str">
        <f>IF(J116=0," ",('VN base'!H$2*($I116*VLOOKUP(DATE(YEAR($L116),MONTH($L116)-1,1),Índices!$A:$I,2,0)/Índices!$B$128
                                                   +$J116*VLOOKUP(DATE(YEAR($L116),MONTH($L116)-1,1),Índices!$A:$I,9,0)/Índices!$I$128
                                                   +$K116*VLOOKUP(DATE(YEAR($L116),MONTH($L116)-1,1),Índices!$A:$I,6,0)/Índices!$F$128)))</f>
        <v xml:space="preserve"> </v>
      </c>
      <c r="AG116" s="238" t="str">
        <f>IF(J116=0," ",('VN base'!I$2*($I116*VLOOKUP(DATE(YEAR($L116),MONTH($L116)-1,1),Índices!$A:$I,2,0)/Índices!$B$128
                                                   +$J116*VLOOKUP(DATE(YEAR($L116),MONTH($L116)-1,1),Índices!$A:$I,9,0)/Índices!$I$128
                                                   +$K116*VLOOKUP(DATE(YEAR($L116),MONTH($L116)-1,1),Índices!$A:$I,6,0)/Índices!$F$128)))</f>
        <v xml:space="preserve"> </v>
      </c>
      <c r="AH116" s="240">
        <f t="shared" ca="1" si="18"/>
        <v>0</v>
      </c>
      <c r="AI116" s="233">
        <f t="shared" si="19"/>
        <v>146.32740837881903</v>
      </c>
      <c r="AJ116" s="233">
        <f t="shared" si="11"/>
        <v>263389.55109006644</v>
      </c>
      <c r="AK116" s="233">
        <f t="shared" si="12"/>
        <v>0</v>
      </c>
      <c r="AL116" s="235">
        <f t="shared" si="13"/>
        <v>12.165807301052569</v>
      </c>
      <c r="AM116" s="235">
        <f t="shared" si="14"/>
        <v>0</v>
      </c>
      <c r="AN116" s="227">
        <f>(12*894300*VLOOKUP((DATE(YEAR(L116),MONTH(L116)-1,1)),Índices!$A$3:$L$50000,10,0)+
   4613016*VLOOKUP(DATE(YEAR(L116),MONTH(L116)-1,1),Índices!$A$3:$L$50000,11,0)*(94.55*VLOOKUP(DATE(YEAR(L116),MONTH(L116)-1,1),Índices!$A$3:$L$50000,2,0)/Índices!$B$195)+
   4474286*(94.55*VLOOKUP(DATE(YEAR(L116),MONTH(L116)-1,1),Índices!$A$3:$L$50000,2,0)/Índices!$B$195))/
   4474286</f>
        <v>264.02510498339228</v>
      </c>
      <c r="AO116" s="240" t="str">
        <f t="shared" si="20"/>
        <v>ERRO</v>
      </c>
    </row>
    <row r="117" spans="1:41" ht="15.75" customHeight="1" x14ac:dyDescent="0.25">
      <c r="A117" s="241">
        <f>'Dados de contrato'!F117</f>
        <v>116</v>
      </c>
      <c r="B117" s="245" t="str">
        <f ca="1">OFFSET('Dados de contrato'!C$1,A117,0,1,1)</f>
        <v>CEEE</v>
      </c>
      <c r="C117" s="246" t="str">
        <f ca="1">OFFSET('Dados de contrato'!D$1,A117,0,1,1)</f>
        <v>Jaguari Energética</v>
      </c>
      <c r="D117" s="247" t="str">
        <f>VLOOKUP($A117,'Dados de contrato'!$F$2:$AJ$130,'Dados de contrato'!J$131,0)</f>
        <v>48500.004366/2002-61</v>
      </c>
      <c r="E117" s="233">
        <f>VLOOKUP($A117,'Dados de contrato'!$F$2:$AJ$130,'Dados de contrato'!M$131,0)</f>
        <v>62.58</v>
      </c>
      <c r="F117" s="242">
        <f>VLOOKUP($A117,'Dados de contrato'!$F$2:$AJ$130,'Dados de contrato'!N$131,0)</f>
        <v>37196</v>
      </c>
      <c r="G117" s="241">
        <f>VLOOKUP($A117,'Dados de contrato'!$F$2:$AJ$130,'Dados de contrato'!V$131,0)</f>
        <v>12</v>
      </c>
      <c r="H117" s="241">
        <f>VLOOKUP($A117,'Dados de contrato'!$F$2:$AJ$130,'Dados de contrato'!W$131,0)</f>
        <v>12</v>
      </c>
      <c r="I117" s="266">
        <f>VLOOKUP($A117,'Dados de contrato'!$F$2:$AJ$130,'Dados de contrato'!X$131,0)</f>
        <v>0</v>
      </c>
      <c r="J117" s="266">
        <f>VLOOKUP($A117,'Dados de contrato'!$F$2:$AJ$130,'Dados de contrato'!Y$131,0)</f>
        <v>0</v>
      </c>
      <c r="K117" s="266">
        <f>VLOOKUP($A117,'Dados de contrato'!$F$2:$AJ$130,'Dados de contrato'!Z$131,0)</f>
        <v>0</v>
      </c>
      <c r="L117" s="234">
        <v>44136</v>
      </c>
      <c r="M117" s="233" t="str">
        <f t="shared" si="15"/>
        <v>não se aplica</v>
      </c>
      <c r="N117" s="235" t="str">
        <f t="shared" ca="1" si="16"/>
        <v>não se aplica</v>
      </c>
      <c r="O117" s="236" t="str">
        <f t="shared" ca="1" si="17"/>
        <v>0</v>
      </c>
      <c r="P117" s="237">
        <f>VLOOKUP(DATE(YEAR(F117),MONTH(F117)-1,1),Índices!$A$27:$I$10020,2,0)</f>
        <v>213.339</v>
      </c>
      <c r="Q117" s="237">
        <f>VLOOKUP(DATE(YEAR(L117),MONTH(L117)-1,1),Índices!$A$27:$I$10020,2,0)</f>
        <v>896.505</v>
      </c>
      <c r="R117" s="230">
        <f>VLOOKUP(DATE(YEAR(F117),MONTH(F117)-1,1),Índices!$A$27:$I$10020,3,0)</f>
        <v>1788.24</v>
      </c>
      <c r="S117" s="230">
        <f>VLOOKUP(DATE(YEAR(L117),MONTH(L117)-1,1),Índices!$A$27:$I$10020,3,0)</f>
        <v>5438.12</v>
      </c>
      <c r="T117" s="230">
        <f>VLOOKUP(DATE(YEAR(F117),MONTH(F117)-1,1),Índices!$A$27:$O$10020,4,0)</f>
        <v>1793.62</v>
      </c>
      <c r="U117" s="230">
        <f>VLOOKUP(DATE(YEAR(L117),MONTH(L117)-1,1),Índices!$A$27:$O$10020,4,0)</f>
        <v>5610.72</v>
      </c>
      <c r="V117" s="231">
        <f>VLOOKUP(DATE(YEAR(F117),MONTH(F117)-1,1),Índices!$A$27:$O$10020,9,0)</f>
        <v>6.6755168880780316</v>
      </c>
      <c r="W117" s="231">
        <f>VLOOKUP(DATE(YEAR(L117),MONTH(L117)-1,1),Índices!$A$27:$O$10020,9,0)</f>
        <v>21.269457541291981</v>
      </c>
      <c r="X117" s="231">
        <f>VLOOKUP(DATE(YEAR(F117),MONTH(F117)-1,1),Índices!$A$27:$O$10020,6,0)</f>
        <v>2.7402000000000002</v>
      </c>
      <c r="Y117" s="239">
        <f>VLOOKUP(DATE(YEAR(L117),MONTH(L117)-1,1),Índices!$A$27:$I$10020,5,0)</f>
        <v>5.6252000000000004</v>
      </c>
      <c r="Z117" s="238">
        <f>'VN base'!B$2*($I117*VLOOKUP(DATE(YEAR($L117),MONTH($L117)-1,1),Índices!$A:$I,2,0)/Índices!$B$122
                                 +$J117*VLOOKUP(DATE(YEAR($L117),MONTH($L117)-1,1),Índices!$A:$I,2,0)/Índices!$B$122
                                 +$K117*VLOOKUP(DATE(YEAR($L117),MONTH($L117)-1,1),Índices!$A:$I,5,0)/Índices!$F$122)</f>
        <v>0</v>
      </c>
      <c r="AA117" s="238">
        <f>'VN base'!C$2*($I117*VLOOKUP(DATE(YEAR($L117),MONTH($L117)-1,1),Índices!$A:$I,2,0)/Índices!$B$122
                                 +$J117*VLOOKUP(DATE(YEAR($L117),MONTH($L117)-1,1),Índices!$A:$I,2,0)/Índices!$B$122
                                 +$K117*VLOOKUP(DATE(YEAR($L117),MONTH($L117)-1,1),Índices!$A:$I,5,0)/Índices!$F$122)</f>
        <v>0</v>
      </c>
      <c r="AB117" s="238">
        <f>'VN base'!D$2*($I117*VLOOKUP(DATE(YEAR($L117),MONTH($L117)-1,1),Índices!$A:$I,2,0)/Índices!$B$122
                                 +$J117*VLOOKUP(DATE(YEAR($L117),MONTH($L117)-1,1),Índices!$A:$I,2,0)/Índices!$B$122
                                 +$K117*VLOOKUP(DATE(YEAR($L117),MONTH($L117)-1,1),Índices!$A:$I,5,0)/Índices!$F$122)</f>
        <v>0</v>
      </c>
      <c r="AC117" s="238">
        <f>'VN base'!E$2*($I117*VLOOKUP(DATE(YEAR($L117),MONTH($L117)-1,1),Índices!$A:$I,2,0)/Índices!$B$122
                                 +$J117*VLOOKUP(DATE(YEAR($L117),MONTH($L117)-1,1),Índices!$A:$I,2,0)/Índices!$B$122
                                 +$K117*VLOOKUP(DATE(YEAR($L117),MONTH($L117)-1,1),Índices!$A:$I,5,0)/Índices!$F$122)</f>
        <v>0</v>
      </c>
      <c r="AD117" s="238">
        <f>'VN base'!F$2*($I117*VLOOKUP(DATE(YEAR($L117),MONTH($L117)-1,1),Índices!$A:$I,2,0)/Índices!$B$122
                                 +$J117*VLOOKUP(DATE(YEAR($L117),MONTH($L117)-1,1),Índices!$A:$I,2,0)/Índices!$B$122
                                 +$K117*VLOOKUP(DATE(YEAR($L117),MONTH($L117)-1,1),Índices!$A:$I,5,0)/Índices!$F$122)</f>
        <v>0</v>
      </c>
      <c r="AE117" s="238">
        <f>'VN base'!G$2*($I117*VLOOKUP(DATE(YEAR($L117),MONTH($L117)-1,1),Índices!$A:$I,2,0)/Índices!$B$122
                                 +$J117*VLOOKUP(DATE(YEAR($L117),MONTH($L117)-1,1),Índices!$A:$I,2,0)/Índices!$B$122
                                 +$K117*VLOOKUP(DATE(YEAR($L117),MONTH($L117)-1,1),Índices!$A:$I,5,0)/Índices!$F$122)</f>
        <v>0</v>
      </c>
      <c r="AF117" s="238" t="str">
        <f>IF(J117=0," ",('VN base'!H$2*($I117*VLOOKUP(DATE(YEAR($L117),MONTH($L117)-1,1),Índices!$A:$I,2,0)/Índices!$B$128
                                                   +$J117*VLOOKUP(DATE(YEAR($L117),MONTH($L117)-1,1),Índices!$A:$I,9,0)/Índices!$I$128
                                                   +$K117*VLOOKUP(DATE(YEAR($L117),MONTH($L117)-1,1),Índices!$A:$I,6,0)/Índices!$F$128)))</f>
        <v xml:space="preserve"> </v>
      </c>
      <c r="AG117" s="238" t="str">
        <f>IF(J117=0," ",('VN base'!I$2*($I117*VLOOKUP(DATE(YEAR($L117),MONTH($L117)-1,1),Índices!$A:$I,2,0)/Índices!$B$128
                                                   +$J117*VLOOKUP(DATE(YEAR($L117),MONTH($L117)-1,1),Índices!$A:$I,9,0)/Índices!$I$128
                                                   +$K117*VLOOKUP(DATE(YEAR($L117),MONTH($L117)-1,1),Índices!$A:$I,6,0)/Índices!$F$128)))</f>
        <v xml:space="preserve"> </v>
      </c>
      <c r="AH117" s="240">
        <f t="shared" ca="1" si="18"/>
        <v>0</v>
      </c>
      <c r="AI117" s="233">
        <f t="shared" si="19"/>
        <v>262.97715326311646</v>
      </c>
      <c r="AJ117" s="233">
        <f t="shared" si="11"/>
        <v>74194.092659828995</v>
      </c>
      <c r="AK117" s="233">
        <f t="shared" si="12"/>
        <v>36.492551335391227</v>
      </c>
      <c r="AL117" s="235">
        <f t="shared" si="13"/>
        <v>3.9578825035122431</v>
      </c>
      <c r="AM117" s="235">
        <f t="shared" si="14"/>
        <v>0</v>
      </c>
      <c r="AN117" s="227">
        <f>(12*894300*VLOOKUP((DATE(YEAR(L117),MONTH(L117)-1,1)),Índices!$A$3:$L$50000,10,0)+
   4613016*VLOOKUP(DATE(YEAR(L117),MONTH(L117)-1,1),Índices!$A$3:$L$50000,11,0)*(94.55*VLOOKUP(DATE(YEAR(L117),MONTH(L117)-1,1),Índices!$A$3:$L$50000,2,0)/Índices!$B$195)+
   4474286*(94.55*VLOOKUP(DATE(YEAR(L117),MONTH(L117)-1,1),Índices!$A$3:$L$50000,2,0)/Índices!$B$195))/
   4474286</f>
        <v>264.02510498339228</v>
      </c>
      <c r="AO117" s="240" t="str">
        <f t="shared" si="20"/>
        <v>ERRO</v>
      </c>
    </row>
    <row r="118" spans="1:41" ht="15.75" customHeight="1" x14ac:dyDescent="0.25">
      <c r="A118" s="241">
        <f>'Dados de contrato'!F118</f>
        <v>117</v>
      </c>
      <c r="B118" s="245" t="str">
        <f ca="1">OFFSET('Dados de contrato'!C$1,A118,0,1,1)</f>
        <v>DMED</v>
      </c>
      <c r="C118" s="246" t="str">
        <f ca="1">OFFSET('Dados de contrato'!D$1,A118,0,1,1)</f>
        <v>Machadinho</v>
      </c>
      <c r="D118" s="247">
        <f>VLOOKUP($A118,'Dados de contrato'!$F$2:$AJ$130,'Dados de contrato'!J$131,0)</f>
        <v>0</v>
      </c>
      <c r="E118" s="233">
        <f>VLOOKUP($A118,'Dados de contrato'!$F$2:$AJ$130,'Dados de contrato'!M$131,0)</f>
        <v>0</v>
      </c>
      <c r="F118" s="242">
        <f>VLOOKUP($A118,'Dados de contrato'!$F$2:$AJ$130,'Dados de contrato'!N$131,0)</f>
        <v>0</v>
      </c>
      <c r="G118" s="241">
        <f>VLOOKUP($A118,'Dados de contrato'!$F$2:$AJ$130,'Dados de contrato'!V$131,0)</f>
        <v>0</v>
      </c>
      <c r="H118" s="241">
        <f>VLOOKUP($A118,'Dados de contrato'!$F$2:$AJ$130,'Dados de contrato'!W$131,0)</f>
        <v>0</v>
      </c>
      <c r="I118" s="266">
        <f>VLOOKUP($A118,'Dados de contrato'!$F$2:$AJ$130,'Dados de contrato'!X$131,0)</f>
        <v>0</v>
      </c>
      <c r="J118" s="266">
        <f>VLOOKUP($A118,'Dados de contrato'!$F$2:$AJ$130,'Dados de contrato'!Y$131,0)</f>
        <v>0</v>
      </c>
      <c r="K118" s="266">
        <f>VLOOKUP($A118,'Dados de contrato'!$F$2:$AJ$130,'Dados de contrato'!Z$131,0)</f>
        <v>0</v>
      </c>
      <c r="L118" s="234">
        <v>44136</v>
      </c>
      <c r="M118" s="233" t="str">
        <f t="shared" si="15"/>
        <v>não se aplica</v>
      </c>
      <c r="N118" s="235" t="str">
        <f t="shared" ca="1" si="16"/>
        <v>não se aplica</v>
      </c>
      <c r="O118" s="236" t="str">
        <f t="shared" ca="1" si="17"/>
        <v>0</v>
      </c>
      <c r="P118" s="237" t="e">
        <f>VLOOKUP(DATE(YEAR(F118),MONTH(F118)-1,1),Índices!$A$27:$I$10020,2,0)</f>
        <v>#NUM!</v>
      </c>
      <c r="Q118" s="237">
        <f>VLOOKUP(DATE(YEAR(L118),MONTH(L118)-1,1),Índices!$A$27:$I$10020,2,0)</f>
        <v>896.505</v>
      </c>
      <c r="R118" s="230" t="e">
        <f>VLOOKUP(DATE(YEAR(F118),MONTH(F118)-1,1),Índices!$A$27:$I$10020,3,0)</f>
        <v>#NUM!</v>
      </c>
      <c r="S118" s="230">
        <f>VLOOKUP(DATE(YEAR(L118),MONTH(L118)-1,1),Índices!$A$27:$I$10020,3,0)</f>
        <v>5438.12</v>
      </c>
      <c r="T118" s="230" t="e">
        <f>VLOOKUP(DATE(YEAR(F118),MONTH(F118)-1,1),Índices!$A$27:$O$10020,4,0)</f>
        <v>#NUM!</v>
      </c>
      <c r="U118" s="230">
        <f>VLOOKUP(DATE(YEAR(L118),MONTH(L118)-1,1),Índices!$A$27:$O$10020,4,0)</f>
        <v>5610.72</v>
      </c>
      <c r="V118" s="231" t="e">
        <f>VLOOKUP(DATE(YEAR(F118),MONTH(F118)-1,1),Índices!$A$27:$O$10020,9,0)</f>
        <v>#NUM!</v>
      </c>
      <c r="W118" s="231">
        <f>VLOOKUP(DATE(YEAR(L118),MONTH(L118)-1,1),Índices!$A$27:$O$10020,9,0)</f>
        <v>21.269457541291981</v>
      </c>
      <c r="X118" s="231" t="e">
        <f>VLOOKUP(DATE(YEAR(F118),MONTH(F118)-1,1),Índices!$A$27:$O$10020,6,0)</f>
        <v>#NUM!</v>
      </c>
      <c r="Y118" s="239">
        <f>VLOOKUP(DATE(YEAR(L118),MONTH(L118)-1,1),Índices!$A$27:$I$10020,5,0)</f>
        <v>5.6252000000000004</v>
      </c>
      <c r="Z118" s="238">
        <f>'VN base'!B$2*($I118*VLOOKUP(DATE(YEAR($L118),MONTH($L118)-1,1),Índices!$A:$I,2,0)/Índices!$B$122
                                 +$J118*VLOOKUP(DATE(YEAR($L118),MONTH($L118)-1,1),Índices!$A:$I,2,0)/Índices!$B$122
                                 +$K118*VLOOKUP(DATE(YEAR($L118),MONTH($L118)-1,1),Índices!$A:$I,5,0)/Índices!$F$122)</f>
        <v>0</v>
      </c>
      <c r="AA118" s="238">
        <f>'VN base'!C$2*($I118*VLOOKUP(DATE(YEAR($L118),MONTH($L118)-1,1),Índices!$A:$I,2,0)/Índices!$B$122
                                 +$J118*VLOOKUP(DATE(YEAR($L118),MONTH($L118)-1,1),Índices!$A:$I,2,0)/Índices!$B$122
                                 +$K118*VLOOKUP(DATE(YEAR($L118),MONTH($L118)-1,1),Índices!$A:$I,5,0)/Índices!$F$122)</f>
        <v>0</v>
      </c>
      <c r="AB118" s="238">
        <f>'VN base'!D$2*($I118*VLOOKUP(DATE(YEAR($L118),MONTH($L118)-1,1),Índices!$A:$I,2,0)/Índices!$B$122
                                 +$J118*VLOOKUP(DATE(YEAR($L118),MONTH($L118)-1,1),Índices!$A:$I,2,0)/Índices!$B$122
                                 +$K118*VLOOKUP(DATE(YEAR($L118),MONTH($L118)-1,1),Índices!$A:$I,5,0)/Índices!$F$122)</f>
        <v>0</v>
      </c>
      <c r="AC118" s="238">
        <f>'VN base'!E$2*($I118*VLOOKUP(DATE(YEAR($L118),MONTH($L118)-1,1),Índices!$A:$I,2,0)/Índices!$B$122
                                 +$J118*VLOOKUP(DATE(YEAR($L118),MONTH($L118)-1,1),Índices!$A:$I,2,0)/Índices!$B$122
                                 +$K118*VLOOKUP(DATE(YEAR($L118),MONTH($L118)-1,1),Índices!$A:$I,5,0)/Índices!$F$122)</f>
        <v>0</v>
      </c>
      <c r="AD118" s="238">
        <f>'VN base'!F$2*($I118*VLOOKUP(DATE(YEAR($L118),MONTH($L118)-1,1),Índices!$A:$I,2,0)/Índices!$B$122
                                 +$J118*VLOOKUP(DATE(YEAR($L118),MONTH($L118)-1,1),Índices!$A:$I,2,0)/Índices!$B$122
                                 +$K118*VLOOKUP(DATE(YEAR($L118),MONTH($L118)-1,1),Índices!$A:$I,5,0)/Índices!$F$122)</f>
        <v>0</v>
      </c>
      <c r="AE118" s="238">
        <f>'VN base'!G$2*($I118*VLOOKUP(DATE(YEAR($L118),MONTH($L118)-1,1),Índices!$A:$I,2,0)/Índices!$B$122
                                 +$J118*VLOOKUP(DATE(YEAR($L118),MONTH($L118)-1,1),Índices!$A:$I,2,0)/Índices!$B$122
                                 +$K118*VLOOKUP(DATE(YEAR($L118),MONTH($L118)-1,1),Índices!$A:$I,5,0)/Índices!$F$122)</f>
        <v>0</v>
      </c>
      <c r="AF118" s="238" t="str">
        <f>IF(J118=0," ",('VN base'!H$2*($I118*VLOOKUP(DATE(YEAR($L118),MONTH($L118)-1,1),Índices!$A:$I,2,0)/Índices!$B$128
                                                   +$J118*VLOOKUP(DATE(YEAR($L118),MONTH($L118)-1,1),Índices!$A:$I,9,0)/Índices!$I$128
                                                   +$K118*VLOOKUP(DATE(YEAR($L118),MONTH($L118)-1,1),Índices!$A:$I,6,0)/Índices!$F$128)))</f>
        <v xml:space="preserve"> </v>
      </c>
      <c r="AG118" s="238" t="str">
        <f>IF(J118=0," ",('VN base'!I$2*($I118*VLOOKUP(DATE(YEAR($L118),MONTH($L118)-1,1),Índices!$A:$I,2,0)/Índices!$B$128
                                                   +$J118*VLOOKUP(DATE(YEAR($L118),MONTH($L118)-1,1),Índices!$A:$I,9,0)/Índices!$I$128
                                                   +$K118*VLOOKUP(DATE(YEAR($L118),MONTH($L118)-1,1),Índices!$A:$I,6,0)/Índices!$F$128)))</f>
        <v xml:space="preserve"> </v>
      </c>
      <c r="AH118" s="240">
        <f t="shared" ca="1" si="18"/>
        <v>0</v>
      </c>
      <c r="AI118" s="233" t="str">
        <f t="shared" si="19"/>
        <v/>
      </c>
      <c r="AJ118" s="233" t="str">
        <f t="shared" si="11"/>
        <v/>
      </c>
      <c r="AK118" s="233" t="str">
        <f t="shared" si="12"/>
        <v/>
      </c>
      <c r="AL118" s="235" t="str">
        <f t="shared" si="13"/>
        <v/>
      </c>
      <c r="AM118" s="235" t="str">
        <f t="shared" si="14"/>
        <v/>
      </c>
      <c r="AN118" s="227">
        <f>(12*894300*VLOOKUP((DATE(YEAR(L118),MONTH(L118)-1,1)),Índices!$A$3:$L$50000,10,0)+
   4613016*VLOOKUP(DATE(YEAR(L118),MONTH(L118)-1,1),Índices!$A$3:$L$50000,11,0)*(94.55*VLOOKUP(DATE(YEAR(L118),MONTH(L118)-1,1),Índices!$A$3:$L$50000,2,0)/Índices!$B$195)+
   4474286*(94.55*VLOOKUP(DATE(YEAR(L118),MONTH(L118)-1,1),Índices!$A$3:$L$50000,2,0)/Índices!$B$195))/
   4474286</f>
        <v>264.02510498339228</v>
      </c>
      <c r="AO118" s="240" t="str">
        <f t="shared" si="20"/>
        <v/>
      </c>
    </row>
    <row r="119" spans="1:41" ht="15.75" customHeight="1" x14ac:dyDescent="0.25">
      <c r="A119" s="241">
        <f>'Dados de contrato'!F119</f>
        <v>118</v>
      </c>
      <c r="B119" s="245" t="str">
        <f ca="1">OFFSET('Dados de contrato'!C$1,A119,0,1,1)</f>
        <v>Enel GO</v>
      </c>
      <c r="C119" s="246" t="str">
        <f ca="1">OFFSET('Dados de contrato'!D$1,A119,0,1,1)</f>
        <v>Não tem contratos bilaterais</v>
      </c>
      <c r="D119" s="247">
        <f>VLOOKUP($A119,'Dados de contrato'!$F$2:$AJ$130,'Dados de contrato'!J$131,0)</f>
        <v>0</v>
      </c>
      <c r="E119" s="233">
        <f>VLOOKUP($A119,'Dados de contrato'!$F$2:$AJ$130,'Dados de contrato'!M$131,0)</f>
        <v>0</v>
      </c>
      <c r="F119" s="242">
        <f>VLOOKUP($A119,'Dados de contrato'!$F$2:$AJ$130,'Dados de contrato'!N$131,0)</f>
        <v>0</v>
      </c>
      <c r="G119" s="241">
        <f>VLOOKUP($A119,'Dados de contrato'!$F$2:$AJ$130,'Dados de contrato'!V$131,0)</f>
        <v>0</v>
      </c>
      <c r="H119" s="241">
        <f>VLOOKUP($A119,'Dados de contrato'!$F$2:$AJ$130,'Dados de contrato'!W$131,0)</f>
        <v>0</v>
      </c>
      <c r="I119" s="266">
        <f>VLOOKUP($A119,'Dados de contrato'!$F$2:$AJ$130,'Dados de contrato'!X$131,0)</f>
        <v>0</v>
      </c>
      <c r="J119" s="266">
        <f>VLOOKUP($A119,'Dados de contrato'!$F$2:$AJ$130,'Dados de contrato'!Y$131,0)</f>
        <v>0</v>
      </c>
      <c r="K119" s="266">
        <f>VLOOKUP($A119,'Dados de contrato'!$F$2:$AJ$130,'Dados de contrato'!Z$131,0)</f>
        <v>0</v>
      </c>
      <c r="L119" s="234">
        <v>44136</v>
      </c>
      <c r="M119" s="233" t="str">
        <f t="shared" si="15"/>
        <v>não se aplica</v>
      </c>
      <c r="N119" s="235" t="str">
        <f t="shared" ca="1" si="16"/>
        <v>não se aplica</v>
      </c>
      <c r="O119" s="236" t="str">
        <f t="shared" ca="1" si="17"/>
        <v>0</v>
      </c>
      <c r="P119" s="237" t="e">
        <f>VLOOKUP(DATE(YEAR(F119),MONTH(F119)-1,1),Índices!$A$27:$I$10020,2,0)</f>
        <v>#NUM!</v>
      </c>
      <c r="Q119" s="237">
        <f>VLOOKUP(DATE(YEAR(L119),MONTH(L119)-1,1),Índices!$A$27:$I$10020,2,0)</f>
        <v>896.505</v>
      </c>
      <c r="R119" s="230" t="e">
        <f>VLOOKUP(DATE(YEAR(F119),MONTH(F119)-1,1),Índices!$A$27:$I$10020,3,0)</f>
        <v>#NUM!</v>
      </c>
      <c r="S119" s="230">
        <f>VLOOKUP(DATE(YEAR(L119),MONTH(L119)-1,1),Índices!$A$27:$I$10020,3,0)</f>
        <v>5438.12</v>
      </c>
      <c r="T119" s="230" t="e">
        <f>VLOOKUP(DATE(YEAR(F119),MONTH(F119)-1,1),Índices!$A$27:$O$10020,4,0)</f>
        <v>#NUM!</v>
      </c>
      <c r="U119" s="230">
        <f>VLOOKUP(DATE(YEAR(L119),MONTH(L119)-1,1),Índices!$A$27:$O$10020,4,0)</f>
        <v>5610.72</v>
      </c>
      <c r="V119" s="231" t="e">
        <f>VLOOKUP(DATE(YEAR(F119),MONTH(F119)-1,1),Índices!$A$27:$O$10020,9,0)</f>
        <v>#NUM!</v>
      </c>
      <c r="W119" s="231">
        <f>VLOOKUP(DATE(YEAR(L119),MONTH(L119)-1,1),Índices!$A$27:$O$10020,9,0)</f>
        <v>21.269457541291981</v>
      </c>
      <c r="X119" s="231" t="e">
        <f>VLOOKUP(DATE(YEAR(F119),MONTH(F119)-1,1),Índices!$A$27:$O$10020,6,0)</f>
        <v>#NUM!</v>
      </c>
      <c r="Y119" s="239">
        <f>VLOOKUP(DATE(YEAR(L119),MONTH(L119)-1,1),Índices!$A$27:$I$10020,5,0)</f>
        <v>5.6252000000000004</v>
      </c>
      <c r="Z119" s="238">
        <f>'VN base'!B$2*($I119*VLOOKUP(DATE(YEAR($L119),MONTH($L119)-1,1),Índices!$A:$I,2,0)/Índices!$B$122
                                 +$J119*VLOOKUP(DATE(YEAR($L119),MONTH($L119)-1,1),Índices!$A:$I,2,0)/Índices!$B$122
                                 +$K119*VLOOKUP(DATE(YEAR($L119),MONTH($L119)-1,1),Índices!$A:$I,5,0)/Índices!$F$122)</f>
        <v>0</v>
      </c>
      <c r="AA119" s="238">
        <f>'VN base'!C$2*($I119*VLOOKUP(DATE(YEAR($L119),MONTH($L119)-1,1),Índices!$A:$I,2,0)/Índices!$B$122
                                 +$J119*VLOOKUP(DATE(YEAR($L119),MONTH($L119)-1,1),Índices!$A:$I,2,0)/Índices!$B$122
                                 +$K119*VLOOKUP(DATE(YEAR($L119),MONTH($L119)-1,1),Índices!$A:$I,5,0)/Índices!$F$122)</f>
        <v>0</v>
      </c>
      <c r="AB119" s="238">
        <f>'VN base'!D$2*($I119*VLOOKUP(DATE(YEAR($L119),MONTH($L119)-1,1),Índices!$A:$I,2,0)/Índices!$B$122
                                 +$J119*VLOOKUP(DATE(YEAR($L119),MONTH($L119)-1,1),Índices!$A:$I,2,0)/Índices!$B$122
                                 +$K119*VLOOKUP(DATE(YEAR($L119),MONTH($L119)-1,1),Índices!$A:$I,5,0)/Índices!$F$122)</f>
        <v>0</v>
      </c>
      <c r="AC119" s="238">
        <f>'VN base'!E$2*($I119*VLOOKUP(DATE(YEAR($L119),MONTH($L119)-1,1),Índices!$A:$I,2,0)/Índices!$B$122
                                 +$J119*VLOOKUP(DATE(YEAR($L119),MONTH($L119)-1,1),Índices!$A:$I,2,0)/Índices!$B$122
                                 +$K119*VLOOKUP(DATE(YEAR($L119),MONTH($L119)-1,1),Índices!$A:$I,5,0)/Índices!$F$122)</f>
        <v>0</v>
      </c>
      <c r="AD119" s="238">
        <f>'VN base'!F$2*($I119*VLOOKUP(DATE(YEAR($L119),MONTH($L119)-1,1),Índices!$A:$I,2,0)/Índices!$B$122
                                 +$J119*VLOOKUP(DATE(YEAR($L119),MONTH($L119)-1,1),Índices!$A:$I,2,0)/Índices!$B$122
                                 +$K119*VLOOKUP(DATE(YEAR($L119),MONTH($L119)-1,1),Índices!$A:$I,5,0)/Índices!$F$122)</f>
        <v>0</v>
      </c>
      <c r="AE119" s="238">
        <f>'VN base'!G$2*($I119*VLOOKUP(DATE(YEAR($L119),MONTH($L119)-1,1),Índices!$A:$I,2,0)/Índices!$B$122
                                 +$J119*VLOOKUP(DATE(YEAR($L119),MONTH($L119)-1,1),Índices!$A:$I,2,0)/Índices!$B$122
                                 +$K119*VLOOKUP(DATE(YEAR($L119),MONTH($L119)-1,1),Índices!$A:$I,5,0)/Índices!$F$122)</f>
        <v>0</v>
      </c>
      <c r="AF119" s="238" t="str">
        <f>IF(J119=0," ",('VN base'!H$2*($I119*VLOOKUP(DATE(YEAR($L119),MONTH($L119)-1,1),Índices!$A:$I,2,0)/Índices!$B$128
                                                   +$J119*VLOOKUP(DATE(YEAR($L119),MONTH($L119)-1,1),Índices!$A:$I,9,0)/Índices!$I$128
                                                   +$K119*VLOOKUP(DATE(YEAR($L119),MONTH($L119)-1,1),Índices!$A:$I,6,0)/Índices!$F$128)))</f>
        <v xml:space="preserve"> </v>
      </c>
      <c r="AG119" s="238" t="str">
        <f>IF(J119=0," ",('VN base'!I$2*($I119*VLOOKUP(DATE(YEAR($L119),MONTH($L119)-1,1),Índices!$A:$I,2,0)/Índices!$B$128
                                                   +$J119*VLOOKUP(DATE(YEAR($L119),MONTH($L119)-1,1),Índices!$A:$I,9,0)/Índices!$I$128
                                                   +$K119*VLOOKUP(DATE(YEAR($L119),MONTH($L119)-1,1),Índices!$A:$I,6,0)/Índices!$F$128)))</f>
        <v xml:space="preserve"> </v>
      </c>
      <c r="AH119" s="240">
        <f t="shared" ca="1" si="18"/>
        <v>0</v>
      </c>
      <c r="AI119" s="233" t="str">
        <f t="shared" si="19"/>
        <v/>
      </c>
      <c r="AJ119" s="233" t="str">
        <f t="shared" si="11"/>
        <v/>
      </c>
      <c r="AK119" s="233" t="str">
        <f t="shared" si="12"/>
        <v/>
      </c>
      <c r="AL119" s="235" t="str">
        <f t="shared" si="13"/>
        <v/>
      </c>
      <c r="AM119" s="235" t="str">
        <f t="shared" si="14"/>
        <v/>
      </c>
      <c r="AN119" s="227">
        <f>(12*894300*VLOOKUP((DATE(YEAR(L119),MONTH(L119)-1,1)),Índices!$A$3:$L$50000,10,0)+
   4613016*VLOOKUP(DATE(YEAR(L119),MONTH(L119)-1,1),Índices!$A$3:$L$50000,11,0)*(94.55*VLOOKUP(DATE(YEAR(L119),MONTH(L119)-1,1),Índices!$A$3:$L$50000,2,0)/Índices!$B$195)+
   4474286*(94.55*VLOOKUP(DATE(YEAR(L119),MONTH(L119)-1,1),Índices!$A$3:$L$50000,2,0)/Índices!$B$195))/
   4474286</f>
        <v>264.02510498339228</v>
      </c>
      <c r="AO119" s="240" t="str">
        <f t="shared" si="20"/>
        <v/>
      </c>
    </row>
    <row r="120" spans="1:41" ht="15.75" customHeight="1" x14ac:dyDescent="0.25">
      <c r="A120" s="241">
        <f>'Dados de contrato'!F120</f>
        <v>119</v>
      </c>
      <c r="B120" s="245" t="str">
        <f ca="1">OFFSET('Dados de contrato'!C$1,A120,0,1,1)</f>
        <v>Equatorial MA</v>
      </c>
      <c r="C120" s="246" t="str">
        <f ca="1">OFFSET('Dados de contrato'!D$1,A120,0,1,1)</f>
        <v>Não tem contratos bilaterais</v>
      </c>
      <c r="D120" s="247">
        <f>VLOOKUP($A120,'Dados de contrato'!$F$2:$AJ$130,'Dados de contrato'!J$131,0)</f>
        <v>0</v>
      </c>
      <c r="E120" s="233">
        <f>VLOOKUP($A120,'Dados de contrato'!$F$2:$AJ$130,'Dados de contrato'!M$131,0)</f>
        <v>0</v>
      </c>
      <c r="F120" s="242">
        <f>VLOOKUP($A120,'Dados de contrato'!$F$2:$AJ$130,'Dados de contrato'!N$131,0)</f>
        <v>0</v>
      </c>
      <c r="G120" s="241">
        <f>VLOOKUP($A120,'Dados de contrato'!$F$2:$AJ$130,'Dados de contrato'!V$131,0)</f>
        <v>0</v>
      </c>
      <c r="H120" s="241">
        <f>VLOOKUP($A120,'Dados de contrato'!$F$2:$AJ$130,'Dados de contrato'!W$131,0)</f>
        <v>0</v>
      </c>
      <c r="I120" s="266">
        <f>VLOOKUP($A120,'Dados de contrato'!$F$2:$AJ$130,'Dados de contrato'!X$131,0)</f>
        <v>0</v>
      </c>
      <c r="J120" s="266">
        <f>VLOOKUP($A120,'Dados de contrato'!$F$2:$AJ$130,'Dados de contrato'!Y$131,0)</f>
        <v>0</v>
      </c>
      <c r="K120" s="266">
        <f>VLOOKUP($A120,'Dados de contrato'!$F$2:$AJ$130,'Dados de contrato'!Z$131,0)</f>
        <v>0</v>
      </c>
      <c r="L120" s="234">
        <v>44136</v>
      </c>
      <c r="M120" s="233" t="str">
        <f t="shared" si="15"/>
        <v>não se aplica</v>
      </c>
      <c r="N120" s="235" t="str">
        <f t="shared" ca="1" si="16"/>
        <v>não se aplica</v>
      </c>
      <c r="O120" s="236" t="str">
        <f t="shared" ca="1" si="17"/>
        <v>0</v>
      </c>
      <c r="P120" s="237" t="e">
        <f>VLOOKUP(DATE(YEAR(F120),MONTH(F120)-1,1),Índices!$A$27:$I$10020,2,0)</f>
        <v>#NUM!</v>
      </c>
      <c r="Q120" s="237">
        <f>VLOOKUP(DATE(YEAR(L120),MONTH(L120)-1,1),Índices!$A$27:$I$10020,2,0)</f>
        <v>896.505</v>
      </c>
      <c r="R120" s="230" t="e">
        <f>VLOOKUP(DATE(YEAR(F120),MONTH(F120)-1,1),Índices!$A$27:$I$10020,3,0)</f>
        <v>#NUM!</v>
      </c>
      <c r="S120" s="230">
        <f>VLOOKUP(DATE(YEAR(L120),MONTH(L120)-1,1),Índices!$A$27:$I$10020,3,0)</f>
        <v>5438.12</v>
      </c>
      <c r="T120" s="230" t="e">
        <f>VLOOKUP(DATE(YEAR(F120),MONTH(F120)-1,1),Índices!$A$27:$O$10020,4,0)</f>
        <v>#NUM!</v>
      </c>
      <c r="U120" s="230">
        <f>VLOOKUP(DATE(YEAR(L120),MONTH(L120)-1,1),Índices!$A$27:$O$10020,4,0)</f>
        <v>5610.72</v>
      </c>
      <c r="V120" s="231" t="e">
        <f>VLOOKUP(DATE(YEAR(F120),MONTH(F120)-1,1),Índices!$A$27:$O$10020,9,0)</f>
        <v>#NUM!</v>
      </c>
      <c r="W120" s="231">
        <f>VLOOKUP(DATE(YEAR(L120),MONTH(L120)-1,1),Índices!$A$27:$O$10020,9,0)</f>
        <v>21.269457541291981</v>
      </c>
      <c r="X120" s="231" t="e">
        <f>VLOOKUP(DATE(YEAR(F120),MONTH(F120)-1,1),Índices!$A$27:$O$10020,6,0)</f>
        <v>#NUM!</v>
      </c>
      <c r="Y120" s="239">
        <f>VLOOKUP(DATE(YEAR(L120),MONTH(L120)-1,1),Índices!$A$27:$I$10020,5,0)</f>
        <v>5.6252000000000004</v>
      </c>
      <c r="Z120" s="238">
        <f>'VN base'!B$2*($I120*VLOOKUP(DATE(YEAR($L120),MONTH($L120)-1,1),Índices!$A:$I,2,0)/Índices!$B$122
                                 +$J120*VLOOKUP(DATE(YEAR($L120),MONTH($L120)-1,1),Índices!$A:$I,2,0)/Índices!$B$122
                                 +$K120*VLOOKUP(DATE(YEAR($L120),MONTH($L120)-1,1),Índices!$A:$I,5,0)/Índices!$F$122)</f>
        <v>0</v>
      </c>
      <c r="AA120" s="238">
        <f>'VN base'!C$2*($I120*VLOOKUP(DATE(YEAR($L120),MONTH($L120)-1,1),Índices!$A:$I,2,0)/Índices!$B$122
                                 +$J120*VLOOKUP(DATE(YEAR($L120),MONTH($L120)-1,1),Índices!$A:$I,2,0)/Índices!$B$122
                                 +$K120*VLOOKUP(DATE(YEAR($L120),MONTH($L120)-1,1),Índices!$A:$I,5,0)/Índices!$F$122)</f>
        <v>0</v>
      </c>
      <c r="AB120" s="238">
        <f>'VN base'!D$2*($I120*VLOOKUP(DATE(YEAR($L120),MONTH($L120)-1,1),Índices!$A:$I,2,0)/Índices!$B$122
                                 +$J120*VLOOKUP(DATE(YEAR($L120),MONTH($L120)-1,1),Índices!$A:$I,2,0)/Índices!$B$122
                                 +$K120*VLOOKUP(DATE(YEAR($L120),MONTH($L120)-1,1),Índices!$A:$I,5,0)/Índices!$F$122)</f>
        <v>0</v>
      </c>
      <c r="AC120" s="238">
        <f>'VN base'!E$2*($I120*VLOOKUP(DATE(YEAR($L120),MONTH($L120)-1,1),Índices!$A:$I,2,0)/Índices!$B$122
                                 +$J120*VLOOKUP(DATE(YEAR($L120),MONTH($L120)-1,1),Índices!$A:$I,2,0)/Índices!$B$122
                                 +$K120*VLOOKUP(DATE(YEAR($L120),MONTH($L120)-1,1),Índices!$A:$I,5,0)/Índices!$F$122)</f>
        <v>0</v>
      </c>
      <c r="AD120" s="238">
        <f>'VN base'!F$2*($I120*VLOOKUP(DATE(YEAR($L120),MONTH($L120)-1,1),Índices!$A:$I,2,0)/Índices!$B$122
                                 +$J120*VLOOKUP(DATE(YEAR($L120),MONTH($L120)-1,1),Índices!$A:$I,2,0)/Índices!$B$122
                                 +$K120*VLOOKUP(DATE(YEAR($L120),MONTH($L120)-1,1),Índices!$A:$I,5,0)/Índices!$F$122)</f>
        <v>0</v>
      </c>
      <c r="AE120" s="238">
        <f>'VN base'!G$2*($I120*VLOOKUP(DATE(YEAR($L120),MONTH($L120)-1,1),Índices!$A:$I,2,0)/Índices!$B$122
                                 +$J120*VLOOKUP(DATE(YEAR($L120),MONTH($L120)-1,1),Índices!$A:$I,2,0)/Índices!$B$122
                                 +$K120*VLOOKUP(DATE(YEAR($L120),MONTH($L120)-1,1),Índices!$A:$I,5,0)/Índices!$F$122)</f>
        <v>0</v>
      </c>
      <c r="AF120" s="238" t="str">
        <f>IF(J120=0," ",('VN base'!H$2*($I120*VLOOKUP(DATE(YEAR($L120),MONTH($L120)-1,1),Índices!$A:$I,2,0)/Índices!$B$128
                                                   +$J120*VLOOKUP(DATE(YEAR($L120),MONTH($L120)-1,1),Índices!$A:$I,9,0)/Índices!$I$128
                                                   +$K120*VLOOKUP(DATE(YEAR($L120),MONTH($L120)-1,1),Índices!$A:$I,6,0)/Índices!$F$128)))</f>
        <v xml:space="preserve"> </v>
      </c>
      <c r="AG120" s="238" t="str">
        <f>IF(J120=0," ",('VN base'!I$2*($I120*VLOOKUP(DATE(YEAR($L120),MONTH($L120)-1,1),Índices!$A:$I,2,0)/Índices!$B$128
                                                   +$J120*VLOOKUP(DATE(YEAR($L120),MONTH($L120)-1,1),Índices!$A:$I,9,0)/Índices!$I$128
                                                   +$K120*VLOOKUP(DATE(YEAR($L120),MONTH($L120)-1,1),Índices!$A:$I,6,0)/Índices!$F$128)))</f>
        <v xml:space="preserve"> </v>
      </c>
      <c r="AH120" s="240">
        <f t="shared" ca="1" si="18"/>
        <v>0</v>
      </c>
      <c r="AI120" s="233" t="str">
        <f t="shared" si="19"/>
        <v/>
      </c>
      <c r="AJ120" s="233" t="str">
        <f t="shared" si="11"/>
        <v/>
      </c>
      <c r="AK120" s="233" t="str">
        <f t="shared" si="12"/>
        <v/>
      </c>
      <c r="AL120" s="235" t="str">
        <f t="shared" si="13"/>
        <v/>
      </c>
      <c r="AM120" s="235" t="str">
        <f t="shared" si="14"/>
        <v/>
      </c>
      <c r="AN120" s="227">
        <f>(12*894300*VLOOKUP((DATE(YEAR(L120),MONTH(L120)-1,1)),Índices!$A$3:$L$50000,10,0)+
   4613016*VLOOKUP(DATE(YEAR(L120),MONTH(L120)-1,1),Índices!$A$3:$L$50000,11,0)*(94.55*VLOOKUP(DATE(YEAR(L120),MONTH(L120)-1,1),Índices!$A$3:$L$50000,2,0)/Índices!$B$195)+
   4474286*(94.55*VLOOKUP(DATE(YEAR(L120),MONTH(L120)-1,1),Índices!$A$3:$L$50000,2,0)/Índices!$B$195))/
   4474286</f>
        <v>264.02510498339228</v>
      </c>
      <c r="AO120" s="240" t="str">
        <f t="shared" si="20"/>
        <v/>
      </c>
    </row>
    <row r="121" spans="1:41" ht="15.75" customHeight="1" x14ac:dyDescent="0.25">
      <c r="A121" s="241">
        <f>'Dados de contrato'!F121</f>
        <v>120</v>
      </c>
      <c r="B121" s="245" t="str">
        <f ca="1">OFFSET('Dados de contrato'!C$1,A121,0,1,1)</f>
        <v>Equatorial PI</v>
      </c>
      <c r="C121" s="246" t="str">
        <f ca="1">OFFSET('Dados de contrato'!D$1,A121,0,1,1)</f>
        <v>Não tem contratos bilaterais</v>
      </c>
      <c r="D121" s="247">
        <f>VLOOKUP($A121,'Dados de contrato'!$F$2:$AJ$130,'Dados de contrato'!J$131,0)</f>
        <v>0</v>
      </c>
      <c r="E121" s="233">
        <f>VLOOKUP($A121,'Dados de contrato'!$F$2:$AJ$130,'Dados de contrato'!M$131,0)</f>
        <v>0</v>
      </c>
      <c r="F121" s="242">
        <f>VLOOKUP($A121,'Dados de contrato'!$F$2:$AJ$130,'Dados de contrato'!N$131,0)</f>
        <v>0</v>
      </c>
      <c r="G121" s="241">
        <f>VLOOKUP($A121,'Dados de contrato'!$F$2:$AJ$130,'Dados de contrato'!V$131,0)</f>
        <v>0</v>
      </c>
      <c r="H121" s="241">
        <f>VLOOKUP($A121,'Dados de contrato'!$F$2:$AJ$130,'Dados de contrato'!W$131,0)</f>
        <v>0</v>
      </c>
      <c r="I121" s="266">
        <f>VLOOKUP($A121,'Dados de contrato'!$F$2:$AJ$130,'Dados de contrato'!X$131,0)</f>
        <v>0</v>
      </c>
      <c r="J121" s="266">
        <f>VLOOKUP($A121,'Dados de contrato'!$F$2:$AJ$130,'Dados de contrato'!Y$131,0)</f>
        <v>0</v>
      </c>
      <c r="K121" s="266">
        <f>VLOOKUP($A121,'Dados de contrato'!$F$2:$AJ$130,'Dados de contrato'!Z$131,0)</f>
        <v>0</v>
      </c>
      <c r="L121" s="234">
        <v>44136</v>
      </c>
      <c r="M121" s="233" t="str">
        <f t="shared" si="15"/>
        <v>não se aplica</v>
      </c>
      <c r="N121" s="235" t="str">
        <f t="shared" ca="1" si="16"/>
        <v>não se aplica</v>
      </c>
      <c r="O121" s="236" t="str">
        <f t="shared" ca="1" si="17"/>
        <v>0</v>
      </c>
      <c r="P121" s="237" t="e">
        <f>VLOOKUP(DATE(YEAR(F121),MONTH(F121)-1,1),Índices!$A$27:$I$10020,2,0)</f>
        <v>#NUM!</v>
      </c>
      <c r="Q121" s="237">
        <f>VLOOKUP(DATE(YEAR(L121),MONTH(L121)-1,1),Índices!$A$27:$I$10020,2,0)</f>
        <v>896.505</v>
      </c>
      <c r="R121" s="230" t="e">
        <f>VLOOKUP(DATE(YEAR(F121),MONTH(F121)-1,1),Índices!$A$27:$I$10020,3,0)</f>
        <v>#NUM!</v>
      </c>
      <c r="S121" s="230">
        <f>VLOOKUP(DATE(YEAR(L121),MONTH(L121)-1,1),Índices!$A$27:$I$10020,3,0)</f>
        <v>5438.12</v>
      </c>
      <c r="T121" s="230" t="e">
        <f>VLOOKUP(DATE(YEAR(F121),MONTH(F121)-1,1),Índices!$A$27:$O$10020,4,0)</f>
        <v>#NUM!</v>
      </c>
      <c r="U121" s="230">
        <f>VLOOKUP(DATE(YEAR(L121),MONTH(L121)-1,1),Índices!$A$27:$O$10020,4,0)</f>
        <v>5610.72</v>
      </c>
      <c r="V121" s="231" t="e">
        <f>VLOOKUP(DATE(YEAR(F121),MONTH(F121)-1,1),Índices!$A$27:$O$10020,9,0)</f>
        <v>#NUM!</v>
      </c>
      <c r="W121" s="231">
        <f>VLOOKUP(DATE(YEAR(L121),MONTH(L121)-1,1),Índices!$A$27:$O$10020,9,0)</f>
        <v>21.269457541291981</v>
      </c>
      <c r="X121" s="231" t="e">
        <f>VLOOKUP(DATE(YEAR(F121),MONTH(F121)-1,1),Índices!$A$27:$O$10020,6,0)</f>
        <v>#NUM!</v>
      </c>
      <c r="Y121" s="239">
        <f>VLOOKUP(DATE(YEAR(L121),MONTH(L121)-1,1),Índices!$A$27:$I$10020,5,0)</f>
        <v>5.6252000000000004</v>
      </c>
      <c r="Z121" s="238">
        <f>'VN base'!B$2*($I121*VLOOKUP(DATE(YEAR($L121),MONTH($L121)-1,1),Índices!$A:$I,2,0)/Índices!$B$122
                                 +$J121*VLOOKUP(DATE(YEAR($L121),MONTH($L121)-1,1),Índices!$A:$I,2,0)/Índices!$B$122
                                 +$K121*VLOOKUP(DATE(YEAR($L121),MONTH($L121)-1,1),Índices!$A:$I,5,0)/Índices!$F$122)</f>
        <v>0</v>
      </c>
      <c r="AA121" s="238">
        <f>'VN base'!C$2*($I121*VLOOKUP(DATE(YEAR($L121),MONTH($L121)-1,1),Índices!$A:$I,2,0)/Índices!$B$122
                                 +$J121*VLOOKUP(DATE(YEAR($L121),MONTH($L121)-1,1),Índices!$A:$I,2,0)/Índices!$B$122
                                 +$K121*VLOOKUP(DATE(YEAR($L121),MONTH($L121)-1,1),Índices!$A:$I,5,0)/Índices!$F$122)</f>
        <v>0</v>
      </c>
      <c r="AB121" s="238">
        <f>'VN base'!D$2*($I121*VLOOKUP(DATE(YEAR($L121),MONTH($L121)-1,1),Índices!$A:$I,2,0)/Índices!$B$122
                                 +$J121*VLOOKUP(DATE(YEAR($L121),MONTH($L121)-1,1),Índices!$A:$I,2,0)/Índices!$B$122
                                 +$K121*VLOOKUP(DATE(YEAR($L121),MONTH($L121)-1,1),Índices!$A:$I,5,0)/Índices!$F$122)</f>
        <v>0</v>
      </c>
      <c r="AC121" s="238">
        <f>'VN base'!E$2*($I121*VLOOKUP(DATE(YEAR($L121),MONTH($L121)-1,1),Índices!$A:$I,2,0)/Índices!$B$122
                                 +$J121*VLOOKUP(DATE(YEAR($L121),MONTH($L121)-1,1),Índices!$A:$I,2,0)/Índices!$B$122
                                 +$K121*VLOOKUP(DATE(YEAR($L121),MONTH($L121)-1,1),Índices!$A:$I,5,0)/Índices!$F$122)</f>
        <v>0</v>
      </c>
      <c r="AD121" s="238">
        <f>'VN base'!F$2*($I121*VLOOKUP(DATE(YEAR($L121),MONTH($L121)-1,1),Índices!$A:$I,2,0)/Índices!$B$122
                                 +$J121*VLOOKUP(DATE(YEAR($L121),MONTH($L121)-1,1),Índices!$A:$I,2,0)/Índices!$B$122
                                 +$K121*VLOOKUP(DATE(YEAR($L121),MONTH($L121)-1,1),Índices!$A:$I,5,0)/Índices!$F$122)</f>
        <v>0</v>
      </c>
      <c r="AE121" s="238">
        <f>'VN base'!G$2*($I121*VLOOKUP(DATE(YEAR($L121),MONTH($L121)-1,1),Índices!$A:$I,2,0)/Índices!$B$122
                                 +$J121*VLOOKUP(DATE(YEAR($L121),MONTH($L121)-1,1),Índices!$A:$I,2,0)/Índices!$B$122
                                 +$K121*VLOOKUP(DATE(YEAR($L121),MONTH($L121)-1,1),Índices!$A:$I,5,0)/Índices!$F$122)</f>
        <v>0</v>
      </c>
      <c r="AF121" s="238" t="str">
        <f>IF(J121=0," ",('VN base'!H$2*($I121*VLOOKUP(DATE(YEAR($L121),MONTH($L121)-1,1),Índices!$A:$I,2,0)/Índices!$B$128
                                                   +$J121*VLOOKUP(DATE(YEAR($L121),MONTH($L121)-1,1),Índices!$A:$I,9,0)/Índices!$I$128
                                                   +$K121*VLOOKUP(DATE(YEAR($L121),MONTH($L121)-1,1),Índices!$A:$I,6,0)/Índices!$F$128)))</f>
        <v xml:space="preserve"> </v>
      </c>
      <c r="AG121" s="238" t="str">
        <f>IF(J121=0," ",('VN base'!I$2*($I121*VLOOKUP(DATE(YEAR($L121),MONTH($L121)-1,1),Índices!$A:$I,2,0)/Índices!$B$128
                                                   +$J121*VLOOKUP(DATE(YEAR($L121),MONTH($L121)-1,1),Índices!$A:$I,9,0)/Índices!$I$128
                                                   +$K121*VLOOKUP(DATE(YEAR($L121),MONTH($L121)-1,1),Índices!$A:$I,6,0)/Índices!$F$128)))</f>
        <v xml:space="preserve"> </v>
      </c>
      <c r="AH121" s="240">
        <f t="shared" ca="1" si="18"/>
        <v>0</v>
      </c>
      <c r="AI121" s="233" t="str">
        <f t="shared" si="19"/>
        <v/>
      </c>
      <c r="AJ121" s="233" t="str">
        <f t="shared" si="11"/>
        <v/>
      </c>
      <c r="AK121" s="233" t="str">
        <f t="shared" si="12"/>
        <v/>
      </c>
      <c r="AL121" s="235" t="str">
        <f t="shared" si="13"/>
        <v/>
      </c>
      <c r="AM121" s="235" t="str">
        <f t="shared" si="14"/>
        <v/>
      </c>
      <c r="AN121" s="227">
        <f>(12*894300*VLOOKUP((DATE(YEAR(L121),MONTH(L121)-1,1)),Índices!$A$3:$L$50000,10,0)+
   4613016*VLOOKUP(DATE(YEAR(L121),MONTH(L121)-1,1),Índices!$A$3:$L$50000,11,0)*(94.55*VLOOKUP(DATE(YEAR(L121),MONTH(L121)-1,1),Índices!$A$3:$L$50000,2,0)/Índices!$B$195)+
   4474286*(94.55*VLOOKUP(DATE(YEAR(L121),MONTH(L121)-1,1),Índices!$A$3:$L$50000,2,0)/Índices!$B$195))/
   4474286</f>
        <v>264.02510498339228</v>
      </c>
      <c r="AO121" s="240" t="str">
        <f t="shared" si="20"/>
        <v/>
      </c>
    </row>
    <row r="122" spans="1:41" ht="15.75" customHeight="1" x14ac:dyDescent="0.25">
      <c r="A122" s="241">
        <f>'Dados de contrato'!F122</f>
        <v>121</v>
      </c>
      <c r="B122" s="245" t="str">
        <f ca="1">OFFSET('Dados de contrato'!C$1,A122,0,1,1)</f>
        <v>Copel</v>
      </c>
      <c r="C122" s="246" t="str">
        <f ca="1">OFFSET('Dados de contrato'!D$1,A122,0,1,1)</f>
        <v>Não tem contratos bilaterais</v>
      </c>
      <c r="D122" s="247">
        <f>VLOOKUP($A122,'Dados de contrato'!$F$2:$AJ$130,'Dados de contrato'!J$131,0)</f>
        <v>0</v>
      </c>
      <c r="E122" s="233">
        <f>VLOOKUP($A122,'Dados de contrato'!$F$2:$AJ$130,'Dados de contrato'!M$131,0)</f>
        <v>0</v>
      </c>
      <c r="F122" s="242">
        <f>VLOOKUP($A122,'Dados de contrato'!$F$2:$AJ$130,'Dados de contrato'!N$131,0)</f>
        <v>0</v>
      </c>
      <c r="G122" s="241">
        <f>VLOOKUP($A122,'Dados de contrato'!$F$2:$AJ$130,'Dados de contrato'!V$131,0)</f>
        <v>0</v>
      </c>
      <c r="H122" s="241">
        <f>VLOOKUP($A122,'Dados de contrato'!$F$2:$AJ$130,'Dados de contrato'!W$131,0)</f>
        <v>0</v>
      </c>
      <c r="I122" s="266">
        <f>VLOOKUP($A122,'Dados de contrato'!$F$2:$AJ$130,'Dados de contrato'!X$131,0)</f>
        <v>0</v>
      </c>
      <c r="J122" s="266">
        <f>VLOOKUP($A122,'Dados de contrato'!$F$2:$AJ$130,'Dados de contrato'!Y$131,0)</f>
        <v>0</v>
      </c>
      <c r="K122" s="266">
        <f>VLOOKUP($A122,'Dados de contrato'!$F$2:$AJ$130,'Dados de contrato'!Z$131,0)</f>
        <v>0</v>
      </c>
      <c r="L122" s="234">
        <v>44136</v>
      </c>
      <c r="M122" s="233" t="str">
        <f t="shared" si="15"/>
        <v>não se aplica</v>
      </c>
      <c r="N122" s="235" t="str">
        <f t="shared" ca="1" si="16"/>
        <v>não se aplica</v>
      </c>
      <c r="O122" s="236" t="str">
        <f t="shared" ca="1" si="17"/>
        <v>0</v>
      </c>
      <c r="P122" s="237" t="e">
        <f>VLOOKUP(DATE(YEAR(F122),MONTH(F122)-1,1),Índices!$A$27:$I$10020,2,0)</f>
        <v>#NUM!</v>
      </c>
      <c r="Q122" s="237">
        <f>VLOOKUP(DATE(YEAR(L122),MONTH(L122)-1,1),Índices!$A$27:$I$10020,2,0)</f>
        <v>896.505</v>
      </c>
      <c r="R122" s="230" t="e">
        <f>VLOOKUP(DATE(YEAR(F122),MONTH(F122)-1,1),Índices!$A$27:$I$10020,3,0)</f>
        <v>#NUM!</v>
      </c>
      <c r="S122" s="230">
        <f>VLOOKUP(DATE(YEAR(L122),MONTH(L122)-1,1),Índices!$A$27:$I$10020,3,0)</f>
        <v>5438.12</v>
      </c>
      <c r="T122" s="230" t="e">
        <f>VLOOKUP(DATE(YEAR(F122),MONTH(F122)-1,1),Índices!$A$27:$O$10020,4,0)</f>
        <v>#NUM!</v>
      </c>
      <c r="U122" s="230">
        <f>VLOOKUP(DATE(YEAR(L122),MONTH(L122)-1,1),Índices!$A$27:$O$10020,4,0)</f>
        <v>5610.72</v>
      </c>
      <c r="V122" s="231" t="e">
        <f>VLOOKUP(DATE(YEAR(F122),MONTH(F122)-1,1),Índices!$A$27:$O$10020,9,0)</f>
        <v>#NUM!</v>
      </c>
      <c r="W122" s="231">
        <f>VLOOKUP(DATE(YEAR(L122),MONTH(L122)-1,1),Índices!$A$27:$O$10020,9,0)</f>
        <v>21.269457541291981</v>
      </c>
      <c r="X122" s="231" t="e">
        <f>VLOOKUP(DATE(YEAR(F122),MONTH(F122)-1,1),Índices!$A$27:$O$10020,6,0)</f>
        <v>#NUM!</v>
      </c>
      <c r="Y122" s="239">
        <f>VLOOKUP(DATE(YEAR(L122),MONTH(L122)-1,1),Índices!$A$27:$I$10020,5,0)</f>
        <v>5.6252000000000004</v>
      </c>
      <c r="Z122" s="238">
        <f>'VN base'!B$2*($I122*VLOOKUP(DATE(YEAR($L122),MONTH($L122)-1,1),Índices!$A:$I,2,0)/Índices!$B$122
                                 +$J122*VLOOKUP(DATE(YEAR($L122),MONTH($L122)-1,1),Índices!$A:$I,2,0)/Índices!$B$122
                                 +$K122*VLOOKUP(DATE(YEAR($L122),MONTH($L122)-1,1),Índices!$A:$I,5,0)/Índices!$F$122)</f>
        <v>0</v>
      </c>
      <c r="AA122" s="238">
        <f>'VN base'!C$2*($I122*VLOOKUP(DATE(YEAR($L122),MONTH($L122)-1,1),Índices!$A:$I,2,0)/Índices!$B$122
                                 +$J122*VLOOKUP(DATE(YEAR($L122),MONTH($L122)-1,1),Índices!$A:$I,2,0)/Índices!$B$122
                                 +$K122*VLOOKUP(DATE(YEAR($L122),MONTH($L122)-1,1),Índices!$A:$I,5,0)/Índices!$F$122)</f>
        <v>0</v>
      </c>
      <c r="AB122" s="238">
        <f>'VN base'!D$2*($I122*VLOOKUP(DATE(YEAR($L122),MONTH($L122)-1,1),Índices!$A:$I,2,0)/Índices!$B$122
                                 +$J122*VLOOKUP(DATE(YEAR($L122),MONTH($L122)-1,1),Índices!$A:$I,2,0)/Índices!$B$122
                                 +$K122*VLOOKUP(DATE(YEAR($L122),MONTH($L122)-1,1),Índices!$A:$I,5,0)/Índices!$F$122)</f>
        <v>0</v>
      </c>
      <c r="AC122" s="238">
        <f>'VN base'!E$2*($I122*VLOOKUP(DATE(YEAR($L122),MONTH($L122)-1,1),Índices!$A:$I,2,0)/Índices!$B$122
                                 +$J122*VLOOKUP(DATE(YEAR($L122),MONTH($L122)-1,1),Índices!$A:$I,2,0)/Índices!$B$122
                                 +$K122*VLOOKUP(DATE(YEAR($L122),MONTH($L122)-1,1),Índices!$A:$I,5,0)/Índices!$F$122)</f>
        <v>0</v>
      </c>
      <c r="AD122" s="238">
        <f>'VN base'!F$2*($I122*VLOOKUP(DATE(YEAR($L122),MONTH($L122)-1,1),Índices!$A:$I,2,0)/Índices!$B$122
                                 +$J122*VLOOKUP(DATE(YEAR($L122),MONTH($L122)-1,1),Índices!$A:$I,2,0)/Índices!$B$122
                                 +$K122*VLOOKUP(DATE(YEAR($L122),MONTH($L122)-1,1),Índices!$A:$I,5,0)/Índices!$F$122)</f>
        <v>0</v>
      </c>
      <c r="AE122" s="238">
        <f>'VN base'!G$2*($I122*VLOOKUP(DATE(YEAR($L122),MONTH($L122)-1,1),Índices!$A:$I,2,0)/Índices!$B$122
                                 +$J122*VLOOKUP(DATE(YEAR($L122),MONTH($L122)-1,1),Índices!$A:$I,2,0)/Índices!$B$122
                                 +$K122*VLOOKUP(DATE(YEAR($L122),MONTH($L122)-1,1),Índices!$A:$I,5,0)/Índices!$F$122)</f>
        <v>0</v>
      </c>
      <c r="AF122" s="238" t="str">
        <f>IF(J122=0," ",('VN base'!H$2*($I122*VLOOKUP(DATE(YEAR($L122),MONTH($L122)-1,1),Índices!$A:$I,2,0)/Índices!$B$128
                                                   +$J122*VLOOKUP(DATE(YEAR($L122),MONTH($L122)-1,1),Índices!$A:$I,9,0)/Índices!$I$128
                                                   +$K122*VLOOKUP(DATE(YEAR($L122),MONTH($L122)-1,1),Índices!$A:$I,6,0)/Índices!$F$128)))</f>
        <v xml:space="preserve"> </v>
      </c>
      <c r="AG122" s="238" t="str">
        <f>IF(J122=0," ",('VN base'!I$2*($I122*VLOOKUP(DATE(YEAR($L122),MONTH($L122)-1,1),Índices!$A:$I,2,0)/Índices!$B$128
                                                   +$J122*VLOOKUP(DATE(YEAR($L122),MONTH($L122)-1,1),Índices!$A:$I,9,0)/Índices!$I$128
                                                   +$K122*VLOOKUP(DATE(YEAR($L122),MONTH($L122)-1,1),Índices!$A:$I,6,0)/Índices!$F$128)))</f>
        <v xml:space="preserve"> </v>
      </c>
      <c r="AH122" s="240">
        <f t="shared" ca="1" si="18"/>
        <v>0</v>
      </c>
      <c r="AI122" s="233" t="str">
        <f t="shared" si="19"/>
        <v/>
      </c>
      <c r="AJ122" s="233" t="str">
        <f t="shared" si="11"/>
        <v/>
      </c>
      <c r="AK122" s="233" t="str">
        <f t="shared" si="12"/>
        <v/>
      </c>
      <c r="AL122" s="235" t="str">
        <f t="shared" si="13"/>
        <v/>
      </c>
      <c r="AM122" s="235" t="str">
        <f t="shared" si="14"/>
        <v/>
      </c>
      <c r="AN122" s="227">
        <f>(12*894300*VLOOKUP((DATE(YEAR(L122),MONTH(L122)-1,1)),Índices!$A$3:$L$50000,10,0)+
   4613016*VLOOKUP(DATE(YEAR(L122),MONTH(L122)-1,1),Índices!$A$3:$L$50000,11,0)*(94.55*VLOOKUP(DATE(YEAR(L122),MONTH(L122)-1,1),Índices!$A$3:$L$50000,2,0)/Índices!$B$195)+
   4474286*(94.55*VLOOKUP(DATE(YEAR(L122),MONTH(L122)-1,1),Índices!$A$3:$L$50000,2,0)/Índices!$B$195))/
   4474286</f>
        <v>264.02510498339228</v>
      </c>
      <c r="AO122" s="240" t="str">
        <f t="shared" si="20"/>
        <v/>
      </c>
    </row>
    <row r="123" spans="1:41" ht="15.75" customHeight="1" x14ac:dyDescent="0.25">
      <c r="A123" s="241">
        <f>'Dados de contrato'!F123</f>
        <v>122</v>
      </c>
      <c r="B123" s="245" t="str">
        <f ca="1">OFFSET('Dados de contrato'!C$1,A123,0,1,1)</f>
        <v>Elektro</v>
      </c>
      <c r="C123" s="246" t="str">
        <f ca="1">OFFSET('Dados de contrato'!D$1,A123,0,1,1)</f>
        <v>Não tem contratos bilaterais</v>
      </c>
      <c r="D123" s="247">
        <f>VLOOKUP($A123,'Dados de contrato'!$F$2:$AJ$130,'Dados de contrato'!J$131,0)</f>
        <v>0</v>
      </c>
      <c r="E123" s="233">
        <f>VLOOKUP($A123,'Dados de contrato'!$F$2:$AJ$130,'Dados de contrato'!M$131,0)</f>
        <v>0</v>
      </c>
      <c r="F123" s="242">
        <f>VLOOKUP($A123,'Dados de contrato'!$F$2:$AJ$130,'Dados de contrato'!N$131,0)</f>
        <v>0</v>
      </c>
      <c r="G123" s="241">
        <f>VLOOKUP($A123,'Dados de contrato'!$F$2:$AJ$130,'Dados de contrato'!V$131,0)</f>
        <v>0</v>
      </c>
      <c r="H123" s="241">
        <f>VLOOKUP($A123,'Dados de contrato'!$F$2:$AJ$130,'Dados de contrato'!W$131,0)</f>
        <v>0</v>
      </c>
      <c r="I123" s="266">
        <f>VLOOKUP($A123,'Dados de contrato'!$F$2:$AJ$130,'Dados de contrato'!X$131,0)</f>
        <v>0</v>
      </c>
      <c r="J123" s="266">
        <f>VLOOKUP($A123,'Dados de contrato'!$F$2:$AJ$130,'Dados de contrato'!Y$131,0)</f>
        <v>0</v>
      </c>
      <c r="K123" s="266">
        <f>VLOOKUP($A123,'Dados de contrato'!$F$2:$AJ$130,'Dados de contrato'!Z$131,0)</f>
        <v>0</v>
      </c>
      <c r="L123" s="234">
        <v>44136</v>
      </c>
      <c r="M123" s="233" t="str">
        <f t="shared" si="15"/>
        <v>não se aplica</v>
      </c>
      <c r="N123" s="235" t="str">
        <f t="shared" ca="1" si="16"/>
        <v>não se aplica</v>
      </c>
      <c r="O123" s="236" t="str">
        <f t="shared" ca="1" si="17"/>
        <v>0</v>
      </c>
      <c r="P123" s="237" t="e">
        <f>VLOOKUP(DATE(YEAR(F123),MONTH(F123)-1,1),Índices!$A$27:$I$10020,2,0)</f>
        <v>#NUM!</v>
      </c>
      <c r="Q123" s="237">
        <f>VLOOKUP(DATE(YEAR(L123),MONTH(L123)-1,1),Índices!$A$27:$I$10020,2,0)</f>
        <v>896.505</v>
      </c>
      <c r="R123" s="230" t="e">
        <f>VLOOKUP(DATE(YEAR(F123),MONTH(F123)-1,1),Índices!$A$27:$I$10020,3,0)</f>
        <v>#NUM!</v>
      </c>
      <c r="S123" s="230">
        <f>VLOOKUP(DATE(YEAR(L123),MONTH(L123)-1,1),Índices!$A$27:$I$10020,3,0)</f>
        <v>5438.12</v>
      </c>
      <c r="T123" s="230" t="e">
        <f>VLOOKUP(DATE(YEAR(F123),MONTH(F123)-1,1),Índices!$A$27:$O$10020,4,0)</f>
        <v>#NUM!</v>
      </c>
      <c r="U123" s="230">
        <f>VLOOKUP(DATE(YEAR(L123),MONTH(L123)-1,1),Índices!$A$27:$O$10020,4,0)</f>
        <v>5610.72</v>
      </c>
      <c r="V123" s="231" t="e">
        <f>VLOOKUP(DATE(YEAR(F123),MONTH(F123)-1,1),Índices!$A$27:$O$10020,9,0)</f>
        <v>#NUM!</v>
      </c>
      <c r="W123" s="231">
        <f>VLOOKUP(DATE(YEAR(L123),MONTH(L123)-1,1),Índices!$A$27:$O$10020,9,0)</f>
        <v>21.269457541291981</v>
      </c>
      <c r="X123" s="231" t="e">
        <f>VLOOKUP(DATE(YEAR(F123),MONTH(F123)-1,1),Índices!$A$27:$O$10020,6,0)</f>
        <v>#NUM!</v>
      </c>
      <c r="Y123" s="239">
        <f>VLOOKUP(DATE(YEAR(L123),MONTH(L123)-1,1),Índices!$A$27:$I$10020,5,0)</f>
        <v>5.6252000000000004</v>
      </c>
      <c r="Z123" s="238">
        <f>'VN base'!B$2*($I123*VLOOKUP(DATE(YEAR($L123),MONTH($L123)-1,1),Índices!$A:$I,2,0)/Índices!$B$122
                                 +$J123*VLOOKUP(DATE(YEAR($L123),MONTH($L123)-1,1),Índices!$A:$I,2,0)/Índices!$B$122
                                 +$K123*VLOOKUP(DATE(YEAR($L123),MONTH($L123)-1,1),Índices!$A:$I,5,0)/Índices!$F$122)</f>
        <v>0</v>
      </c>
      <c r="AA123" s="238">
        <f>'VN base'!C$2*($I123*VLOOKUP(DATE(YEAR($L123),MONTH($L123)-1,1),Índices!$A:$I,2,0)/Índices!$B$122
                                 +$J123*VLOOKUP(DATE(YEAR($L123),MONTH($L123)-1,1),Índices!$A:$I,2,0)/Índices!$B$122
                                 +$K123*VLOOKUP(DATE(YEAR($L123),MONTH($L123)-1,1),Índices!$A:$I,5,0)/Índices!$F$122)</f>
        <v>0</v>
      </c>
      <c r="AB123" s="238">
        <f>'VN base'!D$2*($I123*VLOOKUP(DATE(YEAR($L123),MONTH($L123)-1,1),Índices!$A:$I,2,0)/Índices!$B$122
                                 +$J123*VLOOKUP(DATE(YEAR($L123),MONTH($L123)-1,1),Índices!$A:$I,2,0)/Índices!$B$122
                                 +$K123*VLOOKUP(DATE(YEAR($L123),MONTH($L123)-1,1),Índices!$A:$I,5,0)/Índices!$F$122)</f>
        <v>0</v>
      </c>
      <c r="AC123" s="238">
        <f>'VN base'!E$2*($I123*VLOOKUP(DATE(YEAR($L123),MONTH($L123)-1,1),Índices!$A:$I,2,0)/Índices!$B$122
                                 +$J123*VLOOKUP(DATE(YEAR($L123),MONTH($L123)-1,1),Índices!$A:$I,2,0)/Índices!$B$122
                                 +$K123*VLOOKUP(DATE(YEAR($L123),MONTH($L123)-1,1),Índices!$A:$I,5,0)/Índices!$F$122)</f>
        <v>0</v>
      </c>
      <c r="AD123" s="238">
        <f>'VN base'!F$2*($I123*VLOOKUP(DATE(YEAR($L123),MONTH($L123)-1,1),Índices!$A:$I,2,0)/Índices!$B$122
                                 +$J123*VLOOKUP(DATE(YEAR($L123),MONTH($L123)-1,1),Índices!$A:$I,2,0)/Índices!$B$122
                                 +$K123*VLOOKUP(DATE(YEAR($L123),MONTH($L123)-1,1),Índices!$A:$I,5,0)/Índices!$F$122)</f>
        <v>0</v>
      </c>
      <c r="AE123" s="238">
        <f>'VN base'!G$2*($I123*VLOOKUP(DATE(YEAR($L123),MONTH($L123)-1,1),Índices!$A:$I,2,0)/Índices!$B$122
                                 +$J123*VLOOKUP(DATE(YEAR($L123),MONTH($L123)-1,1),Índices!$A:$I,2,0)/Índices!$B$122
                                 +$K123*VLOOKUP(DATE(YEAR($L123),MONTH($L123)-1,1),Índices!$A:$I,5,0)/Índices!$F$122)</f>
        <v>0</v>
      </c>
      <c r="AF123" s="238" t="str">
        <f>IF(J123=0," ",('VN base'!H$2*($I123*VLOOKUP(DATE(YEAR($L123),MONTH($L123)-1,1),Índices!$A:$I,2,0)/Índices!$B$128
                                                   +$J123*VLOOKUP(DATE(YEAR($L123),MONTH($L123)-1,1),Índices!$A:$I,9,0)/Índices!$I$128
                                                   +$K123*VLOOKUP(DATE(YEAR($L123),MONTH($L123)-1,1),Índices!$A:$I,6,0)/Índices!$F$128)))</f>
        <v xml:space="preserve"> </v>
      </c>
      <c r="AG123" s="238" t="str">
        <f>IF(J123=0," ",('VN base'!I$2*($I123*VLOOKUP(DATE(YEAR($L123),MONTH($L123)-1,1),Índices!$A:$I,2,0)/Índices!$B$128
                                                   +$J123*VLOOKUP(DATE(YEAR($L123),MONTH($L123)-1,1),Índices!$A:$I,9,0)/Índices!$I$128
                                                   +$K123*VLOOKUP(DATE(YEAR($L123),MONTH($L123)-1,1),Índices!$A:$I,6,0)/Índices!$F$128)))</f>
        <v xml:space="preserve"> </v>
      </c>
      <c r="AH123" s="240">
        <f t="shared" ca="1" si="18"/>
        <v>0</v>
      </c>
      <c r="AI123" s="233" t="str">
        <f t="shared" si="19"/>
        <v/>
      </c>
      <c r="AJ123" s="233" t="str">
        <f t="shared" si="11"/>
        <v/>
      </c>
      <c r="AK123" s="233" t="str">
        <f t="shared" si="12"/>
        <v/>
      </c>
      <c r="AL123" s="235" t="str">
        <f t="shared" si="13"/>
        <v/>
      </c>
      <c r="AM123" s="235" t="str">
        <f t="shared" si="14"/>
        <v/>
      </c>
      <c r="AN123" s="227">
        <f>(12*894300*VLOOKUP((DATE(YEAR(L123),MONTH(L123)-1,1)),Índices!$A$3:$L$50000,10,0)+
   4613016*VLOOKUP(DATE(YEAR(L123),MONTH(L123)-1,1),Índices!$A$3:$L$50000,11,0)*(94.55*VLOOKUP(DATE(YEAR(L123),MONTH(L123)-1,1),Índices!$A$3:$L$50000,2,0)/Índices!$B$195)+
   4474286*(94.55*VLOOKUP(DATE(YEAR(L123),MONTH(L123)-1,1),Índices!$A$3:$L$50000,2,0)/Índices!$B$195))/
   4474286</f>
        <v>264.02510498339228</v>
      </c>
      <c r="AO123" s="240" t="str">
        <f t="shared" si="20"/>
        <v/>
      </c>
    </row>
    <row r="124" spans="1:41" ht="15.75" customHeight="1" x14ac:dyDescent="0.25">
      <c r="A124" s="241">
        <f>'Dados de contrato'!F124</f>
        <v>123</v>
      </c>
      <c r="B124" s="245" t="str">
        <f ca="1">OFFSET('Dados de contrato'!C$1,A124,0,1,1)</f>
        <v>Enel SP</v>
      </c>
      <c r="C124" s="246" t="str">
        <f ca="1">OFFSET('Dados de contrato'!D$1,A124,0,1,1)</f>
        <v>Não tem contratos bilaterais</v>
      </c>
      <c r="D124" s="247">
        <f>VLOOKUP($A124,'Dados de contrato'!$F$2:$AJ$130,'Dados de contrato'!J$131,0)</f>
        <v>0</v>
      </c>
      <c r="E124" s="233">
        <f>VLOOKUP($A124,'Dados de contrato'!$F$2:$AJ$130,'Dados de contrato'!M$131,0)</f>
        <v>0</v>
      </c>
      <c r="F124" s="242">
        <f>VLOOKUP($A124,'Dados de contrato'!$F$2:$AJ$130,'Dados de contrato'!N$131,0)</f>
        <v>0</v>
      </c>
      <c r="G124" s="241">
        <f>VLOOKUP($A124,'Dados de contrato'!$F$2:$AJ$130,'Dados de contrato'!V$131,0)</f>
        <v>0</v>
      </c>
      <c r="H124" s="241">
        <f>VLOOKUP($A124,'Dados de contrato'!$F$2:$AJ$130,'Dados de contrato'!W$131,0)</f>
        <v>0</v>
      </c>
      <c r="I124" s="266">
        <f>VLOOKUP($A124,'Dados de contrato'!$F$2:$AJ$130,'Dados de contrato'!X$131,0)</f>
        <v>0</v>
      </c>
      <c r="J124" s="266">
        <f>VLOOKUP($A124,'Dados de contrato'!$F$2:$AJ$130,'Dados de contrato'!Y$131,0)</f>
        <v>0</v>
      </c>
      <c r="K124" s="266">
        <f>VLOOKUP($A124,'Dados de contrato'!$F$2:$AJ$130,'Dados de contrato'!Z$131,0)</f>
        <v>0</v>
      </c>
      <c r="L124" s="234">
        <v>44136</v>
      </c>
      <c r="M124" s="233" t="str">
        <f t="shared" si="15"/>
        <v>não se aplica</v>
      </c>
      <c r="N124" s="235" t="str">
        <f t="shared" ca="1" si="16"/>
        <v>não se aplica</v>
      </c>
      <c r="O124" s="236" t="str">
        <f t="shared" ca="1" si="17"/>
        <v>0</v>
      </c>
      <c r="P124" s="237" t="e">
        <f>VLOOKUP(DATE(YEAR(F124),MONTH(F124)-1,1),Índices!$A$27:$I$10020,2,0)</f>
        <v>#NUM!</v>
      </c>
      <c r="Q124" s="237">
        <f>VLOOKUP(DATE(YEAR(L124),MONTH(L124)-1,1),Índices!$A$27:$I$10020,2,0)</f>
        <v>896.505</v>
      </c>
      <c r="R124" s="230" t="e">
        <f>VLOOKUP(DATE(YEAR(F124),MONTH(F124)-1,1),Índices!$A$27:$I$10020,3,0)</f>
        <v>#NUM!</v>
      </c>
      <c r="S124" s="230">
        <f>VLOOKUP(DATE(YEAR(L124),MONTH(L124)-1,1),Índices!$A$27:$I$10020,3,0)</f>
        <v>5438.12</v>
      </c>
      <c r="T124" s="230" t="e">
        <f>VLOOKUP(DATE(YEAR(F124),MONTH(F124)-1,1),Índices!$A$27:$O$10020,4,0)</f>
        <v>#NUM!</v>
      </c>
      <c r="U124" s="230">
        <f>VLOOKUP(DATE(YEAR(L124),MONTH(L124)-1,1),Índices!$A$27:$O$10020,4,0)</f>
        <v>5610.72</v>
      </c>
      <c r="V124" s="231" t="e">
        <f>VLOOKUP(DATE(YEAR(F124),MONTH(F124)-1,1),Índices!$A$27:$O$10020,9,0)</f>
        <v>#NUM!</v>
      </c>
      <c r="W124" s="231">
        <f>VLOOKUP(DATE(YEAR(L124),MONTH(L124)-1,1),Índices!$A$27:$O$10020,9,0)</f>
        <v>21.269457541291981</v>
      </c>
      <c r="X124" s="231" t="e">
        <f>VLOOKUP(DATE(YEAR(F124),MONTH(F124)-1,1),Índices!$A$27:$O$10020,6,0)</f>
        <v>#NUM!</v>
      </c>
      <c r="Y124" s="239">
        <f>VLOOKUP(DATE(YEAR(L124),MONTH(L124)-1,1),Índices!$A$27:$I$10020,5,0)</f>
        <v>5.6252000000000004</v>
      </c>
      <c r="Z124" s="238">
        <f>'VN base'!B$2*($I124*VLOOKUP(DATE(YEAR($L124),MONTH($L124)-1,1),Índices!$A:$I,2,0)/Índices!$B$122
                                 +$J124*VLOOKUP(DATE(YEAR($L124),MONTH($L124)-1,1),Índices!$A:$I,2,0)/Índices!$B$122
                                 +$K124*VLOOKUP(DATE(YEAR($L124),MONTH($L124)-1,1),Índices!$A:$I,5,0)/Índices!$F$122)</f>
        <v>0</v>
      </c>
      <c r="AA124" s="238">
        <f>'VN base'!C$2*($I124*VLOOKUP(DATE(YEAR($L124),MONTH($L124)-1,1),Índices!$A:$I,2,0)/Índices!$B$122
                                 +$J124*VLOOKUP(DATE(YEAR($L124),MONTH($L124)-1,1),Índices!$A:$I,2,0)/Índices!$B$122
                                 +$K124*VLOOKUP(DATE(YEAR($L124),MONTH($L124)-1,1),Índices!$A:$I,5,0)/Índices!$F$122)</f>
        <v>0</v>
      </c>
      <c r="AB124" s="238">
        <f>'VN base'!D$2*($I124*VLOOKUP(DATE(YEAR($L124),MONTH($L124)-1,1),Índices!$A:$I,2,0)/Índices!$B$122
                                 +$J124*VLOOKUP(DATE(YEAR($L124),MONTH($L124)-1,1),Índices!$A:$I,2,0)/Índices!$B$122
                                 +$K124*VLOOKUP(DATE(YEAR($L124),MONTH($L124)-1,1),Índices!$A:$I,5,0)/Índices!$F$122)</f>
        <v>0</v>
      </c>
      <c r="AC124" s="238">
        <f>'VN base'!E$2*($I124*VLOOKUP(DATE(YEAR($L124),MONTH($L124)-1,1),Índices!$A:$I,2,0)/Índices!$B$122
                                 +$J124*VLOOKUP(DATE(YEAR($L124),MONTH($L124)-1,1),Índices!$A:$I,2,0)/Índices!$B$122
                                 +$K124*VLOOKUP(DATE(YEAR($L124),MONTH($L124)-1,1),Índices!$A:$I,5,0)/Índices!$F$122)</f>
        <v>0</v>
      </c>
      <c r="AD124" s="238">
        <f>'VN base'!F$2*($I124*VLOOKUP(DATE(YEAR($L124),MONTH($L124)-1,1),Índices!$A:$I,2,0)/Índices!$B$122
                                 +$J124*VLOOKUP(DATE(YEAR($L124),MONTH($L124)-1,1),Índices!$A:$I,2,0)/Índices!$B$122
                                 +$K124*VLOOKUP(DATE(YEAR($L124),MONTH($L124)-1,1),Índices!$A:$I,5,0)/Índices!$F$122)</f>
        <v>0</v>
      </c>
      <c r="AE124" s="238">
        <f>'VN base'!G$2*($I124*VLOOKUP(DATE(YEAR($L124),MONTH($L124)-1,1),Índices!$A:$I,2,0)/Índices!$B$122
                                 +$J124*VLOOKUP(DATE(YEAR($L124),MONTH($L124)-1,1),Índices!$A:$I,2,0)/Índices!$B$122
                                 +$K124*VLOOKUP(DATE(YEAR($L124),MONTH($L124)-1,1),Índices!$A:$I,5,0)/Índices!$F$122)</f>
        <v>0</v>
      </c>
      <c r="AF124" s="238" t="str">
        <f>IF(J124=0," ",('VN base'!H$2*($I124*VLOOKUP(DATE(YEAR($L124),MONTH($L124)-1,1),Índices!$A:$I,2,0)/Índices!$B$128
                                                   +$J124*VLOOKUP(DATE(YEAR($L124),MONTH($L124)-1,1),Índices!$A:$I,9,0)/Índices!$I$128
                                                   +$K124*VLOOKUP(DATE(YEAR($L124),MONTH($L124)-1,1),Índices!$A:$I,6,0)/Índices!$F$128)))</f>
        <v xml:space="preserve"> </v>
      </c>
      <c r="AG124" s="238" t="str">
        <f>IF(J124=0," ",('VN base'!I$2*($I124*VLOOKUP(DATE(YEAR($L124),MONTH($L124)-1,1),Índices!$A:$I,2,0)/Índices!$B$128
                                                   +$J124*VLOOKUP(DATE(YEAR($L124),MONTH($L124)-1,1),Índices!$A:$I,9,0)/Índices!$I$128
                                                   +$K124*VLOOKUP(DATE(YEAR($L124),MONTH($L124)-1,1),Índices!$A:$I,6,0)/Índices!$F$128)))</f>
        <v xml:space="preserve"> </v>
      </c>
      <c r="AH124" s="240">
        <f t="shared" ca="1" si="18"/>
        <v>0</v>
      </c>
      <c r="AI124" s="233" t="str">
        <f t="shared" si="19"/>
        <v/>
      </c>
      <c r="AJ124" s="233" t="str">
        <f t="shared" si="11"/>
        <v/>
      </c>
      <c r="AK124" s="233" t="str">
        <f t="shared" si="12"/>
        <v/>
      </c>
      <c r="AL124" s="235" t="str">
        <f t="shared" si="13"/>
        <v/>
      </c>
      <c r="AM124" s="235" t="str">
        <f t="shared" si="14"/>
        <v/>
      </c>
      <c r="AN124" s="227">
        <f>(12*894300*VLOOKUP((DATE(YEAR(L124),MONTH(L124)-1,1)),Índices!$A$3:$L$50000,10,0)+
   4613016*VLOOKUP(DATE(YEAR(L124),MONTH(L124)-1,1),Índices!$A$3:$L$50000,11,0)*(94.55*VLOOKUP(DATE(YEAR(L124),MONTH(L124)-1,1),Índices!$A$3:$L$50000,2,0)/Índices!$B$195)+
   4474286*(94.55*VLOOKUP(DATE(YEAR(L124),MONTH(L124)-1,1),Índices!$A$3:$L$50000,2,0)/Índices!$B$195))/
   4474286</f>
        <v>264.02510498339228</v>
      </c>
      <c r="AO124" s="240" t="str">
        <f t="shared" si="20"/>
        <v/>
      </c>
    </row>
    <row r="125" spans="1:41" ht="15.75" customHeight="1" x14ac:dyDescent="0.25">
      <c r="A125" s="241">
        <f>'Dados de contrato'!F125</f>
        <v>124</v>
      </c>
      <c r="B125" s="245" t="str">
        <f ca="1">OFFSET('Dados de contrato'!C$1,A125,0,1,1)</f>
        <v>EMG</v>
      </c>
      <c r="C125" s="246" t="str">
        <f ca="1">OFFSET('Dados de contrato'!D$1,A125,0,1,1)</f>
        <v>Zona da Mata</v>
      </c>
      <c r="D125" s="247" t="str">
        <f>VLOOKUP($A125,'Dados de contrato'!$F$2:$AJ$130,'Dados de contrato'!J$131,0)</f>
        <v>GD desverticalização</v>
      </c>
      <c r="E125" s="233">
        <f>VLOOKUP($A125,'Dados de contrato'!$F$2:$AJ$130,'Dados de contrato'!M$131,0)</f>
        <v>0</v>
      </c>
      <c r="F125" s="242">
        <f>VLOOKUP($A125,'Dados de contrato'!$F$2:$AJ$130,'Dados de contrato'!N$131,0)</f>
        <v>0</v>
      </c>
      <c r="G125" s="241">
        <f>VLOOKUP($A125,'Dados de contrato'!$F$2:$AJ$130,'Dados de contrato'!V$131,0)</f>
        <v>9</v>
      </c>
      <c r="H125" s="241">
        <f>VLOOKUP($A125,'Dados de contrato'!$F$2:$AJ$130,'Dados de contrato'!W$131,0)</f>
        <v>0</v>
      </c>
      <c r="I125" s="266">
        <f>VLOOKUP($A125,'Dados de contrato'!$F$2:$AJ$130,'Dados de contrato'!X$131,0)</f>
        <v>0</v>
      </c>
      <c r="J125" s="266">
        <f>VLOOKUP($A125,'Dados de contrato'!$F$2:$AJ$130,'Dados de contrato'!Y$131,0)</f>
        <v>0</v>
      </c>
      <c r="K125" s="266">
        <f>VLOOKUP($A125,'Dados de contrato'!$F$2:$AJ$130,'Dados de contrato'!Z$131,0)</f>
        <v>0</v>
      </c>
      <c r="L125" s="234">
        <v>44136</v>
      </c>
      <c r="M125" s="233" t="str">
        <f t="shared" si="15"/>
        <v>não se aplica</v>
      </c>
      <c r="N125" s="235" t="str">
        <f t="shared" ca="1" si="16"/>
        <v>não se aplica</v>
      </c>
      <c r="O125" s="236" t="str">
        <f t="shared" ca="1" si="17"/>
        <v>0</v>
      </c>
      <c r="P125" s="237" t="e">
        <f>VLOOKUP(DATE(YEAR(F125),MONTH(F125)-1,1),Índices!$A$27:$I$10020,2,0)</f>
        <v>#NUM!</v>
      </c>
      <c r="Q125" s="237">
        <f>VLOOKUP(DATE(YEAR(L125),MONTH(L125)-1,1),Índices!$A$27:$I$10020,2,0)</f>
        <v>896.505</v>
      </c>
      <c r="R125" s="230" t="e">
        <f>VLOOKUP(DATE(YEAR(F125),MONTH(F125)-1,1),Índices!$A$27:$I$10020,3,0)</f>
        <v>#NUM!</v>
      </c>
      <c r="S125" s="230">
        <f>VLOOKUP(DATE(YEAR(L125),MONTH(L125)-1,1),Índices!$A$27:$I$10020,3,0)</f>
        <v>5438.12</v>
      </c>
      <c r="T125" s="230" t="e">
        <f>VLOOKUP(DATE(YEAR(F125),MONTH(F125)-1,1),Índices!$A$27:$O$10020,4,0)</f>
        <v>#NUM!</v>
      </c>
      <c r="U125" s="230">
        <f>VLOOKUP(DATE(YEAR(L125),MONTH(L125)-1,1),Índices!$A$27:$O$10020,4,0)</f>
        <v>5610.72</v>
      </c>
      <c r="V125" s="231" t="e">
        <f>VLOOKUP(DATE(YEAR(F125),MONTH(F125)-1,1),Índices!$A$27:$O$10020,9,0)</f>
        <v>#NUM!</v>
      </c>
      <c r="W125" s="231">
        <f>VLOOKUP(DATE(YEAR(L125),MONTH(L125)-1,1),Índices!$A$27:$O$10020,9,0)</f>
        <v>21.269457541291981</v>
      </c>
      <c r="X125" s="231" t="e">
        <f>VLOOKUP(DATE(YEAR(F125),MONTH(F125)-1,1),Índices!$A$27:$O$10020,6,0)</f>
        <v>#NUM!</v>
      </c>
      <c r="Y125" s="239">
        <f>VLOOKUP(DATE(YEAR(L125),MONTH(L125)-1,1),Índices!$A$27:$I$10020,5,0)</f>
        <v>5.6252000000000004</v>
      </c>
      <c r="Z125" s="238">
        <f>'VN base'!B$2*($I125*VLOOKUP(DATE(YEAR($L125),MONTH($L125)-1,1),Índices!$A:$I,2,0)/Índices!$B$122
                                 +$J125*VLOOKUP(DATE(YEAR($L125),MONTH($L125)-1,1),Índices!$A:$I,2,0)/Índices!$B$122
                                 +$K125*VLOOKUP(DATE(YEAR($L125),MONTH($L125)-1,1),Índices!$A:$I,5,0)/Índices!$F$122)</f>
        <v>0</v>
      </c>
      <c r="AA125" s="238">
        <f>'VN base'!C$2*($I125*VLOOKUP(DATE(YEAR($L125),MONTH($L125)-1,1),Índices!$A:$I,2,0)/Índices!$B$122
                                 +$J125*VLOOKUP(DATE(YEAR($L125),MONTH($L125)-1,1),Índices!$A:$I,2,0)/Índices!$B$122
                                 +$K125*VLOOKUP(DATE(YEAR($L125),MONTH($L125)-1,1),Índices!$A:$I,5,0)/Índices!$F$122)</f>
        <v>0</v>
      </c>
      <c r="AB125" s="238">
        <f>'VN base'!D$2*($I125*VLOOKUP(DATE(YEAR($L125),MONTH($L125)-1,1),Índices!$A:$I,2,0)/Índices!$B$122
                                 +$J125*VLOOKUP(DATE(YEAR($L125),MONTH($L125)-1,1),Índices!$A:$I,2,0)/Índices!$B$122
                                 +$K125*VLOOKUP(DATE(YEAR($L125),MONTH($L125)-1,1),Índices!$A:$I,5,0)/Índices!$F$122)</f>
        <v>0</v>
      </c>
      <c r="AC125" s="238">
        <f>'VN base'!E$2*($I125*VLOOKUP(DATE(YEAR($L125),MONTH($L125)-1,1),Índices!$A:$I,2,0)/Índices!$B$122
                                 +$J125*VLOOKUP(DATE(YEAR($L125),MONTH($L125)-1,1),Índices!$A:$I,2,0)/Índices!$B$122
                                 +$K125*VLOOKUP(DATE(YEAR($L125),MONTH($L125)-1,1),Índices!$A:$I,5,0)/Índices!$F$122)</f>
        <v>0</v>
      </c>
      <c r="AD125" s="238">
        <f>'VN base'!F$2*($I125*VLOOKUP(DATE(YEAR($L125),MONTH($L125)-1,1),Índices!$A:$I,2,0)/Índices!$B$122
                                 +$J125*VLOOKUP(DATE(YEAR($L125),MONTH($L125)-1,1),Índices!$A:$I,2,0)/Índices!$B$122
                                 +$K125*VLOOKUP(DATE(YEAR($L125),MONTH($L125)-1,1),Índices!$A:$I,5,0)/Índices!$F$122)</f>
        <v>0</v>
      </c>
      <c r="AE125" s="238">
        <f>'VN base'!G$2*($I125*VLOOKUP(DATE(YEAR($L125),MONTH($L125)-1,1),Índices!$A:$I,2,0)/Índices!$B$122
                                 +$J125*VLOOKUP(DATE(YEAR($L125),MONTH($L125)-1,1),Índices!$A:$I,2,0)/Índices!$B$122
                                 +$K125*VLOOKUP(DATE(YEAR($L125),MONTH($L125)-1,1),Índices!$A:$I,5,0)/Índices!$F$122)</f>
        <v>0</v>
      </c>
      <c r="AF125" s="238" t="str">
        <f>IF(J125=0," ",('VN base'!H$2*($I125*VLOOKUP(DATE(YEAR($L125),MONTH($L125)-1,1),Índices!$A:$I,2,0)/Índices!$B$128
                                                   +$J125*VLOOKUP(DATE(YEAR($L125),MONTH($L125)-1,1),Índices!$A:$I,9,0)/Índices!$I$128
                                                   +$K125*VLOOKUP(DATE(YEAR($L125),MONTH($L125)-1,1),Índices!$A:$I,6,0)/Índices!$F$128)))</f>
        <v xml:space="preserve"> </v>
      </c>
      <c r="AG125" s="238" t="str">
        <f>IF(J125=0," ",('VN base'!I$2*($I125*VLOOKUP(DATE(YEAR($L125),MONTH($L125)-1,1),Índices!$A:$I,2,0)/Índices!$B$128
                                                   +$J125*VLOOKUP(DATE(YEAR($L125),MONTH($L125)-1,1),Índices!$A:$I,9,0)/Índices!$I$128
                                                   +$K125*VLOOKUP(DATE(YEAR($L125),MONTH($L125)-1,1),Índices!$A:$I,6,0)/Índices!$F$128)))</f>
        <v xml:space="preserve"> </v>
      </c>
      <c r="AH125" s="240">
        <f t="shared" ca="1" si="18"/>
        <v>0</v>
      </c>
      <c r="AI125" s="233" t="str">
        <f t="shared" si="19"/>
        <v/>
      </c>
      <c r="AJ125" s="233" t="str">
        <f t="shared" si="11"/>
        <v/>
      </c>
      <c r="AK125" s="233" t="str">
        <f t="shared" si="12"/>
        <v/>
      </c>
      <c r="AL125" s="235" t="str">
        <f t="shared" si="13"/>
        <v/>
      </c>
      <c r="AM125" s="235" t="str">
        <f t="shared" si="14"/>
        <v/>
      </c>
      <c r="AN125" s="227">
        <f>(12*894300*VLOOKUP((DATE(YEAR(L125),MONTH(L125)-1,1)),Índices!$A$3:$L$50000,10,0)+
   4613016*VLOOKUP(DATE(YEAR(L125),MONTH(L125)-1,1),Índices!$A$3:$L$50000,11,0)*(94.55*VLOOKUP(DATE(YEAR(L125),MONTH(L125)-1,1),Índices!$A$3:$L$50000,2,0)/Índices!$B$195)+
   4474286*(94.55*VLOOKUP(DATE(YEAR(L125),MONTH(L125)-1,1),Índices!$A$3:$L$50000,2,0)/Índices!$B$195))/
   4474286</f>
        <v>264.02510498339228</v>
      </c>
      <c r="AO125" s="240" t="str">
        <f t="shared" si="20"/>
        <v/>
      </c>
    </row>
    <row r="126" spans="1:41" ht="15.75" customHeight="1" x14ac:dyDescent="0.25">
      <c r="A126" s="241">
        <f>'Dados de contrato'!F126</f>
        <v>125</v>
      </c>
      <c r="B126" s="245" t="str">
        <f ca="1">OFFSET('Dados de contrato'!C$1,A126,0,1,1)</f>
        <v>Amazonas Energia</v>
      </c>
      <c r="C126" s="246" t="str">
        <f ca="1">OFFSET('Dados de contrato'!D$1,A126,0,1,1)</f>
        <v>UHE Balbina</v>
      </c>
      <c r="D126" s="247" t="str">
        <f>VLOOKUP($A126,'Dados de contrato'!$F$2:$AJ$130,'Dados de contrato'!J$131,0)</f>
        <v>Precário</v>
      </c>
      <c r="E126" s="233">
        <f>VLOOKUP($A126,'Dados de contrato'!$F$2:$AJ$130,'Dados de contrato'!M$131,0)</f>
        <v>0</v>
      </c>
      <c r="F126" s="242">
        <f>VLOOKUP($A126,'Dados de contrato'!$F$2:$AJ$130,'Dados de contrato'!N$131,0)</f>
        <v>0</v>
      </c>
      <c r="G126" s="241">
        <f>VLOOKUP($A126,'Dados de contrato'!$F$2:$AJ$130,'Dados de contrato'!V$131,0)</f>
        <v>11</v>
      </c>
      <c r="H126" s="241">
        <f>VLOOKUP($A126,'Dados de contrato'!$F$2:$AJ$130,'Dados de contrato'!W$131,0)</f>
        <v>0</v>
      </c>
      <c r="I126" s="266">
        <f>VLOOKUP($A126,'Dados de contrato'!$F$2:$AJ$130,'Dados de contrato'!X$131,0)</f>
        <v>0</v>
      </c>
      <c r="J126" s="266">
        <f>VLOOKUP($A126,'Dados de contrato'!$F$2:$AJ$130,'Dados de contrato'!Y$131,0)</f>
        <v>0</v>
      </c>
      <c r="K126" s="266">
        <f>VLOOKUP($A126,'Dados de contrato'!$F$2:$AJ$130,'Dados de contrato'!Z$131,0)</f>
        <v>0</v>
      </c>
      <c r="L126" s="234">
        <v>44136</v>
      </c>
      <c r="M126" s="233" t="str">
        <f t="shared" si="15"/>
        <v>não se aplica</v>
      </c>
      <c r="N126" s="235" t="str">
        <f t="shared" ca="1" si="16"/>
        <v>não se aplica</v>
      </c>
      <c r="O126" s="236" t="str">
        <f t="shared" ca="1" si="17"/>
        <v>0</v>
      </c>
      <c r="P126" s="237" t="e">
        <f>VLOOKUP(DATE(YEAR(F126),MONTH(F126)-1,1),Índices!$A$27:$I$10020,2,0)</f>
        <v>#NUM!</v>
      </c>
      <c r="Q126" s="237">
        <f>VLOOKUP(DATE(YEAR(L126),MONTH(L126)-1,1),Índices!$A$27:$I$10020,2,0)</f>
        <v>896.505</v>
      </c>
      <c r="R126" s="230" t="e">
        <f>VLOOKUP(DATE(YEAR(F126),MONTH(F126)-1,1),Índices!$A$27:$I$10020,3,0)</f>
        <v>#NUM!</v>
      </c>
      <c r="S126" s="230">
        <f>VLOOKUP(DATE(YEAR(L126),MONTH(L126)-1,1),Índices!$A$27:$I$10020,3,0)</f>
        <v>5438.12</v>
      </c>
      <c r="T126" s="230" t="e">
        <f>VLOOKUP(DATE(YEAR(F126),MONTH(F126)-1,1),Índices!$A$27:$O$10020,4,0)</f>
        <v>#NUM!</v>
      </c>
      <c r="U126" s="230">
        <f>VLOOKUP(DATE(YEAR(L126),MONTH(L126)-1,1),Índices!$A$27:$O$10020,4,0)</f>
        <v>5610.72</v>
      </c>
      <c r="V126" s="231" t="e">
        <f>VLOOKUP(DATE(YEAR(F126),MONTH(F126)-1,1),Índices!$A$27:$O$10020,9,0)</f>
        <v>#NUM!</v>
      </c>
      <c r="W126" s="231">
        <f>VLOOKUP(DATE(YEAR(L126),MONTH(L126)-1,1),Índices!$A$27:$O$10020,9,0)</f>
        <v>21.269457541291981</v>
      </c>
      <c r="X126" s="231" t="e">
        <f>VLOOKUP(DATE(YEAR(F126),MONTH(F126)-1,1),Índices!$A$27:$O$10020,6,0)</f>
        <v>#NUM!</v>
      </c>
      <c r="Y126" s="239">
        <f>VLOOKUP(DATE(YEAR(L126),MONTH(L126)-1,1),Índices!$A$27:$I$10020,5,0)</f>
        <v>5.6252000000000004</v>
      </c>
      <c r="Z126" s="238">
        <f>'VN base'!B$2*($I126*VLOOKUP(DATE(YEAR($L126),MONTH($L126)-1,1),Índices!$A:$I,2,0)/Índices!$B$122
                                 +$J126*VLOOKUP(DATE(YEAR($L126),MONTH($L126)-1,1),Índices!$A:$I,2,0)/Índices!$B$122
                                 +$K126*VLOOKUP(DATE(YEAR($L126),MONTH($L126)-1,1),Índices!$A:$I,5,0)/Índices!$F$122)</f>
        <v>0</v>
      </c>
      <c r="AA126" s="238">
        <f>'VN base'!C$2*($I126*VLOOKUP(DATE(YEAR($L126),MONTH($L126)-1,1),Índices!$A:$I,2,0)/Índices!$B$122
                                 +$J126*VLOOKUP(DATE(YEAR($L126),MONTH($L126)-1,1),Índices!$A:$I,2,0)/Índices!$B$122
                                 +$K126*VLOOKUP(DATE(YEAR($L126),MONTH($L126)-1,1),Índices!$A:$I,5,0)/Índices!$F$122)</f>
        <v>0</v>
      </c>
      <c r="AB126" s="238">
        <f>'VN base'!D$2*($I126*VLOOKUP(DATE(YEAR($L126),MONTH($L126)-1,1),Índices!$A:$I,2,0)/Índices!$B$122
                                 +$J126*VLOOKUP(DATE(YEAR($L126),MONTH($L126)-1,1),Índices!$A:$I,2,0)/Índices!$B$122
                                 +$K126*VLOOKUP(DATE(YEAR($L126),MONTH($L126)-1,1),Índices!$A:$I,5,0)/Índices!$F$122)</f>
        <v>0</v>
      </c>
      <c r="AC126" s="238">
        <f>'VN base'!E$2*($I126*VLOOKUP(DATE(YEAR($L126),MONTH($L126)-1,1),Índices!$A:$I,2,0)/Índices!$B$122
                                 +$J126*VLOOKUP(DATE(YEAR($L126),MONTH($L126)-1,1),Índices!$A:$I,2,0)/Índices!$B$122
                                 +$K126*VLOOKUP(DATE(YEAR($L126),MONTH($L126)-1,1),Índices!$A:$I,5,0)/Índices!$F$122)</f>
        <v>0</v>
      </c>
      <c r="AD126" s="238">
        <f>'VN base'!F$2*($I126*VLOOKUP(DATE(YEAR($L126),MONTH($L126)-1,1),Índices!$A:$I,2,0)/Índices!$B$122
                                 +$J126*VLOOKUP(DATE(YEAR($L126),MONTH($L126)-1,1),Índices!$A:$I,2,0)/Índices!$B$122
                                 +$K126*VLOOKUP(DATE(YEAR($L126),MONTH($L126)-1,1),Índices!$A:$I,5,0)/Índices!$F$122)</f>
        <v>0</v>
      </c>
      <c r="AE126" s="238">
        <f>'VN base'!G$2*($I126*VLOOKUP(DATE(YEAR($L126),MONTH($L126)-1,1),Índices!$A:$I,2,0)/Índices!$B$122
                                 +$J126*VLOOKUP(DATE(YEAR($L126),MONTH($L126)-1,1),Índices!$A:$I,2,0)/Índices!$B$122
                                 +$K126*VLOOKUP(DATE(YEAR($L126),MONTH($L126)-1,1),Índices!$A:$I,5,0)/Índices!$F$122)</f>
        <v>0</v>
      </c>
      <c r="AF126" s="238" t="str">
        <f>IF(J126=0," ",('VN base'!H$2*($I126*VLOOKUP(DATE(YEAR($L126),MONTH($L126)-1,1),Índices!$A:$I,2,0)/Índices!$B$128
                                                   +$J126*VLOOKUP(DATE(YEAR($L126),MONTH($L126)-1,1),Índices!$A:$I,9,0)/Índices!$I$128
                                                   +$K126*VLOOKUP(DATE(YEAR($L126),MONTH($L126)-1,1),Índices!$A:$I,6,0)/Índices!$F$128)))</f>
        <v xml:space="preserve"> </v>
      </c>
      <c r="AG126" s="238" t="str">
        <f>IF(J126=0," ",('VN base'!I$2*($I126*VLOOKUP(DATE(YEAR($L126),MONTH($L126)-1,1),Índices!$A:$I,2,0)/Índices!$B$128
                                                   +$J126*VLOOKUP(DATE(YEAR($L126),MONTH($L126)-1,1),Índices!$A:$I,9,0)/Índices!$I$128
                                                   +$K126*VLOOKUP(DATE(YEAR($L126),MONTH($L126)-1,1),Índices!$A:$I,6,0)/Índices!$F$128)))</f>
        <v xml:space="preserve"> </v>
      </c>
      <c r="AH126" s="240">
        <f t="shared" ca="1" si="18"/>
        <v>0</v>
      </c>
      <c r="AI126" s="233" t="str">
        <f t="shared" si="19"/>
        <v/>
      </c>
      <c r="AJ126" s="233" t="str">
        <f t="shared" si="11"/>
        <v/>
      </c>
      <c r="AK126" s="233" t="str">
        <f t="shared" si="12"/>
        <v/>
      </c>
      <c r="AL126" s="235" t="str">
        <f t="shared" si="13"/>
        <v/>
      </c>
      <c r="AM126" s="235" t="str">
        <f t="shared" si="14"/>
        <v/>
      </c>
      <c r="AN126" s="227">
        <f>(12*894300*VLOOKUP((DATE(YEAR(L126),MONTH(L126)-1,1)),Índices!$A$3:$L$50000,10,0)+
   4613016*VLOOKUP(DATE(YEAR(L126),MONTH(L126)-1,1),Índices!$A$3:$L$50000,11,0)*(94.55*VLOOKUP(DATE(YEAR(L126),MONTH(L126)-1,1),Índices!$A$3:$L$50000,2,0)/Índices!$B$195)+
   4474286*(94.55*VLOOKUP(DATE(YEAR(L126),MONTH(L126)-1,1),Índices!$A$3:$L$50000,2,0)/Índices!$B$195))/
   4474286</f>
        <v>264.02510498339228</v>
      </c>
      <c r="AO126" s="240" t="str">
        <f t="shared" si="20"/>
        <v/>
      </c>
    </row>
    <row r="127" spans="1:41" ht="15.75" customHeight="1" x14ac:dyDescent="0.25">
      <c r="A127" s="241">
        <f>'Dados de contrato'!F127</f>
        <v>126</v>
      </c>
      <c r="B127" s="245" t="str">
        <f ca="1">OFFSET('Dados de contrato'!C$1,A127,0,1,1)</f>
        <v>Amazonas Energia</v>
      </c>
      <c r="C127" s="246" t="str">
        <f ca="1">OFFSET('Dados de contrato'!D$1,A127,0,1,1)</f>
        <v>Energisa Acre</v>
      </c>
      <c r="D127" s="247" t="str">
        <f>VLOOKUP($A127,'Dados de contrato'!$F$2:$AJ$130,'Dados de contrato'!J$131,0)</f>
        <v>Precário</v>
      </c>
      <c r="E127" s="233" t="str">
        <f>VLOOKUP($A127,'Dados de contrato'!$F$2:$AJ$130,'Dados de contrato'!M$131,0)</f>
        <v>-</v>
      </c>
      <c r="F127" s="242" t="str">
        <f>VLOOKUP($A127,'Dados de contrato'!$F$2:$AJ$130,'Dados de contrato'!N$131,0)</f>
        <v>-</v>
      </c>
      <c r="G127" s="241">
        <f>VLOOKUP($A127,'Dados de contrato'!$F$2:$AJ$130,'Dados de contrato'!V$131,0)</f>
        <v>0</v>
      </c>
      <c r="H127" s="241">
        <f>VLOOKUP($A127,'Dados de contrato'!$F$2:$AJ$130,'Dados de contrato'!W$131,0)</f>
        <v>0</v>
      </c>
      <c r="I127" s="266">
        <f>VLOOKUP($A127,'Dados de contrato'!$F$2:$AJ$130,'Dados de contrato'!X$131,0)</f>
        <v>0</v>
      </c>
      <c r="J127" s="266">
        <f>VLOOKUP($A127,'Dados de contrato'!$F$2:$AJ$130,'Dados de contrato'!Y$131,0)</f>
        <v>0</v>
      </c>
      <c r="K127" s="266">
        <f>VLOOKUP($A127,'Dados de contrato'!$F$2:$AJ$130,'Dados de contrato'!Z$131,0)</f>
        <v>0</v>
      </c>
      <c r="L127" s="234">
        <v>44136</v>
      </c>
      <c r="M127" s="233" t="str">
        <f t="shared" si="15"/>
        <v>não se aplica</v>
      </c>
      <c r="N127" s="235" t="str">
        <f t="shared" ca="1" si="16"/>
        <v>não se aplica</v>
      </c>
      <c r="O127" s="236" t="str">
        <f t="shared" ca="1" si="17"/>
        <v>0</v>
      </c>
      <c r="P127" s="237" t="e">
        <f>VLOOKUP(DATE(YEAR(F127),MONTH(F127)-1,1),Índices!$A$27:$I$10020,2,0)</f>
        <v>#VALUE!</v>
      </c>
      <c r="Q127" s="237">
        <f>VLOOKUP(DATE(YEAR(L127),MONTH(L127)-1,1),Índices!$A$27:$I$10020,2,0)</f>
        <v>896.505</v>
      </c>
      <c r="R127" s="230" t="e">
        <f>VLOOKUP(DATE(YEAR(F127),MONTH(F127)-1,1),Índices!$A$27:$I$10020,3,0)</f>
        <v>#VALUE!</v>
      </c>
      <c r="S127" s="230">
        <f>VLOOKUP(DATE(YEAR(L127),MONTH(L127)-1,1),Índices!$A$27:$I$10020,3,0)</f>
        <v>5438.12</v>
      </c>
      <c r="T127" s="230" t="e">
        <f>VLOOKUP(DATE(YEAR(F127),MONTH(F127)-1,1),Índices!$A$27:$O$10020,4,0)</f>
        <v>#VALUE!</v>
      </c>
      <c r="U127" s="230">
        <f>VLOOKUP(DATE(YEAR(L127),MONTH(L127)-1,1),Índices!$A$27:$O$10020,4,0)</f>
        <v>5610.72</v>
      </c>
      <c r="V127" s="231" t="e">
        <f>VLOOKUP(DATE(YEAR(F127),MONTH(F127)-1,1),Índices!$A$27:$O$10020,9,0)</f>
        <v>#VALUE!</v>
      </c>
      <c r="W127" s="231">
        <f>VLOOKUP(DATE(YEAR(L127),MONTH(L127)-1,1),Índices!$A$27:$O$10020,9,0)</f>
        <v>21.269457541291981</v>
      </c>
      <c r="X127" s="231" t="e">
        <f>VLOOKUP(DATE(YEAR(F127),MONTH(F127)-1,1),Índices!$A$27:$O$10020,6,0)</f>
        <v>#VALUE!</v>
      </c>
      <c r="Y127" s="239">
        <f>VLOOKUP(DATE(YEAR(L127),MONTH(L127)-1,1),Índices!$A$27:$I$10020,5,0)</f>
        <v>5.6252000000000004</v>
      </c>
      <c r="Z127" s="238">
        <f>'VN base'!B$2*($I127*VLOOKUP(DATE(YEAR($L127),MONTH($L127)-1,1),Índices!$A:$I,2,0)/Índices!$B$122
                                 +$J127*VLOOKUP(DATE(YEAR($L127),MONTH($L127)-1,1),Índices!$A:$I,2,0)/Índices!$B$122
                                 +$K127*VLOOKUP(DATE(YEAR($L127),MONTH($L127)-1,1),Índices!$A:$I,5,0)/Índices!$F$122)</f>
        <v>0</v>
      </c>
      <c r="AA127" s="238">
        <f>'VN base'!C$2*($I127*VLOOKUP(DATE(YEAR($L127),MONTH($L127)-1,1),Índices!$A:$I,2,0)/Índices!$B$122
                                 +$J127*VLOOKUP(DATE(YEAR($L127),MONTH($L127)-1,1),Índices!$A:$I,2,0)/Índices!$B$122
                                 +$K127*VLOOKUP(DATE(YEAR($L127),MONTH($L127)-1,1),Índices!$A:$I,5,0)/Índices!$F$122)</f>
        <v>0</v>
      </c>
      <c r="AB127" s="238">
        <f>'VN base'!D$2*($I127*VLOOKUP(DATE(YEAR($L127),MONTH($L127)-1,1),Índices!$A:$I,2,0)/Índices!$B$122
                                 +$J127*VLOOKUP(DATE(YEAR($L127),MONTH($L127)-1,1),Índices!$A:$I,2,0)/Índices!$B$122
                                 +$K127*VLOOKUP(DATE(YEAR($L127),MONTH($L127)-1,1),Índices!$A:$I,5,0)/Índices!$F$122)</f>
        <v>0</v>
      </c>
      <c r="AC127" s="238">
        <f>'VN base'!E$2*($I127*VLOOKUP(DATE(YEAR($L127),MONTH($L127)-1,1),Índices!$A:$I,2,0)/Índices!$B$122
                                 +$J127*VLOOKUP(DATE(YEAR($L127),MONTH($L127)-1,1),Índices!$A:$I,2,0)/Índices!$B$122
                                 +$K127*VLOOKUP(DATE(YEAR($L127),MONTH($L127)-1,1),Índices!$A:$I,5,0)/Índices!$F$122)</f>
        <v>0</v>
      </c>
      <c r="AD127" s="238">
        <f>'VN base'!F$2*($I127*VLOOKUP(DATE(YEAR($L127),MONTH($L127)-1,1),Índices!$A:$I,2,0)/Índices!$B$122
                                 +$J127*VLOOKUP(DATE(YEAR($L127),MONTH($L127)-1,1),Índices!$A:$I,2,0)/Índices!$B$122
                                 +$K127*VLOOKUP(DATE(YEAR($L127),MONTH($L127)-1,1),Índices!$A:$I,5,0)/Índices!$F$122)</f>
        <v>0</v>
      </c>
      <c r="AE127" s="238">
        <f>'VN base'!G$2*($I127*VLOOKUP(DATE(YEAR($L127),MONTH($L127)-1,1),Índices!$A:$I,2,0)/Índices!$B$122
                                 +$J127*VLOOKUP(DATE(YEAR($L127),MONTH($L127)-1,1),Índices!$A:$I,2,0)/Índices!$B$122
                                 +$K127*VLOOKUP(DATE(YEAR($L127),MONTH($L127)-1,1),Índices!$A:$I,5,0)/Índices!$F$122)</f>
        <v>0</v>
      </c>
      <c r="AF127" s="238" t="str">
        <f>IF(J127=0," ",('VN base'!H$2*($I127*VLOOKUP(DATE(YEAR($L127),MONTH($L127)-1,1),Índices!$A:$I,2,0)/Índices!$B$128
                                                   +$J127*VLOOKUP(DATE(YEAR($L127),MONTH($L127)-1,1),Índices!$A:$I,9,0)/Índices!$I$128
                                                   +$K127*VLOOKUP(DATE(YEAR($L127),MONTH($L127)-1,1),Índices!$A:$I,6,0)/Índices!$F$128)))</f>
        <v xml:space="preserve"> </v>
      </c>
      <c r="AG127" s="238" t="str">
        <f>IF(J127=0," ",('VN base'!I$2*($I127*VLOOKUP(DATE(YEAR($L127),MONTH($L127)-1,1),Índices!$A:$I,2,0)/Índices!$B$128
                                                   +$J127*VLOOKUP(DATE(YEAR($L127),MONTH($L127)-1,1),Índices!$A:$I,9,0)/Índices!$I$128
                                                   +$K127*VLOOKUP(DATE(YEAR($L127),MONTH($L127)-1,1),Índices!$A:$I,6,0)/Índices!$F$128)))</f>
        <v xml:space="preserve"> </v>
      </c>
      <c r="AH127" s="240">
        <f t="shared" ca="1" si="18"/>
        <v>0</v>
      </c>
      <c r="AI127" s="233" t="str">
        <f t="shared" si="19"/>
        <v/>
      </c>
      <c r="AJ127" s="233" t="str">
        <f t="shared" si="11"/>
        <v/>
      </c>
      <c r="AK127" s="233" t="str">
        <f t="shared" si="12"/>
        <v/>
      </c>
      <c r="AL127" s="235" t="str">
        <f t="shared" si="13"/>
        <v/>
      </c>
      <c r="AM127" s="235" t="str">
        <f t="shared" si="14"/>
        <v/>
      </c>
      <c r="AN127" s="235"/>
      <c r="AO127" s="240" t="str">
        <f t="shared" si="20"/>
        <v/>
      </c>
    </row>
    <row r="128" spans="1:41" ht="15.75" customHeight="1" x14ac:dyDescent="0.25">
      <c r="A128" s="241">
        <f>'Dados de contrato'!F128</f>
        <v>127</v>
      </c>
      <c r="B128" s="245" t="str">
        <f ca="1">OFFSET('Dados de contrato'!C$1,A128,0,1,1)</f>
        <v>Roraima Energia</v>
      </c>
      <c r="C128" s="246" t="str">
        <f ca="1">OFFSET('Dados de contrato'!D$1,A128,0,1,1)</f>
        <v>Não tem contratos bilaterais</v>
      </c>
      <c r="D128" s="247">
        <f>VLOOKUP($A128,'Dados de contrato'!$F$2:$AJ$130,'Dados de contrato'!J$131,0)</f>
        <v>0</v>
      </c>
      <c r="E128" s="233">
        <f>VLOOKUP($A128,'Dados de contrato'!$F$2:$AJ$130,'Dados de contrato'!M$131,0)</f>
        <v>0</v>
      </c>
      <c r="F128" s="242">
        <f>VLOOKUP($A128,'Dados de contrato'!$F$2:$AJ$130,'Dados de contrato'!N$131,0)</f>
        <v>0</v>
      </c>
      <c r="G128" s="241">
        <f>VLOOKUP($A128,'Dados de contrato'!$F$2:$AJ$130,'Dados de contrato'!V$131,0)</f>
        <v>0</v>
      </c>
      <c r="H128" s="241">
        <f>VLOOKUP($A128,'Dados de contrato'!$F$2:$AJ$130,'Dados de contrato'!W$131,0)</f>
        <v>0</v>
      </c>
      <c r="I128" s="266">
        <f>VLOOKUP($A128,'Dados de contrato'!$F$2:$AJ$130,'Dados de contrato'!X$131,0)</f>
        <v>0</v>
      </c>
      <c r="J128" s="266">
        <f>VLOOKUP($A128,'Dados de contrato'!$F$2:$AJ$130,'Dados de contrato'!Y$131,0)</f>
        <v>0</v>
      </c>
      <c r="K128" s="266">
        <f>VLOOKUP($A128,'Dados de contrato'!$F$2:$AJ$130,'Dados de contrato'!Z$131,0)</f>
        <v>0</v>
      </c>
      <c r="L128" s="234">
        <v>44136</v>
      </c>
      <c r="M128" s="233" t="str">
        <f t="shared" si="15"/>
        <v>não se aplica</v>
      </c>
      <c r="N128" s="235" t="str">
        <f t="shared" ca="1" si="16"/>
        <v>não se aplica</v>
      </c>
      <c r="O128" s="236" t="str">
        <f t="shared" ca="1" si="17"/>
        <v>0</v>
      </c>
      <c r="P128" s="237" t="e">
        <f>VLOOKUP(DATE(YEAR(F128),MONTH(F128)-1,1),Índices!$A$27:$I$10020,2,0)</f>
        <v>#NUM!</v>
      </c>
      <c r="Q128" s="237">
        <f>VLOOKUP(DATE(YEAR(L128),MONTH(L128)-1,1),Índices!$A$27:$I$10020,2,0)</f>
        <v>896.505</v>
      </c>
      <c r="R128" s="230" t="e">
        <f>VLOOKUP(DATE(YEAR(F128),MONTH(F128)-1,1),Índices!$A$27:$I$10020,3,0)</f>
        <v>#NUM!</v>
      </c>
      <c r="S128" s="230">
        <f>VLOOKUP(DATE(YEAR(L128),MONTH(L128)-1,1),Índices!$A$27:$I$10020,3,0)</f>
        <v>5438.12</v>
      </c>
      <c r="T128" s="230" t="e">
        <f>VLOOKUP(DATE(YEAR(F128),MONTH(F128)-1,1),Índices!$A$27:$O$10020,4,0)</f>
        <v>#NUM!</v>
      </c>
      <c r="U128" s="230">
        <f>VLOOKUP(DATE(YEAR(L128),MONTH(L128)-1,1),Índices!$A$27:$O$10020,4,0)</f>
        <v>5610.72</v>
      </c>
      <c r="V128" s="231" t="e">
        <f>VLOOKUP(DATE(YEAR(F128),MONTH(F128)-1,1),Índices!$A$27:$O$10020,9,0)</f>
        <v>#NUM!</v>
      </c>
      <c r="W128" s="231">
        <f>VLOOKUP(DATE(YEAR(L128),MONTH(L128)-1,1),Índices!$A$27:$O$10020,9,0)</f>
        <v>21.269457541291981</v>
      </c>
      <c r="X128" s="231" t="e">
        <f>VLOOKUP(DATE(YEAR(F128),MONTH(F128)-1,1),Índices!$A$27:$O$10020,6,0)</f>
        <v>#NUM!</v>
      </c>
      <c r="Y128" s="239">
        <f>VLOOKUP(DATE(YEAR(L128),MONTH(L128)-1,1),Índices!$A$27:$I$10020,5,0)</f>
        <v>5.6252000000000004</v>
      </c>
      <c r="Z128" s="238">
        <f>'VN base'!B$2*($I128*VLOOKUP(DATE(YEAR($L128),MONTH($L128)-1,1),Índices!$A:$I,2,0)/Índices!$B$122
                                 +$J128*VLOOKUP(DATE(YEAR($L128),MONTH($L128)-1,1),Índices!$A:$I,2,0)/Índices!$B$122
                                 +$K128*VLOOKUP(DATE(YEAR($L128),MONTH($L128)-1,1),Índices!$A:$I,5,0)/Índices!$F$122)</f>
        <v>0</v>
      </c>
      <c r="AA128" s="238">
        <f>'VN base'!C$2*($I128*VLOOKUP(DATE(YEAR($L128),MONTH($L128)-1,1),Índices!$A:$I,2,0)/Índices!$B$122
                                 +$J128*VLOOKUP(DATE(YEAR($L128),MONTH($L128)-1,1),Índices!$A:$I,2,0)/Índices!$B$122
                                 +$K128*VLOOKUP(DATE(YEAR($L128),MONTH($L128)-1,1),Índices!$A:$I,5,0)/Índices!$F$122)</f>
        <v>0</v>
      </c>
      <c r="AB128" s="238">
        <f>'VN base'!D$2*($I128*VLOOKUP(DATE(YEAR($L128),MONTH($L128)-1,1),Índices!$A:$I,2,0)/Índices!$B$122
                                 +$J128*VLOOKUP(DATE(YEAR($L128),MONTH($L128)-1,1),Índices!$A:$I,2,0)/Índices!$B$122
                                 +$K128*VLOOKUP(DATE(YEAR($L128),MONTH($L128)-1,1),Índices!$A:$I,5,0)/Índices!$F$122)</f>
        <v>0</v>
      </c>
      <c r="AC128" s="238">
        <f>'VN base'!E$2*($I128*VLOOKUP(DATE(YEAR($L128),MONTH($L128)-1,1),Índices!$A:$I,2,0)/Índices!$B$122
                                 +$J128*VLOOKUP(DATE(YEAR($L128),MONTH($L128)-1,1),Índices!$A:$I,2,0)/Índices!$B$122
                                 +$K128*VLOOKUP(DATE(YEAR($L128),MONTH($L128)-1,1),Índices!$A:$I,5,0)/Índices!$F$122)</f>
        <v>0</v>
      </c>
      <c r="AD128" s="238">
        <f>'VN base'!F$2*($I128*VLOOKUP(DATE(YEAR($L128),MONTH($L128)-1,1),Índices!$A:$I,2,0)/Índices!$B$122
                                 +$J128*VLOOKUP(DATE(YEAR($L128),MONTH($L128)-1,1),Índices!$A:$I,2,0)/Índices!$B$122
                                 +$K128*VLOOKUP(DATE(YEAR($L128),MONTH($L128)-1,1),Índices!$A:$I,5,0)/Índices!$F$122)</f>
        <v>0</v>
      </c>
      <c r="AE128" s="238">
        <f>'VN base'!G$2*($I128*VLOOKUP(DATE(YEAR($L128),MONTH($L128)-1,1),Índices!$A:$I,2,0)/Índices!$B$122
                                 +$J128*VLOOKUP(DATE(YEAR($L128),MONTH($L128)-1,1),Índices!$A:$I,2,0)/Índices!$B$122
                                 +$K128*VLOOKUP(DATE(YEAR($L128),MONTH($L128)-1,1),Índices!$A:$I,5,0)/Índices!$F$122)</f>
        <v>0</v>
      </c>
      <c r="AF128" s="238" t="str">
        <f>IF(J128=0," ",('VN base'!H$2*($I128*VLOOKUP(DATE(YEAR($L128),MONTH($L128)-1,1),Índices!$A:$I,2,0)/Índices!$B$128
                                                   +$J128*VLOOKUP(DATE(YEAR($L128),MONTH($L128)-1,1),Índices!$A:$I,9,0)/Índices!$I$128
                                                   +$K128*VLOOKUP(DATE(YEAR($L128),MONTH($L128)-1,1),Índices!$A:$I,6,0)/Índices!$F$128)))</f>
        <v xml:space="preserve"> </v>
      </c>
      <c r="AG128" s="238" t="str">
        <f>IF(J128=0," ",('VN base'!I$2*($I128*VLOOKUP(DATE(YEAR($L128),MONTH($L128)-1,1),Índices!$A:$I,2,0)/Índices!$B$128
                                                   +$J128*VLOOKUP(DATE(YEAR($L128),MONTH($L128)-1,1),Índices!$A:$I,9,0)/Índices!$I$128
                                                   +$K128*VLOOKUP(DATE(YEAR($L128),MONTH($L128)-1,1),Índices!$A:$I,6,0)/Índices!$F$128)))</f>
        <v xml:space="preserve"> </v>
      </c>
      <c r="AH128" s="240">
        <f t="shared" ca="1" si="18"/>
        <v>0</v>
      </c>
      <c r="AI128" s="233" t="str">
        <f t="shared" si="19"/>
        <v/>
      </c>
      <c r="AJ128" s="233" t="str">
        <f t="shared" si="11"/>
        <v/>
      </c>
      <c r="AK128" s="233" t="str">
        <f t="shared" si="12"/>
        <v/>
      </c>
      <c r="AL128" s="235" t="str">
        <f t="shared" si="13"/>
        <v/>
      </c>
      <c r="AM128" s="235" t="str">
        <f t="shared" si="14"/>
        <v/>
      </c>
      <c r="AN128" s="235"/>
      <c r="AO128" s="240" t="str">
        <f t="shared" si="20"/>
        <v/>
      </c>
    </row>
    <row r="129" spans="1:41" ht="15.75" customHeight="1" x14ac:dyDescent="0.25">
      <c r="A129" s="241">
        <f>'Dados de contrato'!F129</f>
        <v>128</v>
      </c>
      <c r="B129" s="245" t="str">
        <f ca="1">OFFSET('Dados de contrato'!C$1,A129,0,1,1)</f>
        <v>Equatorial AL</v>
      </c>
      <c r="C129" s="246" t="str">
        <f ca="1">OFFSET('Dados de contrato'!D$1,A129,0,1,1)</f>
        <v>Não tem contratos bilaterais</v>
      </c>
      <c r="D129" s="247">
        <f>VLOOKUP($A129,'Dados de contrato'!$F$2:$AJ$130,'Dados de contrato'!J$131,0)</f>
        <v>0</v>
      </c>
      <c r="E129" s="233">
        <f>VLOOKUP($A129,'Dados de contrato'!$F$2:$AJ$130,'Dados de contrato'!M$131,0)</f>
        <v>0</v>
      </c>
      <c r="F129" s="242">
        <f>VLOOKUP($A129,'Dados de contrato'!$F$2:$AJ$130,'Dados de contrato'!N$131,0)</f>
        <v>0</v>
      </c>
      <c r="G129" s="241">
        <f>VLOOKUP($A129,'Dados de contrato'!$F$2:$AJ$130,'Dados de contrato'!V$131,0)</f>
        <v>0</v>
      </c>
      <c r="H129" s="241">
        <f>VLOOKUP($A129,'Dados de contrato'!$F$2:$AJ$130,'Dados de contrato'!W$131,0)</f>
        <v>0</v>
      </c>
      <c r="I129" s="266">
        <f>VLOOKUP($A129,'Dados de contrato'!$F$2:$AJ$130,'Dados de contrato'!X$131,0)</f>
        <v>0</v>
      </c>
      <c r="J129" s="266">
        <f>VLOOKUP($A129,'Dados de contrato'!$F$2:$AJ$130,'Dados de contrato'!Y$131,0)</f>
        <v>0</v>
      </c>
      <c r="K129" s="266">
        <f>VLOOKUP($A129,'Dados de contrato'!$F$2:$AJ$130,'Dados de contrato'!Z$131,0)</f>
        <v>0</v>
      </c>
      <c r="L129" s="234">
        <v>44136</v>
      </c>
      <c r="M129" s="233" t="str">
        <f t="shared" si="15"/>
        <v>não se aplica</v>
      </c>
      <c r="N129" s="235" t="str">
        <f t="shared" ca="1" si="16"/>
        <v>não se aplica</v>
      </c>
      <c r="O129" s="236" t="str">
        <f t="shared" ca="1" si="17"/>
        <v>0</v>
      </c>
      <c r="P129" s="237" t="e">
        <f>VLOOKUP(DATE(YEAR(F129),MONTH(F129)-1,1),Índices!$A$27:$I$10020,2,0)</f>
        <v>#NUM!</v>
      </c>
      <c r="Q129" s="237">
        <f>VLOOKUP(DATE(YEAR(L129),MONTH(L129)-1,1),Índices!$A$27:$I$10020,2,0)</f>
        <v>896.505</v>
      </c>
      <c r="R129" s="230" t="e">
        <f>VLOOKUP(DATE(YEAR(F129),MONTH(F129)-1,1),Índices!$A$27:$I$10020,3,0)</f>
        <v>#NUM!</v>
      </c>
      <c r="S129" s="230">
        <f>VLOOKUP(DATE(YEAR(L129),MONTH(L129)-1,1),Índices!$A$27:$I$10020,3,0)</f>
        <v>5438.12</v>
      </c>
      <c r="T129" s="230" t="e">
        <f>VLOOKUP(DATE(YEAR(F129),MONTH(F129)-1,1),Índices!$A$27:$O$10020,4,0)</f>
        <v>#NUM!</v>
      </c>
      <c r="U129" s="230">
        <f>VLOOKUP(DATE(YEAR(L129),MONTH(L129)-1,1),Índices!$A$27:$O$10020,4,0)</f>
        <v>5610.72</v>
      </c>
      <c r="V129" s="231" t="e">
        <f>VLOOKUP(DATE(YEAR(F129),MONTH(F129)-1,1),Índices!$A$27:$O$10020,9,0)</f>
        <v>#NUM!</v>
      </c>
      <c r="W129" s="231">
        <f>VLOOKUP(DATE(YEAR(L129),MONTH(L129)-1,1),Índices!$A$27:$O$10020,9,0)</f>
        <v>21.269457541291981</v>
      </c>
      <c r="X129" s="231" t="e">
        <f>VLOOKUP(DATE(YEAR(F129),MONTH(F129)-1,1),Índices!$A$27:$O$10020,6,0)</f>
        <v>#NUM!</v>
      </c>
      <c r="Y129" s="239">
        <f>VLOOKUP(DATE(YEAR(L129),MONTH(L129)-1,1),Índices!$A$27:$I$10020,5,0)</f>
        <v>5.6252000000000004</v>
      </c>
      <c r="Z129" s="238">
        <f>'VN base'!B$2*($I129*VLOOKUP(DATE(YEAR($L129),MONTH($L129)-1,1),Índices!$A:$I,2,0)/Índices!$B$122
                                 +$J129*VLOOKUP(DATE(YEAR($L129),MONTH($L129)-1,1),Índices!$A:$I,2,0)/Índices!$B$122
                                 +$K129*VLOOKUP(DATE(YEAR($L129),MONTH($L129)-1,1),Índices!$A:$I,5,0)/Índices!$F$122)</f>
        <v>0</v>
      </c>
      <c r="AA129" s="238">
        <f>'VN base'!C$2*($I129*VLOOKUP(DATE(YEAR($L129),MONTH($L129)-1,1),Índices!$A:$I,2,0)/Índices!$B$122
                                 +$J129*VLOOKUP(DATE(YEAR($L129),MONTH($L129)-1,1),Índices!$A:$I,2,0)/Índices!$B$122
                                 +$K129*VLOOKUP(DATE(YEAR($L129),MONTH($L129)-1,1),Índices!$A:$I,5,0)/Índices!$F$122)</f>
        <v>0</v>
      </c>
      <c r="AB129" s="238">
        <f>'VN base'!D$2*($I129*VLOOKUP(DATE(YEAR($L129),MONTH($L129)-1,1),Índices!$A:$I,2,0)/Índices!$B$122
                                 +$J129*VLOOKUP(DATE(YEAR($L129),MONTH($L129)-1,1),Índices!$A:$I,2,0)/Índices!$B$122
                                 +$K129*VLOOKUP(DATE(YEAR($L129),MONTH($L129)-1,1),Índices!$A:$I,5,0)/Índices!$F$122)</f>
        <v>0</v>
      </c>
      <c r="AC129" s="238">
        <f>'VN base'!E$2*($I129*VLOOKUP(DATE(YEAR($L129),MONTH($L129)-1,1),Índices!$A:$I,2,0)/Índices!$B$122
                                 +$J129*VLOOKUP(DATE(YEAR($L129),MONTH($L129)-1,1),Índices!$A:$I,2,0)/Índices!$B$122
                                 +$K129*VLOOKUP(DATE(YEAR($L129),MONTH($L129)-1,1),Índices!$A:$I,5,0)/Índices!$F$122)</f>
        <v>0</v>
      </c>
      <c r="AD129" s="238">
        <f>'VN base'!F$2*($I129*VLOOKUP(DATE(YEAR($L129),MONTH($L129)-1,1),Índices!$A:$I,2,0)/Índices!$B$122
                                 +$J129*VLOOKUP(DATE(YEAR($L129),MONTH($L129)-1,1),Índices!$A:$I,2,0)/Índices!$B$122
                                 +$K129*VLOOKUP(DATE(YEAR($L129),MONTH($L129)-1,1),Índices!$A:$I,5,0)/Índices!$F$122)</f>
        <v>0</v>
      </c>
      <c r="AE129" s="238">
        <f>'VN base'!G$2*($I129*VLOOKUP(DATE(YEAR($L129),MONTH($L129)-1,1),Índices!$A:$I,2,0)/Índices!$B$122
                                 +$J129*VLOOKUP(DATE(YEAR($L129),MONTH($L129)-1,1),Índices!$A:$I,2,0)/Índices!$B$122
                                 +$K129*VLOOKUP(DATE(YEAR($L129),MONTH($L129)-1,1),Índices!$A:$I,5,0)/Índices!$F$122)</f>
        <v>0</v>
      </c>
      <c r="AF129" s="238" t="str">
        <f>IF(J129=0," ",('VN base'!H$2*($I129*VLOOKUP(DATE(YEAR($L129),MONTH($L129)-1,1),Índices!$A:$I,2,0)/Índices!$B$128
                                                   +$J129*VLOOKUP(DATE(YEAR($L129),MONTH($L129)-1,1),Índices!$A:$I,9,0)/Índices!$I$128
                                                   +$K129*VLOOKUP(DATE(YEAR($L129),MONTH($L129)-1,1),Índices!$A:$I,6,0)/Índices!$F$128)))</f>
        <v xml:space="preserve"> </v>
      </c>
      <c r="AG129" s="238" t="str">
        <f>IF(J129=0," ",('VN base'!I$2*($I129*VLOOKUP(DATE(YEAR($L129),MONTH($L129)-1,1),Índices!$A:$I,2,0)/Índices!$B$128
                                                   +$J129*VLOOKUP(DATE(YEAR($L129),MONTH($L129)-1,1),Índices!$A:$I,9,0)/Índices!$I$128
                                                   +$K129*VLOOKUP(DATE(YEAR($L129),MONTH($L129)-1,1),Índices!$A:$I,6,0)/Índices!$F$128)))</f>
        <v xml:space="preserve"> </v>
      </c>
      <c r="AH129" s="240">
        <f t="shared" ca="1" si="18"/>
        <v>0</v>
      </c>
      <c r="AI129" s="233" t="str">
        <f t="shared" si="19"/>
        <v/>
      </c>
      <c r="AJ129" s="233" t="str">
        <f t="shared" si="11"/>
        <v/>
      </c>
      <c r="AK129" s="233" t="str">
        <f t="shared" si="12"/>
        <v/>
      </c>
      <c r="AL129" s="235" t="str">
        <f t="shared" si="13"/>
        <v/>
      </c>
      <c r="AM129" s="235" t="str">
        <f t="shared" si="14"/>
        <v/>
      </c>
      <c r="AN129" s="235"/>
      <c r="AO129" s="240" t="str">
        <f t="shared" si="20"/>
        <v/>
      </c>
    </row>
    <row r="130" spans="1:41" ht="15.75" customHeight="1" x14ac:dyDescent="0.25">
      <c r="A130" s="241">
        <f>'Dados de contrato'!F130</f>
        <v>129</v>
      </c>
      <c r="B130" s="245" t="str">
        <f ca="1">OFFSET('Dados de contrato'!C$1,A130,0,1,1)</f>
        <v>RGE Sul</v>
      </c>
      <c r="C130" s="246" t="str">
        <f ca="1">OFFSET('Dados de contrato'!D$1,A130,0,1,1)</f>
        <v>Não tem contratos bilaterais</v>
      </c>
      <c r="D130" s="247">
        <f>VLOOKUP($A130,'Dados de contrato'!$F$2:$AJ$130,'Dados de contrato'!J$131,0)</f>
        <v>0</v>
      </c>
      <c r="E130" s="233">
        <f>VLOOKUP($A130,'Dados de contrato'!$F$2:$AJ$130,'Dados de contrato'!M$131,0)</f>
        <v>0</v>
      </c>
      <c r="F130" s="242">
        <f>VLOOKUP($A130,'Dados de contrato'!$F$2:$AJ$130,'Dados de contrato'!N$131,0)</f>
        <v>0</v>
      </c>
      <c r="G130" s="241">
        <f>VLOOKUP($A130,'Dados de contrato'!$F$2:$AJ$130,'Dados de contrato'!V$131,0)</f>
        <v>0</v>
      </c>
      <c r="H130" s="241">
        <f>VLOOKUP($A130,'Dados de contrato'!$F$2:$AJ$130,'Dados de contrato'!W$131,0)</f>
        <v>0</v>
      </c>
      <c r="I130" s="266">
        <f>VLOOKUP($A130,'Dados de contrato'!$F$2:$AJ$130,'Dados de contrato'!X$131,0)</f>
        <v>0</v>
      </c>
      <c r="J130" s="266">
        <f>VLOOKUP($A130,'Dados de contrato'!$F$2:$AJ$130,'Dados de contrato'!Y$131,0)</f>
        <v>0</v>
      </c>
      <c r="K130" s="266">
        <f>VLOOKUP($A130,'Dados de contrato'!$F$2:$AJ$130,'Dados de contrato'!Z$131,0)</f>
        <v>0</v>
      </c>
      <c r="L130" s="234">
        <v>44136</v>
      </c>
      <c r="M130" s="233" t="str">
        <f t="shared" si="15"/>
        <v>não se aplica</v>
      </c>
      <c r="N130" s="235" t="str">
        <f t="shared" ca="1" si="16"/>
        <v>não se aplica</v>
      </c>
      <c r="O130" s="236" t="str">
        <f t="shared" ca="1" si="17"/>
        <v>0</v>
      </c>
      <c r="P130" s="237" t="e">
        <f>VLOOKUP(DATE(YEAR(F130),MONTH(F130)-1,1),Índices!$A$27:$I$10020,2,0)</f>
        <v>#NUM!</v>
      </c>
      <c r="Q130" s="237">
        <f>VLOOKUP(DATE(YEAR(L130),MONTH(L130)-1,1),Índices!$A$27:$I$10020,2,0)</f>
        <v>896.505</v>
      </c>
      <c r="R130" s="230" t="e">
        <f>VLOOKUP(DATE(YEAR(F130),MONTH(F130)-1,1),Índices!$A$27:$I$10020,3,0)</f>
        <v>#NUM!</v>
      </c>
      <c r="S130" s="230">
        <f>VLOOKUP(DATE(YEAR(L130),MONTH(L130)-1,1),Índices!$A$27:$I$10020,3,0)</f>
        <v>5438.12</v>
      </c>
      <c r="T130" s="230" t="e">
        <f>VLOOKUP(DATE(YEAR(F130),MONTH(F130)-1,1),Índices!$A$27:$O$10020,4,0)</f>
        <v>#NUM!</v>
      </c>
      <c r="U130" s="230">
        <f>VLOOKUP(DATE(YEAR(L130),MONTH(L130)-1,1),Índices!$A$27:$O$10020,4,0)</f>
        <v>5610.72</v>
      </c>
      <c r="V130" s="231" t="e">
        <f>VLOOKUP(DATE(YEAR(F130),MONTH(F130)-1,1),Índices!$A$27:$O$10020,9,0)</f>
        <v>#NUM!</v>
      </c>
      <c r="W130" s="231">
        <f>VLOOKUP(DATE(YEAR(L130),MONTH(L130)-1,1),Índices!$A$27:$O$10020,9,0)</f>
        <v>21.269457541291981</v>
      </c>
      <c r="X130" s="231" t="e">
        <f>VLOOKUP(DATE(YEAR(F130),MONTH(F130)-1,1),Índices!$A$27:$O$10020,6,0)</f>
        <v>#NUM!</v>
      </c>
      <c r="Y130" s="239">
        <f>VLOOKUP(DATE(YEAR(L130),MONTH(L130)-1,1),Índices!$A$27:$I$10020,5,0)</f>
        <v>5.6252000000000004</v>
      </c>
      <c r="Z130" s="238">
        <f>'VN base'!B$2*($I130*VLOOKUP(DATE(YEAR($L130),MONTH($L130)-1,1),Índices!$A:$I,2,0)/Índices!$B$122
                                 +$J130*VLOOKUP(DATE(YEAR($L130),MONTH($L130)-1,1),Índices!$A:$I,2,0)/Índices!$B$122
                                 +$K130*VLOOKUP(DATE(YEAR($L130),MONTH($L130)-1,1),Índices!$A:$I,5,0)/Índices!$F$122)</f>
        <v>0</v>
      </c>
      <c r="AA130" s="238">
        <f>'VN base'!C$2*($I130*VLOOKUP(DATE(YEAR($L130),MONTH($L130)-1,1),Índices!$A:$I,2,0)/Índices!$B$122
                                 +$J130*VLOOKUP(DATE(YEAR($L130),MONTH($L130)-1,1),Índices!$A:$I,2,0)/Índices!$B$122
                                 +$K130*VLOOKUP(DATE(YEAR($L130),MONTH($L130)-1,1),Índices!$A:$I,5,0)/Índices!$F$122)</f>
        <v>0</v>
      </c>
      <c r="AB130" s="238">
        <f>'VN base'!D$2*($I130*VLOOKUP(DATE(YEAR($L130),MONTH($L130)-1,1),Índices!$A:$I,2,0)/Índices!$B$122
                                 +$J130*VLOOKUP(DATE(YEAR($L130),MONTH($L130)-1,1),Índices!$A:$I,2,0)/Índices!$B$122
                                 +$K130*VLOOKUP(DATE(YEAR($L130),MONTH($L130)-1,1),Índices!$A:$I,5,0)/Índices!$F$122)</f>
        <v>0</v>
      </c>
      <c r="AC130" s="238">
        <f>'VN base'!E$2*($I130*VLOOKUP(DATE(YEAR($L130),MONTH($L130)-1,1),Índices!$A:$I,2,0)/Índices!$B$122
                                 +$J130*VLOOKUP(DATE(YEAR($L130),MONTH($L130)-1,1),Índices!$A:$I,2,0)/Índices!$B$122
                                 +$K130*VLOOKUP(DATE(YEAR($L130),MONTH($L130)-1,1),Índices!$A:$I,5,0)/Índices!$F$122)</f>
        <v>0</v>
      </c>
      <c r="AD130" s="238">
        <f>'VN base'!F$2*($I130*VLOOKUP(DATE(YEAR($L130),MONTH($L130)-1,1),Índices!$A:$I,2,0)/Índices!$B$122
                                 +$J130*VLOOKUP(DATE(YEAR($L130),MONTH($L130)-1,1),Índices!$A:$I,2,0)/Índices!$B$122
                                 +$K130*VLOOKUP(DATE(YEAR($L130),MONTH($L130)-1,1),Índices!$A:$I,5,0)/Índices!$F$122)</f>
        <v>0</v>
      </c>
      <c r="AE130" s="238">
        <f>'VN base'!G$2*($I130*VLOOKUP(DATE(YEAR($L130),MONTH($L130)-1,1),Índices!$A:$I,2,0)/Índices!$B$122
                                 +$J130*VLOOKUP(DATE(YEAR($L130),MONTH($L130)-1,1),Índices!$A:$I,2,0)/Índices!$B$122
                                 +$K130*VLOOKUP(DATE(YEAR($L130),MONTH($L130)-1,1),Índices!$A:$I,5,0)/Índices!$F$122)</f>
        <v>0</v>
      </c>
      <c r="AF130" s="238" t="str">
        <f>IF(J130=0," ",('VN base'!H$2*($I130*VLOOKUP(DATE(YEAR($L130),MONTH($L130)-1,1),Índices!$A:$I,2,0)/Índices!$B$128
                                                   +$J130*VLOOKUP(DATE(YEAR($L130),MONTH($L130)-1,1),Índices!$A:$I,9,0)/Índices!$I$128
                                                   +$K130*VLOOKUP(DATE(YEAR($L130),MONTH($L130)-1,1),Índices!$A:$I,6,0)/Índices!$F$128)))</f>
        <v xml:space="preserve"> </v>
      </c>
      <c r="AG130" s="238" t="str">
        <f>IF(J130=0," ",('VN base'!I$2*($I130*VLOOKUP(DATE(YEAR($L130),MONTH($L130)-1,1),Índices!$A:$I,2,0)/Índices!$B$128
                                                   +$J130*VLOOKUP(DATE(YEAR($L130),MONTH($L130)-1,1),Índices!$A:$I,9,0)/Índices!$I$128
                                                   +$K130*VLOOKUP(DATE(YEAR($L130),MONTH($L130)-1,1),Índices!$A:$I,6,0)/Índices!$F$128)))</f>
        <v xml:space="preserve"> </v>
      </c>
      <c r="AH130" s="240">
        <f t="shared" ca="1" si="18"/>
        <v>0</v>
      </c>
      <c r="AI130" s="233" t="str">
        <f t="shared" si="19"/>
        <v/>
      </c>
      <c r="AJ130" s="233" t="str">
        <f t="shared" ref="AJ130:AM130" si="21">IFERROR(F130*R130/Q130,"")</f>
        <v/>
      </c>
      <c r="AK130" s="233" t="str">
        <f t="shared" si="21"/>
        <v/>
      </c>
      <c r="AL130" s="235" t="str">
        <f t="shared" si="21"/>
        <v/>
      </c>
      <c r="AM130" s="235" t="str">
        <f t="shared" si="21"/>
        <v/>
      </c>
      <c r="AN130" s="235"/>
      <c r="AO130" s="240" t="str">
        <f t="shared" si="20"/>
        <v/>
      </c>
    </row>
    <row r="131" spans="1:41" ht="15.75" customHeight="1" x14ac:dyDescent="0.25"/>
    <row r="132" spans="1:41" ht="15.75" customHeight="1" x14ac:dyDescent="0.25">
      <c r="M132" s="92"/>
      <c r="N132" s="93"/>
      <c r="AH132" s="88" t="e">
        <f ca="1">AH2/N2</f>
        <v>#VALUE!</v>
      </c>
    </row>
    <row r="133" spans="1:41" ht="15.75" customHeight="1" x14ac:dyDescent="0.25">
      <c r="L133" s="177"/>
    </row>
  </sheetData>
  <sheetProtection selectLockedCells="1"/>
  <autoFilter ref="A1:AO1" xr:uid="{381ADE5A-FCE2-499A-A748-ADAF7E9DEE4A}"/>
  <printOptions horizontalCentered="1" verticalCentered="1"/>
  <pageMargins left="0.24" right="0.24" top="0.23622047244094491" bottom="0.27559055118110237" header="0.17" footer="0.19685039370078741"/>
  <pageSetup paperSize="9" scale="6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40FF-0BB0-4346-90E9-1AD72882D686}">
  <dimension ref="A1:M114"/>
  <sheetViews>
    <sheetView showGridLines="0" zoomScale="85" zoomScaleNormal="85" workbookViewId="0">
      <pane ySplit="1" topLeftCell="A2" activePane="bottomLeft" state="frozen"/>
      <selection pane="bottomLeft" activeCell="J43" sqref="J43"/>
    </sheetView>
  </sheetViews>
  <sheetFormatPr defaultRowHeight="15" x14ac:dyDescent="0.25"/>
  <cols>
    <col min="1" max="1" width="12" customWidth="1"/>
    <col min="2" max="3" width="11.5703125" customWidth="1"/>
    <col min="4" max="8" width="11.7109375" customWidth="1"/>
    <col min="9" max="12" width="12.140625" customWidth="1"/>
  </cols>
  <sheetData>
    <row r="1" spans="1:12" ht="46.5" customHeight="1" x14ac:dyDescent="0.25">
      <c r="A1" s="276" t="s">
        <v>20</v>
      </c>
      <c r="B1" s="277" t="s">
        <v>575</v>
      </c>
      <c r="C1" s="277" t="s">
        <v>576</v>
      </c>
      <c r="D1" s="277" t="s">
        <v>570</v>
      </c>
      <c r="E1" s="277" t="s">
        <v>577</v>
      </c>
      <c r="F1" s="277" t="s">
        <v>571</v>
      </c>
      <c r="G1" s="277" t="s">
        <v>569</v>
      </c>
      <c r="H1" s="282" t="s">
        <v>572</v>
      </c>
      <c r="I1" s="277" t="s">
        <v>568</v>
      </c>
      <c r="J1" s="277" t="s">
        <v>573</v>
      </c>
      <c r="K1" s="277" t="s">
        <v>574</v>
      </c>
      <c r="L1" s="278" t="s">
        <v>578</v>
      </c>
    </row>
    <row r="2" spans="1:12" x14ac:dyDescent="0.25">
      <c r="A2" s="275">
        <v>42186</v>
      </c>
      <c r="B2" s="280"/>
      <c r="C2" s="281"/>
      <c r="D2" s="295"/>
      <c r="E2" s="295"/>
      <c r="F2" s="299">
        <f t="shared" ref="F2:F6" si="0">F3*0.999</f>
        <v>5.5064641887784793</v>
      </c>
      <c r="G2" s="279"/>
      <c r="H2" s="279"/>
      <c r="I2" s="279"/>
      <c r="J2" s="303"/>
      <c r="K2" s="279"/>
      <c r="L2" s="279"/>
    </row>
    <row r="3" spans="1:12" x14ac:dyDescent="0.25">
      <c r="A3" s="275">
        <v>42217</v>
      </c>
      <c r="B3" s="280"/>
      <c r="C3" s="281"/>
      <c r="D3" s="295"/>
      <c r="E3" s="295"/>
      <c r="F3" s="299">
        <f t="shared" si="0"/>
        <v>5.5119761649434231</v>
      </c>
      <c r="G3" s="279"/>
      <c r="H3" s="279"/>
      <c r="I3" s="279"/>
      <c r="J3" s="303"/>
      <c r="K3" s="279"/>
      <c r="L3" s="279"/>
    </row>
    <row r="4" spans="1:12" x14ac:dyDescent="0.25">
      <c r="A4" s="275">
        <v>42248</v>
      </c>
      <c r="B4" s="280"/>
      <c r="C4" s="281"/>
      <c r="D4" s="295"/>
      <c r="E4" s="295"/>
      <c r="F4" s="299">
        <f t="shared" si="0"/>
        <v>5.5174936586020253</v>
      </c>
      <c r="G4" s="279"/>
      <c r="H4" s="279"/>
      <c r="I4" s="279"/>
      <c r="J4" s="303"/>
      <c r="K4" s="279"/>
      <c r="L4" s="279"/>
    </row>
    <row r="5" spans="1:12" x14ac:dyDescent="0.25">
      <c r="A5" s="275">
        <v>42278</v>
      </c>
      <c r="B5" s="280"/>
      <c r="C5" s="281"/>
      <c r="D5" s="295"/>
      <c r="E5" s="295"/>
      <c r="F5" s="299">
        <f t="shared" si="0"/>
        <v>5.5230166752773027</v>
      </c>
      <c r="G5" s="279"/>
      <c r="H5" s="279"/>
      <c r="I5" s="279"/>
      <c r="J5" s="303"/>
      <c r="K5" s="279"/>
      <c r="L5" s="279"/>
    </row>
    <row r="6" spans="1:12" x14ac:dyDescent="0.25">
      <c r="A6" s="275">
        <v>42309</v>
      </c>
      <c r="B6" s="280"/>
      <c r="C6" s="281"/>
      <c r="D6" s="295"/>
      <c r="E6" s="295"/>
      <c r="F6" s="299">
        <f t="shared" si="0"/>
        <v>5.5285452204978007</v>
      </c>
      <c r="G6" s="279"/>
      <c r="H6" s="279"/>
      <c r="I6" s="279"/>
      <c r="J6" s="303"/>
      <c r="K6" s="279"/>
      <c r="L6" s="279"/>
    </row>
    <row r="7" spans="1:12" x14ac:dyDescent="0.25">
      <c r="A7" s="275">
        <v>42339</v>
      </c>
      <c r="B7" s="298">
        <v>70</v>
      </c>
      <c r="C7" s="295">
        <f>110341.316608103/12</f>
        <v>9195.1097173419166</v>
      </c>
      <c r="D7" s="295">
        <v>4420665.6900000004</v>
      </c>
      <c r="E7" s="295">
        <f>0.027326*1134610</f>
        <v>31004.352859999999</v>
      </c>
      <c r="F7" s="299">
        <f t="shared" ref="F7:F35" si="1">F8*0.999</f>
        <v>5.5340792997975985</v>
      </c>
      <c r="G7" s="279">
        <f t="shared" ref="G7:G54" si="2">0.004*B19*C19</f>
        <v>2757.8629558526941</v>
      </c>
      <c r="H7" s="279">
        <f t="shared" ref="H7:H71" si="3">D7*0.027326</f>
        <v>120799.11064494001</v>
      </c>
      <c r="I7" s="279">
        <f t="shared" ref="I7:I62" si="4">F6*E7</f>
        <v>171408.96681878032</v>
      </c>
      <c r="J7" s="303"/>
      <c r="K7" s="279"/>
      <c r="L7" s="279"/>
    </row>
    <row r="8" spans="1:12" x14ac:dyDescent="0.25">
      <c r="A8" s="275">
        <v>42370</v>
      </c>
      <c r="B8" s="280">
        <f>B7</f>
        <v>70</v>
      </c>
      <c r="C8" s="281">
        <f>C7</f>
        <v>9195.1097173419166</v>
      </c>
      <c r="D8" s="295">
        <v>3950232.7</v>
      </c>
      <c r="E8" s="295">
        <f t="shared" ref="E8:E71" si="5">0.027326*1134610</f>
        <v>31004.352859999999</v>
      </c>
      <c r="F8" s="299">
        <f t="shared" si="1"/>
        <v>5.5396189187163145</v>
      </c>
      <c r="G8" s="279">
        <f t="shared" si="2"/>
        <v>2757.8629558526941</v>
      </c>
      <c r="H8" s="279">
        <f t="shared" si="3"/>
        <v>107944.0587602</v>
      </c>
      <c r="I8" s="279">
        <f t="shared" si="4"/>
        <v>171580.54736614646</v>
      </c>
      <c r="J8" s="303"/>
      <c r="K8" s="279"/>
      <c r="L8" s="279"/>
    </row>
    <row r="9" spans="1:12" x14ac:dyDescent="0.25">
      <c r="A9" s="275">
        <v>42401</v>
      </c>
      <c r="B9" s="280">
        <f t="shared" ref="B9:B42" si="6">B8</f>
        <v>70</v>
      </c>
      <c r="C9" s="281">
        <f t="shared" ref="C9:C66" si="7">C8</f>
        <v>9195.1097173419166</v>
      </c>
      <c r="D9" s="295">
        <v>3821511.8</v>
      </c>
      <c r="E9" s="295">
        <f t="shared" si="5"/>
        <v>31004.352859999999</v>
      </c>
      <c r="F9" s="299">
        <f t="shared" si="1"/>
        <v>5.545164082799114</v>
      </c>
      <c r="G9" s="279">
        <f t="shared" si="2"/>
        <v>2757.8629558526941</v>
      </c>
      <c r="H9" s="279">
        <f t="shared" si="3"/>
        <v>104426.63144679999</v>
      </c>
      <c r="I9" s="279">
        <f t="shared" si="4"/>
        <v>171752.29966581226</v>
      </c>
      <c r="J9" s="303"/>
      <c r="K9" s="279"/>
      <c r="L9" s="279"/>
    </row>
    <row r="10" spans="1:12" x14ac:dyDescent="0.25">
      <c r="A10" s="275">
        <v>42430</v>
      </c>
      <c r="B10" s="280">
        <f t="shared" si="6"/>
        <v>70</v>
      </c>
      <c r="C10" s="281">
        <f t="shared" si="7"/>
        <v>9195.1097173419166</v>
      </c>
      <c r="D10" s="295">
        <v>3500177.5</v>
      </c>
      <c r="E10" s="295">
        <f t="shared" si="5"/>
        <v>31004.352859999999</v>
      </c>
      <c r="F10" s="299">
        <f t="shared" si="1"/>
        <v>5.5507147975967106</v>
      </c>
      <c r="G10" s="279">
        <f t="shared" si="2"/>
        <v>2757.8629558526941</v>
      </c>
      <c r="H10" s="279">
        <f t="shared" si="3"/>
        <v>95645.850365000006</v>
      </c>
      <c r="I10" s="279">
        <f t="shared" si="4"/>
        <v>171924.22388970197</v>
      </c>
      <c r="J10" s="303"/>
      <c r="K10" s="279"/>
      <c r="L10" s="279"/>
    </row>
    <row r="11" spans="1:12" x14ac:dyDescent="0.25">
      <c r="A11" s="275">
        <v>42461</v>
      </c>
      <c r="B11" s="280">
        <f t="shared" si="6"/>
        <v>70</v>
      </c>
      <c r="C11" s="281">
        <f t="shared" si="7"/>
        <v>9195.1097173419166</v>
      </c>
      <c r="D11" s="295">
        <v>3841464.79</v>
      </c>
      <c r="E11" s="295">
        <f t="shared" si="5"/>
        <v>31004.352859999999</v>
      </c>
      <c r="F11" s="299">
        <f t="shared" si="1"/>
        <v>5.5562710686653762</v>
      </c>
      <c r="G11" s="279">
        <f t="shared" si="2"/>
        <v>2757.8629558526941</v>
      </c>
      <c r="H11" s="279">
        <f t="shared" si="3"/>
        <v>104971.86685154001</v>
      </c>
      <c r="I11" s="279">
        <f t="shared" si="4"/>
        <v>172096.32020991188</v>
      </c>
      <c r="J11" s="303"/>
      <c r="K11" s="279"/>
      <c r="L11" s="279"/>
    </row>
    <row r="12" spans="1:12" x14ac:dyDescent="0.25">
      <c r="A12" s="275">
        <v>42491</v>
      </c>
      <c r="B12" s="280">
        <f t="shared" si="6"/>
        <v>70</v>
      </c>
      <c r="C12" s="281">
        <f t="shared" si="7"/>
        <v>9195.1097173419166</v>
      </c>
      <c r="D12" s="295">
        <v>3286459.2</v>
      </c>
      <c r="E12" s="295">
        <f t="shared" si="5"/>
        <v>31004.352859999999</v>
      </c>
      <c r="F12" s="299">
        <f t="shared" si="1"/>
        <v>5.5618329015669428</v>
      </c>
      <c r="G12" s="279">
        <f t="shared" si="2"/>
        <v>2757.8629558526941</v>
      </c>
      <c r="H12" s="279">
        <f t="shared" si="3"/>
        <v>89805.784099199998</v>
      </c>
      <c r="I12" s="279">
        <f t="shared" si="4"/>
        <v>172268.58879871061</v>
      </c>
      <c r="J12" s="303"/>
      <c r="K12" s="279"/>
      <c r="L12" s="279"/>
    </row>
    <row r="13" spans="1:12" x14ac:dyDescent="0.25">
      <c r="A13" s="275">
        <v>42522</v>
      </c>
      <c r="B13" s="280">
        <f t="shared" si="6"/>
        <v>70</v>
      </c>
      <c r="C13" s="281">
        <f t="shared" si="7"/>
        <v>9195.1097173419166</v>
      </c>
      <c r="D13" s="295">
        <v>3667947.87</v>
      </c>
      <c r="E13" s="295">
        <f t="shared" si="5"/>
        <v>31004.352859999999</v>
      </c>
      <c r="F13" s="299">
        <f t="shared" si="1"/>
        <v>5.5674003018688119</v>
      </c>
      <c r="G13" s="279">
        <f t="shared" si="2"/>
        <v>2757.8629558526941</v>
      </c>
      <c r="H13" s="279">
        <f t="shared" si="3"/>
        <v>100230.34349562001</v>
      </c>
      <c r="I13" s="279">
        <f t="shared" si="4"/>
        <v>172441.02982853915</v>
      </c>
      <c r="J13" s="303"/>
      <c r="K13" s="279"/>
      <c r="L13" s="279"/>
    </row>
    <row r="14" spans="1:12" x14ac:dyDescent="0.25">
      <c r="A14" s="275">
        <v>42552</v>
      </c>
      <c r="B14" s="280">
        <f t="shared" si="6"/>
        <v>70</v>
      </c>
      <c r="C14" s="281">
        <f t="shared" si="7"/>
        <v>9195.1097173419166</v>
      </c>
      <c r="D14" s="295">
        <v>3343625.91</v>
      </c>
      <c r="E14" s="295">
        <f t="shared" si="5"/>
        <v>31004.352859999999</v>
      </c>
      <c r="F14" s="299">
        <f t="shared" si="1"/>
        <v>5.5729732751439558</v>
      </c>
      <c r="G14" s="279">
        <f t="shared" si="2"/>
        <v>2757.8629558526941</v>
      </c>
      <c r="H14" s="279">
        <f t="shared" si="3"/>
        <v>91367.921616660009</v>
      </c>
      <c r="I14" s="279">
        <f t="shared" si="4"/>
        <v>172613.64347201114</v>
      </c>
      <c r="J14" s="303"/>
      <c r="K14" s="279"/>
      <c r="L14" s="279"/>
    </row>
    <row r="15" spans="1:12" x14ac:dyDescent="0.25">
      <c r="A15" s="275">
        <v>42583</v>
      </c>
      <c r="B15" s="280">
        <f t="shared" si="6"/>
        <v>70</v>
      </c>
      <c r="C15" s="281">
        <f t="shared" si="7"/>
        <v>9195.1097173419166</v>
      </c>
      <c r="D15" s="295">
        <v>2835552.77</v>
      </c>
      <c r="E15" s="295">
        <f t="shared" si="5"/>
        <v>31004.352859999999</v>
      </c>
      <c r="F15" s="299">
        <f t="shared" si="1"/>
        <v>5.5785518269709264</v>
      </c>
      <c r="G15" s="279">
        <f t="shared" si="2"/>
        <v>2757.8629558526941</v>
      </c>
      <c r="H15" s="279">
        <f t="shared" si="3"/>
        <v>77484.314993020002</v>
      </c>
      <c r="I15" s="279">
        <f t="shared" si="4"/>
        <v>172786.42990191307</v>
      </c>
      <c r="J15" s="303"/>
      <c r="K15" s="279"/>
      <c r="L15" s="279"/>
    </row>
    <row r="16" spans="1:12" x14ac:dyDescent="0.25">
      <c r="A16" s="275">
        <v>42614</v>
      </c>
      <c r="B16" s="280">
        <f t="shared" si="6"/>
        <v>70</v>
      </c>
      <c r="C16" s="281">
        <f t="shared" si="7"/>
        <v>9195.1097173419166</v>
      </c>
      <c r="D16" s="295">
        <v>3183523.53</v>
      </c>
      <c r="E16" s="295">
        <f t="shared" si="5"/>
        <v>31004.352859999999</v>
      </c>
      <c r="F16" s="299">
        <f t="shared" si="1"/>
        <v>5.5841359629338605</v>
      </c>
      <c r="G16" s="279">
        <f t="shared" si="2"/>
        <v>2757.8629558526941</v>
      </c>
      <c r="H16" s="279">
        <f t="shared" si="3"/>
        <v>86992.963980779998</v>
      </c>
      <c r="I16" s="279">
        <f t="shared" si="4"/>
        <v>172959.38929120425</v>
      </c>
      <c r="J16" s="303"/>
      <c r="K16" s="279"/>
      <c r="L16" s="279"/>
    </row>
    <row r="17" spans="1:12" x14ac:dyDescent="0.25">
      <c r="A17" s="275">
        <v>42644</v>
      </c>
      <c r="B17" s="280">
        <f t="shared" si="6"/>
        <v>70</v>
      </c>
      <c r="C17" s="281">
        <f t="shared" si="7"/>
        <v>9195.1097173419166</v>
      </c>
      <c r="D17" s="295">
        <v>3436716.45</v>
      </c>
      <c r="E17" s="295">
        <f t="shared" si="5"/>
        <v>31004.352859999999</v>
      </c>
      <c r="F17" s="299">
        <f t="shared" si="1"/>
        <v>5.5897256886224831</v>
      </c>
      <c r="G17" s="279">
        <f t="shared" si="2"/>
        <v>2757.8629558526941</v>
      </c>
      <c r="H17" s="279">
        <f t="shared" si="3"/>
        <v>93911.713712700002</v>
      </c>
      <c r="I17" s="279">
        <f t="shared" si="4"/>
        <v>173132.52181301729</v>
      </c>
      <c r="J17" s="303"/>
      <c r="K17" s="279"/>
      <c r="L17" s="279"/>
    </row>
    <row r="18" spans="1:12" x14ac:dyDescent="0.25">
      <c r="A18" s="275">
        <v>42675</v>
      </c>
      <c r="B18" s="280">
        <f t="shared" si="6"/>
        <v>70</v>
      </c>
      <c r="C18" s="281">
        <f t="shared" si="7"/>
        <v>9195.1097173419166</v>
      </c>
      <c r="D18" s="295">
        <v>3236870.79</v>
      </c>
      <c r="E18" s="295">
        <f t="shared" si="5"/>
        <v>31004.352859999999</v>
      </c>
      <c r="F18" s="299">
        <f t="shared" si="1"/>
        <v>5.5953210096321149</v>
      </c>
      <c r="G18" s="279">
        <f t="shared" si="2"/>
        <v>2757.8629558526941</v>
      </c>
      <c r="H18" s="279">
        <f t="shared" si="3"/>
        <v>88450.731207539997</v>
      </c>
      <c r="I18" s="279">
        <f t="shared" si="4"/>
        <v>173305.82764065795</v>
      </c>
      <c r="J18" s="303"/>
      <c r="K18" s="279"/>
      <c r="L18" s="279"/>
    </row>
    <row r="19" spans="1:12" x14ac:dyDescent="0.25">
      <c r="A19" s="275">
        <v>42705</v>
      </c>
      <c r="B19" s="280">
        <f>B7*VLOOKUP(DATE(YEAR(A19),MONTH(A19)-1,1),Índices!$A$3:$L$50000,2,0)/VLOOKUP(DATE(YEAR($A$7),MONTH($A$7)-1,1),Índices!$A$3:$L$50000,2,0)</f>
        <v>74.981784900602719</v>
      </c>
      <c r="C19" s="281">
        <f t="shared" si="7"/>
        <v>9195.1097173419166</v>
      </c>
      <c r="D19" s="295">
        <v>3263176.04</v>
      </c>
      <c r="E19" s="295">
        <f t="shared" si="5"/>
        <v>31004.352859999999</v>
      </c>
      <c r="F19" s="299">
        <f t="shared" si="1"/>
        <v>5.6009219315636782</v>
      </c>
      <c r="G19" s="279">
        <f t="shared" si="2"/>
        <v>2928.6296597704968</v>
      </c>
      <c r="H19" s="279">
        <f t="shared" si="3"/>
        <v>89169.548469040004</v>
      </c>
      <c r="I19" s="279">
        <f t="shared" si="4"/>
        <v>173479.30694760554</v>
      </c>
      <c r="J19" s="304">
        <f>K19</f>
        <v>-2070.3401288252207</v>
      </c>
      <c r="K19" s="279">
        <f t="shared" ref="K19:K54" si="8">(+H7+I7)-(0.027326*D7+I19)</f>
        <v>-2070.3401288252207</v>
      </c>
      <c r="L19" s="274">
        <f>B19+SUM(G7:K18)/SUM(C7:C18)</f>
        <v>104.55724707250315</v>
      </c>
    </row>
    <row r="20" spans="1:12" x14ac:dyDescent="0.25">
      <c r="A20" s="275">
        <v>42736</v>
      </c>
      <c r="B20" s="280">
        <f t="shared" si="6"/>
        <v>74.981784900602719</v>
      </c>
      <c r="C20" s="281">
        <f t="shared" si="7"/>
        <v>9195.1097173419166</v>
      </c>
      <c r="D20" s="295">
        <v>3684850.23</v>
      </c>
      <c r="E20" s="295">
        <f t="shared" si="5"/>
        <v>31004.352859999999</v>
      </c>
      <c r="F20" s="299">
        <f t="shared" si="1"/>
        <v>5.6065284600237018</v>
      </c>
      <c r="G20" s="279">
        <f t="shared" si="2"/>
        <v>2928.6296597704968</v>
      </c>
      <c r="H20" s="279">
        <f t="shared" si="3"/>
        <v>100692.21738498</v>
      </c>
      <c r="I20" s="279">
        <f t="shared" si="4"/>
        <v>173652.95990751305</v>
      </c>
      <c r="J20" s="304">
        <f t="shared" ref="J20:J73" si="9">K20</f>
        <v>-2072.4125413665897</v>
      </c>
      <c r="K20" s="279">
        <f t="shared" si="8"/>
        <v>-2072.4125413665897</v>
      </c>
      <c r="L20" s="274">
        <f>L19</f>
        <v>104.55724707250315</v>
      </c>
    </row>
    <row r="21" spans="1:12" x14ac:dyDescent="0.25">
      <c r="A21" s="275">
        <v>42767</v>
      </c>
      <c r="B21" s="280">
        <f t="shared" si="6"/>
        <v>74.981784900602719</v>
      </c>
      <c r="C21" s="281">
        <f t="shared" si="7"/>
        <v>9195.1097173419166</v>
      </c>
      <c r="D21" s="295">
        <v>2517204.96</v>
      </c>
      <c r="E21" s="295">
        <f t="shared" si="5"/>
        <v>31004.352859999999</v>
      </c>
      <c r="F21" s="299">
        <f t="shared" si="1"/>
        <v>5.6121406006243264</v>
      </c>
      <c r="G21" s="279">
        <f t="shared" si="2"/>
        <v>2928.6296597704968</v>
      </c>
      <c r="H21" s="279">
        <f t="shared" si="3"/>
        <v>68785.142736959999</v>
      </c>
      <c r="I21" s="279">
        <f t="shared" si="4"/>
        <v>173826.78669420726</v>
      </c>
      <c r="J21" s="304">
        <f t="shared" si="9"/>
        <v>-2074.4870283950004</v>
      </c>
      <c r="K21" s="279">
        <f t="shared" si="8"/>
        <v>-2074.4870283950004</v>
      </c>
      <c r="L21" s="274">
        <f t="shared" ref="L21:L30" si="10">L20</f>
        <v>104.55724707250315</v>
      </c>
    </row>
    <row r="22" spans="1:12" x14ac:dyDescent="0.25">
      <c r="A22" s="275">
        <v>42795</v>
      </c>
      <c r="B22" s="280">
        <f t="shared" si="6"/>
        <v>74.981784900602719</v>
      </c>
      <c r="C22" s="281">
        <f t="shared" si="7"/>
        <v>9195.1097173419166</v>
      </c>
      <c r="D22" s="295">
        <v>2876114.9</v>
      </c>
      <c r="E22" s="295">
        <f t="shared" si="5"/>
        <v>31004.352859999999</v>
      </c>
      <c r="F22" s="299">
        <f t="shared" si="1"/>
        <v>5.61775835898331</v>
      </c>
      <c r="G22" s="279">
        <f t="shared" si="2"/>
        <v>2928.6296597704968</v>
      </c>
      <c r="H22" s="279">
        <f t="shared" si="3"/>
        <v>78592.715757400001</v>
      </c>
      <c r="I22" s="279">
        <f t="shared" si="4"/>
        <v>174000.78748168895</v>
      </c>
      <c r="J22" s="304">
        <f t="shared" si="9"/>
        <v>-2076.563591987011</v>
      </c>
      <c r="K22" s="279">
        <f t="shared" si="8"/>
        <v>-2076.563591987011</v>
      </c>
      <c r="L22" s="274">
        <f t="shared" si="10"/>
        <v>104.55724707250315</v>
      </c>
    </row>
    <row r="23" spans="1:12" x14ac:dyDescent="0.25">
      <c r="A23" s="275">
        <v>42826</v>
      </c>
      <c r="B23" s="280">
        <f t="shared" si="6"/>
        <v>74.981784900602719</v>
      </c>
      <c r="C23" s="281">
        <f t="shared" si="7"/>
        <v>9195.1097173419166</v>
      </c>
      <c r="D23" s="295">
        <v>1999832.07</v>
      </c>
      <c r="E23" s="295">
        <f t="shared" si="5"/>
        <v>31004.352859999999</v>
      </c>
      <c r="F23" s="299">
        <f t="shared" si="1"/>
        <v>5.6233817407240343</v>
      </c>
      <c r="G23" s="279">
        <f t="shared" si="2"/>
        <v>2928.6296597704968</v>
      </c>
      <c r="H23" s="279">
        <f t="shared" si="3"/>
        <v>54647.411144819998</v>
      </c>
      <c r="I23" s="279">
        <f t="shared" si="4"/>
        <v>174174.9624441331</v>
      </c>
      <c r="J23" s="304">
        <f t="shared" si="9"/>
        <v>-2078.6422342212172</v>
      </c>
      <c r="K23" s="279">
        <f t="shared" si="8"/>
        <v>-2078.6422342212172</v>
      </c>
      <c r="L23" s="274">
        <f t="shared" si="10"/>
        <v>104.55724707250315</v>
      </c>
    </row>
    <row r="24" spans="1:12" x14ac:dyDescent="0.25">
      <c r="A24" s="275">
        <v>42856</v>
      </c>
      <c r="B24" s="280">
        <f t="shared" si="6"/>
        <v>74.981784900602719</v>
      </c>
      <c r="C24" s="281">
        <f t="shared" si="7"/>
        <v>9195.1097173419166</v>
      </c>
      <c r="D24" s="295">
        <v>1062556.24</v>
      </c>
      <c r="E24" s="295">
        <f t="shared" si="5"/>
        <v>31004.352859999999</v>
      </c>
      <c r="F24" s="299">
        <f t="shared" si="1"/>
        <v>5.6290107514755094</v>
      </c>
      <c r="G24" s="279">
        <f t="shared" si="2"/>
        <v>2928.6296597704968</v>
      </c>
      <c r="H24" s="279">
        <f t="shared" si="3"/>
        <v>29035.41181424</v>
      </c>
      <c r="I24" s="279">
        <f t="shared" si="4"/>
        <v>174349.31175588898</v>
      </c>
      <c r="J24" s="304">
        <f t="shared" si="9"/>
        <v>-2080.7229571783682</v>
      </c>
      <c r="K24" s="279">
        <f t="shared" si="8"/>
        <v>-2080.7229571783682</v>
      </c>
      <c r="L24" s="274">
        <f t="shared" si="10"/>
        <v>104.55724707250315</v>
      </c>
    </row>
    <row r="25" spans="1:12" x14ac:dyDescent="0.25">
      <c r="A25" s="275">
        <v>42887</v>
      </c>
      <c r="B25" s="280">
        <f t="shared" si="6"/>
        <v>74.981784900602719</v>
      </c>
      <c r="C25" s="281">
        <f t="shared" si="7"/>
        <v>9195.1097173419166</v>
      </c>
      <c r="D25" s="295">
        <v>786303.55</v>
      </c>
      <c r="E25" s="295">
        <f t="shared" si="5"/>
        <v>31004.352859999999</v>
      </c>
      <c r="F25" s="299">
        <f t="shared" si="1"/>
        <v>5.634645396872382</v>
      </c>
      <c r="G25" s="279">
        <f t="shared" si="2"/>
        <v>2928.6296597704968</v>
      </c>
      <c r="H25" s="279">
        <f t="shared" si="3"/>
        <v>21486.530807300001</v>
      </c>
      <c r="I25" s="279">
        <f t="shared" si="4"/>
        <v>174523.83559148046</v>
      </c>
      <c r="J25" s="304">
        <f t="shared" si="9"/>
        <v>-2082.8057629412506</v>
      </c>
      <c r="K25" s="279">
        <f t="shared" si="8"/>
        <v>-2082.8057629412506</v>
      </c>
      <c r="L25" s="274">
        <f t="shared" si="10"/>
        <v>104.55724707250315</v>
      </c>
    </row>
    <row r="26" spans="1:12" x14ac:dyDescent="0.25">
      <c r="A26" s="275">
        <v>42917</v>
      </c>
      <c r="B26" s="280">
        <f t="shared" si="6"/>
        <v>74.981784900602719</v>
      </c>
      <c r="C26" s="281">
        <f t="shared" si="7"/>
        <v>9195.1097173419166</v>
      </c>
      <c r="D26" s="295">
        <v>1143180.69</v>
      </c>
      <c r="E26" s="295">
        <f t="shared" si="5"/>
        <v>31004.352859999999</v>
      </c>
      <c r="F26" s="299">
        <f t="shared" si="1"/>
        <v>5.6402856825549366</v>
      </c>
      <c r="G26" s="279">
        <f t="shared" si="2"/>
        <v>2928.6296597704968</v>
      </c>
      <c r="H26" s="279">
        <f t="shared" si="3"/>
        <v>31238.555534939998</v>
      </c>
      <c r="I26" s="279">
        <f t="shared" si="4"/>
        <v>174698.53412560606</v>
      </c>
      <c r="J26" s="304">
        <f t="shared" si="9"/>
        <v>-2084.8906535949209</v>
      </c>
      <c r="K26" s="279">
        <f t="shared" si="8"/>
        <v>-2084.8906535949209</v>
      </c>
      <c r="L26" s="274">
        <f t="shared" si="10"/>
        <v>104.55724707250315</v>
      </c>
    </row>
    <row r="27" spans="1:12" x14ac:dyDescent="0.25">
      <c r="A27" s="275">
        <v>42948</v>
      </c>
      <c r="B27" s="280">
        <f t="shared" si="6"/>
        <v>74.981784900602719</v>
      </c>
      <c r="C27" s="281">
        <f t="shared" si="7"/>
        <v>9195.1097173419166</v>
      </c>
      <c r="D27" s="295">
        <v>3487538.75</v>
      </c>
      <c r="E27" s="295">
        <f t="shared" si="5"/>
        <v>31004.352859999999</v>
      </c>
      <c r="F27" s="299">
        <f t="shared" si="1"/>
        <v>5.6459316141691058</v>
      </c>
      <c r="G27" s="279">
        <f t="shared" si="2"/>
        <v>2928.6296597704968</v>
      </c>
      <c r="H27" s="279">
        <f t="shared" si="3"/>
        <v>95300.483882500004</v>
      </c>
      <c r="I27" s="279">
        <f t="shared" si="4"/>
        <v>174873.40753313919</v>
      </c>
      <c r="J27" s="304">
        <f t="shared" si="9"/>
        <v>-2086.9776312261238</v>
      </c>
      <c r="K27" s="279">
        <f t="shared" si="8"/>
        <v>-2086.9776312261238</v>
      </c>
      <c r="L27" s="274">
        <f t="shared" si="10"/>
        <v>104.55724707250315</v>
      </c>
    </row>
    <row r="28" spans="1:12" x14ac:dyDescent="0.25">
      <c r="A28" s="275">
        <v>42979</v>
      </c>
      <c r="B28" s="280">
        <f t="shared" si="6"/>
        <v>74.981784900602719</v>
      </c>
      <c r="C28" s="281">
        <f t="shared" si="7"/>
        <v>9195.1097173419166</v>
      </c>
      <c r="D28" s="295">
        <v>2081172.3</v>
      </c>
      <c r="E28" s="295">
        <f t="shared" si="5"/>
        <v>31004.352859999999</v>
      </c>
      <c r="F28" s="299">
        <f t="shared" si="1"/>
        <v>5.6515831973664721</v>
      </c>
      <c r="G28" s="279">
        <f t="shared" si="2"/>
        <v>2928.6296597704968</v>
      </c>
      <c r="H28" s="279">
        <f t="shared" si="3"/>
        <v>56870.114269800004</v>
      </c>
      <c r="I28" s="279">
        <f t="shared" si="4"/>
        <v>175048.45598912833</v>
      </c>
      <c r="J28" s="304">
        <f t="shared" si="9"/>
        <v>-2089.0666979240486</v>
      </c>
      <c r="K28" s="279">
        <f t="shared" si="8"/>
        <v>-2089.0666979240486</v>
      </c>
      <c r="L28" s="274">
        <f t="shared" si="10"/>
        <v>104.55724707250315</v>
      </c>
    </row>
    <row r="29" spans="1:12" x14ac:dyDescent="0.25">
      <c r="A29" s="275">
        <v>43009</v>
      </c>
      <c r="B29" s="280">
        <f t="shared" si="6"/>
        <v>74.981784900602719</v>
      </c>
      <c r="C29" s="281">
        <f t="shared" si="7"/>
        <v>9195.1097173419166</v>
      </c>
      <c r="D29" s="295">
        <v>1734262.96</v>
      </c>
      <c r="E29" s="295">
        <f t="shared" si="5"/>
        <v>31004.352859999999</v>
      </c>
      <c r="F29" s="299">
        <f t="shared" si="1"/>
        <v>5.6572404378042762</v>
      </c>
      <c r="G29" s="279">
        <f t="shared" si="2"/>
        <v>2928.6296597704968</v>
      </c>
      <c r="H29" s="293">
        <f t="shared" si="3"/>
        <v>47390.469644960001</v>
      </c>
      <c r="I29" s="279">
        <f t="shared" si="4"/>
        <v>175223.67966879712</v>
      </c>
      <c r="J29" s="304">
        <f t="shared" si="9"/>
        <v>-2091.1578557798639</v>
      </c>
      <c r="K29" s="279">
        <f t="shared" si="8"/>
        <v>-2091.1578557798639</v>
      </c>
      <c r="L29" s="274">
        <f t="shared" si="10"/>
        <v>104.55724707250315</v>
      </c>
    </row>
    <row r="30" spans="1:12" x14ac:dyDescent="0.25">
      <c r="A30" s="275">
        <v>43040</v>
      </c>
      <c r="B30" s="280">
        <f t="shared" si="6"/>
        <v>74.981784900602719</v>
      </c>
      <c r="C30" s="281">
        <f t="shared" si="7"/>
        <v>9195.1097173419166</v>
      </c>
      <c r="D30" s="295">
        <v>1508868.5</v>
      </c>
      <c r="E30" s="295">
        <f t="shared" si="5"/>
        <v>31004.352859999999</v>
      </c>
      <c r="F30" s="299">
        <f t="shared" si="1"/>
        <v>5.6629033411454213</v>
      </c>
      <c r="G30" s="279">
        <f t="shared" si="2"/>
        <v>2928.6296597704968</v>
      </c>
      <c r="H30" s="294">
        <f t="shared" si="3"/>
        <v>41231.340630999999</v>
      </c>
      <c r="I30" s="279">
        <f t="shared" si="4"/>
        <v>175399.07874754467</v>
      </c>
      <c r="J30" s="304">
        <f t="shared" si="9"/>
        <v>-2093.2511068867461</v>
      </c>
      <c r="K30" s="279">
        <f t="shared" si="8"/>
        <v>-2093.2511068867461</v>
      </c>
      <c r="L30" s="274">
        <f t="shared" si="10"/>
        <v>104.55724707250315</v>
      </c>
    </row>
    <row r="31" spans="1:12" x14ac:dyDescent="0.25">
      <c r="A31" s="273">
        <v>43070</v>
      </c>
      <c r="B31" s="284">
        <f>B19*VLOOKUP(DATE(YEAR(A31),MONTH(A31)-1,1),Índices!$A$3:$L$50000,2,0)/VLOOKUP(DATE(YEAR($A$7),MONTH($A$7)-1,1),Índices!$A$3:$L$50000,2,0)</f>
        <v>79.624652391235756</v>
      </c>
      <c r="C31" s="285">
        <f t="shared" si="7"/>
        <v>9195.1097173419166</v>
      </c>
      <c r="D31" s="296">
        <v>1830909.7</v>
      </c>
      <c r="E31" s="296">
        <f t="shared" si="5"/>
        <v>31004.352859999999</v>
      </c>
      <c r="F31" s="300">
        <f t="shared" si="1"/>
        <v>5.6685719130584795</v>
      </c>
      <c r="G31" s="286">
        <f t="shared" si="2"/>
        <v>3410.8833944728162</v>
      </c>
      <c r="H31" s="279">
        <f t="shared" si="3"/>
        <v>50031.4384622</v>
      </c>
      <c r="I31" s="279">
        <f t="shared" si="4"/>
        <v>175574.65340094559</v>
      </c>
      <c r="J31" s="305">
        <f t="shared" si="9"/>
        <v>-2095.3464533400838</v>
      </c>
      <c r="K31" s="286">
        <f t="shared" si="8"/>
        <v>-2095.3464533400838</v>
      </c>
      <c r="L31" s="287">
        <f>B31+SUM(G19:K30)/SUM(C19:C30)</f>
        <v>104.93585996383209</v>
      </c>
    </row>
    <row r="32" spans="1:12" x14ac:dyDescent="0.25">
      <c r="A32" s="275">
        <v>43101</v>
      </c>
      <c r="B32" s="280">
        <f t="shared" si="6"/>
        <v>79.624652391235756</v>
      </c>
      <c r="C32" s="281">
        <f t="shared" si="7"/>
        <v>9195.1097173419166</v>
      </c>
      <c r="D32" s="295">
        <v>1515116.51</v>
      </c>
      <c r="E32" s="295">
        <f t="shared" si="5"/>
        <v>31004.352859999999</v>
      </c>
      <c r="F32" s="299">
        <f t="shared" si="1"/>
        <v>5.6742461592176969</v>
      </c>
      <c r="G32" s="279">
        <f t="shared" si="2"/>
        <v>3410.8833944728162</v>
      </c>
      <c r="H32" s="279">
        <f t="shared" si="3"/>
        <v>41402.073752260003</v>
      </c>
      <c r="I32" s="279">
        <f t="shared" si="4"/>
        <v>175750.40380475033</v>
      </c>
      <c r="J32" s="304">
        <f t="shared" si="9"/>
        <v>-2097.4438972373027</v>
      </c>
      <c r="K32" s="279">
        <f t="shared" si="8"/>
        <v>-2097.4438972373027</v>
      </c>
      <c r="L32" s="274">
        <f>L31</f>
        <v>104.93585996383209</v>
      </c>
    </row>
    <row r="33" spans="1:12" x14ac:dyDescent="0.25">
      <c r="A33" s="275">
        <v>43132</v>
      </c>
      <c r="B33" s="280">
        <f t="shared" si="6"/>
        <v>79.624652391235756</v>
      </c>
      <c r="C33" s="281">
        <f t="shared" si="7"/>
        <v>9195.1097173419166</v>
      </c>
      <c r="D33" s="295">
        <v>872174.26</v>
      </c>
      <c r="E33" s="295">
        <f t="shared" si="5"/>
        <v>31004.352859999999</v>
      </c>
      <c r="F33" s="299">
        <f t="shared" si="1"/>
        <v>5.6799260853030002</v>
      </c>
      <c r="G33" s="279">
        <f t="shared" si="2"/>
        <v>3410.8833944728162</v>
      </c>
      <c r="H33" s="279">
        <f t="shared" si="3"/>
        <v>23833.033828759999</v>
      </c>
      <c r="I33" s="279">
        <f t="shared" si="4"/>
        <v>175926.33013488521</v>
      </c>
      <c r="J33" s="304">
        <f t="shared" si="9"/>
        <v>-2099.5434406779532</v>
      </c>
      <c r="K33" s="279">
        <f t="shared" si="8"/>
        <v>-2099.5434406779532</v>
      </c>
      <c r="L33" s="274">
        <f t="shared" ref="L33:L42" si="11">L32</f>
        <v>104.93585996383209</v>
      </c>
    </row>
    <row r="34" spans="1:12" x14ac:dyDescent="0.25">
      <c r="A34" s="275">
        <v>43160</v>
      </c>
      <c r="B34" s="280">
        <f t="shared" si="6"/>
        <v>79.624652391235756</v>
      </c>
      <c r="C34" s="281">
        <f t="shared" si="7"/>
        <v>9195.1097173419166</v>
      </c>
      <c r="D34" s="295">
        <v>1231243.6200000001</v>
      </c>
      <c r="E34" s="295">
        <f t="shared" si="5"/>
        <v>31004.352859999999</v>
      </c>
      <c r="F34" s="299">
        <f t="shared" si="1"/>
        <v>5.6856116970000006</v>
      </c>
      <c r="G34" s="279">
        <f t="shared" si="2"/>
        <v>3410.8833944728162</v>
      </c>
      <c r="H34" s="279">
        <f t="shared" si="3"/>
        <v>33644.963160120002</v>
      </c>
      <c r="I34" s="279">
        <f t="shared" si="4"/>
        <v>176102.43256745266</v>
      </c>
      <c r="J34" s="304">
        <f t="shared" si="9"/>
        <v>-2101.6450857637101</v>
      </c>
      <c r="K34" s="279">
        <f t="shared" si="8"/>
        <v>-2101.6450857637101</v>
      </c>
      <c r="L34" s="274">
        <f t="shared" si="11"/>
        <v>104.93585996383209</v>
      </c>
    </row>
    <row r="35" spans="1:12" x14ac:dyDescent="0.25">
      <c r="A35" s="275">
        <v>43191</v>
      </c>
      <c r="B35" s="280">
        <f t="shared" si="6"/>
        <v>79.624652391235756</v>
      </c>
      <c r="C35" s="281">
        <f t="shared" si="7"/>
        <v>9195.1097173419166</v>
      </c>
      <c r="D35" s="295">
        <v>1649301.89</v>
      </c>
      <c r="E35" s="295">
        <f t="shared" si="5"/>
        <v>31004.352859999999</v>
      </c>
      <c r="F35" s="299">
        <f t="shared" si="1"/>
        <v>5.6913030000000004</v>
      </c>
      <c r="G35" s="279">
        <f t="shared" si="2"/>
        <v>3410.8833944728162</v>
      </c>
      <c r="H35" s="279">
        <f t="shared" si="3"/>
        <v>45068.823446139999</v>
      </c>
      <c r="I35" s="279">
        <f t="shared" si="4"/>
        <v>176278.71127873141</v>
      </c>
      <c r="J35" s="304">
        <f t="shared" si="9"/>
        <v>-2103.7488345982856</v>
      </c>
      <c r="K35" s="279">
        <f t="shared" si="8"/>
        <v>-2103.7488345982856</v>
      </c>
      <c r="L35" s="274">
        <f t="shared" si="11"/>
        <v>104.93585996383209</v>
      </c>
    </row>
    <row r="36" spans="1:12" x14ac:dyDescent="0.25">
      <c r="A36" s="275">
        <v>43221</v>
      </c>
      <c r="B36" s="280">
        <f t="shared" si="6"/>
        <v>79.624652391235756</v>
      </c>
      <c r="C36" s="281">
        <f t="shared" si="7"/>
        <v>9195.1097173419166</v>
      </c>
      <c r="D36" s="295">
        <v>1557552.48</v>
      </c>
      <c r="E36" s="295">
        <f t="shared" si="5"/>
        <v>31004.352859999999</v>
      </c>
      <c r="F36" s="299">
        <v>5.6970000000000001</v>
      </c>
      <c r="G36" s="279">
        <f t="shared" si="2"/>
        <v>3410.8833944728162</v>
      </c>
      <c r="H36" s="279">
        <f t="shared" si="3"/>
        <v>42561.67906848</v>
      </c>
      <c r="I36" s="279">
        <f t="shared" si="4"/>
        <v>176455.16644517658</v>
      </c>
      <c r="J36" s="304">
        <f t="shared" si="9"/>
        <v>-2105.8546892876038</v>
      </c>
      <c r="K36" s="279">
        <f t="shared" si="8"/>
        <v>-2105.8546892876038</v>
      </c>
      <c r="L36" s="274">
        <f t="shared" si="11"/>
        <v>104.93585996383209</v>
      </c>
    </row>
    <row r="37" spans="1:12" x14ac:dyDescent="0.25">
      <c r="A37" s="275">
        <v>43252</v>
      </c>
      <c r="B37" s="280">
        <f t="shared" si="6"/>
        <v>79.624652391235756</v>
      </c>
      <c r="C37" s="281">
        <f t="shared" si="7"/>
        <v>9195.1097173419166</v>
      </c>
      <c r="D37" s="295">
        <v>1317008.5900000001</v>
      </c>
      <c r="E37" s="295">
        <f t="shared" si="5"/>
        <v>31004.352859999999</v>
      </c>
      <c r="F37" s="299">
        <v>5.6970000000000001</v>
      </c>
      <c r="G37" s="279">
        <f t="shared" si="2"/>
        <v>3410.8833944728162</v>
      </c>
      <c r="H37" s="279">
        <f t="shared" si="3"/>
        <v>35988.576730339999</v>
      </c>
      <c r="I37" s="279">
        <f t="shared" si="4"/>
        <v>176631.79824341999</v>
      </c>
      <c r="J37" s="304">
        <f t="shared" si="9"/>
        <v>-2107.9626519395388</v>
      </c>
      <c r="K37" s="279">
        <f t="shared" si="8"/>
        <v>-2107.9626519395388</v>
      </c>
      <c r="L37" s="274">
        <f t="shared" si="11"/>
        <v>104.93585996383209</v>
      </c>
    </row>
    <row r="38" spans="1:12" x14ac:dyDescent="0.25">
      <c r="A38" s="275">
        <v>43282</v>
      </c>
      <c r="B38" s="280">
        <f t="shared" si="6"/>
        <v>79.624652391235756</v>
      </c>
      <c r="C38" s="281">
        <f t="shared" si="7"/>
        <v>9195.1097173419166</v>
      </c>
      <c r="D38" s="295">
        <v>876918.34</v>
      </c>
      <c r="E38" s="295">
        <f t="shared" si="5"/>
        <v>31004.352859999999</v>
      </c>
      <c r="F38" s="299">
        <v>5.6970000000000001</v>
      </c>
      <c r="G38" s="279">
        <f t="shared" si="2"/>
        <v>3410.8833944728162</v>
      </c>
      <c r="H38" s="279">
        <f t="shared" si="3"/>
        <v>23962.67055884</v>
      </c>
      <c r="I38" s="279">
        <f t="shared" si="4"/>
        <v>176631.79824341999</v>
      </c>
      <c r="J38" s="304">
        <f t="shared" si="9"/>
        <v>-1933.2641178139311</v>
      </c>
      <c r="K38" s="279">
        <f t="shared" si="8"/>
        <v>-1933.2641178139311</v>
      </c>
      <c r="L38" s="274">
        <f t="shared" si="11"/>
        <v>104.93585996383209</v>
      </c>
    </row>
    <row r="39" spans="1:12" x14ac:dyDescent="0.25">
      <c r="A39" s="275">
        <v>43313</v>
      </c>
      <c r="B39" s="280">
        <f t="shared" si="6"/>
        <v>79.624652391235756</v>
      </c>
      <c r="C39" s="281">
        <f t="shared" si="7"/>
        <v>9195.1097173419166</v>
      </c>
      <c r="D39" s="295">
        <v>752616.63</v>
      </c>
      <c r="E39" s="295">
        <f t="shared" si="5"/>
        <v>31004.352859999999</v>
      </c>
      <c r="F39" s="299">
        <v>5.6970000000000001</v>
      </c>
      <c r="G39" s="279">
        <f t="shared" si="2"/>
        <v>3410.8833944728162</v>
      </c>
      <c r="H39" s="279">
        <f t="shared" si="3"/>
        <v>20566.002031380001</v>
      </c>
      <c r="I39" s="279">
        <f t="shared" si="4"/>
        <v>176631.79824341999</v>
      </c>
      <c r="J39" s="304">
        <f t="shared" si="9"/>
        <v>-1758.3907102808007</v>
      </c>
      <c r="K39" s="279">
        <f t="shared" si="8"/>
        <v>-1758.3907102808007</v>
      </c>
      <c r="L39" s="274">
        <f t="shared" si="11"/>
        <v>104.93585996383209</v>
      </c>
    </row>
    <row r="40" spans="1:12" x14ac:dyDescent="0.25">
      <c r="A40" s="275">
        <v>43344</v>
      </c>
      <c r="B40" s="280">
        <f t="shared" si="6"/>
        <v>79.624652391235756</v>
      </c>
      <c r="C40" s="281">
        <f t="shared" si="7"/>
        <v>9195.1097173419166</v>
      </c>
      <c r="D40" s="295">
        <v>1615905.75</v>
      </c>
      <c r="E40" s="295">
        <f t="shared" si="5"/>
        <v>31004.352859999999</v>
      </c>
      <c r="F40" s="299">
        <v>5.6970000000000001</v>
      </c>
      <c r="G40" s="279">
        <f t="shared" si="2"/>
        <v>3410.8833944728162</v>
      </c>
      <c r="H40" s="279">
        <f t="shared" si="3"/>
        <v>44156.240524499997</v>
      </c>
      <c r="I40" s="279">
        <f t="shared" si="4"/>
        <v>176631.79824341999</v>
      </c>
      <c r="J40" s="304">
        <f t="shared" si="9"/>
        <v>-1583.3422542916378</v>
      </c>
      <c r="K40" s="279">
        <f t="shared" si="8"/>
        <v>-1583.3422542916378</v>
      </c>
      <c r="L40" s="274">
        <f t="shared" si="11"/>
        <v>104.93585996383209</v>
      </c>
    </row>
    <row r="41" spans="1:12" x14ac:dyDescent="0.25">
      <c r="A41" s="275">
        <v>43374</v>
      </c>
      <c r="B41" s="280">
        <f t="shared" si="6"/>
        <v>79.624652391235756</v>
      </c>
      <c r="C41" s="281">
        <f t="shared" si="7"/>
        <v>9195.1097173419166</v>
      </c>
      <c r="D41" s="295">
        <v>2264685.44</v>
      </c>
      <c r="E41" s="295">
        <f t="shared" si="5"/>
        <v>31004.352859999999</v>
      </c>
      <c r="F41" s="299">
        <v>5.6970000000000001</v>
      </c>
      <c r="G41" s="279">
        <f t="shared" si="2"/>
        <v>3410.8833944728162</v>
      </c>
      <c r="H41" s="293">
        <f t="shared" si="3"/>
        <v>61884.794333439997</v>
      </c>
      <c r="I41" s="279">
        <f t="shared" si="4"/>
        <v>176631.79824341999</v>
      </c>
      <c r="J41" s="304">
        <f t="shared" si="9"/>
        <v>-1408.1185746228439</v>
      </c>
      <c r="K41" s="279">
        <f t="shared" si="8"/>
        <v>-1408.1185746228439</v>
      </c>
      <c r="L41" s="274">
        <f t="shared" si="11"/>
        <v>104.93585996383209</v>
      </c>
    </row>
    <row r="42" spans="1:12" x14ac:dyDescent="0.25">
      <c r="A42" s="288">
        <v>43405</v>
      </c>
      <c r="B42" s="292">
        <f t="shared" si="6"/>
        <v>79.624652391235756</v>
      </c>
      <c r="C42" s="289">
        <f t="shared" si="7"/>
        <v>9195.1097173419166</v>
      </c>
      <c r="D42" s="297">
        <v>2936905.62</v>
      </c>
      <c r="E42" s="297">
        <f t="shared" si="5"/>
        <v>31004.352859999999</v>
      </c>
      <c r="F42" s="301">
        <v>5.6970000000000001</v>
      </c>
      <c r="G42" s="290">
        <f t="shared" si="2"/>
        <v>3410.8833944728162</v>
      </c>
      <c r="H42" s="294">
        <f t="shared" si="3"/>
        <v>80253.882972120002</v>
      </c>
      <c r="I42" s="279">
        <f t="shared" si="4"/>
        <v>176631.79824341999</v>
      </c>
      <c r="J42" s="306">
        <f t="shared" si="9"/>
        <v>-1232.7194958753244</v>
      </c>
      <c r="K42" s="290">
        <f t="shared" si="8"/>
        <v>-1232.7194958753244</v>
      </c>
      <c r="L42" s="291">
        <f t="shared" si="11"/>
        <v>104.93585996383209</v>
      </c>
    </row>
    <row r="43" spans="1:12" x14ac:dyDescent="0.25">
      <c r="A43" s="275">
        <v>43435</v>
      </c>
      <c r="B43" s="280">
        <f>B31*VLOOKUP(DATE(YEAR(A43),MONTH(A43)-1,1),Índices!$A$3:$L$50000,2,0)/VLOOKUP(DATE(YEAR($A$7),MONTH($A$7)-1,1),Índices!$A$3:$L$50000,2,0)</f>
        <v>92.736342994361237</v>
      </c>
      <c r="C43" s="281">
        <f t="shared" si="7"/>
        <v>9195.1097173419166</v>
      </c>
      <c r="D43" s="295">
        <v>3261533.36</v>
      </c>
      <c r="E43" s="295">
        <f t="shared" si="5"/>
        <v>31004.352859999999</v>
      </c>
      <c r="F43" s="299">
        <v>5.6970000000000001</v>
      </c>
      <c r="G43" s="279">
        <f t="shared" si="2"/>
        <v>4130.258944334294</v>
      </c>
      <c r="H43" s="279">
        <f t="shared" si="3"/>
        <v>89124.660595359994</v>
      </c>
      <c r="I43" s="279">
        <f t="shared" si="4"/>
        <v>176631.79824341999</v>
      </c>
      <c r="J43" s="304">
        <f t="shared" si="9"/>
        <v>-1057.1448424744012</v>
      </c>
      <c r="K43" s="279">
        <f t="shared" si="8"/>
        <v>-1057.1448424744012</v>
      </c>
      <c r="L43" s="274">
        <f>B43+SUM(G31:J42)/SUM(C31:C42)</f>
        <v>116.63977253070317</v>
      </c>
    </row>
    <row r="44" spans="1:12" x14ac:dyDescent="0.25">
      <c r="A44" s="275">
        <v>43466</v>
      </c>
      <c r="B44" s="280">
        <f t="shared" ref="B44:B54" si="12">B43</f>
        <v>92.736342994361237</v>
      </c>
      <c r="C44" s="281">
        <f t="shared" si="7"/>
        <v>9195.1097173419166</v>
      </c>
      <c r="D44" s="295">
        <v>3208211.79</v>
      </c>
      <c r="E44" s="295">
        <f t="shared" si="5"/>
        <v>31004.352859999999</v>
      </c>
      <c r="F44" s="299">
        <v>5.6970000000000001</v>
      </c>
      <c r="G44" s="279">
        <f t="shared" si="2"/>
        <v>4130.258944334294</v>
      </c>
      <c r="H44" s="279">
        <f t="shared" si="3"/>
        <v>87667.595373539996</v>
      </c>
      <c r="I44" s="279">
        <f t="shared" si="4"/>
        <v>176631.79824341999</v>
      </c>
      <c r="J44" s="304">
        <f t="shared" si="9"/>
        <v>-881.39443866966758</v>
      </c>
      <c r="K44" s="279">
        <f t="shared" si="8"/>
        <v>-881.39443866966758</v>
      </c>
      <c r="L44" s="274">
        <f>L43</f>
        <v>116.63977253070317</v>
      </c>
    </row>
    <row r="45" spans="1:12" x14ac:dyDescent="0.25">
      <c r="A45" s="275">
        <v>43497</v>
      </c>
      <c r="B45" s="280">
        <f t="shared" si="12"/>
        <v>92.736342994361237</v>
      </c>
      <c r="C45" s="281">
        <f t="shared" si="7"/>
        <v>9195.1097173419166</v>
      </c>
      <c r="D45" s="295">
        <v>2115299.16</v>
      </c>
      <c r="E45" s="295">
        <f t="shared" si="5"/>
        <v>31004.352859999999</v>
      </c>
      <c r="F45" s="299">
        <v>5.6970000000000001</v>
      </c>
      <c r="G45" s="279">
        <f t="shared" si="2"/>
        <v>4130.258944334294</v>
      </c>
      <c r="H45" s="279">
        <f t="shared" si="3"/>
        <v>57802.664846160005</v>
      </c>
      <c r="I45" s="279">
        <f t="shared" si="4"/>
        <v>176631.79824341999</v>
      </c>
      <c r="J45" s="304">
        <f t="shared" si="9"/>
        <v>-705.46810853478382</v>
      </c>
      <c r="K45" s="279">
        <f t="shared" si="8"/>
        <v>-705.46810853478382</v>
      </c>
      <c r="L45" s="274">
        <f t="shared" ref="L45:L54" si="13">L44</f>
        <v>116.63977253070317</v>
      </c>
    </row>
    <row r="46" spans="1:12" x14ac:dyDescent="0.25">
      <c r="A46" s="275">
        <v>43525</v>
      </c>
      <c r="B46" s="280">
        <f t="shared" si="12"/>
        <v>92.736342994361237</v>
      </c>
      <c r="C46" s="281">
        <f t="shared" si="7"/>
        <v>9195.1097173419166</v>
      </c>
      <c r="D46" s="295">
        <v>3066680.1</v>
      </c>
      <c r="E46" s="295">
        <f t="shared" si="5"/>
        <v>31004.352859999999</v>
      </c>
      <c r="F46" s="299">
        <v>5.6970000000000001</v>
      </c>
      <c r="G46" s="279">
        <f t="shared" si="2"/>
        <v>4130.258944334294</v>
      </c>
      <c r="H46" s="279">
        <f t="shared" si="3"/>
        <v>83800.100412600004</v>
      </c>
      <c r="I46" s="279">
        <f t="shared" si="4"/>
        <v>176631.79824341999</v>
      </c>
      <c r="J46" s="304">
        <f t="shared" si="9"/>
        <v>-529.36567596733221</v>
      </c>
      <c r="K46" s="279">
        <f t="shared" si="8"/>
        <v>-529.36567596733221</v>
      </c>
      <c r="L46" s="274">
        <f t="shared" si="13"/>
        <v>116.63977253070317</v>
      </c>
    </row>
    <row r="47" spans="1:12" x14ac:dyDescent="0.25">
      <c r="A47" s="275">
        <v>43556</v>
      </c>
      <c r="B47" s="280">
        <f t="shared" si="12"/>
        <v>92.736342994361237</v>
      </c>
      <c r="C47" s="281">
        <f t="shared" si="7"/>
        <v>9195.1097173419166</v>
      </c>
      <c r="D47" s="295">
        <v>1454689.52</v>
      </c>
      <c r="E47" s="295">
        <f t="shared" si="5"/>
        <v>31004.352859999999</v>
      </c>
      <c r="F47" s="299">
        <v>5.6970000000000001</v>
      </c>
      <c r="G47" s="279">
        <f t="shared" si="2"/>
        <v>4130.258944334294</v>
      </c>
      <c r="H47" s="279">
        <f t="shared" si="3"/>
        <v>39750.845823520001</v>
      </c>
      <c r="I47" s="279">
        <f t="shared" si="4"/>
        <v>176631.79824341999</v>
      </c>
      <c r="J47" s="304">
        <f t="shared" si="9"/>
        <v>-353.08696468861308</v>
      </c>
      <c r="K47" s="279">
        <f t="shared" si="8"/>
        <v>-353.08696468861308</v>
      </c>
      <c r="L47" s="274">
        <f t="shared" si="13"/>
        <v>116.63977253070317</v>
      </c>
    </row>
    <row r="48" spans="1:12" x14ac:dyDescent="0.25">
      <c r="A48" s="275">
        <v>43586</v>
      </c>
      <c r="B48" s="280">
        <f t="shared" si="12"/>
        <v>92.736342994361237</v>
      </c>
      <c r="C48" s="281">
        <f t="shared" si="7"/>
        <v>9195.1097173419166</v>
      </c>
      <c r="D48" s="295">
        <v>1693338.62</v>
      </c>
      <c r="E48" s="295">
        <f t="shared" si="5"/>
        <v>31004.352859999999</v>
      </c>
      <c r="F48" s="299">
        <v>5.6970000000000001</v>
      </c>
      <c r="G48" s="279">
        <f t="shared" si="2"/>
        <v>4130.258944334294</v>
      </c>
      <c r="H48" s="279">
        <f t="shared" si="3"/>
        <v>46272.171130120005</v>
      </c>
      <c r="I48" s="279">
        <f t="shared" si="4"/>
        <v>176631.79824341999</v>
      </c>
      <c r="J48" s="304">
        <f t="shared" si="9"/>
        <v>-176.63179824341205</v>
      </c>
      <c r="K48" s="279">
        <f t="shared" si="8"/>
        <v>-176.63179824341205</v>
      </c>
      <c r="L48" s="274">
        <f t="shared" si="13"/>
        <v>116.63977253070317</v>
      </c>
    </row>
    <row r="49" spans="1:13" x14ac:dyDescent="0.25">
      <c r="A49" s="275">
        <v>43617</v>
      </c>
      <c r="B49" s="280">
        <f t="shared" si="12"/>
        <v>92.736342994361237</v>
      </c>
      <c r="C49" s="281">
        <f t="shared" si="7"/>
        <v>9195.1097173419166</v>
      </c>
      <c r="D49" s="295">
        <v>1469912.45</v>
      </c>
      <c r="E49" s="295">
        <f t="shared" si="5"/>
        <v>31004.352859999999</v>
      </c>
      <c r="F49" s="299">
        <v>5.6970000000000001</v>
      </c>
      <c r="G49" s="279">
        <f t="shared" si="2"/>
        <v>4130.258944334294</v>
      </c>
      <c r="H49" s="279">
        <f t="shared" si="3"/>
        <v>40166.827608699998</v>
      </c>
      <c r="I49" s="279">
        <f t="shared" si="4"/>
        <v>176631.79824341999</v>
      </c>
      <c r="J49" s="304">
        <f t="shared" si="9"/>
        <v>0</v>
      </c>
      <c r="K49" s="279">
        <f t="shared" si="8"/>
        <v>0</v>
      </c>
      <c r="L49" s="274">
        <f t="shared" si="13"/>
        <v>116.63977253070317</v>
      </c>
    </row>
    <row r="50" spans="1:13" x14ac:dyDescent="0.25">
      <c r="A50" s="275">
        <v>43647</v>
      </c>
      <c r="B50" s="280">
        <f t="shared" si="12"/>
        <v>92.736342994361237</v>
      </c>
      <c r="C50" s="281">
        <f t="shared" si="7"/>
        <v>9195.1097173419166</v>
      </c>
      <c r="D50" s="295">
        <v>1690591.39</v>
      </c>
      <c r="E50" s="295">
        <f t="shared" si="5"/>
        <v>31004.352859999999</v>
      </c>
      <c r="F50" s="299">
        <v>5.9939999999999998</v>
      </c>
      <c r="G50" s="279">
        <f t="shared" si="2"/>
        <v>4130.258944334294</v>
      </c>
      <c r="H50" s="279">
        <f t="shared" si="3"/>
        <v>46197.100323139995</v>
      </c>
      <c r="I50" s="279">
        <f t="shared" si="4"/>
        <v>176631.79824341999</v>
      </c>
      <c r="J50" s="304">
        <f t="shared" si="9"/>
        <v>0</v>
      </c>
      <c r="K50" s="279">
        <f t="shared" si="8"/>
        <v>0</v>
      </c>
      <c r="L50" s="274">
        <f t="shared" si="13"/>
        <v>116.63977253070317</v>
      </c>
    </row>
    <row r="51" spans="1:13" x14ac:dyDescent="0.25">
      <c r="A51" s="275">
        <v>43678</v>
      </c>
      <c r="B51" s="280">
        <f t="shared" si="12"/>
        <v>92.736342994361237</v>
      </c>
      <c r="C51" s="281">
        <f t="shared" si="7"/>
        <v>9195.1097173419166</v>
      </c>
      <c r="D51" s="295">
        <v>2730380.93</v>
      </c>
      <c r="E51" s="295">
        <f t="shared" si="5"/>
        <v>31004.352859999999</v>
      </c>
      <c r="F51" s="299">
        <v>5.9939999999999998</v>
      </c>
      <c r="G51" s="279">
        <f t="shared" si="2"/>
        <v>4130.258944334294</v>
      </c>
      <c r="H51" s="279">
        <f t="shared" si="3"/>
        <v>74610.389293180007</v>
      </c>
      <c r="I51" s="279">
        <f t="shared" si="4"/>
        <v>185840.09104283998</v>
      </c>
      <c r="J51" s="304">
        <f t="shared" si="9"/>
        <v>-9208.2927994199854</v>
      </c>
      <c r="K51" s="279">
        <f t="shared" si="8"/>
        <v>-9208.2927994199854</v>
      </c>
      <c r="L51" s="274">
        <f t="shared" si="13"/>
        <v>116.63977253070317</v>
      </c>
    </row>
    <row r="52" spans="1:13" x14ac:dyDescent="0.25">
      <c r="A52" s="275">
        <v>43709</v>
      </c>
      <c r="B52" s="280">
        <f t="shared" si="12"/>
        <v>92.736342994361237</v>
      </c>
      <c r="C52" s="281">
        <f t="shared" si="7"/>
        <v>9195.1097173419166</v>
      </c>
      <c r="D52" s="295">
        <v>3273971.5</v>
      </c>
      <c r="E52" s="295">
        <f t="shared" si="5"/>
        <v>31004.352859999999</v>
      </c>
      <c r="F52" s="299">
        <v>5.9939999999999998</v>
      </c>
      <c r="G52" s="279">
        <f t="shared" si="2"/>
        <v>4130.258944334294</v>
      </c>
      <c r="H52" s="279">
        <f t="shared" si="3"/>
        <v>89464.545209000004</v>
      </c>
      <c r="I52" s="279">
        <f t="shared" si="4"/>
        <v>185840.09104283998</v>
      </c>
      <c r="J52" s="304">
        <f t="shared" si="9"/>
        <v>-9208.2927994199854</v>
      </c>
      <c r="K52" s="279">
        <f t="shared" si="8"/>
        <v>-9208.2927994199854</v>
      </c>
      <c r="L52" s="274">
        <f t="shared" si="13"/>
        <v>116.63977253070317</v>
      </c>
    </row>
    <row r="53" spans="1:13" x14ac:dyDescent="0.25">
      <c r="A53" s="275">
        <v>43739</v>
      </c>
      <c r="B53" s="280">
        <f t="shared" si="12"/>
        <v>92.736342994361237</v>
      </c>
      <c r="C53" s="281">
        <f t="shared" si="7"/>
        <v>9195.1097173419166</v>
      </c>
      <c r="D53" s="295">
        <v>1830791</v>
      </c>
      <c r="E53" s="295">
        <f t="shared" si="5"/>
        <v>31004.352859999999</v>
      </c>
      <c r="F53" s="299">
        <v>5.9939999999999998</v>
      </c>
      <c r="G53" s="279">
        <f t="shared" si="2"/>
        <v>4130.258944334294</v>
      </c>
      <c r="H53" s="293">
        <f>AVERAGE(H43:H52)</f>
        <v>65485.690061531997</v>
      </c>
      <c r="I53" s="279">
        <f t="shared" si="4"/>
        <v>185840.09104283998</v>
      </c>
      <c r="J53" s="304">
        <f t="shared" si="9"/>
        <v>-9208.2927994199854</v>
      </c>
      <c r="K53" s="279">
        <f t="shared" si="8"/>
        <v>-9208.2927994199854</v>
      </c>
      <c r="L53" s="274">
        <f t="shared" si="13"/>
        <v>116.63977253070317</v>
      </c>
    </row>
    <row r="54" spans="1:13" x14ac:dyDescent="0.25">
      <c r="A54" s="275">
        <v>43770</v>
      </c>
      <c r="B54" s="280">
        <f t="shared" si="12"/>
        <v>92.736342994361237</v>
      </c>
      <c r="C54" s="281">
        <f t="shared" si="7"/>
        <v>9195.1097173419166</v>
      </c>
      <c r="D54" s="295">
        <v>1273428.3700000001</v>
      </c>
      <c r="E54" s="295">
        <f t="shared" si="5"/>
        <v>31004.352859999999</v>
      </c>
      <c r="F54" s="299">
        <v>5.9939999999999998</v>
      </c>
      <c r="G54" s="279">
        <f t="shared" si="2"/>
        <v>4130.258944334294</v>
      </c>
      <c r="H54" s="294">
        <f>H53</f>
        <v>65485.690061531997</v>
      </c>
      <c r="I54" s="279">
        <f t="shared" si="4"/>
        <v>185840.09104283998</v>
      </c>
      <c r="J54" s="304">
        <f t="shared" si="9"/>
        <v>-9208.2927994200145</v>
      </c>
      <c r="K54" s="279">
        <f t="shared" si="8"/>
        <v>-9208.2927994200145</v>
      </c>
      <c r="L54" s="274">
        <f t="shared" si="13"/>
        <v>116.63977253070317</v>
      </c>
    </row>
    <row r="55" spans="1:13" x14ac:dyDescent="0.25">
      <c r="A55" s="273">
        <v>43800</v>
      </c>
      <c r="B55" s="284">
        <f>B43*VLOOKUP(DATE(YEAR(A55),MONTH(A55)-1,1),Índices!$A$3:$L$50000,2,0)/VLOOKUP(DATE(YEAR($A$7),MONTH($A$7)-1,1),Índices!$A$3:$L$50000,2,0)</f>
        <v>112.29498807786527</v>
      </c>
      <c r="C55" s="285">
        <f t="shared" si="7"/>
        <v>9195.1097173419166</v>
      </c>
      <c r="D55" s="296">
        <v>1244062</v>
      </c>
      <c r="E55" s="296">
        <f t="shared" si="5"/>
        <v>31004.352859999999</v>
      </c>
      <c r="F55" s="300">
        <v>5.9939999999999998</v>
      </c>
      <c r="G55" s="286">
        <f>0.004*B67*C67</f>
        <v>3067.5072221088258</v>
      </c>
      <c r="H55" s="279">
        <f>D56*0.027326</f>
        <v>88463.417849560006</v>
      </c>
      <c r="I55" s="279">
        <f t="shared" si="4"/>
        <v>185840.09104283998</v>
      </c>
      <c r="J55" s="305">
        <f t="shared" si="9"/>
        <v>-9208.2927994199563</v>
      </c>
      <c r="K55" s="286">
        <f>(+H43+I43)-(0.027326*D43+I55)</f>
        <v>-9208.2927994199563</v>
      </c>
      <c r="L55" s="287">
        <f>B55+SUM(G43:J54)/SUM(C43:C54)</f>
        <v>139.04172235551417</v>
      </c>
      <c r="M55" s="283"/>
    </row>
    <row r="56" spans="1:13" x14ac:dyDescent="0.25">
      <c r="A56" s="275">
        <v>43831</v>
      </c>
      <c r="B56" s="280">
        <f t="shared" ref="B56:B90" si="14">B55</f>
        <v>112.29498807786527</v>
      </c>
      <c r="C56" s="281">
        <f t="shared" si="7"/>
        <v>9195.1097173419166</v>
      </c>
      <c r="D56" s="295">
        <v>3237335.06</v>
      </c>
      <c r="E56" s="295">
        <f t="shared" si="5"/>
        <v>31004.352859999999</v>
      </c>
      <c r="F56" s="299">
        <v>5.9939999999999998</v>
      </c>
      <c r="G56" s="279">
        <f t="shared" ref="G56:G66" si="15">0.004*B68*C68</f>
        <v>3067.5072221088258</v>
      </c>
      <c r="H56" s="279">
        <f t="shared" ref="H56:H64" si="16">D57*0.027326</f>
        <v>53676.858027000002</v>
      </c>
      <c r="I56" s="279">
        <f t="shared" si="4"/>
        <v>185840.09104283998</v>
      </c>
      <c r="J56" s="304">
        <f t="shared" si="9"/>
        <v>-9208.2927994200145</v>
      </c>
      <c r="K56" s="279">
        <f t="shared" ref="K56:K66" si="17">(+H44+I44)-(0.027326*D44+I56)</f>
        <v>-9208.2927994200145</v>
      </c>
      <c r="L56" s="274">
        <f>L55</f>
        <v>139.04172235551417</v>
      </c>
      <c r="M56" s="283"/>
    </row>
    <row r="57" spans="1:13" x14ac:dyDescent="0.25">
      <c r="A57" s="275">
        <v>43862</v>
      </c>
      <c r="B57" s="280">
        <f t="shared" si="14"/>
        <v>112.29498807786527</v>
      </c>
      <c r="C57" s="281">
        <f t="shared" si="7"/>
        <v>9195.1097173419166</v>
      </c>
      <c r="D57" s="295">
        <v>1964314.5</v>
      </c>
      <c r="E57" s="295">
        <f t="shared" si="5"/>
        <v>31004.352859999999</v>
      </c>
      <c r="F57" s="299">
        <v>5.9939999999999998</v>
      </c>
      <c r="G57" s="279">
        <f t="shared" si="15"/>
        <v>3067.5072221088258</v>
      </c>
      <c r="H57" s="279">
        <f t="shared" si="16"/>
        <v>28496.670160139998</v>
      </c>
      <c r="I57" s="279">
        <f t="shared" si="4"/>
        <v>185840.09104283998</v>
      </c>
      <c r="J57" s="304">
        <f t="shared" si="9"/>
        <v>-9208.2927994199854</v>
      </c>
      <c r="K57" s="279">
        <f t="shared" si="17"/>
        <v>-9208.2927994199854</v>
      </c>
      <c r="L57" s="274">
        <f t="shared" ref="L57:L66" si="18">L56</f>
        <v>139.04172235551417</v>
      </c>
      <c r="M57" s="283"/>
    </row>
    <row r="58" spans="1:13" x14ac:dyDescent="0.25">
      <c r="A58" s="275">
        <v>43891</v>
      </c>
      <c r="B58" s="280">
        <f t="shared" si="14"/>
        <v>112.29498807786527</v>
      </c>
      <c r="C58" s="281">
        <f t="shared" si="7"/>
        <v>9195.1097173419166</v>
      </c>
      <c r="D58" s="295">
        <v>1042840.89</v>
      </c>
      <c r="E58" s="295">
        <f t="shared" si="5"/>
        <v>31004.352859999999</v>
      </c>
      <c r="F58" s="299">
        <v>5.9939999999999998</v>
      </c>
      <c r="G58" s="279">
        <f t="shared" si="15"/>
        <v>3067.5072221088258</v>
      </c>
      <c r="H58" s="279">
        <f t="shared" si="16"/>
        <v>19646.578318899999</v>
      </c>
      <c r="I58" s="279">
        <f t="shared" si="4"/>
        <v>185840.09104283998</v>
      </c>
      <c r="J58" s="304">
        <f t="shared" si="9"/>
        <v>-9208.2927994200145</v>
      </c>
      <c r="K58" s="279">
        <f t="shared" si="17"/>
        <v>-9208.2927994200145</v>
      </c>
      <c r="L58" s="274">
        <f t="shared" si="18"/>
        <v>139.04172235551417</v>
      </c>
      <c r="M58" s="283"/>
    </row>
    <row r="59" spans="1:13" x14ac:dyDescent="0.25">
      <c r="A59" s="275">
        <v>43922</v>
      </c>
      <c r="B59" s="280">
        <f t="shared" si="14"/>
        <v>112.29498807786527</v>
      </c>
      <c r="C59" s="281">
        <f t="shared" si="7"/>
        <v>9195.1097173419166</v>
      </c>
      <c r="D59" s="295">
        <v>718970.15</v>
      </c>
      <c r="E59" s="295">
        <f t="shared" si="5"/>
        <v>31004.352859999999</v>
      </c>
      <c r="F59" s="299">
        <v>5.9939999999999998</v>
      </c>
      <c r="G59" s="279">
        <f t="shared" si="15"/>
        <v>3067.5072221088258</v>
      </c>
      <c r="H59" s="279">
        <f t="shared" si="16"/>
        <v>10114.12920492</v>
      </c>
      <c r="I59" s="279">
        <f t="shared" si="4"/>
        <v>185840.09104283998</v>
      </c>
      <c r="J59" s="304">
        <f t="shared" si="9"/>
        <v>-9208.2927994199854</v>
      </c>
      <c r="K59" s="279">
        <f t="shared" si="17"/>
        <v>-9208.2927994199854</v>
      </c>
      <c r="L59" s="274">
        <f t="shared" si="18"/>
        <v>139.04172235551417</v>
      </c>
      <c r="M59" s="283"/>
    </row>
    <row r="60" spans="1:13" x14ac:dyDescent="0.25">
      <c r="A60" s="275">
        <v>43952</v>
      </c>
      <c r="B60" s="280">
        <f t="shared" si="14"/>
        <v>112.29498807786527</v>
      </c>
      <c r="C60" s="281">
        <f t="shared" si="7"/>
        <v>9195.1097173419166</v>
      </c>
      <c r="D60" s="295">
        <v>370128.42</v>
      </c>
      <c r="E60" s="295">
        <f t="shared" si="5"/>
        <v>31004.352859999999</v>
      </c>
      <c r="F60" s="299">
        <v>5.9939999999999998</v>
      </c>
      <c r="G60" s="279">
        <f t="shared" si="15"/>
        <v>3067.5072221088258</v>
      </c>
      <c r="H60" s="279">
        <f t="shared" si="16"/>
        <v>50586.936474151997</v>
      </c>
      <c r="I60" s="279">
        <f t="shared" si="4"/>
        <v>185840.09104283998</v>
      </c>
      <c r="J60" s="304">
        <f t="shared" si="9"/>
        <v>-9208.2927994199854</v>
      </c>
      <c r="K60" s="279">
        <f t="shared" si="17"/>
        <v>-9208.2927994199854</v>
      </c>
      <c r="L60" s="274">
        <f t="shared" si="18"/>
        <v>139.04172235551417</v>
      </c>
      <c r="M60" s="283"/>
    </row>
    <row r="61" spans="1:13" x14ac:dyDescent="0.25">
      <c r="A61" s="275">
        <v>43983</v>
      </c>
      <c r="B61" s="280">
        <f t="shared" si="14"/>
        <v>112.29498807786527</v>
      </c>
      <c r="C61" s="281">
        <f t="shared" si="7"/>
        <v>9195.1097173419166</v>
      </c>
      <c r="D61" s="295">
        <v>1851238.2519999999</v>
      </c>
      <c r="E61" s="295">
        <f t="shared" si="5"/>
        <v>31004.352859999999</v>
      </c>
      <c r="F61" s="299">
        <v>5.9939999999999998</v>
      </c>
      <c r="G61" s="279">
        <f t="shared" si="15"/>
        <v>3067.5072221088258</v>
      </c>
      <c r="H61" s="279">
        <f t="shared" si="16"/>
        <v>46160.387678184001</v>
      </c>
      <c r="I61" s="279">
        <f t="shared" si="4"/>
        <v>185840.09104283998</v>
      </c>
      <c r="J61" s="304">
        <f t="shared" si="9"/>
        <v>-9208.2927994199854</v>
      </c>
      <c r="K61" s="279">
        <f t="shared" si="17"/>
        <v>-9208.2927994199854</v>
      </c>
      <c r="L61" s="274">
        <f t="shared" si="18"/>
        <v>139.04172235551417</v>
      </c>
      <c r="M61" s="283"/>
    </row>
    <row r="62" spans="1:13" x14ac:dyDescent="0.25">
      <c r="A62" s="275">
        <v>44013</v>
      </c>
      <c r="B62" s="280">
        <f t="shared" si="14"/>
        <v>112.29498807786527</v>
      </c>
      <c r="C62" s="281">
        <f t="shared" si="7"/>
        <v>9195.1097173419166</v>
      </c>
      <c r="D62" s="295">
        <v>1689247.8840000001</v>
      </c>
      <c r="E62" s="295">
        <f t="shared" si="5"/>
        <v>31004.352859999999</v>
      </c>
      <c r="F62" s="299">
        <v>6.1449999999999996</v>
      </c>
      <c r="G62" s="279">
        <f t="shared" si="15"/>
        <v>3067.5072221088258</v>
      </c>
      <c r="H62" s="279">
        <f t="shared" si="16"/>
        <v>1705.4476314199999</v>
      </c>
      <c r="I62" s="279">
        <f t="shared" si="4"/>
        <v>185840.09104283998</v>
      </c>
      <c r="J62" s="304">
        <f t="shared" si="9"/>
        <v>-9208.2927994199563</v>
      </c>
      <c r="K62" s="279">
        <f t="shared" si="17"/>
        <v>-9208.2927994199563</v>
      </c>
      <c r="L62" s="274">
        <f t="shared" si="18"/>
        <v>139.04172235551417</v>
      </c>
      <c r="M62" s="283"/>
    </row>
    <row r="63" spans="1:13" x14ac:dyDescent="0.25">
      <c r="A63" s="275">
        <v>44044</v>
      </c>
      <c r="B63" s="280">
        <f t="shared" si="14"/>
        <v>112.29498807786527</v>
      </c>
      <c r="C63" s="281">
        <f t="shared" si="7"/>
        <v>9195.1097173419166</v>
      </c>
      <c r="D63" s="295">
        <v>62411.17</v>
      </c>
      <c r="E63" s="295">
        <f t="shared" si="5"/>
        <v>31004.352859999999</v>
      </c>
      <c r="F63" s="299">
        <v>6.1449999999999996</v>
      </c>
      <c r="G63" s="279">
        <f t="shared" si="15"/>
        <v>3067.5072221088258</v>
      </c>
      <c r="H63" s="279">
        <f t="shared" si="16"/>
        <v>81187.369737240006</v>
      </c>
      <c r="I63" s="279">
        <f t="shared" ref="I63:I78" si="19">F62*E63</f>
        <v>190521.74832469999</v>
      </c>
      <c r="J63" s="304">
        <f t="shared" si="9"/>
        <v>-4681.6572818600107</v>
      </c>
      <c r="K63" s="279">
        <f t="shared" si="17"/>
        <v>-4681.6572818600107</v>
      </c>
      <c r="L63" s="274">
        <f t="shared" si="18"/>
        <v>139.04172235551417</v>
      </c>
      <c r="M63" s="283"/>
    </row>
    <row r="64" spans="1:13" x14ac:dyDescent="0.25">
      <c r="A64" s="275">
        <v>44075</v>
      </c>
      <c r="B64" s="280">
        <f t="shared" si="14"/>
        <v>112.29498807786527</v>
      </c>
      <c r="C64" s="281">
        <f t="shared" si="7"/>
        <v>9195.1097173419166</v>
      </c>
      <c r="D64" s="295">
        <v>2971066.74</v>
      </c>
      <c r="E64" s="295">
        <f t="shared" si="5"/>
        <v>31004.352859999999</v>
      </c>
      <c r="F64" s="299">
        <v>6.1449999999999996</v>
      </c>
      <c r="G64" s="279">
        <f t="shared" si="15"/>
        <v>3067.5072221088258</v>
      </c>
      <c r="H64" s="279">
        <f t="shared" si="16"/>
        <v>94823.727707019993</v>
      </c>
      <c r="I64" s="279">
        <f t="shared" si="19"/>
        <v>190521.74832469999</v>
      </c>
      <c r="J64" s="304">
        <f t="shared" si="9"/>
        <v>-4681.6572818600107</v>
      </c>
      <c r="K64" s="279">
        <f t="shared" si="17"/>
        <v>-4681.6572818600107</v>
      </c>
      <c r="L64" s="274">
        <f t="shared" si="18"/>
        <v>139.04172235551417</v>
      </c>
      <c r="M64" s="283"/>
    </row>
    <row r="65" spans="1:13" x14ac:dyDescent="0.25">
      <c r="A65" s="275">
        <v>44105</v>
      </c>
      <c r="B65" s="280">
        <f t="shared" si="14"/>
        <v>112.29498807786527</v>
      </c>
      <c r="C65" s="281">
        <f t="shared" si="7"/>
        <v>9195.1097173419166</v>
      </c>
      <c r="D65" s="295">
        <v>3470091.77</v>
      </c>
      <c r="E65" s="295">
        <f t="shared" si="5"/>
        <v>31004.352859999999</v>
      </c>
      <c r="F65" s="299">
        <v>6.1449999999999996</v>
      </c>
      <c r="G65" s="279">
        <f t="shared" si="15"/>
        <v>3067.5072221088258</v>
      </c>
      <c r="H65" s="293">
        <f>AVERAGE(H55:H64)</f>
        <v>47486.152278853602</v>
      </c>
      <c r="I65" s="279">
        <f t="shared" si="19"/>
        <v>190521.74832469999</v>
      </c>
      <c r="J65" s="304">
        <f t="shared" si="9"/>
        <v>10775.837913671974</v>
      </c>
      <c r="K65" s="279">
        <f t="shared" si="17"/>
        <v>10775.837913671974</v>
      </c>
      <c r="L65" s="274">
        <f t="shared" si="18"/>
        <v>139.04172235551417</v>
      </c>
      <c r="M65" s="283"/>
    </row>
    <row r="66" spans="1:13" x14ac:dyDescent="0.25">
      <c r="A66" s="288">
        <v>44136</v>
      </c>
      <c r="B66" s="292">
        <f t="shared" si="14"/>
        <v>112.29498807786527</v>
      </c>
      <c r="C66" s="289">
        <f t="shared" si="7"/>
        <v>9195.1097173419166</v>
      </c>
      <c r="D66" s="297"/>
      <c r="E66" s="297">
        <f t="shared" si="5"/>
        <v>31004.352859999999</v>
      </c>
      <c r="F66" s="301">
        <v>6.1449999999999996</v>
      </c>
      <c r="G66" s="290">
        <f t="shared" si="15"/>
        <v>3067.5072221088258</v>
      </c>
      <c r="H66" s="294">
        <f>H65</f>
        <v>47486.152278853602</v>
      </c>
      <c r="I66" s="279">
        <f t="shared" si="19"/>
        <v>190521.74832469999</v>
      </c>
      <c r="J66" s="306">
        <f t="shared" si="9"/>
        <v>26006.329141051974</v>
      </c>
      <c r="K66" s="290">
        <f t="shared" si="17"/>
        <v>26006.329141051974</v>
      </c>
      <c r="L66" s="291">
        <f t="shared" si="18"/>
        <v>139.04172235551417</v>
      </c>
      <c r="M66" s="283"/>
    </row>
    <row r="67" spans="1:13" x14ac:dyDescent="0.25">
      <c r="A67" s="275">
        <v>44166</v>
      </c>
      <c r="B67" s="298">
        <v>83.400506258330111</v>
      </c>
      <c r="C67" s="295">
        <f t="shared" ref="C67" si="20">110341.316608103/12</f>
        <v>9195.1097173419166</v>
      </c>
      <c r="D67" s="295"/>
      <c r="E67" s="295">
        <f t="shared" si="5"/>
        <v>31004.352859999999</v>
      </c>
      <c r="F67" s="299">
        <v>6.1449999999999996</v>
      </c>
      <c r="G67" s="279">
        <f>0.004*B67*C67</f>
        <v>3067.5072221088258</v>
      </c>
      <c r="H67" s="279">
        <f t="shared" si="3"/>
        <v>0</v>
      </c>
      <c r="I67" s="279">
        <f t="shared" si="19"/>
        <v>190521.74832469999</v>
      </c>
      <c r="J67" s="304">
        <f t="shared" si="9"/>
        <v>83781.760567699966</v>
      </c>
      <c r="K67" s="279">
        <f t="shared" ref="K67:K73" si="21">(G55+H55+I55)-(G67+H67+I67)</f>
        <v>83781.760567699966</v>
      </c>
      <c r="L67" s="274">
        <f>B67+SUM(G55:J66)/SUM(C55:C66)</f>
        <v>108.8597288968102</v>
      </c>
      <c r="M67" s="283"/>
    </row>
    <row r="68" spans="1:13" x14ac:dyDescent="0.25">
      <c r="A68" s="275">
        <v>44197</v>
      </c>
      <c r="B68" s="280">
        <f t="shared" si="14"/>
        <v>83.400506258330111</v>
      </c>
      <c r="C68" s="281">
        <f>C67</f>
        <v>9195.1097173419166</v>
      </c>
      <c r="D68" s="295"/>
      <c r="E68" s="295">
        <f t="shared" si="5"/>
        <v>31004.352859999999</v>
      </c>
      <c r="F68" s="299">
        <v>6.1449999999999996</v>
      </c>
      <c r="G68" s="279">
        <f>0.004*B68*C68</f>
        <v>3067.5072221088258</v>
      </c>
      <c r="H68" s="279">
        <f t="shared" si="3"/>
        <v>0</v>
      </c>
      <c r="I68" s="279">
        <f t="shared" si="19"/>
        <v>190521.74832469999</v>
      </c>
      <c r="J68" s="304">
        <f t="shared" si="9"/>
        <v>48995.20074513997</v>
      </c>
      <c r="K68" s="279">
        <f t="shared" si="21"/>
        <v>48995.20074513997</v>
      </c>
      <c r="L68" s="274">
        <f>L67</f>
        <v>108.8597288968102</v>
      </c>
      <c r="M68" s="283"/>
    </row>
    <row r="69" spans="1:13" x14ac:dyDescent="0.25">
      <c r="A69" s="275">
        <v>44228</v>
      </c>
      <c r="B69" s="280">
        <f t="shared" si="14"/>
        <v>83.400506258330111</v>
      </c>
      <c r="C69" s="281">
        <f t="shared" ref="C69:C114" si="22">C68</f>
        <v>9195.1097173419166</v>
      </c>
      <c r="D69" s="295"/>
      <c r="E69" s="295">
        <f t="shared" si="5"/>
        <v>31004.352859999999</v>
      </c>
      <c r="F69" s="299">
        <v>6.1449999999999996</v>
      </c>
      <c r="G69" s="279">
        <f t="shared" ref="G69:G71" si="23">12*0.004*B69*C69</f>
        <v>36810.08666530592</v>
      </c>
      <c r="H69" s="279">
        <f t="shared" si="3"/>
        <v>0</v>
      </c>
      <c r="I69" s="279">
        <f t="shared" si="19"/>
        <v>190521.74832469999</v>
      </c>
      <c r="J69" s="304">
        <f t="shared" si="9"/>
        <v>-9927.5665649170987</v>
      </c>
      <c r="K69" s="279">
        <f t="shared" si="21"/>
        <v>-9927.5665649170987</v>
      </c>
      <c r="L69" s="274">
        <f t="shared" ref="L69:L78" si="24">L68</f>
        <v>108.8597288968102</v>
      </c>
      <c r="M69" s="283"/>
    </row>
    <row r="70" spans="1:13" x14ac:dyDescent="0.25">
      <c r="A70" s="275">
        <v>44256</v>
      </c>
      <c r="B70" s="280">
        <f t="shared" si="14"/>
        <v>83.400506258330111</v>
      </c>
      <c r="C70" s="281">
        <f t="shared" si="22"/>
        <v>9195.1097173419166</v>
      </c>
      <c r="D70" s="295"/>
      <c r="E70" s="295">
        <f t="shared" si="5"/>
        <v>31004.352859999999</v>
      </c>
      <c r="F70" s="299">
        <v>6.1449999999999996</v>
      </c>
      <c r="G70" s="279">
        <f t="shared" si="23"/>
        <v>36810.08666530592</v>
      </c>
      <c r="H70" s="279">
        <f t="shared" si="3"/>
        <v>0</v>
      </c>
      <c r="I70" s="279">
        <f t="shared" si="19"/>
        <v>190521.74832469999</v>
      </c>
      <c r="J70" s="304">
        <f t="shared" si="9"/>
        <v>-18777.658406157105</v>
      </c>
      <c r="K70" s="279">
        <f t="shared" si="21"/>
        <v>-18777.658406157105</v>
      </c>
      <c r="L70" s="274">
        <f t="shared" si="24"/>
        <v>108.8597288968102</v>
      </c>
    </row>
    <row r="71" spans="1:13" x14ac:dyDescent="0.25">
      <c r="A71" s="275">
        <v>44287</v>
      </c>
      <c r="B71" s="280">
        <f t="shared" si="14"/>
        <v>83.400506258330111</v>
      </c>
      <c r="C71" s="281">
        <f t="shared" si="22"/>
        <v>9195.1097173419166</v>
      </c>
      <c r="D71" s="295"/>
      <c r="E71" s="295">
        <f t="shared" si="5"/>
        <v>31004.352859999999</v>
      </c>
      <c r="F71" s="299">
        <v>6.1449999999999996</v>
      </c>
      <c r="G71" s="279">
        <f t="shared" si="23"/>
        <v>36810.08666530592</v>
      </c>
      <c r="H71" s="279">
        <f t="shared" si="3"/>
        <v>0</v>
      </c>
      <c r="I71" s="279">
        <f t="shared" si="19"/>
        <v>190521.74832469999</v>
      </c>
      <c r="J71" s="304">
        <f t="shared" si="9"/>
        <v>-28310.107520137099</v>
      </c>
      <c r="K71" s="279">
        <f t="shared" si="21"/>
        <v>-28310.107520137099</v>
      </c>
      <c r="L71" s="274">
        <f t="shared" si="24"/>
        <v>108.8597288968102</v>
      </c>
    </row>
    <row r="72" spans="1:13" x14ac:dyDescent="0.25">
      <c r="A72" s="275">
        <v>44317</v>
      </c>
      <c r="B72" s="280">
        <f t="shared" si="14"/>
        <v>83.400506258330111</v>
      </c>
      <c r="C72" s="281">
        <f t="shared" si="22"/>
        <v>9195.1097173419166</v>
      </c>
      <c r="D72" s="295"/>
      <c r="E72" s="295">
        <f t="shared" ref="E72:E73" si="25">0.027326*1134610</f>
        <v>31004.352859999999</v>
      </c>
      <c r="F72" s="299">
        <v>6.1449999999999996</v>
      </c>
      <c r="G72" s="279">
        <f t="shared" ref="G72:G90" si="26">12*0.004*B72*C72</f>
        <v>36810.08666530592</v>
      </c>
      <c r="H72" s="279">
        <f t="shared" ref="H72:H80" si="27">D72*0.027326</f>
        <v>0</v>
      </c>
      <c r="I72" s="279">
        <f t="shared" si="19"/>
        <v>190521.74832469999</v>
      </c>
      <c r="J72" s="304">
        <f t="shared" si="9"/>
        <v>12162.6997490949</v>
      </c>
      <c r="K72" s="279">
        <f t="shared" si="21"/>
        <v>12162.6997490949</v>
      </c>
      <c r="L72" s="274">
        <f t="shared" si="24"/>
        <v>108.8597288968102</v>
      </c>
    </row>
    <row r="73" spans="1:13" x14ac:dyDescent="0.25">
      <c r="A73" s="275">
        <v>44348</v>
      </c>
      <c r="B73" s="280">
        <f t="shared" si="14"/>
        <v>83.400506258330111</v>
      </c>
      <c r="C73" s="281">
        <f t="shared" si="22"/>
        <v>9195.1097173419166</v>
      </c>
      <c r="D73" s="295"/>
      <c r="E73" s="295">
        <f t="shared" si="25"/>
        <v>31004.352859999999</v>
      </c>
      <c r="F73" s="299">
        <v>6.1449999999999996</v>
      </c>
      <c r="G73" s="279">
        <f t="shared" si="26"/>
        <v>36810.08666530592</v>
      </c>
      <c r="H73" s="279">
        <f t="shared" si="27"/>
        <v>0</v>
      </c>
      <c r="I73" s="279">
        <f t="shared" si="19"/>
        <v>190521.74832469999</v>
      </c>
      <c r="J73" s="304">
        <f t="shared" si="9"/>
        <v>7736.1509531268966</v>
      </c>
      <c r="K73" s="279">
        <f t="shared" si="21"/>
        <v>7736.1509531268966</v>
      </c>
      <c r="L73" s="274">
        <f t="shared" si="24"/>
        <v>108.8597288968102</v>
      </c>
    </row>
    <row r="74" spans="1:13" x14ac:dyDescent="0.25">
      <c r="A74" s="275">
        <v>44378</v>
      </c>
      <c r="B74" s="280">
        <f t="shared" si="14"/>
        <v>83.400506258330111</v>
      </c>
      <c r="C74" s="281">
        <f t="shared" si="22"/>
        <v>9195.1097173419166</v>
      </c>
      <c r="D74" s="295"/>
      <c r="E74" s="295"/>
      <c r="F74" s="295"/>
      <c r="G74" s="279">
        <f t="shared" si="26"/>
        <v>36810.08666530592</v>
      </c>
      <c r="H74" s="279">
        <f t="shared" si="27"/>
        <v>0</v>
      </c>
      <c r="I74" s="279">
        <f t="shared" si="19"/>
        <v>0</v>
      </c>
      <c r="J74" s="279"/>
      <c r="K74" s="279"/>
      <c r="L74" s="274">
        <f t="shared" si="24"/>
        <v>108.8597288968102</v>
      </c>
    </row>
    <row r="75" spans="1:13" x14ac:dyDescent="0.25">
      <c r="A75" s="275">
        <v>44409</v>
      </c>
      <c r="B75" s="280">
        <f t="shared" si="14"/>
        <v>83.400506258330111</v>
      </c>
      <c r="C75" s="281">
        <f t="shared" si="22"/>
        <v>9195.1097173419166</v>
      </c>
      <c r="D75" s="295"/>
      <c r="E75" s="295"/>
      <c r="F75" s="295"/>
      <c r="G75" s="279">
        <f t="shared" si="26"/>
        <v>36810.08666530592</v>
      </c>
      <c r="H75" s="279">
        <f t="shared" si="27"/>
        <v>0</v>
      </c>
      <c r="I75" s="279">
        <f t="shared" si="19"/>
        <v>0</v>
      </c>
      <c r="J75" s="279"/>
      <c r="K75" s="279"/>
      <c r="L75" s="274">
        <f t="shared" si="24"/>
        <v>108.8597288968102</v>
      </c>
    </row>
    <row r="76" spans="1:13" x14ac:dyDescent="0.25">
      <c r="A76" s="275">
        <v>44440</v>
      </c>
      <c r="B76" s="280">
        <f t="shared" si="14"/>
        <v>83.400506258330111</v>
      </c>
      <c r="C76" s="281">
        <f t="shared" si="22"/>
        <v>9195.1097173419166</v>
      </c>
      <c r="D76" s="295"/>
      <c r="E76" s="295"/>
      <c r="F76" s="295"/>
      <c r="G76" s="279">
        <f t="shared" si="26"/>
        <v>36810.08666530592</v>
      </c>
      <c r="H76" s="279">
        <f t="shared" si="27"/>
        <v>0</v>
      </c>
      <c r="I76" s="279">
        <f t="shared" si="19"/>
        <v>0</v>
      </c>
      <c r="J76" s="279"/>
      <c r="K76" s="279"/>
      <c r="L76" s="274">
        <f t="shared" si="24"/>
        <v>108.8597288968102</v>
      </c>
    </row>
    <row r="77" spans="1:13" x14ac:dyDescent="0.25">
      <c r="A77" s="275">
        <v>44470</v>
      </c>
      <c r="B77" s="280">
        <f t="shared" si="14"/>
        <v>83.400506258330111</v>
      </c>
      <c r="C77" s="281">
        <f t="shared" si="22"/>
        <v>9195.1097173419166</v>
      </c>
      <c r="D77" s="295"/>
      <c r="E77" s="295"/>
      <c r="F77" s="295"/>
      <c r="G77" s="279">
        <f t="shared" si="26"/>
        <v>36810.08666530592</v>
      </c>
      <c r="H77" s="279">
        <f t="shared" si="27"/>
        <v>0</v>
      </c>
      <c r="I77" s="279">
        <f t="shared" si="19"/>
        <v>0</v>
      </c>
      <c r="J77" s="279"/>
      <c r="K77" s="279"/>
      <c r="L77" s="274">
        <f t="shared" si="24"/>
        <v>108.8597288968102</v>
      </c>
    </row>
    <row r="78" spans="1:13" x14ac:dyDescent="0.25">
      <c r="A78" s="275">
        <v>44501</v>
      </c>
      <c r="B78" s="280">
        <f t="shared" si="14"/>
        <v>83.400506258330111</v>
      </c>
      <c r="C78" s="281">
        <f t="shared" si="22"/>
        <v>9195.1097173419166</v>
      </c>
      <c r="D78" s="295"/>
      <c r="E78" s="295"/>
      <c r="F78" s="295"/>
      <c r="G78" s="279">
        <f t="shared" si="26"/>
        <v>36810.08666530592</v>
      </c>
      <c r="H78" s="279">
        <f t="shared" si="27"/>
        <v>0</v>
      </c>
      <c r="I78" s="279">
        <f t="shared" si="19"/>
        <v>0</v>
      </c>
      <c r="J78" s="279"/>
      <c r="K78" s="279"/>
      <c r="L78" s="274">
        <f t="shared" si="24"/>
        <v>108.8597288968102</v>
      </c>
    </row>
    <row r="79" spans="1:13" x14ac:dyDescent="0.25">
      <c r="A79" s="273">
        <v>44531</v>
      </c>
      <c r="B79" s="284">
        <f>B67*VLOOKUP(DATE(YEAR(A79),MONTH(A79)-1,1),Índices!$A$3:$L$50000,2,0)/VLOOKUP(DATE(YEAR($A$67),MONTH($A$67)-1,1),Índices!$A$3:$L$50000,2,0)</f>
        <v>99.354742090470168</v>
      </c>
      <c r="C79" s="285">
        <f t="shared" si="22"/>
        <v>9195.1097173419166</v>
      </c>
      <c r="D79" s="296"/>
      <c r="E79" s="296"/>
      <c r="F79" s="296"/>
      <c r="G79" s="286">
        <f t="shared" si="26"/>
        <v>43851.732214083946</v>
      </c>
      <c r="H79" s="286">
        <f t="shared" si="27"/>
        <v>0</v>
      </c>
      <c r="I79" s="286">
        <f t="shared" ref="I79:I85" si="28">F79*E79</f>
        <v>0</v>
      </c>
      <c r="J79" s="286"/>
      <c r="K79" s="286"/>
      <c r="L79" s="287"/>
    </row>
    <row r="80" spans="1:13" x14ac:dyDescent="0.25">
      <c r="A80" s="275">
        <v>44562</v>
      </c>
      <c r="B80" s="280">
        <f t="shared" si="14"/>
        <v>99.354742090470168</v>
      </c>
      <c r="C80" s="281">
        <f t="shared" si="22"/>
        <v>9195.1097173419166</v>
      </c>
      <c r="D80" s="295"/>
      <c r="E80" s="295"/>
      <c r="F80" s="295"/>
      <c r="G80" s="279">
        <f t="shared" si="26"/>
        <v>43851.732214083946</v>
      </c>
      <c r="H80" s="279">
        <f t="shared" si="27"/>
        <v>0</v>
      </c>
      <c r="I80" s="279">
        <f t="shared" si="28"/>
        <v>0</v>
      </c>
      <c r="J80" s="279"/>
      <c r="K80" s="279"/>
      <c r="L80" s="274"/>
    </row>
    <row r="81" spans="1:12" x14ac:dyDescent="0.25">
      <c r="A81" s="275">
        <v>44593</v>
      </c>
      <c r="B81" s="280">
        <f t="shared" si="14"/>
        <v>99.354742090470168</v>
      </c>
      <c r="C81" s="281">
        <f t="shared" si="22"/>
        <v>9195.1097173419166</v>
      </c>
      <c r="D81" s="295"/>
      <c r="E81" s="295"/>
      <c r="F81" s="295"/>
      <c r="G81" s="279">
        <f t="shared" si="26"/>
        <v>43851.732214083946</v>
      </c>
      <c r="H81" s="279"/>
      <c r="I81" s="279">
        <f t="shared" si="28"/>
        <v>0</v>
      </c>
      <c r="J81" s="279"/>
      <c r="K81" s="279"/>
      <c r="L81" s="274"/>
    </row>
    <row r="82" spans="1:12" x14ac:dyDescent="0.25">
      <c r="A82" s="275">
        <v>44621</v>
      </c>
      <c r="B82" s="280">
        <f t="shared" si="14"/>
        <v>99.354742090470168</v>
      </c>
      <c r="C82" s="281">
        <f t="shared" si="22"/>
        <v>9195.1097173419166</v>
      </c>
      <c r="D82" s="295"/>
      <c r="E82" s="295"/>
      <c r="F82" s="295"/>
      <c r="G82" s="279">
        <f t="shared" si="26"/>
        <v>43851.732214083946</v>
      </c>
      <c r="H82" s="279"/>
      <c r="I82" s="279">
        <f t="shared" si="28"/>
        <v>0</v>
      </c>
      <c r="J82" s="279"/>
      <c r="K82" s="279"/>
      <c r="L82" s="274"/>
    </row>
    <row r="83" spans="1:12" x14ac:dyDescent="0.25">
      <c r="A83" s="275">
        <v>44652</v>
      </c>
      <c r="B83" s="280">
        <f t="shared" si="14"/>
        <v>99.354742090470168</v>
      </c>
      <c r="C83" s="281">
        <f t="shared" si="22"/>
        <v>9195.1097173419166</v>
      </c>
      <c r="D83" s="295"/>
      <c r="E83" s="295"/>
      <c r="F83" s="295"/>
      <c r="G83" s="279">
        <f t="shared" si="26"/>
        <v>43851.732214083946</v>
      </c>
      <c r="H83" s="279"/>
      <c r="I83" s="279">
        <f t="shared" si="28"/>
        <v>0</v>
      </c>
      <c r="J83" s="279"/>
      <c r="K83" s="279"/>
      <c r="L83" s="279"/>
    </row>
    <row r="84" spans="1:12" x14ac:dyDescent="0.25">
      <c r="A84" s="275">
        <v>44682</v>
      </c>
      <c r="B84" s="280">
        <f t="shared" si="14"/>
        <v>99.354742090470168</v>
      </c>
      <c r="C84" s="281">
        <f t="shared" si="22"/>
        <v>9195.1097173419166</v>
      </c>
      <c r="D84" s="295"/>
      <c r="E84" s="295"/>
      <c r="F84" s="295"/>
      <c r="G84" s="279">
        <f t="shared" si="26"/>
        <v>43851.732214083946</v>
      </c>
      <c r="H84" s="279"/>
      <c r="I84" s="279">
        <f t="shared" si="28"/>
        <v>0</v>
      </c>
      <c r="J84" s="279"/>
      <c r="K84" s="279"/>
      <c r="L84" s="279"/>
    </row>
    <row r="85" spans="1:12" x14ac:dyDescent="0.25">
      <c r="A85" s="275">
        <v>44713</v>
      </c>
      <c r="B85" s="280">
        <f t="shared" si="14"/>
        <v>99.354742090470168</v>
      </c>
      <c r="C85" s="281">
        <f t="shared" si="22"/>
        <v>9195.1097173419166</v>
      </c>
      <c r="D85" s="295"/>
      <c r="E85" s="295"/>
      <c r="F85" s="295"/>
      <c r="G85" s="279">
        <f t="shared" si="26"/>
        <v>43851.732214083946</v>
      </c>
      <c r="H85" s="279"/>
      <c r="I85" s="279">
        <f t="shared" si="28"/>
        <v>0</v>
      </c>
      <c r="J85" s="279"/>
      <c r="K85" s="279"/>
      <c r="L85" s="279"/>
    </row>
    <row r="86" spans="1:12" x14ac:dyDescent="0.25">
      <c r="A86" s="275">
        <v>44743</v>
      </c>
      <c r="B86" s="280">
        <f t="shared" si="14"/>
        <v>99.354742090470168</v>
      </c>
      <c r="C86" s="281">
        <f t="shared" si="22"/>
        <v>9195.1097173419166</v>
      </c>
      <c r="D86" s="295"/>
      <c r="E86" s="295"/>
      <c r="F86" s="295"/>
      <c r="G86" s="279">
        <f t="shared" si="26"/>
        <v>43851.732214083946</v>
      </c>
      <c r="H86" s="279"/>
    </row>
    <row r="87" spans="1:12" x14ac:dyDescent="0.25">
      <c r="A87" s="275">
        <v>44774</v>
      </c>
      <c r="B87" s="280">
        <f t="shared" si="14"/>
        <v>99.354742090470168</v>
      </c>
      <c r="C87" s="281">
        <f t="shared" si="22"/>
        <v>9195.1097173419166</v>
      </c>
      <c r="D87" s="295"/>
      <c r="E87" s="295"/>
      <c r="F87" s="295"/>
      <c r="G87" s="279">
        <f t="shared" si="26"/>
        <v>43851.732214083946</v>
      </c>
      <c r="H87" s="279"/>
    </row>
    <row r="88" spans="1:12" x14ac:dyDescent="0.25">
      <c r="A88" s="275">
        <v>44805</v>
      </c>
      <c r="B88" s="280">
        <f t="shared" si="14"/>
        <v>99.354742090470168</v>
      </c>
      <c r="C88" s="281">
        <f t="shared" si="22"/>
        <v>9195.1097173419166</v>
      </c>
      <c r="D88" s="295"/>
      <c r="E88" s="295"/>
      <c r="F88" s="295"/>
      <c r="G88" s="279">
        <f t="shared" si="26"/>
        <v>43851.732214083946</v>
      </c>
      <c r="H88" s="279"/>
    </row>
    <row r="89" spans="1:12" x14ac:dyDescent="0.25">
      <c r="A89" s="275">
        <v>44835</v>
      </c>
      <c r="B89" s="280">
        <f t="shared" si="14"/>
        <v>99.354742090470168</v>
      </c>
      <c r="C89" s="281">
        <f t="shared" si="22"/>
        <v>9195.1097173419166</v>
      </c>
      <c r="D89" s="295"/>
      <c r="E89" s="295"/>
      <c r="F89" s="295"/>
      <c r="G89" s="279">
        <f t="shared" si="26"/>
        <v>43851.732214083946</v>
      </c>
      <c r="H89" s="279"/>
    </row>
    <row r="90" spans="1:12" x14ac:dyDescent="0.25">
      <c r="A90" s="275">
        <v>44866</v>
      </c>
      <c r="B90" s="280">
        <f t="shared" si="14"/>
        <v>99.354742090470168</v>
      </c>
      <c r="C90" s="281">
        <f t="shared" si="22"/>
        <v>9195.1097173419166</v>
      </c>
      <c r="D90" s="295"/>
      <c r="E90" s="295"/>
      <c r="F90" s="295"/>
      <c r="G90" s="279">
        <f t="shared" si="26"/>
        <v>43851.732214083946</v>
      </c>
      <c r="H90" s="279"/>
    </row>
    <row r="91" spans="1:12" x14ac:dyDescent="0.25">
      <c r="A91" s="302"/>
      <c r="B91" s="302"/>
      <c r="C91" s="285">
        <f t="shared" si="22"/>
        <v>9195.1097173419166</v>
      </c>
      <c r="D91" s="302"/>
      <c r="E91" s="302"/>
      <c r="F91" s="302"/>
      <c r="G91" s="302"/>
      <c r="H91" s="302"/>
      <c r="I91" s="302"/>
      <c r="J91" s="302"/>
      <c r="K91" s="302"/>
      <c r="L91" s="302"/>
    </row>
    <row r="92" spans="1:12" x14ac:dyDescent="0.25">
      <c r="C92" s="281">
        <f t="shared" si="22"/>
        <v>9195.1097173419166</v>
      </c>
    </row>
    <row r="93" spans="1:12" x14ac:dyDescent="0.25">
      <c r="C93" s="281">
        <f t="shared" si="22"/>
        <v>9195.1097173419166</v>
      </c>
    </row>
    <row r="94" spans="1:12" x14ac:dyDescent="0.25">
      <c r="C94" s="281">
        <f t="shared" si="22"/>
        <v>9195.1097173419166</v>
      </c>
    </row>
    <row r="95" spans="1:12" x14ac:dyDescent="0.25">
      <c r="C95" s="281">
        <f t="shared" si="22"/>
        <v>9195.1097173419166</v>
      </c>
    </row>
    <row r="96" spans="1:12" x14ac:dyDescent="0.25">
      <c r="C96" s="281">
        <f t="shared" si="22"/>
        <v>9195.1097173419166</v>
      </c>
    </row>
    <row r="97" spans="3:3" x14ac:dyDescent="0.25">
      <c r="C97" s="281">
        <f t="shared" si="22"/>
        <v>9195.1097173419166</v>
      </c>
    </row>
    <row r="98" spans="3:3" x14ac:dyDescent="0.25">
      <c r="C98" s="281">
        <f t="shared" si="22"/>
        <v>9195.1097173419166</v>
      </c>
    </row>
    <row r="99" spans="3:3" x14ac:dyDescent="0.25">
      <c r="C99" s="281">
        <f t="shared" si="22"/>
        <v>9195.1097173419166</v>
      </c>
    </row>
    <row r="100" spans="3:3" x14ac:dyDescent="0.25">
      <c r="C100" s="281">
        <f t="shared" si="22"/>
        <v>9195.1097173419166</v>
      </c>
    </row>
    <row r="101" spans="3:3" x14ac:dyDescent="0.25">
      <c r="C101" s="281">
        <f t="shared" si="22"/>
        <v>9195.1097173419166</v>
      </c>
    </row>
    <row r="102" spans="3:3" x14ac:dyDescent="0.25">
      <c r="C102" s="281">
        <f t="shared" si="22"/>
        <v>9195.1097173419166</v>
      </c>
    </row>
    <row r="103" spans="3:3" x14ac:dyDescent="0.25">
      <c r="C103" s="281">
        <f t="shared" si="22"/>
        <v>9195.1097173419166</v>
      </c>
    </row>
    <row r="104" spans="3:3" x14ac:dyDescent="0.25">
      <c r="C104" s="281">
        <f t="shared" si="22"/>
        <v>9195.1097173419166</v>
      </c>
    </row>
    <row r="105" spans="3:3" x14ac:dyDescent="0.25">
      <c r="C105" s="281">
        <f t="shared" si="22"/>
        <v>9195.1097173419166</v>
      </c>
    </row>
    <row r="106" spans="3:3" x14ac:dyDescent="0.25">
      <c r="C106" s="281">
        <f t="shared" si="22"/>
        <v>9195.1097173419166</v>
      </c>
    </row>
    <row r="107" spans="3:3" x14ac:dyDescent="0.25">
      <c r="C107" s="281">
        <f t="shared" si="22"/>
        <v>9195.1097173419166</v>
      </c>
    </row>
    <row r="108" spans="3:3" x14ac:dyDescent="0.25">
      <c r="C108" s="281">
        <f t="shared" si="22"/>
        <v>9195.1097173419166</v>
      </c>
    </row>
    <row r="109" spans="3:3" x14ac:dyDescent="0.25">
      <c r="C109" s="281">
        <f t="shared" si="22"/>
        <v>9195.1097173419166</v>
      </c>
    </row>
    <row r="110" spans="3:3" x14ac:dyDescent="0.25">
      <c r="C110" s="281">
        <f t="shared" si="22"/>
        <v>9195.1097173419166</v>
      </c>
    </row>
    <row r="111" spans="3:3" x14ac:dyDescent="0.25">
      <c r="C111" s="281">
        <f t="shared" si="22"/>
        <v>9195.1097173419166</v>
      </c>
    </row>
    <row r="112" spans="3:3" x14ac:dyDescent="0.25">
      <c r="C112" s="281">
        <f t="shared" si="22"/>
        <v>9195.1097173419166</v>
      </c>
    </row>
    <row r="113" spans="3:3" x14ac:dyDescent="0.25">
      <c r="C113" s="281">
        <f t="shared" si="22"/>
        <v>9195.1097173419166</v>
      </c>
    </row>
    <row r="114" spans="3:3" x14ac:dyDescent="0.25">
      <c r="C114" s="281">
        <f t="shared" si="22"/>
        <v>9195.1097173419166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D7D2-9EDC-4EC0-880F-2FE1F445EC50}">
  <sheetPr codeName="Planilha9"/>
  <dimension ref="A1:W471"/>
  <sheetViews>
    <sheetView showGridLines="0" topLeftCell="A1048543" zoomScaleNormal="100" workbookViewId="0">
      <selection activeCell="M1048559" sqref="M1048559"/>
    </sheetView>
  </sheetViews>
  <sheetFormatPr defaultColWidth="9.140625" defaultRowHeight="13.7" customHeight="1" x14ac:dyDescent="0.25"/>
  <cols>
    <col min="1" max="1" width="9.7109375" style="88" customWidth="1"/>
    <col min="2" max="3" width="11.28515625" style="89" customWidth="1"/>
    <col min="4" max="4" width="11.28515625" style="159" customWidth="1"/>
    <col min="5" max="5" width="14.28515625" style="158" customWidth="1"/>
    <col min="6" max="6" width="13.7109375" style="158" customWidth="1"/>
    <col min="7" max="7" width="11.28515625" style="159" customWidth="1"/>
    <col min="8" max="12" width="11.28515625" style="158" customWidth="1"/>
    <col min="13" max="13" width="18" style="88" customWidth="1"/>
    <col min="14" max="15" width="18.5703125" style="88" customWidth="1"/>
    <col min="16" max="16" width="31.7109375" style="88" customWidth="1"/>
    <col min="17" max="16384" width="9.140625" style="88"/>
  </cols>
  <sheetData>
    <row r="1" spans="1:12" ht="27" customHeight="1" x14ac:dyDescent="0.25">
      <c r="A1" s="95" t="s">
        <v>311</v>
      </c>
      <c r="B1" s="96" t="s">
        <v>312</v>
      </c>
      <c r="C1" s="97" t="s">
        <v>313</v>
      </c>
      <c r="D1" s="98" t="s">
        <v>562</v>
      </c>
      <c r="E1" s="96" t="s">
        <v>479</v>
      </c>
      <c r="F1" s="97" t="s">
        <v>480</v>
      </c>
      <c r="G1" s="98" t="s">
        <v>481</v>
      </c>
      <c r="H1" s="96" t="s">
        <v>482</v>
      </c>
      <c r="I1" s="98" t="s">
        <v>483</v>
      </c>
      <c r="J1" s="98" t="s">
        <v>565</v>
      </c>
      <c r="K1" s="96" t="s">
        <v>566</v>
      </c>
      <c r="L1" s="99" t="s">
        <v>567</v>
      </c>
    </row>
    <row r="2" spans="1:12" ht="13.7" customHeight="1" x14ac:dyDescent="0.25">
      <c r="A2" s="100">
        <v>33208</v>
      </c>
      <c r="B2" s="101">
        <v>4.2034799999999999E-3</v>
      </c>
      <c r="C2" s="101">
        <v>5.5576860018600002E-2</v>
      </c>
      <c r="D2" s="101">
        <v>5.3767728000000001E-2</v>
      </c>
      <c r="E2" s="103"/>
      <c r="F2" s="103"/>
      <c r="G2" s="102"/>
      <c r="H2" s="103"/>
      <c r="I2" s="103"/>
      <c r="J2" s="103"/>
      <c r="K2" s="103"/>
      <c r="L2" s="103"/>
    </row>
    <row r="3" spans="1:12" ht="13.7" customHeight="1" x14ac:dyDescent="0.25">
      <c r="A3" s="104">
        <v>33239</v>
      </c>
      <c r="B3" s="101">
        <v>4.9475200000000004E-3</v>
      </c>
      <c r="C3" s="101">
        <v>6.7109058472399993E-2</v>
      </c>
      <c r="D3" s="101">
        <v>6.5032066999999999E-2</v>
      </c>
      <c r="E3" s="103"/>
      <c r="F3" s="103"/>
      <c r="G3" s="102"/>
      <c r="H3" s="103"/>
      <c r="I3" s="103"/>
      <c r="J3" s="103"/>
      <c r="K3" s="103"/>
      <c r="L3" s="103"/>
    </row>
    <row r="4" spans="1:12" ht="13.7" customHeight="1" x14ac:dyDescent="0.25">
      <c r="A4" s="100">
        <v>33270</v>
      </c>
      <c r="B4" s="101">
        <v>5.9873900000000004E-3</v>
      </c>
      <c r="C4" s="101">
        <v>8.1014388849100005E-2</v>
      </c>
      <c r="D4" s="101">
        <v>7.8167523000000003E-2</v>
      </c>
      <c r="E4" s="103"/>
      <c r="F4" s="103"/>
      <c r="G4" s="102"/>
      <c r="H4" s="103"/>
      <c r="I4" s="103"/>
      <c r="J4" s="103"/>
      <c r="K4" s="103"/>
      <c r="L4" s="103"/>
    </row>
    <row r="5" spans="1:12" ht="13.7" customHeight="1" x14ac:dyDescent="0.25">
      <c r="A5" s="100">
        <v>33298</v>
      </c>
      <c r="B5" s="101">
        <v>6.5374099999999996E-3</v>
      </c>
      <c r="C5" s="101">
        <v>9.0673647120300002E-2</v>
      </c>
      <c r="D5" s="101">
        <v>8.7383311000000005E-2</v>
      </c>
      <c r="E5" s="103"/>
      <c r="F5" s="103"/>
      <c r="G5" s="102"/>
      <c r="H5" s="103"/>
      <c r="I5" s="103"/>
      <c r="J5" s="103"/>
      <c r="K5" s="103"/>
      <c r="L5" s="103"/>
    </row>
    <row r="6" spans="1:12" ht="13.7" customHeight="1" x14ac:dyDescent="0.25">
      <c r="A6" s="100">
        <v>33329</v>
      </c>
      <c r="B6" s="101">
        <v>7.0477600000000001E-3</v>
      </c>
      <c r="C6" s="101">
        <v>9.5197603525800006E-2</v>
      </c>
      <c r="D6" s="101">
        <v>9.1760004000000006E-2</v>
      </c>
      <c r="E6" s="103"/>
      <c r="F6" s="103"/>
      <c r="G6" s="102"/>
      <c r="H6" s="103"/>
      <c r="I6" s="103"/>
      <c r="J6" s="103"/>
      <c r="K6" s="103"/>
      <c r="L6" s="103"/>
    </row>
    <row r="7" spans="1:12" ht="13.7" customHeight="1" x14ac:dyDescent="0.25">
      <c r="A7" s="104">
        <v>33359</v>
      </c>
      <c r="B7" s="101">
        <v>7.57502E-3</v>
      </c>
      <c r="C7" s="101">
        <v>0.10227253780620001</v>
      </c>
      <c r="D7" s="101">
        <v>9.7889525000000005E-2</v>
      </c>
      <c r="E7" s="103"/>
      <c r="F7" s="103"/>
      <c r="G7" s="102"/>
      <c r="H7" s="103"/>
      <c r="I7" s="103"/>
      <c r="J7" s="103"/>
      <c r="K7" s="103"/>
      <c r="L7" s="103"/>
    </row>
    <row r="8" spans="1:12" ht="13.7" customHeight="1" x14ac:dyDescent="0.25">
      <c r="A8" s="100">
        <v>33390</v>
      </c>
      <c r="B8" s="101">
        <v>8.2174099999999996E-3</v>
      </c>
      <c r="C8" s="101">
        <v>0.113715813284</v>
      </c>
      <c r="D8" s="101">
        <v>0.10849252099999999</v>
      </c>
      <c r="E8" s="103"/>
      <c r="F8" s="103"/>
      <c r="G8" s="102"/>
      <c r="H8" s="103"/>
      <c r="I8" s="103"/>
      <c r="J8" s="103"/>
      <c r="K8" s="103"/>
      <c r="L8" s="103"/>
    </row>
    <row r="9" spans="1:12" ht="13.7" customHeight="1" x14ac:dyDescent="0.25">
      <c r="A9" s="100">
        <v>33420</v>
      </c>
      <c r="B9" s="101">
        <v>9.3037399999999996E-3</v>
      </c>
      <c r="C9" s="101">
        <v>0.12782677804270001</v>
      </c>
      <c r="D9" s="101">
        <v>0.121665615</v>
      </c>
      <c r="E9" s="103"/>
      <c r="F9" s="103"/>
      <c r="G9" s="102"/>
      <c r="H9" s="103"/>
      <c r="I9" s="103"/>
      <c r="J9" s="103"/>
      <c r="K9" s="103"/>
      <c r="L9" s="103"/>
    </row>
    <row r="10" spans="1:12" ht="13.7" customHeight="1" x14ac:dyDescent="0.25">
      <c r="A10" s="100">
        <v>33451</v>
      </c>
      <c r="B10" s="101">
        <v>1.072268E-2</v>
      </c>
      <c r="C10" s="101">
        <v>0.14780665921940001</v>
      </c>
      <c r="D10" s="101">
        <v>0.14066713</v>
      </c>
      <c r="E10" s="103"/>
      <c r="F10" s="103"/>
      <c r="G10" s="102"/>
      <c r="H10" s="103"/>
      <c r="I10" s="103"/>
      <c r="J10" s="103"/>
      <c r="K10" s="103"/>
      <c r="L10" s="103"/>
    </row>
    <row r="11" spans="1:12" ht="13.7" customHeight="1" x14ac:dyDescent="0.25">
      <c r="A11" s="104">
        <v>33482</v>
      </c>
      <c r="B11" s="101">
        <v>1.232337E-2</v>
      </c>
      <c r="C11" s="101">
        <v>0.17090995992909999</v>
      </c>
      <c r="D11" s="101">
        <v>0.16264200000000001</v>
      </c>
      <c r="E11" s="103"/>
      <c r="F11" s="103"/>
      <c r="G11" s="102"/>
      <c r="H11" s="103"/>
      <c r="I11" s="103"/>
      <c r="J11" s="103"/>
      <c r="K11" s="103"/>
      <c r="L11" s="103"/>
    </row>
    <row r="12" spans="1:12" ht="13.7" customHeight="1" x14ac:dyDescent="0.25">
      <c r="A12" s="100">
        <v>33512</v>
      </c>
      <c r="B12" s="101">
        <v>1.5112230000000001E-2</v>
      </c>
      <c r="C12" s="101">
        <v>0.20548432454660001</v>
      </c>
      <c r="D12" s="101">
        <v>0.19692430299999999</v>
      </c>
      <c r="E12" s="103"/>
      <c r="F12" s="103"/>
      <c r="G12" s="102"/>
      <c r="H12" s="103"/>
      <c r="I12" s="103"/>
      <c r="J12" s="103"/>
      <c r="K12" s="103"/>
      <c r="L12" s="103"/>
    </row>
    <row r="13" spans="1:12" ht="13.7" customHeight="1" x14ac:dyDescent="0.25">
      <c r="A13" s="100">
        <v>33543</v>
      </c>
      <c r="B13" s="101">
        <v>1.8984250000000001E-2</v>
      </c>
      <c r="C13" s="101">
        <v>0.2572875157699</v>
      </c>
      <c r="D13" s="101">
        <v>0.24906824599999999</v>
      </c>
      <c r="E13" s="103"/>
      <c r="F13" s="103"/>
      <c r="G13" s="102"/>
      <c r="H13" s="103"/>
      <c r="I13" s="103"/>
      <c r="J13" s="103"/>
      <c r="K13" s="103"/>
      <c r="L13" s="103"/>
    </row>
    <row r="14" spans="1:12" ht="13.7" customHeight="1" x14ac:dyDescent="0.25">
      <c r="A14" s="100">
        <v>33573</v>
      </c>
      <c r="B14" s="101">
        <v>2.347107E-2</v>
      </c>
      <c r="C14" s="101">
        <v>0.31828867732630001</v>
      </c>
      <c r="D14" s="101">
        <v>0.30921820300000002</v>
      </c>
      <c r="E14" s="103"/>
      <c r="F14" s="103"/>
      <c r="G14" s="102"/>
      <c r="H14" s="103"/>
      <c r="I14" s="103"/>
      <c r="J14" s="103"/>
      <c r="K14" s="103"/>
      <c r="L14" s="103"/>
    </row>
    <row r="15" spans="1:12" ht="13.7" customHeight="1" x14ac:dyDescent="0.25">
      <c r="A15" s="104">
        <v>33604</v>
      </c>
      <c r="B15" s="101">
        <v>2.9000140000000001E-2</v>
      </c>
      <c r="C15" s="101">
        <v>0.40085366056990002</v>
      </c>
      <c r="D15" s="101">
        <v>0.38936975499999998</v>
      </c>
      <c r="E15" s="103"/>
      <c r="F15" s="103"/>
      <c r="G15" s="102"/>
      <c r="H15" s="103"/>
      <c r="I15" s="103"/>
      <c r="J15" s="103"/>
      <c r="K15" s="103"/>
      <c r="L15" s="103"/>
    </row>
    <row r="16" spans="1:12" ht="13.7" customHeight="1" x14ac:dyDescent="0.25">
      <c r="A16" s="100">
        <v>33635</v>
      </c>
      <c r="B16" s="101">
        <v>3.7078809999999997E-2</v>
      </c>
      <c r="C16" s="101">
        <v>0.49834103072840003</v>
      </c>
      <c r="D16" s="101">
        <v>0.484689182</v>
      </c>
      <c r="E16" s="103"/>
      <c r="F16" s="103"/>
      <c r="G16" s="102"/>
      <c r="H16" s="103"/>
      <c r="I16" s="103"/>
      <c r="J16" s="103"/>
      <c r="K16" s="103"/>
      <c r="L16" s="103"/>
    </row>
    <row r="17" spans="1:17" ht="13.7" customHeight="1" x14ac:dyDescent="0.25">
      <c r="A17" s="100">
        <v>33664</v>
      </c>
      <c r="B17" s="101">
        <v>4.501144E-2</v>
      </c>
      <c r="C17" s="101">
        <v>0.60498746741809994</v>
      </c>
      <c r="D17" s="101">
        <v>0.589477107</v>
      </c>
      <c r="E17" s="103"/>
      <c r="F17" s="103"/>
      <c r="G17" s="102"/>
      <c r="H17" s="103"/>
      <c r="I17" s="103"/>
      <c r="J17" s="103"/>
      <c r="K17" s="103"/>
      <c r="L17" s="103"/>
    </row>
    <row r="18" spans="1:17" ht="13.7" customHeight="1" x14ac:dyDescent="0.25">
      <c r="A18" s="100">
        <v>33695</v>
      </c>
      <c r="B18" s="101">
        <v>5.3986060000000002E-2</v>
      </c>
      <c r="C18" s="101">
        <v>0.72556146522830001</v>
      </c>
      <c r="D18" s="101">
        <v>0.712325612</v>
      </c>
      <c r="E18" s="103"/>
      <c r="F18" s="103"/>
      <c r="G18" s="102"/>
      <c r="H18" s="103"/>
      <c r="I18" s="103"/>
      <c r="J18" s="103"/>
      <c r="K18" s="103"/>
      <c r="L18" s="103"/>
    </row>
    <row r="19" spans="1:17" ht="13.7" customHeight="1" x14ac:dyDescent="0.25">
      <c r="A19" s="104">
        <v>33725</v>
      </c>
      <c r="B19" s="101">
        <v>6.5012799999999996E-2</v>
      </c>
      <c r="C19" s="101">
        <v>0.90593616441860003</v>
      </c>
      <c r="D19" s="101">
        <v>0.88684490299999996</v>
      </c>
      <c r="E19" s="103"/>
      <c r="F19" s="103"/>
      <c r="G19" s="102"/>
      <c r="H19" s="103"/>
      <c r="I19" s="103"/>
      <c r="J19" s="103"/>
      <c r="K19" s="103"/>
      <c r="L19" s="103"/>
    </row>
    <row r="20" spans="1:17" ht="13.7" customHeight="1" x14ac:dyDescent="0.25">
      <c r="A20" s="100">
        <v>33756</v>
      </c>
      <c r="B20" s="101">
        <v>8.0361459999999996E-2</v>
      </c>
      <c r="C20" s="101">
        <v>1.0890285720637001</v>
      </c>
      <c r="D20" s="101">
        <v>1.0717521189999999</v>
      </c>
      <c r="E20" s="103"/>
      <c r="F20" s="103"/>
      <c r="G20" s="102"/>
      <c r="H20" s="103"/>
      <c r="I20" s="103"/>
      <c r="J20" s="103"/>
      <c r="K20" s="103"/>
      <c r="L20" s="103"/>
    </row>
    <row r="21" spans="1:17" ht="13.7" customHeight="1" x14ac:dyDescent="0.25">
      <c r="A21" s="100">
        <v>33786</v>
      </c>
      <c r="B21" s="101">
        <v>9.7908469999999997E-2</v>
      </c>
      <c r="C21" s="101">
        <v>1.3267641484791</v>
      </c>
      <c r="D21" s="101">
        <v>1.3083946420000001</v>
      </c>
      <c r="E21" s="103"/>
      <c r="F21" s="103"/>
      <c r="G21" s="102"/>
      <c r="H21" s="103"/>
      <c r="I21" s="103"/>
      <c r="J21" s="103"/>
      <c r="K21" s="103"/>
      <c r="L21" s="103"/>
    </row>
    <row r="22" spans="1:17" ht="13.7" customHeight="1" x14ac:dyDescent="0.25">
      <c r="A22" s="100">
        <v>33817</v>
      </c>
      <c r="B22" s="101">
        <v>0.12202180999999999</v>
      </c>
      <c r="C22" s="101">
        <v>1.6205100844213001</v>
      </c>
      <c r="D22" s="101">
        <v>1.6012136880000001</v>
      </c>
      <c r="E22" s="103"/>
      <c r="F22" s="103"/>
      <c r="G22" s="102"/>
      <c r="H22" s="103"/>
      <c r="I22" s="103"/>
      <c r="J22" s="103"/>
      <c r="K22" s="103"/>
      <c r="L22" s="103"/>
    </row>
    <row r="23" spans="1:17" ht="13.7" customHeight="1" x14ac:dyDescent="0.25">
      <c r="A23" s="104">
        <v>33848</v>
      </c>
      <c r="B23" s="101">
        <v>0.15285811999999999</v>
      </c>
      <c r="C23" s="101">
        <v>2.0196408623306001</v>
      </c>
      <c r="D23" s="101">
        <v>1.9851851629999999</v>
      </c>
      <c r="E23" s="103"/>
      <c r="F23" s="103"/>
      <c r="G23" s="102"/>
      <c r="H23" s="103"/>
      <c r="I23" s="103"/>
      <c r="J23" s="103"/>
      <c r="K23" s="103"/>
      <c r="L23" s="103"/>
    </row>
    <row r="24" spans="1:17" ht="13.7" customHeight="1" x14ac:dyDescent="0.25">
      <c r="A24" s="100">
        <v>33878</v>
      </c>
      <c r="B24" s="101">
        <v>0.19376498</v>
      </c>
      <c r="C24" s="101">
        <v>2.5293973801068002</v>
      </c>
      <c r="D24" s="101">
        <v>2.5027210499999999</v>
      </c>
      <c r="E24" s="103"/>
      <c r="F24" s="103"/>
      <c r="G24" s="102"/>
      <c r="H24" s="103"/>
      <c r="I24" s="103"/>
      <c r="J24" s="103"/>
      <c r="K24" s="103"/>
      <c r="L24" s="103"/>
    </row>
    <row r="25" spans="1:17" ht="13.7" customHeight="1" x14ac:dyDescent="0.25">
      <c r="A25" s="100">
        <v>33909</v>
      </c>
      <c r="B25" s="101">
        <v>0.23916162999999999</v>
      </c>
      <c r="C25" s="101">
        <v>3.0982598885127999</v>
      </c>
      <c r="D25" s="101">
        <v>3.0755946829999998</v>
      </c>
      <c r="E25" s="103"/>
      <c r="F25" s="103"/>
      <c r="G25" s="102"/>
      <c r="H25" s="103"/>
      <c r="I25" s="103"/>
      <c r="J25" s="103"/>
      <c r="K25" s="103"/>
      <c r="L25" s="103"/>
    </row>
    <row r="26" spans="1:17" ht="13.7" customHeight="1" x14ac:dyDescent="0.25">
      <c r="A26" s="100">
        <v>33939</v>
      </c>
      <c r="B26" s="101">
        <v>0.29913278999999998</v>
      </c>
      <c r="C26" s="101">
        <v>3.8802596550900001</v>
      </c>
      <c r="D26" s="101">
        <v>3.8623294530000001</v>
      </c>
      <c r="E26" s="103"/>
      <c r="F26" s="103"/>
      <c r="G26" s="102"/>
      <c r="H26" s="103"/>
      <c r="I26" s="103"/>
      <c r="J26" s="103"/>
      <c r="K26" s="103"/>
      <c r="L26" s="103"/>
    </row>
    <row r="27" spans="1:17" ht="13.7" customHeight="1" x14ac:dyDescent="0.25">
      <c r="A27" s="104">
        <v>33970</v>
      </c>
      <c r="B27" s="101">
        <v>0.37638683000000001</v>
      </c>
      <c r="C27" s="101">
        <v>5.0579166458253004</v>
      </c>
      <c r="D27" s="101">
        <v>4.9735202010000004</v>
      </c>
      <c r="E27" s="103"/>
      <c r="F27" s="103"/>
      <c r="G27" s="102"/>
      <c r="H27" s="103"/>
      <c r="I27" s="103"/>
      <c r="J27" s="103"/>
      <c r="K27" s="103"/>
      <c r="L27" s="103"/>
      <c r="O27" s="106"/>
      <c r="P27" s="106"/>
    </row>
    <row r="28" spans="1:17" ht="13.7" customHeight="1" x14ac:dyDescent="0.25">
      <c r="A28" s="100">
        <v>34001</v>
      </c>
      <c r="B28" s="101">
        <v>0.48335073000000001</v>
      </c>
      <c r="C28" s="101">
        <v>6.3213843084293</v>
      </c>
      <c r="D28" s="101">
        <v>6.2064572140000003</v>
      </c>
      <c r="E28" s="103"/>
      <c r="F28" s="103"/>
      <c r="G28" s="102"/>
      <c r="H28" s="103"/>
      <c r="I28" s="103"/>
      <c r="J28" s="103"/>
      <c r="K28" s="103"/>
      <c r="L28" s="103"/>
      <c r="N28" s="108" t="s">
        <v>484</v>
      </c>
      <c r="O28" s="106"/>
      <c r="P28" s="106"/>
    </row>
    <row r="29" spans="1:17" ht="13.7" customHeight="1" x14ac:dyDescent="0.25">
      <c r="A29" s="100">
        <v>34029</v>
      </c>
      <c r="B29" s="101">
        <v>0.61023090000000002</v>
      </c>
      <c r="C29" s="101">
        <v>8.0445948724788998</v>
      </c>
      <c r="D29" s="101">
        <v>7.9181958430000003</v>
      </c>
      <c r="E29" s="103"/>
      <c r="F29" s="103"/>
      <c r="G29" s="102"/>
      <c r="H29" s="103"/>
      <c r="I29" s="103"/>
      <c r="J29" s="103"/>
      <c r="K29" s="103"/>
      <c r="L29" s="103"/>
      <c r="N29" s="109" t="s">
        <v>485</v>
      </c>
      <c r="O29" s="110"/>
      <c r="P29" s="111"/>
      <c r="Q29" s="105"/>
    </row>
    <row r="30" spans="1:17" ht="13.7" customHeight="1" x14ac:dyDescent="0.25">
      <c r="A30" s="100">
        <v>34060</v>
      </c>
      <c r="B30" s="101">
        <v>0.78617482000000005</v>
      </c>
      <c r="C30" s="257">
        <v>10.2769672819025</v>
      </c>
      <c r="D30" s="257">
        <v>10.16459</v>
      </c>
      <c r="E30" s="103"/>
      <c r="F30" s="103"/>
      <c r="G30" s="102"/>
      <c r="H30" s="103"/>
      <c r="I30" s="103"/>
      <c r="J30" s="103"/>
      <c r="K30" s="103"/>
      <c r="L30" s="103"/>
      <c r="N30" s="112" t="s">
        <v>486</v>
      </c>
      <c r="O30" s="113"/>
      <c r="P30" s="114"/>
      <c r="Q30" s="105"/>
    </row>
    <row r="31" spans="1:17" ht="13.7" customHeight="1" x14ac:dyDescent="0.25">
      <c r="A31" s="104">
        <v>34090</v>
      </c>
      <c r="B31" s="101">
        <v>1.01968087</v>
      </c>
      <c r="C31" s="257">
        <v>13.1226581300609</v>
      </c>
      <c r="D31" s="257">
        <v>12.88666725</v>
      </c>
      <c r="E31" s="103"/>
      <c r="F31" s="103"/>
      <c r="G31" s="102"/>
      <c r="H31" s="103"/>
      <c r="I31" s="103"/>
      <c r="J31" s="103"/>
      <c r="K31" s="103"/>
      <c r="L31" s="103"/>
      <c r="N31" s="115" t="s">
        <v>487</v>
      </c>
      <c r="O31" s="116"/>
      <c r="P31" s="117"/>
      <c r="Q31" s="107"/>
    </row>
    <row r="32" spans="1:17" ht="13.7" customHeight="1" x14ac:dyDescent="0.25">
      <c r="A32" s="100">
        <v>34121</v>
      </c>
      <c r="B32" s="101">
        <v>1.3408208699999999</v>
      </c>
      <c r="C32" s="257">
        <v>17.068642979808899</v>
      </c>
      <c r="D32" s="257">
        <v>16.800350259999998</v>
      </c>
      <c r="E32" s="103"/>
      <c r="F32" s="103"/>
      <c r="G32" s="102"/>
      <c r="H32" s="103"/>
      <c r="I32" s="103"/>
      <c r="J32" s="103"/>
      <c r="K32" s="103"/>
      <c r="L32" s="103"/>
      <c r="N32" s="118" t="s">
        <v>488</v>
      </c>
      <c r="O32" s="106"/>
      <c r="P32" s="119"/>
      <c r="Q32" s="107"/>
    </row>
    <row r="33" spans="1:17" ht="13.7" customHeight="1" x14ac:dyDescent="0.25">
      <c r="A33" s="100">
        <v>34151</v>
      </c>
      <c r="B33" s="101">
        <v>1.75984608</v>
      </c>
      <c r="C33" s="257">
        <v>22.312130761236201</v>
      </c>
      <c r="D33" s="257">
        <v>22.01013661</v>
      </c>
      <c r="E33" s="103"/>
      <c r="F33" s="103"/>
      <c r="G33" s="102"/>
      <c r="H33" s="103"/>
      <c r="I33" s="103"/>
      <c r="J33" s="103"/>
      <c r="K33" s="103"/>
      <c r="L33" s="103"/>
      <c r="N33" s="118" t="s">
        <v>489</v>
      </c>
      <c r="O33" s="106"/>
      <c r="P33" s="119"/>
      <c r="Q33" s="107"/>
    </row>
    <row r="34" spans="1:17" ht="13.7" customHeight="1" x14ac:dyDescent="0.25">
      <c r="A34" s="100">
        <v>34182</v>
      </c>
      <c r="B34" s="101">
        <v>2.31923637</v>
      </c>
      <c r="C34" s="257">
        <v>29.666210936414501</v>
      </c>
      <c r="D34" s="257">
        <v>29.348318469999999</v>
      </c>
      <c r="E34" s="102">
        <v>82.738</v>
      </c>
      <c r="F34" s="102">
        <v>82.74</v>
      </c>
      <c r="G34" s="102"/>
      <c r="H34" s="103"/>
      <c r="I34" s="103"/>
      <c r="J34" s="103"/>
      <c r="K34" s="103"/>
      <c r="L34" s="103"/>
      <c r="N34" s="118" t="s">
        <v>490</v>
      </c>
      <c r="O34" s="106"/>
      <c r="P34" s="119"/>
      <c r="Q34" s="107"/>
    </row>
    <row r="35" spans="1:17" ht="13.7" customHeight="1" x14ac:dyDescent="0.25">
      <c r="A35" s="100">
        <v>34213</v>
      </c>
      <c r="B35" s="101">
        <v>3.1375231000000001</v>
      </c>
      <c r="C35" s="102">
        <v>40.254080730946797</v>
      </c>
      <c r="D35" s="257">
        <v>39.805125320000002</v>
      </c>
      <c r="E35" s="102">
        <v>111.18600000000001</v>
      </c>
      <c r="F35" s="102">
        <v>111.18899999999999</v>
      </c>
      <c r="G35" s="102"/>
      <c r="H35" s="103"/>
      <c r="I35" s="103"/>
      <c r="J35" s="103"/>
      <c r="K35" s="103"/>
      <c r="L35" s="103"/>
      <c r="N35" s="118" t="s">
        <v>491</v>
      </c>
      <c r="O35" s="106"/>
      <c r="P35" s="119"/>
      <c r="Q35" s="107"/>
    </row>
    <row r="36" spans="1:17" ht="13.7" customHeight="1" x14ac:dyDescent="0.25">
      <c r="A36" s="104">
        <v>34243</v>
      </c>
      <c r="B36" s="101">
        <v>4.2367972299999996</v>
      </c>
      <c r="C36" s="102">
        <v>53.908264834853298</v>
      </c>
      <c r="D36" s="257">
        <v>53.386632919999997</v>
      </c>
      <c r="E36" s="102">
        <v>151.21899999999999</v>
      </c>
      <c r="F36" s="102">
        <v>151.22499999999999</v>
      </c>
      <c r="G36" s="102"/>
      <c r="H36" s="103"/>
      <c r="I36" s="103"/>
      <c r="J36" s="103"/>
      <c r="K36" s="103"/>
      <c r="L36" s="103"/>
      <c r="N36" s="118" t="s">
        <v>492</v>
      </c>
      <c r="O36" s="106"/>
      <c r="P36" s="119"/>
      <c r="Q36" s="107"/>
    </row>
    <row r="37" spans="1:17" ht="13.7" customHeight="1" x14ac:dyDescent="0.25">
      <c r="A37" s="100">
        <v>34274</v>
      </c>
      <c r="B37" s="101">
        <v>5.7685216500000003</v>
      </c>
      <c r="C37" s="102">
        <v>73.078046584524003</v>
      </c>
      <c r="D37" s="257">
        <v>72.605821210000002</v>
      </c>
      <c r="E37" s="102">
        <v>205.79400000000001</v>
      </c>
      <c r="F37" s="102">
        <v>205.80099999999999</v>
      </c>
      <c r="G37" s="102"/>
      <c r="H37" s="103"/>
      <c r="I37" s="103"/>
      <c r="J37" s="103"/>
      <c r="K37" s="103"/>
      <c r="L37" s="103"/>
      <c r="N37" s="118" t="s">
        <v>493</v>
      </c>
      <c r="O37" s="106"/>
      <c r="P37" s="119"/>
      <c r="Q37" s="107"/>
    </row>
    <row r="38" spans="1:17" ht="13.7" customHeight="1" x14ac:dyDescent="0.25">
      <c r="A38" s="100">
        <v>34304</v>
      </c>
      <c r="B38" s="101">
        <v>7.9792505900000004</v>
      </c>
      <c r="C38" s="102">
        <v>100</v>
      </c>
      <c r="D38" s="257">
        <v>100</v>
      </c>
      <c r="E38" s="102">
        <v>279.37099999999998</v>
      </c>
      <c r="F38" s="102">
        <v>279.38499999999999</v>
      </c>
      <c r="G38" s="102"/>
      <c r="H38" s="103"/>
      <c r="I38" s="103"/>
      <c r="J38" s="103"/>
      <c r="K38" s="103"/>
      <c r="L38" s="103"/>
      <c r="N38" s="118" t="s">
        <v>494</v>
      </c>
      <c r="O38" s="106"/>
      <c r="P38" s="119"/>
      <c r="Q38" s="107"/>
    </row>
    <row r="39" spans="1:17" ht="13.7" customHeight="1" x14ac:dyDescent="0.25">
      <c r="A39" s="100">
        <v>34335</v>
      </c>
      <c r="B39" s="101">
        <v>11.0967647</v>
      </c>
      <c r="C39" s="102">
        <v>141.31</v>
      </c>
      <c r="D39" s="257">
        <v>141.32</v>
      </c>
      <c r="E39" s="102">
        <v>390.8338</v>
      </c>
      <c r="F39" s="102">
        <v>390.84449999999998</v>
      </c>
      <c r="G39" s="102"/>
      <c r="H39" s="103"/>
      <c r="I39" s="103"/>
      <c r="J39" s="103"/>
      <c r="K39" s="103"/>
      <c r="L39" s="103"/>
      <c r="N39" s="120" t="s">
        <v>495</v>
      </c>
      <c r="O39" s="121"/>
      <c r="P39" s="122"/>
      <c r="Q39" s="107"/>
    </row>
    <row r="40" spans="1:17" ht="13.7" customHeight="1" x14ac:dyDescent="0.25">
      <c r="A40" s="104">
        <v>34366</v>
      </c>
      <c r="B40" s="101">
        <v>15.62186911</v>
      </c>
      <c r="C40" s="102">
        <v>198.22</v>
      </c>
      <c r="D40" s="257">
        <v>198.65</v>
      </c>
      <c r="E40" s="102">
        <v>550.78719999999998</v>
      </c>
      <c r="F40" s="102">
        <v>550.80669999999998</v>
      </c>
      <c r="G40" s="102"/>
      <c r="H40" s="103"/>
      <c r="I40" s="103"/>
      <c r="J40" s="103"/>
      <c r="K40" s="103"/>
      <c r="L40" s="103"/>
      <c r="N40" s="123" t="s">
        <v>496</v>
      </c>
      <c r="O40" s="106"/>
      <c r="P40" s="106"/>
      <c r="Q40" s="107"/>
    </row>
    <row r="41" spans="1:17" ht="13.7" customHeight="1" x14ac:dyDescent="0.25">
      <c r="A41" s="100">
        <v>34394</v>
      </c>
      <c r="B41" s="101">
        <v>22.762782099999999</v>
      </c>
      <c r="C41" s="102">
        <v>282.95999999999998</v>
      </c>
      <c r="D41" s="257">
        <v>284.23</v>
      </c>
      <c r="E41" s="102">
        <v>768.10919999999999</v>
      </c>
      <c r="F41" s="102">
        <v>768.12030000000004</v>
      </c>
      <c r="G41" s="102"/>
      <c r="H41" s="103"/>
      <c r="I41" s="103"/>
      <c r="J41" s="103"/>
      <c r="K41" s="103"/>
      <c r="L41" s="103"/>
      <c r="Q41" s="107"/>
    </row>
    <row r="42" spans="1:17" ht="13.7" customHeight="1" x14ac:dyDescent="0.25">
      <c r="A42" s="100">
        <v>34425</v>
      </c>
      <c r="B42" s="101">
        <v>32.074938510000003</v>
      </c>
      <c r="C42" s="102">
        <v>403.73</v>
      </c>
      <c r="D42" s="257">
        <v>406.05</v>
      </c>
      <c r="E42" s="102">
        <v>1109.5465999999999</v>
      </c>
      <c r="F42" s="102">
        <v>1109.5644</v>
      </c>
      <c r="G42" s="102"/>
      <c r="H42" s="103"/>
      <c r="I42" s="103"/>
      <c r="J42" s="103"/>
      <c r="K42" s="103"/>
      <c r="L42" s="103"/>
      <c r="O42" s="106"/>
      <c r="P42" s="106"/>
      <c r="Q42" s="107"/>
    </row>
    <row r="43" spans="1:17" ht="13.7" customHeight="1" x14ac:dyDescent="0.25">
      <c r="A43" s="100">
        <v>34455</v>
      </c>
      <c r="B43" s="101">
        <v>45.731576959999998</v>
      </c>
      <c r="C43" s="102">
        <v>581.49</v>
      </c>
      <c r="D43" s="257">
        <v>579.55999999999995</v>
      </c>
      <c r="E43" s="102">
        <v>1585.4549999999999</v>
      </c>
      <c r="F43" s="102">
        <v>1585.4749999999999</v>
      </c>
      <c r="G43" s="102"/>
      <c r="H43" s="103"/>
      <c r="I43" s="103"/>
      <c r="J43" s="103"/>
      <c r="K43" s="103"/>
      <c r="L43" s="103"/>
      <c r="N43" s="108" t="s">
        <v>497</v>
      </c>
      <c r="O43" s="106"/>
      <c r="P43" s="106"/>
      <c r="Q43" s="107"/>
    </row>
    <row r="44" spans="1:17" ht="13.7" customHeight="1" x14ac:dyDescent="0.25">
      <c r="A44" s="104">
        <v>34486</v>
      </c>
      <c r="B44" s="101">
        <v>66.408212939999999</v>
      </c>
      <c r="C44" s="102">
        <v>857.29</v>
      </c>
      <c r="D44" s="257">
        <v>859.14</v>
      </c>
      <c r="E44" s="102">
        <v>2289.6686</v>
      </c>
      <c r="F44" s="102">
        <v>2296.2561999999998</v>
      </c>
      <c r="G44" s="102"/>
      <c r="H44" s="103"/>
      <c r="I44" s="103"/>
      <c r="J44" s="103"/>
      <c r="K44" s="103"/>
      <c r="L44" s="103"/>
      <c r="N44" s="109" t="s">
        <v>498</v>
      </c>
      <c r="O44" s="110"/>
      <c r="P44" s="111"/>
      <c r="Q44" s="107"/>
    </row>
    <row r="45" spans="1:17" ht="13.7" customHeight="1" x14ac:dyDescent="0.25">
      <c r="A45" s="100">
        <v>34516</v>
      </c>
      <c r="B45" s="101">
        <v>92.968426030000003</v>
      </c>
      <c r="C45" s="102">
        <v>915.93</v>
      </c>
      <c r="D45" s="257">
        <v>925.72</v>
      </c>
      <c r="E45" s="103">
        <v>0.92479999999999996</v>
      </c>
      <c r="F45" s="103">
        <v>0.93330000000000002</v>
      </c>
      <c r="G45" s="102"/>
      <c r="H45" s="103"/>
      <c r="I45" s="103"/>
      <c r="J45" s="103"/>
      <c r="K45" s="103"/>
      <c r="L45" s="103"/>
      <c r="N45" s="124" t="s">
        <v>486</v>
      </c>
      <c r="O45" s="113"/>
      <c r="P45" s="114"/>
      <c r="Q45" s="107"/>
    </row>
    <row r="46" spans="1:17" ht="13.7" customHeight="1" x14ac:dyDescent="0.25">
      <c r="A46" s="100">
        <v>34547</v>
      </c>
      <c r="B46" s="101">
        <v>100</v>
      </c>
      <c r="C46" s="102">
        <v>932.97</v>
      </c>
      <c r="D46" s="257">
        <v>942.85</v>
      </c>
      <c r="E46" s="103">
        <v>0.89659999999999995</v>
      </c>
      <c r="F46" s="103">
        <v>0.89859999999999995</v>
      </c>
      <c r="G46" s="102"/>
      <c r="H46" s="103"/>
      <c r="I46" s="103"/>
      <c r="J46" s="103"/>
      <c r="K46" s="103"/>
      <c r="L46" s="103"/>
      <c r="N46" s="115" t="s">
        <v>487</v>
      </c>
      <c r="O46" s="116"/>
      <c r="P46" s="117"/>
      <c r="Q46" s="107"/>
    </row>
    <row r="47" spans="1:17" ht="13.7" customHeight="1" x14ac:dyDescent="0.25">
      <c r="A47" s="100">
        <v>34578</v>
      </c>
      <c r="B47" s="101">
        <v>101.751</v>
      </c>
      <c r="C47" s="102">
        <v>947.24</v>
      </c>
      <c r="D47" s="257">
        <v>956.05</v>
      </c>
      <c r="E47" s="103">
        <v>0.86319999999999997</v>
      </c>
      <c r="F47" s="103">
        <v>0.86519999999999997</v>
      </c>
      <c r="G47" s="102"/>
      <c r="H47" s="103"/>
      <c r="I47" s="103"/>
      <c r="J47" s="103"/>
      <c r="K47" s="103"/>
      <c r="L47" s="103"/>
      <c r="N47" s="118" t="s">
        <v>488</v>
      </c>
      <c r="O47" s="106"/>
      <c r="P47" s="119"/>
      <c r="Q47" s="107"/>
    </row>
    <row r="48" spans="1:17" ht="13.7" customHeight="1" x14ac:dyDescent="0.25">
      <c r="A48" s="104">
        <v>34608</v>
      </c>
      <c r="B48" s="101">
        <v>103.602</v>
      </c>
      <c r="C48" s="102">
        <v>972.06</v>
      </c>
      <c r="D48" s="257">
        <v>983.01</v>
      </c>
      <c r="E48" s="103">
        <v>0.84399999999999997</v>
      </c>
      <c r="F48" s="103">
        <v>0.84599999999999997</v>
      </c>
      <c r="G48" s="102"/>
      <c r="H48" s="103"/>
      <c r="I48" s="103"/>
      <c r="J48" s="103"/>
      <c r="K48" s="103"/>
      <c r="L48" s="103"/>
      <c r="N48" s="118" t="s">
        <v>499</v>
      </c>
      <c r="O48" s="106"/>
      <c r="P48" s="119"/>
      <c r="Q48" s="107"/>
    </row>
    <row r="49" spans="1:17" ht="13.7" customHeight="1" x14ac:dyDescent="0.25">
      <c r="A49" s="100">
        <v>34639</v>
      </c>
      <c r="B49" s="101">
        <v>106.553</v>
      </c>
      <c r="C49" s="102">
        <v>999.37</v>
      </c>
      <c r="D49" s="257">
        <v>1012.11</v>
      </c>
      <c r="E49" s="103">
        <v>0.83979999999999999</v>
      </c>
      <c r="F49" s="103">
        <v>0.84179999999999999</v>
      </c>
      <c r="G49" s="102"/>
      <c r="H49" s="103"/>
      <c r="I49" s="103"/>
      <c r="J49" s="103"/>
      <c r="K49" s="103"/>
      <c r="L49" s="103"/>
      <c r="N49" s="118" t="s">
        <v>490</v>
      </c>
      <c r="O49" s="106"/>
      <c r="P49" s="119"/>
      <c r="Q49" s="107"/>
    </row>
    <row r="50" spans="1:17" ht="13.7" customHeight="1" x14ac:dyDescent="0.25">
      <c r="A50" s="100">
        <v>34669</v>
      </c>
      <c r="B50" s="101">
        <v>107.45</v>
      </c>
      <c r="C50" s="102">
        <v>1016.46</v>
      </c>
      <c r="D50" s="257">
        <v>1029.32</v>
      </c>
      <c r="E50" s="103">
        <v>0.84809999999999997</v>
      </c>
      <c r="F50" s="103">
        <v>0.85009999999999997</v>
      </c>
      <c r="G50" s="102"/>
      <c r="H50" s="103"/>
      <c r="I50" s="103"/>
      <c r="J50" s="103"/>
      <c r="K50" s="103"/>
      <c r="L50" s="103"/>
      <c r="N50" s="118" t="s">
        <v>500</v>
      </c>
      <c r="O50" s="106"/>
      <c r="P50" s="119"/>
      <c r="Q50" s="107"/>
    </row>
    <row r="51" spans="1:17" ht="13.7" customHeight="1" x14ac:dyDescent="0.25">
      <c r="A51" s="100">
        <v>34700</v>
      </c>
      <c r="B51" s="101">
        <v>108.44199999999999</v>
      </c>
      <c r="C51" s="102">
        <v>1033.74</v>
      </c>
      <c r="D51" s="257">
        <v>1044.1400000000001</v>
      </c>
      <c r="E51" s="103">
        <v>0.84509999999999996</v>
      </c>
      <c r="F51" s="103">
        <v>0.84709999999999996</v>
      </c>
      <c r="G51" s="102"/>
      <c r="H51" s="103"/>
      <c r="I51" s="103"/>
      <c r="J51" s="103"/>
      <c r="K51" s="103"/>
      <c r="L51" s="103"/>
      <c r="N51" s="120" t="s">
        <v>501</v>
      </c>
      <c r="O51" s="121"/>
      <c r="P51" s="122"/>
      <c r="Q51" s="107"/>
    </row>
    <row r="52" spans="1:17" ht="13.7" customHeight="1" x14ac:dyDescent="0.25">
      <c r="A52" s="104">
        <v>34731</v>
      </c>
      <c r="B52" s="101">
        <v>109.9455</v>
      </c>
      <c r="C52" s="102">
        <v>1044.28</v>
      </c>
      <c r="D52" s="257">
        <v>1054.69</v>
      </c>
      <c r="E52" s="103">
        <v>0.83879999999999999</v>
      </c>
      <c r="F52" s="103">
        <v>0.84079999999999999</v>
      </c>
      <c r="G52" s="102"/>
      <c r="H52" s="103"/>
      <c r="I52" s="103"/>
      <c r="J52" s="103"/>
      <c r="K52" s="103"/>
      <c r="L52" s="103"/>
      <c r="Q52" s="107"/>
    </row>
    <row r="53" spans="1:17" ht="13.7" customHeight="1" x14ac:dyDescent="0.25">
      <c r="A53" s="100">
        <v>34759</v>
      </c>
      <c r="B53" s="101">
        <v>111.178</v>
      </c>
      <c r="C53" s="102">
        <v>1060.47</v>
      </c>
      <c r="D53" s="257">
        <v>1071.78</v>
      </c>
      <c r="E53" s="103">
        <v>0.88739999999999997</v>
      </c>
      <c r="F53" s="103">
        <v>0.88939999999999997</v>
      </c>
      <c r="G53" s="102"/>
      <c r="H53" s="103"/>
      <c r="I53" s="103"/>
      <c r="J53" s="103"/>
      <c r="K53" s="103"/>
      <c r="L53" s="103"/>
      <c r="Q53" s="107"/>
    </row>
    <row r="54" spans="1:17" ht="13.7" customHeight="1" x14ac:dyDescent="0.25">
      <c r="A54" s="100">
        <v>34790</v>
      </c>
      <c r="B54" s="101">
        <v>113.518</v>
      </c>
      <c r="C54" s="102">
        <v>1086.24</v>
      </c>
      <c r="D54" s="257">
        <v>1098.47</v>
      </c>
      <c r="E54" s="103">
        <v>0.90549999999999997</v>
      </c>
      <c r="F54" s="103">
        <v>0.90749999999999997</v>
      </c>
      <c r="G54" s="102"/>
      <c r="H54" s="103"/>
      <c r="I54" s="103"/>
      <c r="J54" s="103"/>
      <c r="K54" s="103"/>
      <c r="L54" s="103"/>
      <c r="N54" s="108" t="s">
        <v>502</v>
      </c>
      <c r="Q54" s="107"/>
    </row>
    <row r="55" spans="1:17" ht="13.7" customHeight="1" x14ac:dyDescent="0.25">
      <c r="A55" s="100">
        <v>34820</v>
      </c>
      <c r="B55" s="101">
        <v>114.17100000000001</v>
      </c>
      <c r="C55" s="102">
        <v>1115.24</v>
      </c>
      <c r="D55" s="257">
        <v>1121.54</v>
      </c>
      <c r="E55" s="103">
        <v>0.89539999999999997</v>
      </c>
      <c r="F55" s="103">
        <v>0.89739999999999998</v>
      </c>
      <c r="G55" s="102"/>
      <c r="H55" s="103"/>
      <c r="I55" s="103"/>
      <c r="J55" s="103"/>
      <c r="K55" s="103"/>
      <c r="L55" s="103"/>
      <c r="N55" s="109" t="s">
        <v>503</v>
      </c>
      <c r="O55" s="110"/>
      <c r="P55" s="111"/>
    </row>
    <row r="56" spans="1:17" ht="13.7" customHeight="1" x14ac:dyDescent="0.25">
      <c r="A56" s="104">
        <v>34851</v>
      </c>
      <c r="B56" s="101">
        <v>116.98399999999999</v>
      </c>
      <c r="C56" s="102">
        <v>1140.44</v>
      </c>
      <c r="D56" s="257">
        <v>1145.99</v>
      </c>
      <c r="E56" s="103">
        <v>0.91200000000000003</v>
      </c>
      <c r="F56" s="103">
        <v>0.91400000000000003</v>
      </c>
      <c r="G56" s="102"/>
      <c r="H56" s="103"/>
      <c r="I56" s="103"/>
      <c r="J56" s="103"/>
      <c r="K56" s="103"/>
      <c r="L56" s="103"/>
      <c r="N56" s="112" t="s">
        <v>504</v>
      </c>
      <c r="O56" s="113"/>
      <c r="P56" s="114"/>
    </row>
    <row r="57" spans="1:17" ht="13.7" customHeight="1" x14ac:dyDescent="0.25">
      <c r="A57" s="100">
        <v>34881</v>
      </c>
      <c r="B57" s="101">
        <v>119.114</v>
      </c>
      <c r="C57" s="102">
        <v>1167.3499999999999</v>
      </c>
      <c r="D57" s="257">
        <v>1174.18</v>
      </c>
      <c r="E57" s="103">
        <v>0.92679999999999996</v>
      </c>
      <c r="F57" s="103">
        <v>0.92879999999999996</v>
      </c>
      <c r="G57" s="102"/>
      <c r="H57" s="103"/>
      <c r="I57" s="103"/>
      <c r="J57" s="103"/>
      <c r="K57" s="103"/>
      <c r="L57" s="103"/>
      <c r="N57" s="115" t="s">
        <v>505</v>
      </c>
      <c r="O57" s="116"/>
      <c r="P57" s="117"/>
    </row>
    <row r="58" spans="1:17" ht="13.7" customHeight="1" x14ac:dyDescent="0.25">
      <c r="A58" s="100">
        <v>34912</v>
      </c>
      <c r="B58" s="101">
        <v>121.729</v>
      </c>
      <c r="C58" s="102">
        <v>1178.9100000000001</v>
      </c>
      <c r="D58" s="257">
        <v>1186.1600000000001</v>
      </c>
      <c r="E58" s="103">
        <v>0.94</v>
      </c>
      <c r="F58" s="103">
        <v>0.94199999999999995</v>
      </c>
      <c r="G58" s="102"/>
      <c r="H58" s="103"/>
      <c r="I58" s="103"/>
      <c r="J58" s="103"/>
      <c r="K58" s="103"/>
      <c r="L58" s="103"/>
      <c r="N58" s="118" t="s">
        <v>506</v>
      </c>
      <c r="O58" s="106"/>
      <c r="P58" s="119"/>
    </row>
    <row r="59" spans="1:17" ht="13.7" customHeight="1" x14ac:dyDescent="0.25">
      <c r="A59" s="100">
        <v>34943</v>
      </c>
      <c r="B59" s="101">
        <v>120.869</v>
      </c>
      <c r="C59" s="102">
        <v>1190.58</v>
      </c>
      <c r="D59" s="257">
        <v>1200.04</v>
      </c>
      <c r="E59" s="103">
        <v>0.95079999999999998</v>
      </c>
      <c r="F59" s="103">
        <v>0.95279999999999998</v>
      </c>
      <c r="G59" s="102"/>
      <c r="H59" s="103"/>
      <c r="I59" s="103"/>
      <c r="J59" s="103"/>
      <c r="K59" s="103"/>
      <c r="L59" s="103"/>
      <c r="N59" s="118" t="s">
        <v>507</v>
      </c>
      <c r="O59" s="106"/>
      <c r="P59" s="119"/>
    </row>
    <row r="60" spans="1:17" ht="13.7" customHeight="1" x14ac:dyDescent="0.25">
      <c r="A60" s="104">
        <v>34973</v>
      </c>
      <c r="B60" s="101">
        <v>121.503</v>
      </c>
      <c r="C60" s="102">
        <v>1207.3699999999999</v>
      </c>
      <c r="D60" s="257">
        <v>1216.8399999999999</v>
      </c>
      <c r="E60" s="103">
        <v>0.9587</v>
      </c>
      <c r="F60" s="103">
        <v>0.9597</v>
      </c>
      <c r="G60" s="102"/>
      <c r="H60" s="103"/>
      <c r="I60" s="103"/>
      <c r="J60" s="103"/>
      <c r="K60" s="103"/>
      <c r="L60" s="103"/>
      <c r="N60" s="118" t="s">
        <v>508</v>
      </c>
      <c r="O60" s="106"/>
      <c r="P60" s="119"/>
    </row>
    <row r="61" spans="1:17" ht="13.7" customHeight="1" x14ac:dyDescent="0.25">
      <c r="A61" s="100">
        <v>35004</v>
      </c>
      <c r="B61" s="101">
        <v>122.955</v>
      </c>
      <c r="C61" s="102">
        <v>1225.1199999999999</v>
      </c>
      <c r="D61" s="257">
        <v>1235.21</v>
      </c>
      <c r="E61" s="103">
        <v>0.96240000000000003</v>
      </c>
      <c r="F61" s="103">
        <v>0.96340000000000003</v>
      </c>
      <c r="G61" s="102"/>
      <c r="H61" s="103"/>
      <c r="I61" s="103"/>
      <c r="J61" s="103"/>
      <c r="K61" s="103"/>
      <c r="L61" s="103"/>
      <c r="N61" s="120" t="s">
        <v>509</v>
      </c>
      <c r="O61" s="121"/>
      <c r="P61" s="122"/>
    </row>
    <row r="62" spans="1:17" ht="13.7" customHeight="1" x14ac:dyDescent="0.25">
      <c r="A62" s="100">
        <v>35034</v>
      </c>
      <c r="B62" s="101">
        <v>123.833</v>
      </c>
      <c r="C62" s="102">
        <v>1244.23</v>
      </c>
      <c r="D62" s="257">
        <v>1255.5899999999999</v>
      </c>
      <c r="E62" s="103">
        <v>0.96730000000000005</v>
      </c>
      <c r="F62" s="103">
        <v>0.96830000000000005</v>
      </c>
      <c r="G62" s="102"/>
      <c r="H62" s="103"/>
      <c r="I62" s="103"/>
      <c r="J62" s="103"/>
      <c r="K62" s="103"/>
      <c r="L62" s="103"/>
    </row>
    <row r="63" spans="1:17" ht="13.7" customHeight="1" x14ac:dyDescent="0.25">
      <c r="A63" s="100">
        <v>35065</v>
      </c>
      <c r="B63" s="101">
        <v>125.977</v>
      </c>
      <c r="C63" s="102">
        <v>1260.9000000000001</v>
      </c>
      <c r="D63" s="257">
        <v>1273.92</v>
      </c>
      <c r="E63" s="103">
        <v>0.97350000000000003</v>
      </c>
      <c r="F63" s="103">
        <v>0.97450000000000003</v>
      </c>
      <c r="G63" s="102"/>
      <c r="H63" s="103"/>
      <c r="I63" s="103"/>
      <c r="J63" s="103"/>
      <c r="K63" s="103"/>
      <c r="L63" s="103"/>
      <c r="N63" s="108" t="s">
        <v>510</v>
      </c>
    </row>
    <row r="64" spans="1:17" ht="13.7" customHeight="1" x14ac:dyDescent="0.25">
      <c r="A64" s="104">
        <v>35096</v>
      </c>
      <c r="B64" s="101">
        <v>127.202</v>
      </c>
      <c r="C64" s="102">
        <v>1273.8900000000001</v>
      </c>
      <c r="D64" s="257">
        <v>1282.96</v>
      </c>
      <c r="E64" s="103">
        <v>0.98009999999999997</v>
      </c>
      <c r="F64" s="103">
        <v>0.98109999999999997</v>
      </c>
      <c r="G64" s="102"/>
      <c r="H64" s="103"/>
      <c r="I64" s="103"/>
      <c r="J64" s="103"/>
      <c r="K64" s="103"/>
      <c r="L64" s="103"/>
      <c r="N64" s="115" t="s">
        <v>511</v>
      </c>
      <c r="O64" s="116"/>
      <c r="P64" s="117"/>
    </row>
    <row r="65" spans="1:16" ht="13.7" customHeight="1" x14ac:dyDescent="0.25">
      <c r="A65" s="100">
        <v>35125</v>
      </c>
      <c r="B65" s="101">
        <v>127.715</v>
      </c>
      <c r="C65" s="102">
        <v>1278.3499999999999</v>
      </c>
      <c r="D65" s="257">
        <v>1286.68</v>
      </c>
      <c r="E65" s="103">
        <v>0.98529999999999995</v>
      </c>
      <c r="F65" s="103">
        <v>0.98609999999999998</v>
      </c>
      <c r="G65" s="102"/>
      <c r="H65" s="103"/>
      <c r="I65" s="103"/>
      <c r="J65" s="103"/>
      <c r="K65" s="103"/>
      <c r="L65" s="103"/>
      <c r="N65" s="118" t="s">
        <v>512</v>
      </c>
      <c r="O65" s="106"/>
      <c r="P65" s="119"/>
    </row>
    <row r="66" spans="1:16" ht="13.7" customHeight="1" x14ac:dyDescent="0.25">
      <c r="A66" s="100">
        <v>35156</v>
      </c>
      <c r="B66" s="101">
        <v>128.13</v>
      </c>
      <c r="C66" s="102">
        <v>1294.46</v>
      </c>
      <c r="D66" s="257">
        <v>1298.6500000000001</v>
      </c>
      <c r="E66" s="103">
        <v>0.98939999999999995</v>
      </c>
      <c r="F66" s="103">
        <v>0.99019999999999997</v>
      </c>
      <c r="G66" s="102"/>
      <c r="H66" s="103"/>
      <c r="I66" s="103"/>
      <c r="J66" s="103"/>
      <c r="K66" s="103"/>
      <c r="L66" s="103"/>
      <c r="N66" s="118" t="s">
        <v>513</v>
      </c>
      <c r="O66" s="106"/>
      <c r="P66" s="119"/>
    </row>
    <row r="67" spans="1:16" ht="13.7" customHeight="1" x14ac:dyDescent="0.25">
      <c r="A67" s="100">
        <v>35186</v>
      </c>
      <c r="B67" s="101">
        <v>130.12100000000001</v>
      </c>
      <c r="C67" s="102">
        <v>1310.25</v>
      </c>
      <c r="D67" s="257">
        <v>1315.27</v>
      </c>
      <c r="E67" s="103">
        <v>0.99450000000000005</v>
      </c>
      <c r="F67" s="103">
        <v>0.99529999999999996</v>
      </c>
      <c r="G67" s="102"/>
      <c r="H67" s="103"/>
      <c r="I67" s="103"/>
      <c r="J67" s="103"/>
      <c r="K67" s="103"/>
      <c r="L67" s="103"/>
      <c r="N67" s="120" t="s">
        <v>514</v>
      </c>
      <c r="O67" s="121"/>
      <c r="P67" s="122"/>
    </row>
    <row r="68" spans="1:16" ht="13.7" customHeight="1" x14ac:dyDescent="0.25">
      <c r="A68" s="104">
        <v>35217</v>
      </c>
      <c r="B68" s="101">
        <v>131.44499999999999</v>
      </c>
      <c r="C68" s="102">
        <v>1325.84</v>
      </c>
      <c r="D68" s="257">
        <v>1332.76</v>
      </c>
      <c r="E68" s="103">
        <v>1.0004999999999999</v>
      </c>
      <c r="F68" s="103">
        <v>1.0013000000000001</v>
      </c>
      <c r="G68" s="102"/>
      <c r="H68" s="103"/>
      <c r="I68" s="103"/>
      <c r="J68" s="103"/>
      <c r="K68" s="103"/>
      <c r="L68" s="103"/>
      <c r="N68" s="115" t="s">
        <v>515</v>
      </c>
      <c r="O68" s="125"/>
      <c r="P68" s="126"/>
    </row>
    <row r="69" spans="1:16" ht="13.7" customHeight="1" x14ac:dyDescent="0.25">
      <c r="A69" s="100">
        <v>35247</v>
      </c>
      <c r="B69" s="101">
        <v>133.21299999999999</v>
      </c>
      <c r="C69" s="102">
        <v>1340.56</v>
      </c>
      <c r="D69" s="257">
        <v>1348.75</v>
      </c>
      <c r="E69" s="103">
        <v>1.0061</v>
      </c>
      <c r="F69" s="103">
        <v>1.0068999999999999</v>
      </c>
      <c r="G69" s="102"/>
      <c r="H69" s="103"/>
      <c r="I69" s="103"/>
      <c r="J69" s="103"/>
      <c r="K69" s="103"/>
      <c r="L69" s="103"/>
      <c r="N69" s="127" t="s">
        <v>516</v>
      </c>
      <c r="O69" s="106"/>
      <c r="P69" s="119"/>
    </row>
    <row r="70" spans="1:16" ht="13.7" customHeight="1" x14ac:dyDescent="0.25">
      <c r="A70" s="100">
        <v>35278</v>
      </c>
      <c r="B70" s="101">
        <v>133.58699999999999</v>
      </c>
      <c r="C70" s="102">
        <v>1346.46</v>
      </c>
      <c r="D70" s="257">
        <v>1355.49</v>
      </c>
      <c r="E70" s="103">
        <v>1.0125999999999999</v>
      </c>
      <c r="F70" s="103">
        <v>1.0134000000000001</v>
      </c>
      <c r="G70" s="102"/>
      <c r="H70" s="103"/>
      <c r="I70" s="103"/>
      <c r="J70" s="103"/>
      <c r="K70" s="103"/>
      <c r="L70" s="103"/>
      <c r="N70" s="128" t="s">
        <v>517</v>
      </c>
      <c r="O70" s="121"/>
      <c r="P70" s="122"/>
    </row>
    <row r="71" spans="1:16" ht="13.7" customHeight="1" x14ac:dyDescent="0.25">
      <c r="A71" s="100">
        <v>35309</v>
      </c>
      <c r="B71" s="101">
        <v>133.72200000000001</v>
      </c>
      <c r="C71" s="102">
        <v>1348.48</v>
      </c>
      <c r="D71" s="257">
        <v>1355.76</v>
      </c>
      <c r="E71" s="103">
        <v>1.0185</v>
      </c>
      <c r="F71" s="103">
        <v>1.0193000000000001</v>
      </c>
      <c r="G71" s="102"/>
      <c r="H71" s="103"/>
      <c r="I71" s="103"/>
      <c r="J71" s="103"/>
      <c r="K71" s="103"/>
      <c r="L71" s="103"/>
    </row>
    <row r="72" spans="1:16" ht="13.7" customHeight="1" x14ac:dyDescent="0.25">
      <c r="A72" s="104">
        <v>35339</v>
      </c>
      <c r="B72" s="101">
        <v>133.97800000000001</v>
      </c>
      <c r="C72" s="102">
        <v>1352.53</v>
      </c>
      <c r="D72" s="257">
        <v>1360.91</v>
      </c>
      <c r="E72" s="103">
        <v>1.0243</v>
      </c>
      <c r="F72" s="103">
        <v>1.0250999999999999</v>
      </c>
      <c r="G72" s="102"/>
      <c r="H72" s="103"/>
      <c r="I72" s="103"/>
      <c r="J72" s="103"/>
      <c r="K72" s="103"/>
      <c r="L72" s="103"/>
      <c r="N72" s="108" t="s">
        <v>518</v>
      </c>
    </row>
    <row r="73" spans="1:16" ht="13.7" customHeight="1" x14ac:dyDescent="0.25">
      <c r="A73" s="100">
        <v>35370</v>
      </c>
      <c r="B73" s="101">
        <v>134.24199999999999</v>
      </c>
      <c r="C73" s="102">
        <v>1356.86</v>
      </c>
      <c r="D73" s="257">
        <v>1365.54</v>
      </c>
      <c r="E73" s="103">
        <v>1.0296000000000001</v>
      </c>
      <c r="F73" s="103">
        <v>1.0304</v>
      </c>
      <c r="G73" s="102"/>
      <c r="H73" s="103"/>
      <c r="I73" s="103"/>
      <c r="J73" s="103"/>
      <c r="K73" s="103"/>
      <c r="L73" s="103"/>
      <c r="N73" s="129" t="s">
        <v>519</v>
      </c>
      <c r="O73" s="130" t="s">
        <v>520</v>
      </c>
      <c r="P73" s="131" t="s">
        <v>521</v>
      </c>
    </row>
    <row r="74" spans="1:16" ht="13.7" customHeight="1" x14ac:dyDescent="0.25">
      <c r="A74" s="100">
        <v>35400</v>
      </c>
      <c r="B74" s="101">
        <v>135.22499999999999</v>
      </c>
      <c r="C74" s="102">
        <v>1363.24</v>
      </c>
      <c r="D74" s="257">
        <v>1370.05</v>
      </c>
      <c r="E74" s="103">
        <v>1.0365</v>
      </c>
      <c r="F74" s="103">
        <v>1.0373000000000001</v>
      </c>
      <c r="G74" s="102"/>
      <c r="H74" s="103"/>
      <c r="I74" s="103"/>
      <c r="J74" s="103"/>
      <c r="K74" s="103"/>
      <c r="L74" s="103"/>
      <c r="N74" s="132"/>
      <c r="O74" s="91"/>
      <c r="P74" s="91"/>
    </row>
    <row r="75" spans="1:16" ht="13.7" customHeight="1" x14ac:dyDescent="0.25">
      <c r="A75" s="100">
        <v>35431</v>
      </c>
      <c r="B75" s="101">
        <v>137.613</v>
      </c>
      <c r="C75" s="102">
        <v>1379.33</v>
      </c>
      <c r="D75" s="257">
        <v>1381.15</v>
      </c>
      <c r="E75" s="103">
        <v>1.0421</v>
      </c>
      <c r="F75" s="103">
        <v>1.0428999999999999</v>
      </c>
      <c r="G75" s="102"/>
      <c r="H75" s="103"/>
      <c r="I75" s="103"/>
      <c r="J75" s="103"/>
      <c r="K75" s="103"/>
      <c r="L75" s="103"/>
      <c r="N75" s="133" t="s">
        <v>522</v>
      </c>
      <c r="O75" s="133"/>
      <c r="P75" s="133"/>
    </row>
    <row r="76" spans="1:16" ht="13.7" customHeight="1" x14ac:dyDescent="0.25">
      <c r="A76" s="104">
        <v>35462</v>
      </c>
      <c r="B76" s="101">
        <v>138.20400000000001</v>
      </c>
      <c r="C76" s="102">
        <v>1386.23</v>
      </c>
      <c r="D76" s="257">
        <v>1387.37</v>
      </c>
      <c r="E76" s="103">
        <v>1.0485</v>
      </c>
      <c r="F76" s="103">
        <v>1.0492999999999999</v>
      </c>
      <c r="G76" s="102"/>
      <c r="H76" s="103"/>
      <c r="I76" s="103"/>
      <c r="J76" s="103"/>
      <c r="K76" s="103"/>
      <c r="L76" s="103"/>
      <c r="O76" s="133"/>
      <c r="P76" s="133"/>
    </row>
    <row r="77" spans="1:16" ht="13.7" customHeight="1" x14ac:dyDescent="0.25">
      <c r="A77" s="100">
        <v>35490</v>
      </c>
      <c r="B77" s="101">
        <v>139.79499999999999</v>
      </c>
      <c r="C77" s="102">
        <v>1393.3</v>
      </c>
      <c r="D77" s="257">
        <v>1396.8</v>
      </c>
      <c r="E77" s="103">
        <v>1.0559000000000001</v>
      </c>
      <c r="F77" s="103">
        <v>1.0567</v>
      </c>
      <c r="G77" s="102"/>
      <c r="H77" s="103"/>
      <c r="I77" s="103"/>
      <c r="J77" s="103"/>
      <c r="K77" s="103"/>
      <c r="L77" s="103"/>
    </row>
    <row r="78" spans="1:16" ht="13.7" customHeight="1" x14ac:dyDescent="0.25">
      <c r="A78" s="100">
        <v>35521</v>
      </c>
      <c r="B78" s="101">
        <v>140.74199999999999</v>
      </c>
      <c r="C78" s="102">
        <v>1405.56</v>
      </c>
      <c r="D78" s="257">
        <v>1405.18</v>
      </c>
      <c r="E78" s="103">
        <v>1.0601</v>
      </c>
      <c r="F78" s="103">
        <v>1.0609</v>
      </c>
      <c r="G78" s="102"/>
      <c r="H78" s="103"/>
      <c r="I78" s="103"/>
      <c r="J78" s="103"/>
      <c r="K78" s="103"/>
      <c r="L78" s="103"/>
      <c r="O78" s="133"/>
      <c r="P78" s="133"/>
    </row>
    <row r="79" spans="1:16" ht="13.7" customHeight="1" x14ac:dyDescent="0.25">
      <c r="A79" s="100">
        <v>35551</v>
      </c>
      <c r="B79" s="101">
        <v>141.04</v>
      </c>
      <c r="C79" s="102">
        <v>1411.32</v>
      </c>
      <c r="D79" s="257">
        <v>1406.73</v>
      </c>
      <c r="E79" s="103">
        <v>1.0674999999999999</v>
      </c>
      <c r="F79" s="103">
        <v>1.0683</v>
      </c>
      <c r="G79" s="102"/>
      <c r="H79" s="103"/>
      <c r="I79" s="103"/>
      <c r="J79" s="103"/>
      <c r="K79" s="103"/>
      <c r="L79" s="103"/>
    </row>
    <row r="80" spans="1:16" ht="13.7" customHeight="1" x14ac:dyDescent="0.25">
      <c r="A80" s="104">
        <v>35582</v>
      </c>
      <c r="B80" s="101">
        <v>142.09</v>
      </c>
      <c r="C80" s="102">
        <v>1418.94</v>
      </c>
      <c r="D80" s="257">
        <v>1411.65</v>
      </c>
      <c r="E80" s="103">
        <v>1.0738000000000001</v>
      </c>
      <c r="F80" s="103">
        <v>1.0746</v>
      </c>
      <c r="G80" s="102"/>
      <c r="H80" s="103"/>
      <c r="I80" s="103"/>
      <c r="J80" s="103"/>
      <c r="K80" s="103"/>
      <c r="L80" s="103"/>
      <c r="N80" s="134"/>
      <c r="O80" s="134"/>
      <c r="P80" s="134"/>
    </row>
    <row r="81" spans="1:13" ht="13.7" customHeight="1" x14ac:dyDescent="0.25">
      <c r="A81" s="100">
        <v>35612</v>
      </c>
      <c r="B81" s="101">
        <v>142.221</v>
      </c>
      <c r="C81" s="102">
        <v>1422.06</v>
      </c>
      <c r="D81" s="257">
        <v>1414.19</v>
      </c>
      <c r="E81" s="103">
        <v>1.0799000000000001</v>
      </c>
      <c r="F81" s="103">
        <v>1.0807</v>
      </c>
      <c r="G81" s="102"/>
      <c r="H81" s="103"/>
      <c r="I81" s="103"/>
      <c r="J81" s="103"/>
      <c r="K81" s="103"/>
      <c r="L81" s="103"/>
    </row>
    <row r="82" spans="1:13" ht="13.7" customHeight="1" x14ac:dyDescent="0.25">
      <c r="A82" s="100">
        <v>35643</v>
      </c>
      <c r="B82" s="101">
        <v>142.35300000000001</v>
      </c>
      <c r="C82" s="102">
        <v>1421.78</v>
      </c>
      <c r="D82" s="257">
        <v>1413.77</v>
      </c>
      <c r="E82" s="103">
        <v>1.0871</v>
      </c>
      <c r="F82" s="103">
        <v>1.0879000000000001</v>
      </c>
      <c r="G82" s="102"/>
      <c r="H82" s="103"/>
      <c r="I82" s="103"/>
      <c r="J82" s="103"/>
      <c r="K82" s="103"/>
      <c r="L82" s="103"/>
    </row>
    <row r="83" spans="1:13" ht="13.7" customHeight="1" x14ac:dyDescent="0.25">
      <c r="A83" s="100">
        <v>35674</v>
      </c>
      <c r="B83" s="101">
        <v>143.042</v>
      </c>
      <c r="C83" s="102">
        <v>1422.63</v>
      </c>
      <c r="D83" s="257">
        <v>1415.18</v>
      </c>
      <c r="E83" s="103">
        <v>1.0928</v>
      </c>
      <c r="F83" s="103">
        <v>1.0935999999999999</v>
      </c>
      <c r="G83" s="102"/>
      <c r="H83" s="103"/>
      <c r="I83" s="103"/>
      <c r="J83" s="103"/>
      <c r="K83" s="103"/>
      <c r="L83" s="103"/>
    </row>
    <row r="84" spans="1:13" ht="13.7" customHeight="1" x14ac:dyDescent="0.25">
      <c r="A84" s="104">
        <v>35704</v>
      </c>
      <c r="B84" s="101">
        <v>143.56700000000001</v>
      </c>
      <c r="C84" s="102">
        <v>1425.9</v>
      </c>
      <c r="D84" s="257">
        <v>1419.28</v>
      </c>
      <c r="E84" s="103">
        <v>1.0992999999999999</v>
      </c>
      <c r="F84" s="103">
        <v>1.1001000000000001</v>
      </c>
      <c r="G84" s="102"/>
      <c r="H84" s="103"/>
      <c r="I84" s="103"/>
      <c r="J84" s="103"/>
      <c r="K84" s="103"/>
      <c r="L84" s="103"/>
    </row>
    <row r="85" spans="1:13" ht="13.7" customHeight="1" x14ac:dyDescent="0.25">
      <c r="A85" s="100">
        <v>35735</v>
      </c>
      <c r="B85" s="101">
        <v>144.48099999999999</v>
      </c>
      <c r="C85" s="102">
        <v>1428.32</v>
      </c>
      <c r="D85" s="257">
        <v>1421.41</v>
      </c>
      <c r="E85" s="103">
        <v>1.1065</v>
      </c>
      <c r="F85" s="103">
        <v>1.1073</v>
      </c>
      <c r="G85" s="102"/>
      <c r="H85" s="103"/>
      <c r="I85" s="103"/>
      <c r="J85" s="103"/>
      <c r="K85" s="103"/>
      <c r="L85" s="103"/>
    </row>
    <row r="86" spans="1:13" ht="13.7" customHeight="1" x14ac:dyDescent="0.25">
      <c r="A86" s="100">
        <v>35765</v>
      </c>
      <c r="B86" s="101">
        <v>145.69499999999999</v>
      </c>
      <c r="C86" s="102">
        <v>1434.46</v>
      </c>
      <c r="D86" s="257">
        <v>1429.51</v>
      </c>
      <c r="E86" s="103">
        <v>1.1128</v>
      </c>
      <c r="F86" s="103">
        <v>1.1135999999999999</v>
      </c>
      <c r="G86" s="102"/>
      <c r="H86" s="103"/>
      <c r="I86" s="103"/>
      <c r="J86" s="103"/>
      <c r="K86" s="103"/>
      <c r="L86" s="103"/>
    </row>
    <row r="87" spans="1:13" ht="13.7" customHeight="1" x14ac:dyDescent="0.25">
      <c r="A87" s="100">
        <v>35796</v>
      </c>
      <c r="B87" s="101">
        <v>147.09100000000001</v>
      </c>
      <c r="C87" s="102">
        <v>1444.64</v>
      </c>
      <c r="D87" s="257">
        <v>1441.66</v>
      </c>
      <c r="E87" s="103">
        <v>1.1191</v>
      </c>
      <c r="F87" s="103">
        <v>1.1198999999999999</v>
      </c>
      <c r="G87" s="102">
        <v>125.4</v>
      </c>
      <c r="H87" s="103"/>
      <c r="I87" s="103"/>
      <c r="J87" s="103"/>
      <c r="K87" s="103"/>
      <c r="L87" s="103"/>
      <c r="M87" s="92"/>
    </row>
    <row r="88" spans="1:13" ht="13.7" customHeight="1" x14ac:dyDescent="0.25">
      <c r="A88" s="104">
        <v>35827</v>
      </c>
      <c r="B88" s="101">
        <v>147.35599999999999</v>
      </c>
      <c r="C88" s="102">
        <v>1451.29</v>
      </c>
      <c r="D88" s="257">
        <v>1449.44</v>
      </c>
      <c r="E88" s="103">
        <v>1.1263000000000001</v>
      </c>
      <c r="F88" s="103">
        <v>1.1271</v>
      </c>
      <c r="G88" s="102">
        <v>125</v>
      </c>
      <c r="H88" s="103"/>
      <c r="I88" s="103"/>
      <c r="J88" s="103"/>
      <c r="K88" s="103"/>
      <c r="L88" s="103"/>
      <c r="M88" s="92"/>
    </row>
    <row r="89" spans="1:13" ht="13.7" customHeight="1" x14ac:dyDescent="0.25">
      <c r="A89" s="100">
        <v>35855</v>
      </c>
      <c r="B89" s="101">
        <v>147.63499999999999</v>
      </c>
      <c r="C89" s="102">
        <v>1456.22</v>
      </c>
      <c r="D89" s="257">
        <v>1456.54</v>
      </c>
      <c r="E89" s="103">
        <v>1.1329</v>
      </c>
      <c r="F89" s="103">
        <v>1.1336999999999999</v>
      </c>
      <c r="G89" s="102">
        <v>124.7</v>
      </c>
      <c r="H89" s="103"/>
      <c r="I89" s="103"/>
      <c r="J89" s="103"/>
      <c r="K89" s="103"/>
      <c r="L89" s="103"/>
      <c r="M89" s="92"/>
    </row>
    <row r="90" spans="1:13" ht="13.7" customHeight="1" x14ac:dyDescent="0.25">
      <c r="A90" s="100">
        <v>35886</v>
      </c>
      <c r="B90" s="101">
        <v>147.821</v>
      </c>
      <c r="C90" s="102">
        <v>1459.71</v>
      </c>
      <c r="D90" s="257">
        <v>1463.09</v>
      </c>
      <c r="E90" s="103">
        <v>1.1404000000000001</v>
      </c>
      <c r="F90" s="103">
        <v>1.1412</v>
      </c>
      <c r="G90" s="102">
        <v>124.9</v>
      </c>
      <c r="H90" s="103"/>
      <c r="I90" s="103"/>
      <c r="J90" s="103"/>
      <c r="K90" s="103"/>
      <c r="L90" s="103"/>
      <c r="M90" s="92"/>
    </row>
    <row r="91" spans="1:13" ht="13.7" customHeight="1" x14ac:dyDescent="0.25">
      <c r="A91" s="100">
        <v>35916</v>
      </c>
      <c r="B91" s="101">
        <v>148.02099999999999</v>
      </c>
      <c r="C91" s="102">
        <v>1467.01</v>
      </c>
      <c r="D91" s="257">
        <v>1473.62</v>
      </c>
      <c r="E91" s="103">
        <v>1.1473</v>
      </c>
      <c r="F91" s="103">
        <v>1.1480999999999999</v>
      </c>
      <c r="G91" s="102">
        <v>125.1</v>
      </c>
      <c r="H91" s="103"/>
      <c r="I91" s="103"/>
      <c r="J91" s="103"/>
      <c r="K91" s="103"/>
      <c r="L91" s="103"/>
      <c r="M91" s="92"/>
    </row>
    <row r="92" spans="1:13" ht="13.7" customHeight="1" x14ac:dyDescent="0.25">
      <c r="A92" s="104">
        <v>35947</v>
      </c>
      <c r="B92" s="101">
        <v>148.58799999999999</v>
      </c>
      <c r="C92" s="102">
        <v>1467.3</v>
      </c>
      <c r="D92" s="257">
        <v>1475.83</v>
      </c>
      <c r="E92" s="103">
        <v>1.1537999999999999</v>
      </c>
      <c r="F92" s="103">
        <v>1.1546000000000001</v>
      </c>
      <c r="G92" s="102">
        <v>124.8</v>
      </c>
      <c r="H92" s="103"/>
      <c r="I92" s="103"/>
      <c r="J92" s="103"/>
      <c r="K92" s="103"/>
      <c r="L92" s="103"/>
      <c r="M92" s="92"/>
    </row>
    <row r="93" spans="1:13" ht="13.7" customHeight="1" x14ac:dyDescent="0.25">
      <c r="A93" s="100">
        <v>35977</v>
      </c>
      <c r="B93" s="101">
        <v>148.339</v>
      </c>
      <c r="C93" s="102">
        <v>1465.54</v>
      </c>
      <c r="D93" s="257">
        <v>1471.7</v>
      </c>
      <c r="E93" s="103">
        <v>1.1607000000000001</v>
      </c>
      <c r="F93" s="103">
        <v>1.1615</v>
      </c>
      <c r="G93" s="102">
        <v>124.9</v>
      </c>
      <c r="H93" s="103"/>
      <c r="I93" s="103"/>
      <c r="J93" s="103"/>
      <c r="K93" s="103"/>
      <c r="L93" s="103"/>
      <c r="M93" s="92"/>
    </row>
    <row r="94" spans="1:13" ht="13.7" customHeight="1" x14ac:dyDescent="0.25">
      <c r="A94" s="100">
        <v>36008</v>
      </c>
      <c r="B94" s="101">
        <v>148.10900000000001</v>
      </c>
      <c r="C94" s="102">
        <v>1458.07</v>
      </c>
      <c r="D94" s="257">
        <v>1464.49</v>
      </c>
      <c r="E94" s="103">
        <v>1.1709000000000001</v>
      </c>
      <c r="F94" s="103">
        <v>1.1717</v>
      </c>
      <c r="G94" s="102">
        <v>124.2</v>
      </c>
      <c r="H94" s="103"/>
      <c r="I94" s="103"/>
      <c r="J94" s="103"/>
      <c r="K94" s="103"/>
      <c r="L94" s="103"/>
      <c r="M94" s="92"/>
    </row>
    <row r="95" spans="1:13" ht="13.7" customHeight="1" x14ac:dyDescent="0.25">
      <c r="A95" s="100">
        <v>36039</v>
      </c>
      <c r="B95" s="101">
        <v>147.98400000000001</v>
      </c>
      <c r="C95" s="102">
        <v>1454.86</v>
      </c>
      <c r="D95" s="257">
        <v>1459.95</v>
      </c>
      <c r="E95" s="103">
        <v>1.1800999999999999</v>
      </c>
      <c r="F95" s="103">
        <v>1.1809000000000001</v>
      </c>
      <c r="G95" s="102">
        <v>123.8</v>
      </c>
      <c r="H95" s="103"/>
      <c r="I95" s="103"/>
      <c r="J95" s="103"/>
      <c r="K95" s="103"/>
      <c r="L95" s="103"/>
      <c r="M95" s="92"/>
    </row>
    <row r="96" spans="1:13" ht="13.7" customHeight="1" x14ac:dyDescent="0.25">
      <c r="A96" s="104">
        <v>36069</v>
      </c>
      <c r="B96" s="101">
        <v>148.1</v>
      </c>
      <c r="C96" s="102">
        <v>1455.15</v>
      </c>
      <c r="D96" s="257">
        <v>1461.56</v>
      </c>
      <c r="E96" s="103">
        <v>1.1876</v>
      </c>
      <c r="F96" s="103">
        <v>1.1883999999999999</v>
      </c>
      <c r="G96" s="102">
        <v>124</v>
      </c>
      <c r="H96" s="103"/>
      <c r="I96" s="103"/>
      <c r="J96" s="103"/>
      <c r="K96" s="103"/>
      <c r="L96" s="103"/>
      <c r="M96" s="92"/>
    </row>
    <row r="97" spans="1:17" ht="13.7" customHeight="1" x14ac:dyDescent="0.25">
      <c r="A97" s="100">
        <v>36100</v>
      </c>
      <c r="B97" s="101">
        <v>147.62799999999999</v>
      </c>
      <c r="C97" s="102">
        <v>1453.4</v>
      </c>
      <c r="D97" s="257">
        <v>1458.93</v>
      </c>
      <c r="E97" s="103">
        <v>1.1929000000000001</v>
      </c>
      <c r="F97" s="103">
        <v>1.1937</v>
      </c>
      <c r="G97" s="102">
        <v>123.6</v>
      </c>
      <c r="H97" s="103"/>
      <c r="I97" s="103"/>
      <c r="J97" s="103"/>
      <c r="K97" s="103"/>
      <c r="L97" s="103"/>
      <c r="M97" s="92"/>
    </row>
    <row r="98" spans="1:17" ht="13.7" customHeight="1" x14ac:dyDescent="0.25">
      <c r="A98" s="100">
        <v>36130</v>
      </c>
      <c r="B98" s="101">
        <v>148.291</v>
      </c>
      <c r="C98" s="102">
        <v>1458.2</v>
      </c>
      <c r="D98" s="257">
        <v>1465.06</v>
      </c>
      <c r="E98" s="103">
        <v>1.2045999999999999</v>
      </c>
      <c r="F98" s="103">
        <v>1.2054</v>
      </c>
      <c r="G98" s="102">
        <v>122.8</v>
      </c>
      <c r="H98" s="103"/>
      <c r="I98" s="103"/>
      <c r="J98" s="103"/>
      <c r="K98" s="103"/>
      <c r="L98" s="103"/>
      <c r="M98" s="92"/>
    </row>
    <row r="99" spans="1:17" ht="13.7" customHeight="1" x14ac:dyDescent="0.25">
      <c r="A99" s="100">
        <v>36161</v>
      </c>
      <c r="B99" s="101">
        <v>149.53299999999999</v>
      </c>
      <c r="C99" s="102">
        <v>1468.41</v>
      </c>
      <c r="D99" s="257">
        <v>1474.58</v>
      </c>
      <c r="E99" s="103">
        <v>1.5011000000000001</v>
      </c>
      <c r="F99" s="103">
        <v>1.5019</v>
      </c>
      <c r="G99" s="102">
        <v>122.9</v>
      </c>
      <c r="H99" s="103"/>
      <c r="I99" s="103"/>
      <c r="J99" s="103"/>
      <c r="K99" s="103"/>
      <c r="L99" s="103"/>
      <c r="M99" s="92"/>
    </row>
    <row r="100" spans="1:17" ht="13.7" customHeight="1" x14ac:dyDescent="0.25">
      <c r="A100" s="104">
        <v>36192</v>
      </c>
      <c r="B100" s="101">
        <v>154.93299999999999</v>
      </c>
      <c r="C100" s="102">
        <v>1483.83</v>
      </c>
      <c r="D100" s="257">
        <v>1493.6</v>
      </c>
      <c r="E100" s="103">
        <v>1.9129</v>
      </c>
      <c r="F100" s="103">
        <v>1.9137</v>
      </c>
      <c r="G100" s="102">
        <v>122.3</v>
      </c>
      <c r="H100" s="103"/>
      <c r="I100" s="103"/>
      <c r="J100" s="103"/>
      <c r="K100" s="103"/>
      <c r="L100" s="103"/>
      <c r="M100" s="92"/>
    </row>
    <row r="101" spans="1:17" ht="13.7" customHeight="1" x14ac:dyDescent="0.25">
      <c r="A101" s="100">
        <v>36220</v>
      </c>
      <c r="B101" s="101">
        <v>159.32499999999999</v>
      </c>
      <c r="C101" s="102">
        <v>1500.15</v>
      </c>
      <c r="D101" s="257">
        <v>1512.72</v>
      </c>
      <c r="E101" s="103">
        <v>1.8959999999999999</v>
      </c>
      <c r="F101" s="103">
        <v>1.8968</v>
      </c>
      <c r="G101" s="102">
        <v>122.6</v>
      </c>
      <c r="H101" s="103"/>
      <c r="I101" s="103"/>
      <c r="J101" s="103"/>
      <c r="K101" s="103"/>
      <c r="L101" s="103"/>
      <c r="M101" s="92"/>
    </row>
    <row r="102" spans="1:17" ht="13.7" customHeight="1" x14ac:dyDescent="0.25">
      <c r="A102" s="100">
        <v>36251</v>
      </c>
      <c r="B102" s="101">
        <v>160.459</v>
      </c>
      <c r="C102" s="102">
        <v>1508.55</v>
      </c>
      <c r="D102" s="257">
        <v>1519.83</v>
      </c>
      <c r="E102" s="103">
        <v>1.6933</v>
      </c>
      <c r="F102" s="103">
        <v>1.6940999999999999</v>
      </c>
      <c r="G102" s="102">
        <v>123.6</v>
      </c>
      <c r="H102" s="103"/>
      <c r="I102" s="103"/>
      <c r="J102" s="103"/>
      <c r="K102" s="103"/>
      <c r="L102" s="103"/>
      <c r="M102" s="92"/>
      <c r="O102" s="135"/>
      <c r="P102" s="135"/>
    </row>
    <row r="103" spans="1:17" ht="13.7" customHeight="1" x14ac:dyDescent="0.25">
      <c r="A103" s="100">
        <v>36281</v>
      </c>
      <c r="B103" s="101">
        <v>159.99600000000001</v>
      </c>
      <c r="C103" s="102">
        <v>1513.08</v>
      </c>
      <c r="D103" s="257">
        <v>1520.59</v>
      </c>
      <c r="E103" s="103">
        <v>1.6827000000000001</v>
      </c>
      <c r="F103" s="103">
        <v>1.6835</v>
      </c>
      <c r="G103" s="102">
        <v>124.7</v>
      </c>
      <c r="H103" s="103"/>
      <c r="I103" s="103"/>
      <c r="J103" s="103"/>
      <c r="K103" s="103"/>
      <c r="L103" s="103"/>
      <c r="M103" s="92"/>
      <c r="O103" s="135"/>
      <c r="P103" s="135"/>
    </row>
    <row r="104" spans="1:17" ht="13.7" customHeight="1" x14ac:dyDescent="0.25">
      <c r="A104" s="104">
        <v>36312</v>
      </c>
      <c r="B104" s="101">
        <v>160.57300000000001</v>
      </c>
      <c r="C104" s="102">
        <v>1515.95</v>
      </c>
      <c r="D104" s="257">
        <v>1521.65</v>
      </c>
      <c r="E104" s="103">
        <v>1.7645999999999999</v>
      </c>
      <c r="F104" s="103">
        <v>1.7654000000000001</v>
      </c>
      <c r="G104" s="102">
        <v>125.2</v>
      </c>
      <c r="H104" s="103"/>
      <c r="I104" s="103"/>
      <c r="J104" s="103"/>
      <c r="K104" s="103"/>
      <c r="L104" s="103"/>
      <c r="M104" s="92"/>
      <c r="O104" s="135"/>
      <c r="P104" s="135"/>
    </row>
    <row r="105" spans="1:17" ht="13.7" customHeight="1" x14ac:dyDescent="0.25">
      <c r="A105" s="100">
        <v>36342</v>
      </c>
      <c r="B105" s="101">
        <v>163.06</v>
      </c>
      <c r="C105" s="102">
        <v>1532.47</v>
      </c>
      <c r="D105" s="257">
        <v>1532.91</v>
      </c>
      <c r="E105" s="103">
        <v>1.7995000000000001</v>
      </c>
      <c r="F105" s="103">
        <v>1.8003</v>
      </c>
      <c r="G105" s="102">
        <v>125.7</v>
      </c>
      <c r="H105" s="103"/>
      <c r="I105" s="103"/>
      <c r="J105" s="103"/>
      <c r="K105" s="103"/>
      <c r="L105" s="103"/>
      <c r="M105" s="92"/>
      <c r="O105" s="135"/>
      <c r="P105" s="135"/>
    </row>
    <row r="106" spans="1:17" ht="13.7" customHeight="1" x14ac:dyDescent="0.25">
      <c r="A106" s="100">
        <v>36373</v>
      </c>
      <c r="B106" s="101">
        <v>165.60300000000001</v>
      </c>
      <c r="C106" s="102">
        <v>1541.05</v>
      </c>
      <c r="D106" s="257">
        <v>1541.34</v>
      </c>
      <c r="E106" s="103">
        <v>1.88</v>
      </c>
      <c r="F106" s="103">
        <v>1.8807</v>
      </c>
      <c r="G106" s="102">
        <v>126.9</v>
      </c>
      <c r="H106" s="103"/>
      <c r="I106" s="103"/>
      <c r="J106" s="103"/>
      <c r="K106" s="103"/>
      <c r="L106" s="103"/>
      <c r="M106" s="92"/>
      <c r="O106" s="135"/>
      <c r="P106" s="135"/>
    </row>
    <row r="107" spans="1:17" ht="13.7" customHeight="1" x14ac:dyDescent="0.25">
      <c r="A107" s="100">
        <v>36404</v>
      </c>
      <c r="B107" s="101">
        <v>167.99700000000001</v>
      </c>
      <c r="C107" s="102">
        <v>1545.83</v>
      </c>
      <c r="D107" s="257">
        <v>1547.35</v>
      </c>
      <c r="E107" s="103">
        <v>1.8973</v>
      </c>
      <c r="F107" s="103">
        <v>1.8980999999999999</v>
      </c>
      <c r="G107" s="102">
        <v>128</v>
      </c>
      <c r="H107" s="103"/>
      <c r="I107" s="103"/>
      <c r="J107" s="103"/>
      <c r="K107" s="103"/>
      <c r="L107" s="103"/>
      <c r="M107" s="92"/>
      <c r="O107" s="135"/>
      <c r="P107" s="135"/>
      <c r="Q107" s="136"/>
    </row>
    <row r="108" spans="1:17" ht="13.7" customHeight="1" x14ac:dyDescent="0.25">
      <c r="A108" s="104">
        <v>36434</v>
      </c>
      <c r="B108" s="101">
        <v>170.86099999999999</v>
      </c>
      <c r="C108" s="102">
        <v>1564.23</v>
      </c>
      <c r="D108" s="257">
        <v>1562.2</v>
      </c>
      <c r="E108" s="103">
        <v>1.9686999999999999</v>
      </c>
      <c r="F108" s="103">
        <v>1.9695</v>
      </c>
      <c r="G108" s="102">
        <v>127.7</v>
      </c>
      <c r="H108" s="103"/>
      <c r="I108" s="103"/>
      <c r="J108" s="103"/>
      <c r="K108" s="103"/>
      <c r="L108" s="103"/>
      <c r="M108" s="92"/>
      <c r="O108" s="135"/>
      <c r="P108" s="135"/>
      <c r="Q108" s="136"/>
    </row>
    <row r="109" spans="1:17" ht="13.7" customHeight="1" x14ac:dyDescent="0.25">
      <c r="A109" s="100">
        <v>36465</v>
      </c>
      <c r="B109" s="137">
        <v>174.93899999999999</v>
      </c>
      <c r="C109" s="90">
        <v>1579.09</v>
      </c>
      <c r="D109" s="258">
        <v>1576.88</v>
      </c>
      <c r="E109" s="138">
        <v>1.9291</v>
      </c>
      <c r="F109" s="138">
        <v>1.9298999999999999</v>
      </c>
      <c r="G109" s="90">
        <v>128.30000000000001</v>
      </c>
      <c r="H109" s="138"/>
      <c r="I109" s="138"/>
      <c r="J109" s="138"/>
      <c r="K109" s="138"/>
      <c r="L109" s="138"/>
      <c r="M109" s="92"/>
      <c r="O109" s="135"/>
      <c r="P109" s="135"/>
      <c r="Q109" s="136"/>
    </row>
    <row r="110" spans="1:17" ht="13.7" customHeight="1" x14ac:dyDescent="0.25">
      <c r="A110" s="100">
        <v>36495</v>
      </c>
      <c r="B110" s="137">
        <v>178.09899999999999</v>
      </c>
      <c r="C110" s="90">
        <v>1588.56</v>
      </c>
      <c r="D110" s="258">
        <v>1588.55</v>
      </c>
      <c r="E110" s="138">
        <v>1.8420000000000001</v>
      </c>
      <c r="F110" s="138">
        <v>1.8428</v>
      </c>
      <c r="G110" s="90">
        <v>127.8</v>
      </c>
      <c r="H110" s="138"/>
      <c r="I110" s="138"/>
      <c r="J110" s="138"/>
      <c r="K110" s="138"/>
      <c r="L110" s="138"/>
      <c r="M110" s="92"/>
      <c r="O110" s="135"/>
      <c r="P110" s="135"/>
      <c r="Q110" s="136"/>
    </row>
    <row r="111" spans="1:17" ht="13.7" customHeight="1" x14ac:dyDescent="0.25">
      <c r="A111" s="100">
        <v>36526</v>
      </c>
      <c r="B111" s="137">
        <v>180.30099999999999</v>
      </c>
      <c r="C111" s="90">
        <v>1598.41</v>
      </c>
      <c r="D111" s="258">
        <v>1598.24</v>
      </c>
      <c r="E111" s="138">
        <v>1.8028999999999999</v>
      </c>
      <c r="F111" s="138">
        <v>1.8037000000000001</v>
      </c>
      <c r="G111" s="90">
        <v>128.30000000000001</v>
      </c>
      <c r="H111" s="138"/>
      <c r="I111" s="138"/>
      <c r="J111" s="138"/>
      <c r="K111" s="138"/>
      <c r="L111" s="138"/>
      <c r="M111" s="92"/>
      <c r="O111" s="135"/>
      <c r="P111" s="135"/>
      <c r="Q111" s="136"/>
    </row>
    <row r="112" spans="1:17" ht="13.7" customHeight="1" x14ac:dyDescent="0.25">
      <c r="A112" s="100">
        <v>36557</v>
      </c>
      <c r="B112" s="137">
        <v>180.935</v>
      </c>
      <c r="C112" s="90">
        <v>1600.49</v>
      </c>
      <c r="D112" s="258">
        <v>1599.04</v>
      </c>
      <c r="E112" s="138">
        <v>1.7745</v>
      </c>
      <c r="F112" s="138">
        <v>1.7753000000000001</v>
      </c>
      <c r="G112" s="90">
        <v>129.80000000000001</v>
      </c>
      <c r="H112" s="138"/>
      <c r="I112" s="138"/>
      <c r="J112" s="138"/>
      <c r="K112" s="138"/>
      <c r="L112" s="138"/>
      <c r="M112" s="92"/>
      <c r="O112" s="135"/>
      <c r="P112" s="135"/>
      <c r="Q112" s="136"/>
    </row>
    <row r="113" spans="1:17" ht="13.7" customHeight="1" x14ac:dyDescent="0.25">
      <c r="A113" s="100">
        <v>36586</v>
      </c>
      <c r="B113" s="137">
        <v>181.214</v>
      </c>
      <c r="C113" s="90">
        <v>1604.01</v>
      </c>
      <c r="D113" s="258">
        <v>1601.12</v>
      </c>
      <c r="E113" s="138">
        <v>1.7412000000000001</v>
      </c>
      <c r="F113" s="138">
        <v>1.742</v>
      </c>
      <c r="G113" s="90">
        <v>130.80000000000001</v>
      </c>
      <c r="H113" s="138"/>
      <c r="I113" s="138"/>
      <c r="J113" s="138"/>
      <c r="K113" s="138"/>
      <c r="L113" s="138"/>
      <c r="M113" s="92"/>
      <c r="O113" s="135"/>
      <c r="P113" s="135"/>
      <c r="Q113" s="136"/>
    </row>
    <row r="114" spans="1:17" ht="13.7" customHeight="1" x14ac:dyDescent="0.25">
      <c r="A114" s="100">
        <v>36617</v>
      </c>
      <c r="B114" s="137">
        <v>181.63499999999999</v>
      </c>
      <c r="C114" s="90">
        <v>1610.75</v>
      </c>
      <c r="D114" s="258">
        <v>1602.56</v>
      </c>
      <c r="E114" s="138">
        <v>1.7674000000000001</v>
      </c>
      <c r="F114" s="138">
        <v>1.7682</v>
      </c>
      <c r="G114" s="90">
        <v>130.69999999999999</v>
      </c>
      <c r="H114" s="138">
        <v>2.4750000000000001</v>
      </c>
      <c r="I114" s="138"/>
      <c r="J114" s="138"/>
      <c r="K114" s="138"/>
      <c r="L114" s="138"/>
      <c r="M114" s="92"/>
      <c r="O114" s="135"/>
      <c r="P114" s="135"/>
      <c r="Q114" s="136"/>
    </row>
    <row r="115" spans="1:17" ht="13.7" customHeight="1" x14ac:dyDescent="0.25">
      <c r="A115" s="100">
        <v>36647</v>
      </c>
      <c r="B115" s="137">
        <v>182.18899999999999</v>
      </c>
      <c r="C115" s="90">
        <v>1610.91</v>
      </c>
      <c r="D115" s="258">
        <v>1601.76</v>
      </c>
      <c r="E115" s="138">
        <v>1.8270999999999999</v>
      </c>
      <c r="F115" s="138">
        <v>1.8279000000000001</v>
      </c>
      <c r="G115" s="90">
        <v>131.6</v>
      </c>
      <c r="H115" s="138">
        <f>H114*(G114/G113)</f>
        <v>2.4731077981651373</v>
      </c>
      <c r="I115" s="138"/>
      <c r="J115" s="138"/>
      <c r="K115" s="138"/>
      <c r="L115" s="138"/>
      <c r="M115" s="92"/>
      <c r="O115" s="135"/>
      <c r="P115" s="135"/>
      <c r="Q115" s="136"/>
    </row>
    <row r="116" spans="1:17" ht="13.7" customHeight="1" x14ac:dyDescent="0.25">
      <c r="A116" s="100">
        <v>36678</v>
      </c>
      <c r="B116" s="137">
        <v>183.745</v>
      </c>
      <c r="C116" s="90">
        <v>1614.62</v>
      </c>
      <c r="D116" s="258">
        <v>1606.57</v>
      </c>
      <c r="E116" s="138">
        <v>1.8075000000000001</v>
      </c>
      <c r="F116" s="138">
        <v>1.8083</v>
      </c>
      <c r="G116" s="90">
        <v>133.80000000000001</v>
      </c>
      <c r="H116" s="138">
        <f t="shared" ref="H116:H127" si="0">H115*(G115/G114)</f>
        <v>2.4901376146788992</v>
      </c>
      <c r="I116" s="138"/>
      <c r="J116" s="138"/>
      <c r="K116" s="138"/>
      <c r="L116" s="138"/>
      <c r="M116" s="92"/>
      <c r="O116" s="135"/>
      <c r="P116" s="135"/>
      <c r="Q116" s="136"/>
    </row>
    <row r="117" spans="1:17" ht="13.7" customHeight="1" x14ac:dyDescent="0.25">
      <c r="A117" s="100">
        <v>36708</v>
      </c>
      <c r="B117" s="137">
        <v>186.63399999999999</v>
      </c>
      <c r="C117" s="90">
        <v>1640.62</v>
      </c>
      <c r="D117" s="258">
        <v>1628.9</v>
      </c>
      <c r="E117" s="138">
        <v>1.7969999999999999</v>
      </c>
      <c r="F117" s="138">
        <v>1.7978000000000001</v>
      </c>
      <c r="G117" s="90">
        <v>133.69999999999999</v>
      </c>
      <c r="H117" s="138">
        <f t="shared" si="0"/>
        <v>2.531766055045872</v>
      </c>
      <c r="I117" s="138"/>
      <c r="J117" s="138"/>
      <c r="K117" s="138"/>
      <c r="L117" s="138"/>
      <c r="M117" s="92"/>
      <c r="N117" s="140"/>
      <c r="O117" s="135"/>
      <c r="P117" s="135"/>
      <c r="Q117" s="136"/>
    </row>
    <row r="118" spans="1:17" ht="13.7" customHeight="1" x14ac:dyDescent="0.25">
      <c r="A118" s="100">
        <v>36739</v>
      </c>
      <c r="B118" s="137">
        <v>191.08699999999999</v>
      </c>
      <c r="C118" s="90">
        <v>1662.11</v>
      </c>
      <c r="D118" s="258">
        <v>1648.61</v>
      </c>
      <c r="E118" s="138">
        <v>1.8084</v>
      </c>
      <c r="F118" s="138">
        <v>1.8091999999999999</v>
      </c>
      <c r="G118" s="90">
        <v>132.9</v>
      </c>
      <c r="H118" s="138">
        <f t="shared" si="0"/>
        <v>2.5298738532110092</v>
      </c>
      <c r="I118" s="138"/>
      <c r="J118" s="138"/>
      <c r="K118" s="138"/>
      <c r="L118" s="138"/>
      <c r="M118" s="92"/>
      <c r="N118" s="140"/>
      <c r="O118" s="135"/>
      <c r="P118" s="135"/>
      <c r="Q118" s="136"/>
    </row>
    <row r="119" spans="1:17" ht="13.7" customHeight="1" x14ac:dyDescent="0.25">
      <c r="A119" s="100">
        <v>36770</v>
      </c>
      <c r="B119" s="137">
        <v>193.297</v>
      </c>
      <c r="C119" s="90">
        <v>1665.93</v>
      </c>
      <c r="D119" s="258">
        <v>1655.7</v>
      </c>
      <c r="E119" s="138">
        <v>1.8384</v>
      </c>
      <c r="F119" s="138">
        <v>1.8391999999999999</v>
      </c>
      <c r="G119" s="90">
        <v>134.69999999999999</v>
      </c>
      <c r="H119" s="138">
        <f t="shared" si="0"/>
        <v>2.5147362385321101</v>
      </c>
      <c r="I119" s="138"/>
      <c r="J119" s="138"/>
      <c r="K119" s="138"/>
      <c r="L119" s="138"/>
      <c r="M119" s="92"/>
      <c r="N119" s="140"/>
      <c r="O119" s="135"/>
      <c r="P119" s="135"/>
      <c r="Q119" s="136"/>
    </row>
    <row r="120" spans="1:17" ht="13.7" customHeight="1" x14ac:dyDescent="0.25">
      <c r="A120" s="100">
        <v>36800</v>
      </c>
      <c r="B120" s="137">
        <v>194.04</v>
      </c>
      <c r="C120" s="90">
        <v>1668.26</v>
      </c>
      <c r="D120" s="258">
        <v>1658.35</v>
      </c>
      <c r="E120" s="138">
        <v>1.8788</v>
      </c>
      <c r="F120" s="138">
        <v>1.8795999999999999</v>
      </c>
      <c r="G120" s="90">
        <v>135.4</v>
      </c>
      <c r="H120" s="138">
        <f t="shared" si="0"/>
        <v>2.5487958715596326</v>
      </c>
      <c r="I120" s="138"/>
      <c r="J120" s="138"/>
      <c r="K120" s="138"/>
      <c r="L120" s="138"/>
      <c r="M120" s="92"/>
      <c r="N120" s="140"/>
      <c r="O120" s="135"/>
      <c r="P120" s="135"/>
      <c r="Q120" s="136"/>
    </row>
    <row r="121" spans="1:17" ht="13.7" customHeight="1" x14ac:dyDescent="0.25">
      <c r="A121" s="100">
        <v>36831</v>
      </c>
      <c r="B121" s="137">
        <v>194.59899999999999</v>
      </c>
      <c r="C121" s="90">
        <v>1673.6</v>
      </c>
      <c r="D121" s="258">
        <v>1663.16</v>
      </c>
      <c r="E121" s="138">
        <v>1.9472</v>
      </c>
      <c r="F121" s="138">
        <v>1.948</v>
      </c>
      <c r="G121" s="90">
        <v>135</v>
      </c>
      <c r="H121" s="138">
        <f t="shared" si="0"/>
        <v>2.5620412844036693</v>
      </c>
      <c r="I121" s="138"/>
      <c r="J121" s="138"/>
      <c r="K121" s="138"/>
      <c r="L121" s="138"/>
      <c r="M121" s="92"/>
      <c r="N121" s="140"/>
      <c r="O121" s="135"/>
      <c r="P121" s="135"/>
      <c r="Q121" s="136"/>
    </row>
    <row r="122" spans="1:17" ht="13.7" customHeight="1" x14ac:dyDescent="0.25">
      <c r="A122" s="100">
        <v>36861</v>
      </c>
      <c r="B122" s="137">
        <v>195.827</v>
      </c>
      <c r="C122" s="90">
        <v>1683.47</v>
      </c>
      <c r="D122" s="258">
        <v>1672.31</v>
      </c>
      <c r="E122" s="138">
        <v>1.9624999999999999</v>
      </c>
      <c r="F122" s="138">
        <v>1.9633</v>
      </c>
      <c r="G122" s="90">
        <v>136.19999999999999</v>
      </c>
      <c r="H122" s="138">
        <f t="shared" si="0"/>
        <v>2.5544724770642193</v>
      </c>
      <c r="I122" s="138">
        <f t="shared" ref="I122:I126" si="1">H122*F122</f>
        <v>5.0151958142201822</v>
      </c>
      <c r="J122" s="138"/>
      <c r="K122" s="138"/>
      <c r="L122" s="138"/>
      <c r="M122" s="139"/>
      <c r="N122" s="140"/>
      <c r="O122" s="135"/>
      <c r="P122" s="135"/>
      <c r="Q122" s="136"/>
    </row>
    <row r="123" spans="1:17" ht="13.7" customHeight="1" x14ac:dyDescent="0.25">
      <c r="A123" s="100">
        <v>36892</v>
      </c>
      <c r="B123" s="137">
        <v>197.04499999999999</v>
      </c>
      <c r="C123" s="90">
        <v>1693.07</v>
      </c>
      <c r="D123" s="258">
        <v>1685.19</v>
      </c>
      <c r="E123" s="138">
        <v>1.9537</v>
      </c>
      <c r="F123" s="138">
        <v>1.9544999999999999</v>
      </c>
      <c r="G123" s="90">
        <v>140</v>
      </c>
      <c r="H123" s="138">
        <f t="shared" si="0"/>
        <v>2.5771788990825675</v>
      </c>
      <c r="I123" s="138">
        <f t="shared" si="1"/>
        <v>5.0370961582568778</v>
      </c>
      <c r="J123" s="138"/>
      <c r="K123" s="138"/>
      <c r="L123" s="138"/>
      <c r="M123" s="92"/>
      <c r="N123" s="140"/>
      <c r="O123" s="135"/>
      <c r="P123" s="135"/>
      <c r="Q123" s="136"/>
    </row>
    <row r="124" spans="1:17" ht="13.7" customHeight="1" x14ac:dyDescent="0.25">
      <c r="A124" s="100">
        <v>36923</v>
      </c>
      <c r="B124" s="137">
        <v>197.49100000000001</v>
      </c>
      <c r="C124" s="90">
        <v>1700.86</v>
      </c>
      <c r="D124" s="258">
        <v>1693.45</v>
      </c>
      <c r="E124" s="138">
        <v>2.0011000000000001</v>
      </c>
      <c r="F124" s="138">
        <v>2.0019</v>
      </c>
      <c r="G124" s="90">
        <v>137.4</v>
      </c>
      <c r="H124" s="138">
        <f t="shared" si="0"/>
        <v>2.6490825688073381</v>
      </c>
      <c r="I124" s="138">
        <f t="shared" si="1"/>
        <v>5.3031983944954098</v>
      </c>
      <c r="J124" s="138"/>
      <c r="K124" s="138"/>
      <c r="L124" s="138"/>
      <c r="M124" s="92"/>
      <c r="N124" s="140"/>
      <c r="O124" s="135"/>
      <c r="P124" s="135"/>
      <c r="Q124" s="136"/>
    </row>
    <row r="125" spans="1:17" ht="13.7" customHeight="1" x14ac:dyDescent="0.25">
      <c r="A125" s="100">
        <v>36951</v>
      </c>
      <c r="B125" s="137">
        <v>198.60599999999999</v>
      </c>
      <c r="C125" s="90">
        <v>1707.32</v>
      </c>
      <c r="D125" s="258">
        <v>1701.58</v>
      </c>
      <c r="E125" s="138">
        <v>2.0882000000000001</v>
      </c>
      <c r="F125" s="138">
        <v>2.089</v>
      </c>
      <c r="G125" s="90">
        <v>135.9</v>
      </c>
      <c r="H125" s="138">
        <f t="shared" si="0"/>
        <v>2.5998853211009161</v>
      </c>
      <c r="I125" s="138">
        <f t="shared" si="1"/>
        <v>5.4311604357798133</v>
      </c>
      <c r="J125" s="138"/>
      <c r="K125" s="138"/>
      <c r="L125" s="138"/>
      <c r="M125" s="92"/>
      <c r="N125" s="89"/>
      <c r="O125" s="135"/>
      <c r="P125" s="135"/>
      <c r="Q125" s="136"/>
    </row>
    <row r="126" spans="1:17" ht="13.7" customHeight="1" x14ac:dyDescent="0.25">
      <c r="A126" s="100">
        <v>36982</v>
      </c>
      <c r="B126" s="137">
        <v>200.59100000000001</v>
      </c>
      <c r="C126" s="90">
        <v>1717.22</v>
      </c>
      <c r="D126" s="258">
        <v>1715.87</v>
      </c>
      <c r="E126" s="138">
        <v>2.1917</v>
      </c>
      <c r="F126" s="138">
        <v>2.1924999999999999</v>
      </c>
      <c r="G126" s="90">
        <v>136.4</v>
      </c>
      <c r="H126" s="138">
        <f t="shared" si="0"/>
        <v>2.5715022935779803</v>
      </c>
      <c r="I126" s="138">
        <f t="shared" si="1"/>
        <v>5.6380187786697213</v>
      </c>
      <c r="J126" s="138"/>
      <c r="K126" s="138"/>
      <c r="L126" s="138"/>
      <c r="M126" s="92"/>
      <c r="N126" s="89"/>
      <c r="O126" s="135"/>
      <c r="P126" s="135"/>
      <c r="Q126" s="136"/>
    </row>
    <row r="127" spans="1:17" ht="13.7" customHeight="1" x14ac:dyDescent="0.25">
      <c r="A127" s="100">
        <v>37012</v>
      </c>
      <c r="B127" s="137">
        <v>202.32400000000001</v>
      </c>
      <c r="C127" s="90">
        <v>1724.26</v>
      </c>
      <c r="D127" s="258">
        <v>1725.65</v>
      </c>
      <c r="E127" s="138">
        <v>2.2964000000000002</v>
      </c>
      <c r="F127" s="138">
        <v>2.2972000000000001</v>
      </c>
      <c r="G127" s="90">
        <v>136.80000000000001</v>
      </c>
      <c r="H127" s="138">
        <f t="shared" si="0"/>
        <v>2.5809633027522927</v>
      </c>
      <c r="I127" s="138">
        <f>H127*F127</f>
        <v>5.928988899082567</v>
      </c>
      <c r="J127" s="138"/>
      <c r="K127" s="138"/>
      <c r="L127" s="138"/>
      <c r="M127" s="92"/>
      <c r="N127" s="89"/>
      <c r="O127" s="135"/>
      <c r="P127" s="135"/>
      <c r="Q127" s="136"/>
    </row>
    <row r="128" spans="1:17" ht="13.7" customHeight="1" x14ac:dyDescent="0.25">
      <c r="A128" s="100">
        <v>37043</v>
      </c>
      <c r="B128" s="137">
        <v>204.31</v>
      </c>
      <c r="C128" s="90">
        <v>1733.23</v>
      </c>
      <c r="D128" s="258">
        <v>1736</v>
      </c>
      <c r="E128" s="138">
        <v>2.375</v>
      </c>
      <c r="F128" s="138">
        <v>2.3757999999999999</v>
      </c>
      <c r="G128" s="90">
        <v>135.5</v>
      </c>
      <c r="H128" s="138"/>
      <c r="I128" s="138">
        <f t="shared" ref="I128:I136" si="2">2.581*0.8*(G127/$G$126)*F127+2.581*(2.3436)*0.2*B127/$B$125</f>
        <v>5.9895821374743843</v>
      </c>
      <c r="J128" s="138"/>
      <c r="K128" s="138"/>
      <c r="L128" s="138"/>
      <c r="M128" s="92"/>
      <c r="N128" s="89"/>
      <c r="O128" s="135"/>
      <c r="P128" s="135"/>
      <c r="Q128" s="136"/>
    </row>
    <row r="129" spans="1:17" ht="13.7" customHeight="1" x14ac:dyDescent="0.25">
      <c r="A129" s="100">
        <v>37073</v>
      </c>
      <c r="B129" s="137">
        <v>207.34100000000001</v>
      </c>
      <c r="C129" s="90">
        <v>1756.28</v>
      </c>
      <c r="D129" s="258">
        <v>1755.27</v>
      </c>
      <c r="E129" s="138">
        <v>2.4651999999999998</v>
      </c>
      <c r="F129" s="138">
        <v>2.4660000000000002</v>
      </c>
      <c r="G129" s="90">
        <v>133.4</v>
      </c>
      <c r="H129" s="138"/>
      <c r="I129" s="138">
        <f t="shared" si="2"/>
        <v>6.117694855373065</v>
      </c>
      <c r="J129" s="138"/>
      <c r="K129" s="138"/>
      <c r="L129" s="138"/>
      <c r="M129" s="92"/>
      <c r="N129" s="89"/>
      <c r="O129" s="135"/>
      <c r="P129" s="135"/>
      <c r="Q129" s="136"/>
    </row>
    <row r="130" spans="1:17" ht="13.7" customHeight="1" x14ac:dyDescent="0.25">
      <c r="A130" s="100">
        <v>37104</v>
      </c>
      <c r="B130" s="137">
        <v>210.21100000000001</v>
      </c>
      <c r="C130" s="90">
        <v>1768.57</v>
      </c>
      <c r="D130" s="258">
        <v>1769.14</v>
      </c>
      <c r="E130" s="138">
        <v>2.5097999999999998</v>
      </c>
      <c r="F130" s="138">
        <v>2.5106000000000002</v>
      </c>
      <c r="G130" s="90">
        <v>133.4</v>
      </c>
      <c r="H130" s="138"/>
      <c r="I130" s="138">
        <f t="shared" si="2"/>
        <v>6.2427808539120715</v>
      </c>
      <c r="J130" s="138"/>
      <c r="K130" s="138"/>
      <c r="L130" s="138"/>
      <c r="M130" s="92"/>
      <c r="N130" s="89"/>
      <c r="O130" s="135"/>
      <c r="P130" s="135"/>
      <c r="Q130" s="136"/>
    </row>
    <row r="131" spans="1:17" ht="13.7" customHeight="1" x14ac:dyDescent="0.25">
      <c r="A131" s="100">
        <v>37135</v>
      </c>
      <c r="B131" s="137">
        <v>210.85300000000001</v>
      </c>
      <c r="C131" s="90">
        <v>1773.52</v>
      </c>
      <c r="D131" s="258">
        <v>1776.92</v>
      </c>
      <c r="E131" s="138">
        <v>2.6709000000000001</v>
      </c>
      <c r="F131" s="138">
        <v>2.6717</v>
      </c>
      <c r="G131" s="90">
        <v>133.30000000000001</v>
      </c>
      <c r="H131" s="138"/>
      <c r="I131" s="138">
        <f t="shared" si="2"/>
        <v>6.3503274884753953</v>
      </c>
      <c r="J131" s="138"/>
      <c r="K131" s="138"/>
      <c r="L131" s="138"/>
      <c r="M131" s="92"/>
      <c r="N131" s="89"/>
      <c r="O131" s="135"/>
      <c r="P131" s="135"/>
      <c r="Q131" s="136"/>
    </row>
    <row r="132" spans="1:17" ht="13.7" customHeight="1" x14ac:dyDescent="0.25">
      <c r="A132" s="100">
        <v>37165</v>
      </c>
      <c r="B132" s="137">
        <v>213.339</v>
      </c>
      <c r="C132" s="90">
        <v>1788.24</v>
      </c>
      <c r="D132" s="258">
        <v>1793.62</v>
      </c>
      <c r="E132" s="138">
        <v>2.7393999999999998</v>
      </c>
      <c r="F132" s="138">
        <v>2.7402000000000002</v>
      </c>
      <c r="G132" s="90">
        <v>130.30000000000001</v>
      </c>
      <c r="H132" s="138"/>
      <c r="I132" s="138">
        <f t="shared" si="2"/>
        <v>6.6755168880780316</v>
      </c>
      <c r="J132" s="138"/>
      <c r="K132" s="138"/>
      <c r="L132" s="138"/>
      <c r="M132" s="92"/>
      <c r="N132" s="89"/>
      <c r="O132" s="135"/>
      <c r="P132" s="135"/>
      <c r="Q132" s="136"/>
    </row>
    <row r="133" spans="1:17" ht="13.7" customHeight="1" x14ac:dyDescent="0.25">
      <c r="A133" s="100">
        <v>37196</v>
      </c>
      <c r="B133" s="137">
        <v>215.685</v>
      </c>
      <c r="C133" s="90">
        <v>1800.94</v>
      </c>
      <c r="D133" s="258">
        <v>1816.76</v>
      </c>
      <c r="E133" s="138">
        <v>2.5423</v>
      </c>
      <c r="F133" s="138">
        <v>2.5430999999999999</v>
      </c>
      <c r="G133" s="90">
        <v>129.80000000000001</v>
      </c>
      <c r="H133" s="138"/>
      <c r="I133" s="138">
        <f t="shared" si="2"/>
        <v>6.704442066982411</v>
      </c>
      <c r="J133" s="138"/>
      <c r="K133" s="138"/>
      <c r="L133" s="138"/>
      <c r="M133" s="92"/>
      <c r="O133" s="135"/>
      <c r="P133" s="135"/>
      <c r="Q133" s="136"/>
    </row>
    <row r="134" spans="1:17" ht="13.7" customHeight="1" x14ac:dyDescent="0.25">
      <c r="A134" s="100">
        <v>37226</v>
      </c>
      <c r="B134" s="137">
        <v>216.16300000000001</v>
      </c>
      <c r="C134" s="90">
        <v>1812.65</v>
      </c>
      <c r="D134" s="258">
        <v>1830.2</v>
      </c>
      <c r="E134" s="138">
        <v>2.3618999999999999</v>
      </c>
      <c r="F134" s="138">
        <v>2.3626999999999998</v>
      </c>
      <c r="G134" s="90">
        <v>128.1</v>
      </c>
      <c r="H134" s="138"/>
      <c r="I134" s="138">
        <f t="shared" si="2"/>
        <v>6.3107120049975691</v>
      </c>
      <c r="J134" s="138"/>
      <c r="K134" s="138"/>
      <c r="L134" s="138"/>
      <c r="M134" s="92"/>
      <c r="O134" s="135"/>
      <c r="P134" s="135"/>
      <c r="Q134" s="136"/>
    </row>
    <row r="135" spans="1:17" ht="13.7" customHeight="1" x14ac:dyDescent="0.25">
      <c r="A135" s="100">
        <v>37257</v>
      </c>
      <c r="B135" s="137">
        <v>216.94399999999999</v>
      </c>
      <c r="C135" s="90">
        <v>1822.08</v>
      </c>
      <c r="D135" s="258">
        <v>1849.78</v>
      </c>
      <c r="E135" s="138">
        <v>2.3771</v>
      </c>
      <c r="F135" s="138">
        <v>2.3778999999999999</v>
      </c>
      <c r="G135" s="90">
        <v>128.5</v>
      </c>
      <c r="H135" s="138"/>
      <c r="I135" s="138">
        <f t="shared" si="2"/>
        <v>5.8983549701626519</v>
      </c>
      <c r="J135" s="138"/>
      <c r="K135" s="138"/>
      <c r="L135" s="138"/>
      <c r="M135" s="92"/>
      <c r="O135" s="135"/>
      <c r="P135" s="135"/>
      <c r="Q135" s="136"/>
    </row>
    <row r="136" spans="1:17" ht="13.7" customHeight="1" x14ac:dyDescent="0.25">
      <c r="A136" s="100">
        <v>37288</v>
      </c>
      <c r="B136" s="137">
        <v>217.07400000000001</v>
      </c>
      <c r="C136" s="90">
        <v>1828.64</v>
      </c>
      <c r="D136" s="258">
        <v>1855.51</v>
      </c>
      <c r="E136" s="138">
        <v>2.4188000000000001</v>
      </c>
      <c r="F136" s="138">
        <v>2.4196</v>
      </c>
      <c r="G136" s="90">
        <v>128.4</v>
      </c>
      <c r="H136" s="138"/>
      <c r="I136" s="138">
        <f t="shared" si="2"/>
        <v>5.9469859356716173</v>
      </c>
      <c r="J136" s="138"/>
      <c r="K136" s="138"/>
      <c r="L136" s="138"/>
      <c r="M136" s="92"/>
      <c r="O136" s="135"/>
      <c r="P136" s="135"/>
      <c r="Q136" s="136"/>
    </row>
    <row r="137" spans="1:17" ht="13.7" customHeight="1" x14ac:dyDescent="0.25">
      <c r="A137" s="100">
        <v>37316</v>
      </c>
      <c r="B137" s="137">
        <v>217.27600000000001</v>
      </c>
      <c r="C137" s="90">
        <v>1839.61</v>
      </c>
      <c r="D137" s="258">
        <v>1867.01</v>
      </c>
      <c r="E137" s="138">
        <v>2.3458000000000001</v>
      </c>
      <c r="F137" s="138">
        <v>2.3466</v>
      </c>
      <c r="G137" s="90">
        <v>129.80000000000001</v>
      </c>
      <c r="H137" s="138"/>
      <c r="I137" s="138">
        <f>2.581*0.8*(G136/$G$126)*F136+2.581*(2.3436)*0.2*B136/$B$125</f>
        <v>6.0252303584621316</v>
      </c>
      <c r="J137" s="138"/>
      <c r="K137" s="138"/>
      <c r="L137" s="138"/>
      <c r="M137" s="92"/>
      <c r="O137" s="135"/>
      <c r="P137" s="135"/>
      <c r="Q137" s="136"/>
    </row>
    <row r="138" spans="1:17" ht="13.7" customHeight="1" x14ac:dyDescent="0.25">
      <c r="A138" s="100">
        <v>37347</v>
      </c>
      <c r="B138" s="137">
        <v>218.48599999999999</v>
      </c>
      <c r="C138" s="90">
        <v>1854.33</v>
      </c>
      <c r="D138" s="258">
        <v>1879.71</v>
      </c>
      <c r="E138" s="138">
        <v>2.3195999999999999</v>
      </c>
      <c r="F138" s="138">
        <v>2.3203999999999998</v>
      </c>
      <c r="G138" s="90">
        <v>130.80000000000001</v>
      </c>
      <c r="H138" s="138"/>
      <c r="I138" s="138">
        <f t="shared" ref="I138:I201" si="3">2.581*0.8*(G137/$G$126)*F137+2.581*(2.3436)*0.2*B137/$B$125</f>
        <v>5.9343022956219817</v>
      </c>
      <c r="J138" s="138"/>
      <c r="K138" s="138"/>
      <c r="L138" s="138"/>
      <c r="M138" s="92"/>
      <c r="O138" s="135"/>
      <c r="P138" s="135"/>
      <c r="Q138" s="136"/>
    </row>
    <row r="139" spans="1:17" ht="13.7" customHeight="1" x14ac:dyDescent="0.25">
      <c r="A139" s="100">
        <v>37377</v>
      </c>
      <c r="B139" s="137">
        <v>220.292</v>
      </c>
      <c r="C139" s="90">
        <v>1858.22</v>
      </c>
      <c r="D139" s="258">
        <v>1881.4</v>
      </c>
      <c r="E139" s="138">
        <v>2.4796</v>
      </c>
      <c r="F139" s="138">
        <v>2.4803999999999999</v>
      </c>
      <c r="G139" s="90">
        <v>130.80000000000001</v>
      </c>
      <c r="H139" s="138"/>
      <c r="I139" s="138">
        <f>2.581*0.8*(G138/$G$126)*F138+2.581*(2.3436)*0.2*B138/$B$125</f>
        <v>5.9253184480287917</v>
      </c>
      <c r="J139" s="138"/>
      <c r="K139" s="138"/>
      <c r="L139" s="138"/>
      <c r="M139" s="92"/>
      <c r="O139" s="135"/>
      <c r="P139" s="135"/>
      <c r="Q139" s="136"/>
    </row>
    <row r="140" spans="1:17" ht="13.7" customHeight="1" x14ac:dyDescent="0.25">
      <c r="A140" s="100">
        <v>37408</v>
      </c>
      <c r="B140" s="137">
        <v>223.68799999999999</v>
      </c>
      <c r="C140" s="90">
        <v>1866.02</v>
      </c>
      <c r="D140" s="258">
        <v>1892.88</v>
      </c>
      <c r="E140" s="138">
        <v>2.7132000000000001</v>
      </c>
      <c r="F140" s="138">
        <v>2.714</v>
      </c>
      <c r="G140" s="90">
        <v>130.9</v>
      </c>
      <c r="H140" s="138"/>
      <c r="I140" s="138">
        <f t="shared" si="3"/>
        <v>6.2531238183325772</v>
      </c>
      <c r="J140" s="138"/>
      <c r="K140" s="138"/>
      <c r="L140" s="138"/>
      <c r="M140" s="92"/>
      <c r="O140" s="135"/>
      <c r="P140" s="135"/>
      <c r="Q140" s="136"/>
    </row>
    <row r="141" spans="1:17" ht="13.7" customHeight="1" x14ac:dyDescent="0.25">
      <c r="A141" s="100">
        <v>37438</v>
      </c>
      <c r="B141" s="137">
        <v>228.05699999999999</v>
      </c>
      <c r="C141" s="90">
        <v>1888.23</v>
      </c>
      <c r="D141" s="258">
        <v>1914.65</v>
      </c>
      <c r="E141" s="138">
        <v>2.9338000000000002</v>
      </c>
      <c r="F141" s="138">
        <v>2.9346000000000001</v>
      </c>
      <c r="G141" s="90">
        <v>131.19999999999999</v>
      </c>
      <c r="H141" s="138"/>
      <c r="I141" s="138">
        <f t="shared" si="3"/>
        <v>6.7404528154215786</v>
      </c>
      <c r="J141" s="138"/>
      <c r="K141" s="138"/>
      <c r="L141" s="138"/>
      <c r="M141" s="92"/>
      <c r="O141" s="135"/>
      <c r="P141" s="135"/>
      <c r="Q141" s="136"/>
    </row>
    <row r="142" spans="1:17" ht="13.7" customHeight="1" x14ac:dyDescent="0.25">
      <c r="A142" s="100">
        <v>37469</v>
      </c>
      <c r="B142" s="137">
        <v>233.34800000000001</v>
      </c>
      <c r="C142" s="90">
        <v>1900.5</v>
      </c>
      <c r="D142" s="258">
        <v>1931.12</v>
      </c>
      <c r="E142" s="138">
        <v>3.1093000000000002</v>
      </c>
      <c r="F142" s="138">
        <v>3.1101000000000001</v>
      </c>
      <c r="G142" s="90">
        <v>131.5</v>
      </c>
      <c r="H142" s="138"/>
      <c r="I142" s="138">
        <f t="shared" si="3"/>
        <v>7.217520845819692</v>
      </c>
      <c r="J142" s="138"/>
      <c r="K142" s="138"/>
      <c r="L142" s="138"/>
      <c r="M142" s="92"/>
      <c r="O142" s="135"/>
      <c r="P142" s="135"/>
      <c r="Q142" s="136"/>
    </row>
    <row r="143" spans="1:17" ht="13.7" customHeight="1" x14ac:dyDescent="0.25">
      <c r="A143" s="100">
        <v>37500</v>
      </c>
      <c r="B143" s="137">
        <v>238.94300000000001</v>
      </c>
      <c r="C143" s="90">
        <v>1914.18</v>
      </c>
      <c r="D143" s="258">
        <v>1947.15</v>
      </c>
      <c r="E143" s="138">
        <v>3.3412000000000002</v>
      </c>
      <c r="F143" s="138">
        <v>3.3420000000000001</v>
      </c>
      <c r="G143" s="90">
        <v>132.30000000000001</v>
      </c>
      <c r="H143" s="138"/>
      <c r="I143" s="138">
        <f t="shared" si="3"/>
        <v>7.6124315158393525</v>
      </c>
      <c r="J143" s="138"/>
      <c r="K143" s="138"/>
      <c r="L143" s="138"/>
      <c r="M143" s="92"/>
      <c r="O143" s="135"/>
      <c r="P143" s="135"/>
      <c r="Q143" s="136"/>
    </row>
    <row r="144" spans="1:17" ht="13.7" customHeight="1" x14ac:dyDescent="0.25">
      <c r="A144" s="100">
        <v>37530</v>
      </c>
      <c r="B144" s="137">
        <v>248.19900000000001</v>
      </c>
      <c r="C144" s="90">
        <v>1939.26</v>
      </c>
      <c r="D144" s="258">
        <v>1977.72</v>
      </c>
      <c r="E144" s="138">
        <v>3.8050999999999999</v>
      </c>
      <c r="F144" s="138">
        <v>3.8058999999999998</v>
      </c>
      <c r="G144" s="90">
        <v>133.19999999999999</v>
      </c>
      <c r="H144" s="138"/>
      <c r="I144" s="138">
        <f t="shared" si="3"/>
        <v>8.14861062605382</v>
      </c>
      <c r="J144" s="138"/>
      <c r="K144" s="138"/>
      <c r="L144" s="138"/>
      <c r="M144" s="92"/>
      <c r="O144" s="135"/>
      <c r="P144" s="135"/>
      <c r="Q144" s="136"/>
    </row>
    <row r="145" spans="1:17" ht="13.7" customHeight="1" x14ac:dyDescent="0.25">
      <c r="A145" s="100">
        <v>37561</v>
      </c>
      <c r="B145" s="137">
        <v>261.08</v>
      </c>
      <c r="C145" s="90">
        <v>1997.83</v>
      </c>
      <c r="D145" s="258">
        <v>2044.76</v>
      </c>
      <c r="E145" s="138">
        <v>3.5756000000000001</v>
      </c>
      <c r="F145" s="138">
        <v>3.5764</v>
      </c>
      <c r="G145" s="90">
        <v>133.1</v>
      </c>
      <c r="H145" s="138"/>
      <c r="I145" s="138">
        <f t="shared" si="3"/>
        <v>9.1859120657002791</v>
      </c>
      <c r="J145" s="138"/>
      <c r="K145" s="138"/>
      <c r="L145" s="138"/>
      <c r="M145" s="92"/>
      <c r="O145" s="135"/>
      <c r="P145" s="135"/>
      <c r="Q145" s="141"/>
    </row>
    <row r="146" spans="1:17" ht="13.7" customHeight="1" x14ac:dyDescent="0.25">
      <c r="A146" s="100">
        <v>37591</v>
      </c>
      <c r="B146" s="137">
        <v>270.86700000000002</v>
      </c>
      <c r="C146" s="90">
        <v>2039.78</v>
      </c>
      <c r="D146" s="258">
        <v>2099.9699999999998</v>
      </c>
      <c r="E146" s="138">
        <v>3.6251000000000002</v>
      </c>
      <c r="F146" s="138">
        <v>3.6259000000000001</v>
      </c>
      <c r="G146" s="90">
        <v>132.9</v>
      </c>
      <c r="H146" s="138"/>
      <c r="I146" s="138">
        <f t="shared" si="3"/>
        <v>8.796205673635118</v>
      </c>
      <c r="J146" s="138"/>
      <c r="K146" s="138"/>
      <c r="L146" s="138"/>
      <c r="M146" s="92"/>
      <c r="O146" s="135"/>
      <c r="P146" s="135"/>
      <c r="Q146" s="141"/>
    </row>
    <row r="147" spans="1:17" ht="13.7" customHeight="1" x14ac:dyDescent="0.25">
      <c r="A147" s="100">
        <v>37622</v>
      </c>
      <c r="B147" s="137">
        <v>277.173</v>
      </c>
      <c r="C147" s="90">
        <v>2085.6799999999998</v>
      </c>
      <c r="D147" s="258">
        <v>2151.84</v>
      </c>
      <c r="E147" s="138">
        <v>3.4376000000000002</v>
      </c>
      <c r="F147" s="138">
        <v>3.4384000000000001</v>
      </c>
      <c r="G147" s="90">
        <v>135.30000000000001</v>
      </c>
      <c r="H147" s="138"/>
      <c r="I147" s="138">
        <f t="shared" si="3"/>
        <v>8.9445782920706876</v>
      </c>
      <c r="J147" s="138"/>
      <c r="K147" s="138"/>
      <c r="L147" s="138"/>
      <c r="M147" s="92"/>
      <c r="O147" s="135"/>
      <c r="P147" s="135"/>
      <c r="Q147" s="141"/>
    </row>
    <row r="148" spans="1:17" ht="13.7" customHeight="1" x14ac:dyDescent="0.25">
      <c r="A148" s="100">
        <v>37653</v>
      </c>
      <c r="B148" s="137">
        <v>283.50599999999997</v>
      </c>
      <c r="C148" s="90">
        <v>2118.4299999999998</v>
      </c>
      <c r="D148" s="258">
        <v>2183.2600000000002</v>
      </c>
      <c r="E148" s="138">
        <v>3.59</v>
      </c>
      <c r="F148" s="138">
        <v>3.5908000000000002</v>
      </c>
      <c r="G148" s="90">
        <v>137.6</v>
      </c>
      <c r="H148" s="138"/>
      <c r="I148" s="138">
        <f t="shared" si="3"/>
        <v>8.7306939487864614</v>
      </c>
      <c r="J148" s="138"/>
      <c r="K148" s="138"/>
      <c r="L148" s="138"/>
      <c r="M148" s="92"/>
      <c r="O148" s="135"/>
      <c r="P148" s="135"/>
      <c r="Q148" s="136"/>
    </row>
    <row r="149" spans="1:17" ht="13.7" customHeight="1" x14ac:dyDescent="0.25">
      <c r="A149" s="100">
        <v>37681</v>
      </c>
      <c r="B149" s="137">
        <v>287.85500000000002</v>
      </c>
      <c r="C149" s="90">
        <v>2144.4899999999998</v>
      </c>
      <c r="D149" s="258">
        <v>2213.17</v>
      </c>
      <c r="E149" s="138">
        <v>3.4460999999999999</v>
      </c>
      <c r="F149" s="138">
        <v>3.4468999999999999</v>
      </c>
      <c r="G149" s="90">
        <v>141.19999999999999</v>
      </c>
      <c r="H149" s="138"/>
      <c r="I149" s="138">
        <f t="shared" si="3"/>
        <v>9.2064288042924947</v>
      </c>
      <c r="J149" s="138"/>
      <c r="K149" s="138"/>
      <c r="L149" s="138"/>
      <c r="M149" s="92"/>
      <c r="O149" s="135"/>
      <c r="P149" s="135"/>
      <c r="Q149" s="141"/>
    </row>
    <row r="150" spans="1:17" ht="13.7" customHeight="1" x14ac:dyDescent="0.25">
      <c r="A150" s="100">
        <v>37712</v>
      </c>
      <c r="B150" s="137">
        <v>290.512</v>
      </c>
      <c r="C150" s="90">
        <v>2165.29</v>
      </c>
      <c r="D150" s="258">
        <v>2243.71</v>
      </c>
      <c r="E150" s="138">
        <v>3.1179000000000001</v>
      </c>
      <c r="F150" s="138">
        <v>3.1187</v>
      </c>
      <c r="G150" s="90">
        <v>136.80000000000001</v>
      </c>
      <c r="H150" s="138"/>
      <c r="I150" s="138">
        <f t="shared" si="3"/>
        <v>9.1210240041236936</v>
      </c>
      <c r="J150" s="138"/>
      <c r="K150" s="138"/>
      <c r="L150" s="138"/>
      <c r="M150" s="92"/>
      <c r="Q150" s="141"/>
    </row>
    <row r="151" spans="1:17" ht="13.7" customHeight="1" x14ac:dyDescent="0.25">
      <c r="A151" s="100">
        <v>37742</v>
      </c>
      <c r="B151" s="137">
        <v>289.74700000000001</v>
      </c>
      <c r="C151" s="90">
        <v>2178.5</v>
      </c>
      <c r="D151" s="258">
        <v>2265.92</v>
      </c>
      <c r="E151" s="138">
        <v>2.9548999999999999</v>
      </c>
      <c r="F151" s="138">
        <v>2.9557000000000002</v>
      </c>
      <c r="G151" s="90">
        <v>136.69999999999999</v>
      </c>
      <c r="H151" s="138"/>
      <c r="I151" s="138">
        <f t="shared" si="3"/>
        <v>8.2279681236361863</v>
      </c>
      <c r="J151" s="138"/>
      <c r="K151" s="138"/>
      <c r="L151" s="138"/>
      <c r="M151" s="92"/>
      <c r="Q151" s="136"/>
    </row>
    <row r="152" spans="1:17" ht="13.7" customHeight="1" x14ac:dyDescent="0.25">
      <c r="A152" s="100">
        <v>37773</v>
      </c>
      <c r="B152" s="137">
        <v>286.84300000000002</v>
      </c>
      <c r="C152" s="90">
        <v>2175.23</v>
      </c>
      <c r="D152" s="258">
        <v>2264.56</v>
      </c>
      <c r="E152" s="138">
        <v>2.8824000000000001</v>
      </c>
      <c r="F152" s="138">
        <v>2.8832</v>
      </c>
      <c r="G152" s="90">
        <v>138</v>
      </c>
      <c r="H152" s="138"/>
      <c r="I152" s="138">
        <f t="shared" si="3"/>
        <v>7.8812846135133032</v>
      </c>
      <c r="J152" s="138"/>
      <c r="K152" s="138"/>
      <c r="L152" s="138"/>
      <c r="M152" s="92"/>
      <c r="Q152" s="136"/>
    </row>
    <row r="153" spans="1:17" ht="13.7" customHeight="1" x14ac:dyDescent="0.25">
      <c r="A153" s="100">
        <v>37803</v>
      </c>
      <c r="B153" s="137">
        <v>285.649</v>
      </c>
      <c r="C153" s="90">
        <v>2179.58</v>
      </c>
      <c r="D153" s="258">
        <v>2265.4699999999998</v>
      </c>
      <c r="E153" s="138">
        <v>2.879</v>
      </c>
      <c r="F153" s="138">
        <v>2.8797999999999999</v>
      </c>
      <c r="G153" s="90">
        <v>137.69999999999999</v>
      </c>
      <c r="H153" s="138"/>
      <c r="I153" s="138">
        <f t="shared" si="3"/>
        <v>7.7703072742824126</v>
      </c>
      <c r="J153" s="138"/>
      <c r="K153" s="138"/>
      <c r="L153" s="138"/>
      <c r="M153" s="92"/>
      <c r="Q153" s="136"/>
    </row>
    <row r="154" spans="1:17" ht="13.7" customHeight="1" x14ac:dyDescent="0.25">
      <c r="A154" s="100">
        <v>37834</v>
      </c>
      <c r="B154" s="137">
        <v>286.73500000000001</v>
      </c>
      <c r="C154" s="90">
        <v>2186.9899999999998</v>
      </c>
      <c r="D154" s="258">
        <v>2269.5500000000002</v>
      </c>
      <c r="E154" s="138">
        <v>3.0017</v>
      </c>
      <c r="F154" s="138">
        <v>3.0024999999999999</v>
      </c>
      <c r="G154" s="90">
        <v>138</v>
      </c>
      <c r="H154" s="138"/>
      <c r="I154" s="138">
        <f t="shared" si="3"/>
        <v>7.7428534299889566</v>
      </c>
      <c r="J154" s="138"/>
      <c r="K154" s="138"/>
      <c r="L154" s="138"/>
      <c r="M154" s="92"/>
      <c r="Q154" s="136"/>
    </row>
    <row r="155" spans="1:17" ht="13.7" customHeight="1" x14ac:dyDescent="0.25">
      <c r="A155" s="100">
        <v>37865</v>
      </c>
      <c r="B155" s="137">
        <v>290.12700000000001</v>
      </c>
      <c r="C155" s="90">
        <v>2204.0500000000002</v>
      </c>
      <c r="D155" s="258">
        <v>2288.16</v>
      </c>
      <c r="E155" s="138">
        <v>2.9220000000000002</v>
      </c>
      <c r="F155" s="138">
        <v>2.9228000000000001</v>
      </c>
      <c r="G155" s="90">
        <v>138.5</v>
      </c>
      <c r="H155" s="138"/>
      <c r="I155" s="138">
        <f t="shared" si="3"/>
        <v>8.0188695641653585</v>
      </c>
      <c r="J155" s="138"/>
      <c r="K155" s="138"/>
      <c r="L155" s="138"/>
      <c r="M155" s="92"/>
    </row>
    <row r="156" spans="1:17" ht="13.7" customHeight="1" x14ac:dyDescent="0.25">
      <c r="A156" s="100">
        <v>37895</v>
      </c>
      <c r="B156" s="137">
        <v>291.22899999999998</v>
      </c>
      <c r="C156" s="90">
        <v>2210.44</v>
      </c>
      <c r="D156" s="258">
        <v>2297.08</v>
      </c>
      <c r="E156" s="138">
        <v>2.8607</v>
      </c>
      <c r="F156" s="138">
        <v>2.8614999999999999</v>
      </c>
      <c r="G156" s="90">
        <v>139.30000000000001</v>
      </c>
      <c r="H156" s="138"/>
      <c r="I156" s="138">
        <f t="shared" si="3"/>
        <v>7.895158701205494</v>
      </c>
      <c r="J156" s="138"/>
      <c r="K156" s="138"/>
      <c r="L156" s="138"/>
      <c r="M156" s="92"/>
    </row>
    <row r="157" spans="1:17" ht="13.7" customHeight="1" x14ac:dyDescent="0.25">
      <c r="A157" s="100">
        <v>37926</v>
      </c>
      <c r="B157" s="137">
        <v>292.65699999999998</v>
      </c>
      <c r="C157" s="90">
        <v>2217.96</v>
      </c>
      <c r="D157" s="258">
        <v>2305.58</v>
      </c>
      <c r="E157" s="138">
        <v>2.9129999999999998</v>
      </c>
      <c r="F157" s="138">
        <v>2.9138000000000002</v>
      </c>
      <c r="G157" s="90">
        <v>138.9</v>
      </c>
      <c r="H157" s="138"/>
      <c r="I157" s="138">
        <f t="shared" si="3"/>
        <v>7.808003887835425</v>
      </c>
      <c r="J157" s="138"/>
      <c r="K157" s="138"/>
      <c r="L157" s="138"/>
      <c r="M157" s="92"/>
    </row>
    <row r="158" spans="1:17" ht="13.7" customHeight="1" x14ac:dyDescent="0.25">
      <c r="A158" s="100">
        <v>37956</v>
      </c>
      <c r="B158" s="137">
        <v>294.45499999999998</v>
      </c>
      <c r="C158" s="90">
        <v>2229.4899999999998</v>
      </c>
      <c r="D158" s="258">
        <v>2318.0300000000002</v>
      </c>
      <c r="E158" s="138">
        <v>2.9245000000000001</v>
      </c>
      <c r="F158" s="138">
        <v>2.9253</v>
      </c>
      <c r="G158" s="90">
        <v>139.5</v>
      </c>
      <c r="H158" s="138"/>
      <c r="I158" s="138">
        <f t="shared" si="3"/>
        <v>7.9093437980667609</v>
      </c>
      <c r="J158" s="138"/>
      <c r="K158" s="138"/>
      <c r="L158" s="138"/>
      <c r="M158" s="92"/>
    </row>
    <row r="159" spans="1:17" ht="13.7" customHeight="1" x14ac:dyDescent="0.25">
      <c r="A159" s="100">
        <v>37987</v>
      </c>
      <c r="B159" s="137">
        <v>297.03899999999999</v>
      </c>
      <c r="C159" s="90">
        <v>2246.4299999999998</v>
      </c>
      <c r="D159" s="258">
        <v>2337.27</v>
      </c>
      <c r="E159" s="138">
        <v>2.851</v>
      </c>
      <c r="F159" s="138">
        <v>2.8517999999999999</v>
      </c>
      <c r="G159" s="90">
        <v>141.4</v>
      </c>
      <c r="H159" s="138"/>
      <c r="I159" s="138">
        <f t="shared" si="3"/>
        <v>7.9710459625836618</v>
      </c>
      <c r="J159" s="138"/>
      <c r="K159" s="138"/>
      <c r="L159" s="138"/>
      <c r="M159" s="92"/>
    </row>
    <row r="160" spans="1:17" ht="13.7" customHeight="1" x14ac:dyDescent="0.25">
      <c r="A160" s="100">
        <v>38018</v>
      </c>
      <c r="B160" s="137">
        <v>299.09699999999998</v>
      </c>
      <c r="C160" s="90">
        <v>2260.13</v>
      </c>
      <c r="D160" s="258">
        <v>2346.39</v>
      </c>
      <c r="E160" s="138">
        <v>2.9295</v>
      </c>
      <c r="F160" s="138">
        <v>2.9302999999999999</v>
      </c>
      <c r="G160" s="90">
        <v>142.1</v>
      </c>
      <c r="H160" s="138"/>
      <c r="I160" s="138">
        <f t="shared" si="3"/>
        <v>7.9135970162629876</v>
      </c>
      <c r="J160" s="138"/>
      <c r="K160" s="138"/>
      <c r="L160" s="138"/>
      <c r="M160" s="92"/>
    </row>
    <row r="161" spans="1:14" ht="13.7" customHeight="1" x14ac:dyDescent="0.25">
      <c r="A161" s="100">
        <v>38047</v>
      </c>
      <c r="B161" s="137">
        <v>302.48399999999998</v>
      </c>
      <c r="C161" s="90">
        <v>2270.75</v>
      </c>
      <c r="D161" s="258">
        <v>2359.7600000000002</v>
      </c>
      <c r="E161" s="138">
        <v>2.9047000000000001</v>
      </c>
      <c r="F161" s="138">
        <v>2.9055</v>
      </c>
      <c r="G161" s="90">
        <v>143.1</v>
      </c>
      <c r="H161" s="138"/>
      <c r="I161" s="138">
        <f t="shared" si="3"/>
        <v>8.1252121530471335</v>
      </c>
      <c r="J161" s="138"/>
      <c r="K161" s="138"/>
      <c r="L161" s="138"/>
      <c r="M161" s="92"/>
    </row>
    <row r="162" spans="1:14" ht="13.7" customHeight="1" x14ac:dyDescent="0.25">
      <c r="A162" s="100">
        <v>38078</v>
      </c>
      <c r="B162" s="137">
        <v>306.15100000000001</v>
      </c>
      <c r="C162" s="90">
        <v>2279.15</v>
      </c>
      <c r="D162" s="258">
        <v>2369.4299999999998</v>
      </c>
      <c r="E162" s="138">
        <v>2.9051999999999998</v>
      </c>
      <c r="F162" s="138">
        <v>2.9060000000000001</v>
      </c>
      <c r="G162" s="90">
        <v>144.80000000000001</v>
      </c>
      <c r="H162" s="138"/>
      <c r="I162" s="138">
        <f t="shared" si="3"/>
        <v>8.1364793862578573</v>
      </c>
      <c r="J162" s="138"/>
      <c r="K162" s="138"/>
      <c r="L162" s="138"/>
      <c r="M162" s="92"/>
    </row>
    <row r="163" spans="1:14" ht="13.7" customHeight="1" x14ac:dyDescent="0.25">
      <c r="A163" s="100">
        <v>38108</v>
      </c>
      <c r="B163" s="137">
        <v>310.15199999999999</v>
      </c>
      <c r="C163" s="90">
        <v>2290.77</v>
      </c>
      <c r="D163" s="258">
        <v>2378.91</v>
      </c>
      <c r="E163" s="138">
        <v>3.0996000000000001</v>
      </c>
      <c r="F163" s="138">
        <v>3.1004</v>
      </c>
      <c r="G163" s="90">
        <v>146.80000000000001</v>
      </c>
      <c r="H163" s="138"/>
      <c r="I163" s="138">
        <f t="shared" si="3"/>
        <v>8.2346831579625626</v>
      </c>
      <c r="J163" s="138"/>
      <c r="K163" s="138"/>
      <c r="L163" s="138"/>
      <c r="M163" s="92"/>
    </row>
    <row r="164" spans="1:14" ht="13.7" customHeight="1" x14ac:dyDescent="0.25">
      <c r="A164" s="100">
        <v>38139</v>
      </c>
      <c r="B164" s="137">
        <v>314.41899999999998</v>
      </c>
      <c r="C164" s="90">
        <v>2307.0300000000002</v>
      </c>
      <c r="D164" s="258">
        <v>2390.8000000000002</v>
      </c>
      <c r="E164" s="138">
        <v>3.1282999999999999</v>
      </c>
      <c r="F164" s="138">
        <v>3.1291000000000002</v>
      </c>
      <c r="G164" s="90">
        <v>147.19999999999999</v>
      </c>
      <c r="H164" s="138"/>
      <c r="I164" s="138">
        <f t="shared" si="3"/>
        <v>8.7790376472080496</v>
      </c>
      <c r="J164" s="138"/>
      <c r="K164" s="138"/>
      <c r="L164" s="138"/>
      <c r="M164" s="92"/>
    </row>
    <row r="165" spans="1:14" ht="13.7" customHeight="1" x14ac:dyDescent="0.25">
      <c r="A165" s="100">
        <v>38169</v>
      </c>
      <c r="B165" s="137">
        <v>318.53199999999998</v>
      </c>
      <c r="C165" s="90">
        <v>2328.02</v>
      </c>
      <c r="D165" s="258">
        <v>2408.25</v>
      </c>
      <c r="E165" s="138">
        <v>3.036</v>
      </c>
      <c r="F165" s="138">
        <v>3.0367999999999999</v>
      </c>
      <c r="G165" s="90">
        <v>147.4</v>
      </c>
      <c r="H165" s="138"/>
      <c r="I165" s="138">
        <f t="shared" si="3"/>
        <v>8.8877543854802976</v>
      </c>
      <c r="J165" s="138"/>
      <c r="K165" s="138"/>
      <c r="L165" s="138"/>
      <c r="M165" s="92"/>
    </row>
    <row r="166" spans="1:14" ht="13.7" customHeight="1" x14ac:dyDescent="0.25">
      <c r="A166" s="100">
        <v>38200</v>
      </c>
      <c r="B166" s="137">
        <v>322.41199999999998</v>
      </c>
      <c r="C166" s="90">
        <v>2344.08</v>
      </c>
      <c r="D166" s="258">
        <v>2420.29</v>
      </c>
      <c r="E166" s="138">
        <v>3.0021</v>
      </c>
      <c r="F166" s="138">
        <v>3.0028999999999999</v>
      </c>
      <c r="G166" s="90">
        <v>148</v>
      </c>
      <c r="H166" s="138"/>
      <c r="I166" s="138">
        <f t="shared" si="3"/>
        <v>8.7163309305222043</v>
      </c>
      <c r="J166" s="138"/>
      <c r="K166" s="138"/>
      <c r="L166" s="138"/>
      <c r="M166" s="92"/>
      <c r="N166" s="142"/>
    </row>
    <row r="167" spans="1:14" ht="13.7" customHeight="1" x14ac:dyDescent="0.25">
      <c r="A167" s="100">
        <v>38231</v>
      </c>
      <c r="B167" s="137">
        <v>324.65100000000001</v>
      </c>
      <c r="C167" s="90">
        <v>2351.8200000000002</v>
      </c>
      <c r="D167" s="258">
        <v>2424.4</v>
      </c>
      <c r="E167" s="138">
        <v>2.8902999999999999</v>
      </c>
      <c r="F167" s="138">
        <v>2.8910999999999998</v>
      </c>
      <c r="G167" s="90">
        <v>147.69999999999999</v>
      </c>
      <c r="H167" s="138"/>
      <c r="I167" s="138">
        <f t="shared" si="3"/>
        <v>8.6915979443745162</v>
      </c>
      <c r="J167" s="138"/>
      <c r="K167" s="138"/>
      <c r="L167" s="138"/>
      <c r="M167" s="92"/>
      <c r="N167" s="142"/>
    </row>
    <row r="168" spans="1:14" ht="13.7" customHeight="1" x14ac:dyDescent="0.25">
      <c r="A168" s="100">
        <v>38261</v>
      </c>
      <c r="B168" s="137">
        <v>325.92500000000001</v>
      </c>
      <c r="C168" s="90">
        <v>2362.17</v>
      </c>
      <c r="D168" s="258">
        <v>2428.52</v>
      </c>
      <c r="E168" s="138">
        <v>2.8521000000000001</v>
      </c>
      <c r="F168" s="138">
        <v>2.8529</v>
      </c>
      <c r="G168" s="90">
        <v>150</v>
      </c>
      <c r="H168" s="138"/>
      <c r="I168" s="138">
        <f t="shared" si="3"/>
        <v>8.4416302550560971</v>
      </c>
      <c r="J168" s="138"/>
      <c r="K168" s="138"/>
      <c r="L168" s="138"/>
      <c r="M168" s="92"/>
    </row>
    <row r="169" spans="1:14" ht="13.7" customHeight="1" x14ac:dyDescent="0.25">
      <c r="A169" s="100">
        <v>38292</v>
      </c>
      <c r="B169" s="137">
        <v>328.58800000000002</v>
      </c>
      <c r="C169" s="90">
        <v>2378.4699999999998</v>
      </c>
      <c r="D169" s="258">
        <v>2439.21</v>
      </c>
      <c r="E169" s="138">
        <v>2.7852000000000001</v>
      </c>
      <c r="F169" s="138">
        <v>2.786</v>
      </c>
      <c r="G169" s="90">
        <v>151.4</v>
      </c>
      <c r="H169" s="138"/>
      <c r="I169" s="138">
        <f t="shared" si="3"/>
        <v>8.4633102445497599</v>
      </c>
      <c r="J169" s="138"/>
      <c r="K169" s="138"/>
      <c r="L169" s="138"/>
      <c r="M169" s="92"/>
    </row>
    <row r="170" spans="1:14" ht="13.7" customHeight="1" x14ac:dyDescent="0.25">
      <c r="A170" s="100">
        <v>38322</v>
      </c>
      <c r="B170" s="137">
        <v>331.005</v>
      </c>
      <c r="C170" s="90">
        <v>2398.92</v>
      </c>
      <c r="D170" s="258">
        <v>2460.19</v>
      </c>
      <c r="E170" s="138">
        <v>2.7174</v>
      </c>
      <c r="F170" s="138">
        <v>2.7181999999999999</v>
      </c>
      <c r="G170" s="90">
        <v>150.19999999999999</v>
      </c>
      <c r="H170" s="138"/>
      <c r="I170" s="138">
        <f t="shared" si="3"/>
        <v>8.3866668127865793</v>
      </c>
      <c r="J170" s="138"/>
      <c r="K170" s="138"/>
      <c r="L170" s="138"/>
      <c r="M170" s="92"/>
    </row>
    <row r="171" spans="1:14" ht="13.7" customHeight="1" x14ac:dyDescent="0.25">
      <c r="A171" s="100">
        <v>38353</v>
      </c>
      <c r="B171" s="137">
        <v>332.298</v>
      </c>
      <c r="C171" s="90">
        <v>2412.83</v>
      </c>
      <c r="D171" s="258">
        <v>2474.21</v>
      </c>
      <c r="E171" s="138">
        <v>2.6922000000000001</v>
      </c>
      <c r="F171" s="138">
        <v>2.6930000000000001</v>
      </c>
      <c r="G171" s="90">
        <v>150.9</v>
      </c>
      <c r="H171" s="138"/>
      <c r="I171" s="138">
        <f t="shared" si="3"/>
        <v>8.1966236634433152</v>
      </c>
      <c r="J171" s="138"/>
      <c r="K171" s="138"/>
      <c r="L171" s="138"/>
      <c r="M171" s="92"/>
    </row>
    <row r="172" spans="1:14" ht="13.7" customHeight="1" x14ac:dyDescent="0.25">
      <c r="A172" s="100">
        <v>38384</v>
      </c>
      <c r="B172" s="137">
        <v>333.28800000000001</v>
      </c>
      <c r="C172" s="90">
        <v>2427.0700000000002</v>
      </c>
      <c r="D172" s="258">
        <v>2485.1</v>
      </c>
      <c r="E172" s="138">
        <v>2.597</v>
      </c>
      <c r="F172" s="138">
        <v>2.5977999999999999</v>
      </c>
      <c r="G172" s="90">
        <v>151.6</v>
      </c>
      <c r="H172" s="138"/>
      <c r="I172" s="138">
        <f t="shared" si="3"/>
        <v>8.1757387301045785</v>
      </c>
      <c r="J172" s="138"/>
      <c r="K172" s="138"/>
      <c r="L172" s="138"/>
      <c r="M172" s="92"/>
    </row>
    <row r="173" spans="1:14" ht="13.7" customHeight="1" x14ac:dyDescent="0.25">
      <c r="A173" s="100">
        <v>38412</v>
      </c>
      <c r="B173" s="137">
        <v>336.12299999999999</v>
      </c>
      <c r="C173" s="90">
        <v>2441.87</v>
      </c>
      <c r="D173" s="258">
        <v>2503.2399999999998</v>
      </c>
      <c r="E173" s="138">
        <v>2.7039</v>
      </c>
      <c r="F173" s="138">
        <v>2.7046999999999999</v>
      </c>
      <c r="G173" s="90">
        <v>153.69999999999999</v>
      </c>
      <c r="H173" s="138"/>
      <c r="I173" s="138">
        <f t="shared" si="3"/>
        <v>7.991831422873573</v>
      </c>
      <c r="J173" s="138"/>
      <c r="K173" s="138"/>
      <c r="L173" s="138"/>
      <c r="M173" s="92"/>
    </row>
    <row r="174" spans="1:14" ht="13.7" customHeight="1" x14ac:dyDescent="0.25">
      <c r="A174" s="100">
        <v>38443</v>
      </c>
      <c r="B174" s="137">
        <v>339.03</v>
      </c>
      <c r="C174" s="90">
        <v>2463.11</v>
      </c>
      <c r="D174" s="258">
        <v>2526.02</v>
      </c>
      <c r="E174" s="138">
        <v>2.5783999999999998</v>
      </c>
      <c r="F174" s="138">
        <v>2.5792000000000002</v>
      </c>
      <c r="G174" s="90">
        <v>155</v>
      </c>
      <c r="H174" s="138"/>
      <c r="I174" s="138">
        <f t="shared" si="3"/>
        <v>8.3404054070533018</v>
      </c>
      <c r="J174" s="138"/>
      <c r="K174" s="138"/>
      <c r="L174" s="138"/>
      <c r="M174" s="92"/>
      <c r="N174" s="143"/>
    </row>
    <row r="175" spans="1:14" ht="13.7" customHeight="1" x14ac:dyDescent="0.25">
      <c r="A175" s="100">
        <v>38473</v>
      </c>
      <c r="B175" s="137">
        <v>338.29899999999998</v>
      </c>
      <c r="C175" s="90">
        <v>2475.1799999999998</v>
      </c>
      <c r="D175" s="258">
        <v>2543.6999999999998</v>
      </c>
      <c r="E175" s="138">
        <v>2.452</v>
      </c>
      <c r="F175" s="138">
        <v>2.4527999999999999</v>
      </c>
      <c r="G175" s="90">
        <v>154.30000000000001</v>
      </c>
      <c r="H175" s="138"/>
      <c r="I175" s="138">
        <f t="shared" si="3"/>
        <v>8.1168704196786141</v>
      </c>
      <c r="J175" s="138"/>
      <c r="K175" s="138"/>
      <c r="L175" s="138"/>
      <c r="M175" s="92"/>
    </row>
    <row r="176" spans="1:14" ht="13.7" customHeight="1" x14ac:dyDescent="0.25">
      <c r="A176" s="100">
        <v>38504</v>
      </c>
      <c r="B176" s="137">
        <v>336.80099999999999</v>
      </c>
      <c r="C176" s="90">
        <v>2474.6799999999998</v>
      </c>
      <c r="D176" s="258">
        <v>2540.9</v>
      </c>
      <c r="E176" s="138">
        <v>2.4127000000000001</v>
      </c>
      <c r="F176" s="138">
        <v>2.4135</v>
      </c>
      <c r="G176" s="90">
        <v>154.30000000000001</v>
      </c>
      <c r="H176" s="138"/>
      <c r="I176" s="138">
        <f t="shared" si="3"/>
        <v>7.7898462761587819</v>
      </c>
      <c r="J176" s="138"/>
      <c r="K176" s="138"/>
      <c r="L176" s="138"/>
      <c r="M176" s="92"/>
      <c r="N176" s="143"/>
    </row>
    <row r="177" spans="1:23" ht="13.7" customHeight="1" x14ac:dyDescent="0.25">
      <c r="A177" s="100">
        <v>38534</v>
      </c>
      <c r="B177" s="137">
        <v>335.66300000000001</v>
      </c>
      <c r="C177" s="90">
        <v>2480.87</v>
      </c>
      <c r="D177" s="258">
        <v>2541.66</v>
      </c>
      <c r="E177" s="138">
        <v>2.3727</v>
      </c>
      <c r="F177" s="138">
        <v>2.3734999999999999</v>
      </c>
      <c r="G177" s="90">
        <v>156.30000000000001</v>
      </c>
      <c r="H177" s="138"/>
      <c r="I177" s="138">
        <f t="shared" si="3"/>
        <v>7.6889258777115748</v>
      </c>
      <c r="J177" s="138"/>
      <c r="K177" s="138"/>
      <c r="L177" s="138"/>
      <c r="M177" s="92"/>
      <c r="N177" s="143"/>
    </row>
    <row r="178" spans="1:23" ht="13.7" customHeight="1" x14ac:dyDescent="0.25">
      <c r="A178" s="100">
        <v>38565</v>
      </c>
      <c r="B178" s="137">
        <v>333.47399999999999</v>
      </c>
      <c r="C178" s="90">
        <v>2485.09</v>
      </c>
      <c r="D178" s="258">
        <v>2541.66</v>
      </c>
      <c r="E178" s="138">
        <v>2.3597999999999999</v>
      </c>
      <c r="F178" s="138">
        <v>2.3605999999999998</v>
      </c>
      <c r="G178" s="90">
        <v>157.6</v>
      </c>
      <c r="H178" s="138"/>
      <c r="I178" s="138">
        <f t="shared" si="3"/>
        <v>7.6604225844834861</v>
      </c>
      <c r="J178" s="138"/>
      <c r="K178" s="138"/>
      <c r="L178" s="138"/>
      <c r="M178" s="92"/>
      <c r="N178" s="143"/>
    </row>
    <row r="179" spans="1:23" ht="13.7" customHeight="1" x14ac:dyDescent="0.25">
      <c r="A179" s="100">
        <v>38596</v>
      </c>
      <c r="B179" s="137">
        <v>331.69</v>
      </c>
      <c r="C179" s="90">
        <v>2493.79</v>
      </c>
      <c r="D179" s="258">
        <v>2545.4699999999998</v>
      </c>
      <c r="E179" s="138">
        <v>2.2936000000000001</v>
      </c>
      <c r="F179" s="138">
        <v>2.2944</v>
      </c>
      <c r="G179" s="90">
        <v>162.19999999999999</v>
      </c>
      <c r="H179" s="138"/>
      <c r="I179" s="138">
        <f t="shared" si="3"/>
        <v>7.6630214726825301</v>
      </c>
      <c r="J179" s="138"/>
      <c r="K179" s="138"/>
      <c r="L179" s="138"/>
      <c r="M179" s="92"/>
      <c r="N179" s="143"/>
    </row>
    <row r="180" spans="1:23" ht="13.7" customHeight="1" x14ac:dyDescent="0.25">
      <c r="A180" s="100">
        <v>38626</v>
      </c>
      <c r="B180" s="137">
        <v>333.69400000000002</v>
      </c>
      <c r="C180" s="90">
        <v>2512.4899999999998</v>
      </c>
      <c r="D180" s="258">
        <v>2560.23</v>
      </c>
      <c r="E180" s="138">
        <v>2.2557</v>
      </c>
      <c r="F180" s="138">
        <v>2.2565</v>
      </c>
      <c r="G180" s="90">
        <v>166.2</v>
      </c>
      <c r="H180" s="138"/>
      <c r="I180" s="138">
        <f t="shared" si="3"/>
        <v>7.6539881090698012</v>
      </c>
      <c r="J180" s="138"/>
      <c r="K180" s="138"/>
      <c r="L180" s="138"/>
      <c r="M180" s="92"/>
    </row>
    <row r="181" spans="1:23" ht="13.7" customHeight="1" x14ac:dyDescent="0.25">
      <c r="A181" s="100">
        <v>38657</v>
      </c>
      <c r="B181" s="137">
        <v>335.03300000000002</v>
      </c>
      <c r="C181" s="90">
        <v>2526.31</v>
      </c>
      <c r="D181" s="258">
        <v>2574.0500000000002</v>
      </c>
      <c r="E181" s="138">
        <v>2.21</v>
      </c>
      <c r="F181" s="138">
        <v>2.2107999999999999</v>
      </c>
      <c r="G181" s="90">
        <v>163.69999999999999</v>
      </c>
      <c r="H181" s="138"/>
      <c r="I181" s="138">
        <f t="shared" si="3"/>
        <v>7.7097711099156552</v>
      </c>
      <c r="J181" s="138"/>
      <c r="K181" s="138"/>
      <c r="L181" s="138"/>
      <c r="M181" s="92"/>
      <c r="N181" s="143"/>
      <c r="R181" s="107"/>
      <c r="S181" s="107"/>
      <c r="T181" s="107"/>
      <c r="U181" s="107"/>
      <c r="V181" s="107"/>
      <c r="W181" s="107"/>
    </row>
    <row r="182" spans="1:23" ht="13.7" customHeight="1" x14ac:dyDescent="0.25">
      <c r="A182" s="100">
        <v>38687</v>
      </c>
      <c r="B182" s="137">
        <v>335.00599999999997</v>
      </c>
      <c r="C182" s="90">
        <v>2535.4</v>
      </c>
      <c r="D182" s="258">
        <v>2584.35</v>
      </c>
      <c r="E182" s="138">
        <v>2.2847</v>
      </c>
      <c r="F182" s="138">
        <v>2.2854999999999999</v>
      </c>
      <c r="G182" s="90">
        <v>163</v>
      </c>
      <c r="H182" s="138"/>
      <c r="I182" s="138">
        <f t="shared" si="3"/>
        <v>7.5192835934145448</v>
      </c>
      <c r="J182" s="138"/>
      <c r="K182" s="138"/>
      <c r="L182" s="138"/>
      <c r="M182" s="92"/>
      <c r="R182" s="107"/>
      <c r="S182" s="107"/>
      <c r="T182" s="107"/>
      <c r="U182" s="107"/>
      <c r="V182" s="107"/>
      <c r="W182" s="107"/>
    </row>
    <row r="183" spans="1:23" ht="13.7" customHeight="1" x14ac:dyDescent="0.25">
      <c r="A183" s="100">
        <v>38718</v>
      </c>
      <c r="B183" s="137">
        <v>338.08300000000003</v>
      </c>
      <c r="C183" s="90">
        <v>2550.36</v>
      </c>
      <c r="D183" s="258">
        <v>2594.17</v>
      </c>
      <c r="E183" s="138">
        <v>2.2730999999999999</v>
      </c>
      <c r="F183" s="138">
        <v>2.2738999999999998</v>
      </c>
      <c r="G183" s="90">
        <v>164.3</v>
      </c>
      <c r="H183" s="138"/>
      <c r="I183" s="138">
        <f t="shared" si="3"/>
        <v>7.6800121593750186</v>
      </c>
      <c r="J183" s="138"/>
      <c r="K183" s="138"/>
      <c r="L183" s="138"/>
      <c r="M183" s="92"/>
      <c r="R183" s="107"/>
      <c r="S183" s="107"/>
      <c r="T183" s="107"/>
      <c r="U183" s="107"/>
      <c r="V183" s="107"/>
      <c r="W183" s="107"/>
    </row>
    <row r="184" spans="1:23" ht="13.7" customHeight="1" x14ac:dyDescent="0.25">
      <c r="A184" s="100">
        <v>38749</v>
      </c>
      <c r="B184" s="137">
        <v>338.12799999999999</v>
      </c>
      <c r="C184" s="90">
        <v>2560.8200000000002</v>
      </c>
      <c r="D184" s="258">
        <v>2600.14</v>
      </c>
      <c r="E184" s="138">
        <v>2.1610999999999998</v>
      </c>
      <c r="F184" s="138">
        <v>2.1619000000000002</v>
      </c>
      <c r="G184" s="90">
        <v>161.80000000000001</v>
      </c>
      <c r="H184" s="138"/>
      <c r="I184" s="138">
        <f t="shared" si="3"/>
        <v>7.7148809282413868</v>
      </c>
      <c r="J184" s="138"/>
      <c r="K184" s="138"/>
      <c r="L184" s="138"/>
      <c r="M184" s="92"/>
      <c r="R184" s="107"/>
      <c r="S184" s="107"/>
      <c r="T184" s="107"/>
      <c r="U184" s="107"/>
      <c r="V184" s="107"/>
      <c r="W184" s="107"/>
    </row>
    <row r="185" spans="1:23" ht="13.7" customHeight="1" x14ac:dyDescent="0.25">
      <c r="A185" s="100">
        <v>38777</v>
      </c>
      <c r="B185" s="137">
        <v>337.339</v>
      </c>
      <c r="C185" s="90">
        <v>2571.83</v>
      </c>
      <c r="D185" s="258">
        <v>2607.16</v>
      </c>
      <c r="E185" s="138">
        <v>2.1511999999999998</v>
      </c>
      <c r="F185" s="138">
        <v>2.1520000000000001</v>
      </c>
      <c r="G185" s="90">
        <v>162.19999999999999</v>
      </c>
      <c r="H185" s="138"/>
      <c r="I185" s="138">
        <f t="shared" si="3"/>
        <v>7.3547785590697305</v>
      </c>
      <c r="J185" s="138"/>
      <c r="K185" s="138"/>
      <c r="L185" s="138"/>
      <c r="M185" s="92"/>
      <c r="R185" s="107"/>
      <c r="S185" s="107"/>
      <c r="T185" s="107"/>
      <c r="U185" s="107"/>
      <c r="V185" s="107"/>
      <c r="W185" s="107"/>
    </row>
    <row r="186" spans="1:23" ht="13.7" customHeight="1" x14ac:dyDescent="0.25">
      <c r="A186" s="100">
        <v>38808</v>
      </c>
      <c r="B186" s="137">
        <v>335.92099999999999</v>
      </c>
      <c r="C186" s="90">
        <v>2577.23</v>
      </c>
      <c r="D186" s="258">
        <v>2610.29</v>
      </c>
      <c r="E186" s="138">
        <v>2.1284999999999998</v>
      </c>
      <c r="F186" s="138">
        <v>2.1293000000000002</v>
      </c>
      <c r="G186" s="90">
        <v>164.3</v>
      </c>
      <c r="H186" s="138"/>
      <c r="I186" s="138">
        <f t="shared" si="3"/>
        <v>7.338755098213765</v>
      </c>
      <c r="J186" s="138"/>
      <c r="K186" s="138"/>
      <c r="L186" s="138"/>
      <c r="M186" s="92"/>
      <c r="R186" s="107"/>
      <c r="S186" s="107"/>
      <c r="T186" s="107"/>
      <c r="U186" s="107"/>
      <c r="V186" s="107"/>
      <c r="W186" s="107"/>
    </row>
    <row r="187" spans="1:23" ht="13.7" customHeight="1" x14ac:dyDescent="0.25">
      <c r="A187" s="100">
        <v>38838</v>
      </c>
      <c r="B187" s="137">
        <v>337.185</v>
      </c>
      <c r="C187" s="90">
        <v>2579.81</v>
      </c>
      <c r="D187" s="258">
        <v>2613.6799999999998</v>
      </c>
      <c r="E187" s="138">
        <v>2.1772999999999998</v>
      </c>
      <c r="F187" s="138">
        <v>2.1781000000000001</v>
      </c>
      <c r="G187" s="90">
        <v>165.8</v>
      </c>
      <c r="H187" s="138"/>
      <c r="I187" s="138">
        <f t="shared" si="3"/>
        <v>7.3420703311251252</v>
      </c>
      <c r="J187" s="138"/>
      <c r="K187" s="138"/>
      <c r="L187" s="138"/>
      <c r="M187" s="92"/>
      <c r="R187" s="107"/>
      <c r="S187" s="107"/>
      <c r="T187" s="107"/>
      <c r="U187" s="107"/>
      <c r="V187" s="107"/>
      <c r="W187" s="107"/>
    </row>
    <row r="188" spans="1:23" ht="13.7" customHeight="1" x14ac:dyDescent="0.25">
      <c r="A188" s="100">
        <v>38869</v>
      </c>
      <c r="B188" s="137">
        <v>339.71199999999999</v>
      </c>
      <c r="C188" s="90">
        <v>2574.39</v>
      </c>
      <c r="D188" s="258">
        <v>2611.85</v>
      </c>
      <c r="E188" s="138">
        <v>2.2475000000000001</v>
      </c>
      <c r="F188" s="138">
        <v>2.2483</v>
      </c>
      <c r="G188" s="90">
        <v>166.1</v>
      </c>
      <c r="H188" s="138"/>
      <c r="I188" s="138">
        <f t="shared" si="3"/>
        <v>7.5205999781799049</v>
      </c>
      <c r="J188" s="138"/>
      <c r="K188" s="138"/>
      <c r="L188" s="138"/>
      <c r="M188" s="92"/>
      <c r="R188" s="107"/>
      <c r="S188" s="107"/>
      <c r="T188" s="107"/>
      <c r="U188" s="107"/>
      <c r="V188" s="107"/>
      <c r="W188" s="107"/>
    </row>
    <row r="189" spans="1:23" ht="13.7" customHeight="1" x14ac:dyDescent="0.25">
      <c r="A189" s="100">
        <v>38899</v>
      </c>
      <c r="B189" s="137">
        <v>340.31200000000001</v>
      </c>
      <c r="C189" s="90">
        <v>2579.2800000000002</v>
      </c>
      <c r="D189" s="258">
        <v>2614.7199999999998</v>
      </c>
      <c r="E189" s="138">
        <v>2.1884999999999999</v>
      </c>
      <c r="F189" s="138">
        <v>2.1892999999999998</v>
      </c>
      <c r="G189" s="90">
        <v>166.8</v>
      </c>
      <c r="H189" s="138"/>
      <c r="I189" s="138">
        <f t="shared" si="3"/>
        <v>7.722394601940004</v>
      </c>
      <c r="J189" s="138"/>
      <c r="K189" s="138"/>
      <c r="L189" s="138"/>
      <c r="M189" s="92"/>
      <c r="R189" s="107"/>
      <c r="S189" s="107"/>
      <c r="T189" s="107"/>
      <c r="U189" s="107"/>
      <c r="V189" s="107"/>
      <c r="W189" s="107"/>
    </row>
    <row r="190" spans="1:23" ht="13.7" customHeight="1" x14ac:dyDescent="0.25">
      <c r="A190" s="100">
        <v>38930</v>
      </c>
      <c r="B190" s="137">
        <v>341.57400000000001</v>
      </c>
      <c r="C190" s="90">
        <v>2580.5700000000002</v>
      </c>
      <c r="D190" s="258">
        <v>2614.1999999999998</v>
      </c>
      <c r="E190" s="138">
        <v>2.1551</v>
      </c>
      <c r="F190" s="138">
        <v>2.1558999999999999</v>
      </c>
      <c r="G190" s="90">
        <v>167.9</v>
      </c>
      <c r="H190" s="138"/>
      <c r="I190" s="138">
        <f t="shared" si="3"/>
        <v>7.6008990310295417</v>
      </c>
      <c r="J190" s="138"/>
      <c r="K190" s="138"/>
      <c r="L190" s="138"/>
      <c r="M190" s="92"/>
      <c r="R190" s="107"/>
      <c r="S190" s="107"/>
      <c r="T190" s="107"/>
      <c r="U190" s="107"/>
      <c r="V190" s="107"/>
      <c r="W190" s="107"/>
    </row>
    <row r="191" spans="1:23" ht="13.7" customHeight="1" x14ac:dyDescent="0.25">
      <c r="A191" s="100">
        <v>38961</v>
      </c>
      <c r="B191" s="137">
        <v>342.56099999999998</v>
      </c>
      <c r="C191" s="90">
        <v>2585.9899999999998</v>
      </c>
      <c r="D191" s="258">
        <v>2618.38</v>
      </c>
      <c r="E191" s="138">
        <v>2.1678999999999999</v>
      </c>
      <c r="F191" s="138">
        <v>2.1686999999999999</v>
      </c>
      <c r="G191" s="90">
        <v>165.4</v>
      </c>
      <c r="H191" s="138"/>
      <c r="I191" s="138">
        <f t="shared" si="3"/>
        <v>7.5601507816082751</v>
      </c>
      <c r="J191" s="138"/>
      <c r="K191" s="138"/>
      <c r="L191" s="138"/>
      <c r="M191" s="92"/>
      <c r="R191" s="107"/>
      <c r="S191" s="107"/>
      <c r="T191" s="107"/>
      <c r="U191" s="107"/>
      <c r="V191" s="107"/>
      <c r="W191" s="107"/>
    </row>
    <row r="192" spans="1:23" ht="13.7" customHeight="1" x14ac:dyDescent="0.25">
      <c r="A192" s="100">
        <v>38991</v>
      </c>
      <c r="B192" s="137">
        <v>344.15499999999997</v>
      </c>
      <c r="C192" s="90">
        <v>2594.52</v>
      </c>
      <c r="D192" s="258">
        <v>2629.64</v>
      </c>
      <c r="E192" s="138">
        <v>2.1475</v>
      </c>
      <c r="F192" s="138">
        <v>2.1482999999999999</v>
      </c>
      <c r="G192" s="90">
        <v>162.19999999999999</v>
      </c>
      <c r="H192" s="138"/>
      <c r="I192" s="138">
        <f t="shared" si="3"/>
        <v>7.516622366437395</v>
      </c>
      <c r="J192" s="138"/>
      <c r="K192" s="138"/>
      <c r="L192" s="138"/>
      <c r="M192" s="92"/>
      <c r="R192" s="107"/>
      <c r="S192" s="107"/>
      <c r="T192" s="107"/>
      <c r="U192" s="107"/>
      <c r="V192" s="107"/>
      <c r="W192" s="107"/>
    </row>
    <row r="193" spans="1:23" ht="13.7" customHeight="1" x14ac:dyDescent="0.25">
      <c r="A193" s="100">
        <v>39022</v>
      </c>
      <c r="B193" s="137">
        <v>346.74599999999998</v>
      </c>
      <c r="C193" s="90">
        <v>2602.56</v>
      </c>
      <c r="D193" s="258">
        <v>2640.68</v>
      </c>
      <c r="E193" s="138">
        <v>2.1570999999999998</v>
      </c>
      <c r="F193" s="138">
        <v>2.1579000000000002</v>
      </c>
      <c r="G193" s="90">
        <v>164.6</v>
      </c>
      <c r="H193" s="138"/>
      <c r="I193" s="138">
        <f t="shared" si="3"/>
        <v>7.371188499136581</v>
      </c>
      <c r="J193" s="138"/>
      <c r="K193" s="138"/>
      <c r="L193" s="138"/>
      <c r="M193" s="92"/>
      <c r="R193" s="107"/>
      <c r="S193" s="107"/>
      <c r="T193" s="107"/>
      <c r="U193" s="107"/>
      <c r="V193" s="107"/>
      <c r="W193" s="107"/>
    </row>
    <row r="194" spans="1:23" ht="13.7" customHeight="1" x14ac:dyDescent="0.25">
      <c r="A194" s="100">
        <v>39052</v>
      </c>
      <c r="B194" s="137">
        <v>347.84199999999998</v>
      </c>
      <c r="C194" s="90">
        <v>2615.0500000000002</v>
      </c>
      <c r="D194" s="258">
        <v>2657.05</v>
      </c>
      <c r="E194" s="138">
        <v>2.1490999999999998</v>
      </c>
      <c r="F194" s="138">
        <v>2.1499000000000001</v>
      </c>
      <c r="G194" s="90">
        <v>165.6</v>
      </c>
      <c r="H194" s="138"/>
      <c r="I194" s="138">
        <f t="shared" si="3"/>
        <v>7.4889406593383736</v>
      </c>
      <c r="J194" s="138"/>
      <c r="K194" s="138"/>
      <c r="L194" s="138"/>
      <c r="M194" s="92"/>
      <c r="R194" s="107"/>
      <c r="S194" s="107"/>
      <c r="T194" s="107"/>
      <c r="U194" s="107"/>
      <c r="V194" s="107"/>
      <c r="W194" s="107"/>
    </row>
    <row r="195" spans="1:23" ht="13.7" customHeight="1" x14ac:dyDescent="0.25">
      <c r="A195" s="100">
        <v>39083</v>
      </c>
      <c r="B195" s="137">
        <v>349.59300000000002</v>
      </c>
      <c r="C195" s="90">
        <v>2626.56</v>
      </c>
      <c r="D195" s="258">
        <v>2670.07</v>
      </c>
      <c r="E195" s="138">
        <v>2.1377000000000002</v>
      </c>
      <c r="F195" s="138">
        <v>2.1385000000000001</v>
      </c>
      <c r="G195" s="90">
        <v>164</v>
      </c>
      <c r="H195" s="138"/>
      <c r="I195" s="138">
        <f t="shared" si="3"/>
        <v>7.5082280369507224</v>
      </c>
      <c r="J195" s="138"/>
      <c r="K195" s="138"/>
      <c r="L195" s="138"/>
      <c r="M195" s="92"/>
      <c r="R195" s="107"/>
      <c r="S195" s="107"/>
      <c r="T195" s="107"/>
      <c r="U195" s="107"/>
      <c r="V195" s="107"/>
      <c r="W195" s="107"/>
    </row>
    <row r="196" spans="1:23" ht="13.7" customHeight="1" x14ac:dyDescent="0.25">
      <c r="A196" s="100">
        <v>39114</v>
      </c>
      <c r="B196" s="137">
        <v>350.524</v>
      </c>
      <c r="C196" s="90">
        <v>2638.12</v>
      </c>
      <c r="D196" s="258">
        <v>2681.28</v>
      </c>
      <c r="E196" s="138">
        <v>2.0954999999999999</v>
      </c>
      <c r="F196" s="138">
        <v>2.0962999999999998</v>
      </c>
      <c r="G196" s="90">
        <v>166.8</v>
      </c>
      <c r="H196" s="138"/>
      <c r="I196" s="138">
        <f t="shared" si="3"/>
        <v>7.4385204823743809</v>
      </c>
      <c r="J196" s="138"/>
      <c r="K196" s="138"/>
      <c r="L196" s="138"/>
      <c r="M196" s="92"/>
      <c r="R196" s="107"/>
      <c r="S196" s="107"/>
      <c r="T196" s="107"/>
      <c r="U196" s="107"/>
      <c r="V196" s="107"/>
      <c r="W196" s="107"/>
    </row>
    <row r="197" spans="1:23" ht="13.7" customHeight="1" x14ac:dyDescent="0.25">
      <c r="A197" s="100">
        <v>39142</v>
      </c>
      <c r="B197" s="137">
        <v>351.71699999999998</v>
      </c>
      <c r="C197" s="90">
        <v>2647.88</v>
      </c>
      <c r="D197" s="258">
        <v>2693.08</v>
      </c>
      <c r="E197" s="138">
        <v>2.0878999999999999</v>
      </c>
      <c r="F197" s="138">
        <v>2.0886999999999998</v>
      </c>
      <c r="G197" s="90">
        <v>169.3</v>
      </c>
      <c r="H197" s="138"/>
      <c r="I197" s="138">
        <f t="shared" si="3"/>
        <v>7.4282791900970793</v>
      </c>
      <c r="J197" s="138"/>
      <c r="K197" s="138"/>
      <c r="L197" s="138"/>
      <c r="M197" s="92"/>
      <c r="R197" s="107"/>
      <c r="S197" s="107"/>
      <c r="T197" s="107"/>
      <c r="U197" s="107"/>
      <c r="V197" s="107"/>
      <c r="W197" s="107"/>
    </row>
    <row r="198" spans="1:23" ht="13.7" customHeight="1" x14ac:dyDescent="0.25">
      <c r="A198" s="100">
        <v>39173</v>
      </c>
      <c r="B198" s="137">
        <v>351.86900000000003</v>
      </c>
      <c r="C198" s="90">
        <v>2654.5</v>
      </c>
      <c r="D198" s="258">
        <v>2700.08</v>
      </c>
      <c r="E198" s="138">
        <v>2.0312000000000001</v>
      </c>
      <c r="F198" s="138">
        <v>2.032</v>
      </c>
      <c r="G198" s="90">
        <v>171.4</v>
      </c>
      <c r="H198" s="138"/>
      <c r="I198" s="138">
        <f t="shared" si="3"/>
        <v>7.4954021356539764</v>
      </c>
      <c r="J198" s="138"/>
      <c r="K198" s="138"/>
      <c r="L198" s="138"/>
      <c r="M198" s="92"/>
      <c r="R198" s="107"/>
      <c r="S198" s="107"/>
      <c r="T198" s="107"/>
      <c r="U198" s="107"/>
      <c r="V198" s="107"/>
      <c r="W198" s="107"/>
    </row>
    <row r="199" spans="1:23" ht="13.7" customHeight="1" x14ac:dyDescent="0.25">
      <c r="A199" s="100">
        <v>39203</v>
      </c>
      <c r="B199" s="137">
        <v>352.02</v>
      </c>
      <c r="C199" s="90">
        <v>2661.93</v>
      </c>
      <c r="D199" s="258">
        <v>2707.1</v>
      </c>
      <c r="E199" s="138">
        <v>1.9807999999999999</v>
      </c>
      <c r="F199" s="138">
        <v>1.9816</v>
      </c>
      <c r="G199" s="90">
        <v>173.3</v>
      </c>
      <c r="H199" s="138"/>
      <c r="I199" s="138">
        <f t="shared" si="3"/>
        <v>7.4156114371590052</v>
      </c>
      <c r="J199" s="138"/>
      <c r="K199" s="138"/>
      <c r="L199" s="138"/>
      <c r="M199" s="92"/>
      <c r="R199" s="107"/>
      <c r="S199" s="107"/>
      <c r="T199" s="107"/>
      <c r="U199" s="107"/>
      <c r="V199" s="107"/>
      <c r="W199" s="107"/>
    </row>
    <row r="200" spans="1:23" ht="13.7" customHeight="1" x14ac:dyDescent="0.25">
      <c r="A200" s="100">
        <v>39234</v>
      </c>
      <c r="B200" s="137">
        <v>352.93599999999998</v>
      </c>
      <c r="C200" s="90">
        <v>2669.38</v>
      </c>
      <c r="D200" s="258">
        <v>2715.49</v>
      </c>
      <c r="E200" s="138">
        <v>1.9311</v>
      </c>
      <c r="F200" s="138">
        <v>1.9319</v>
      </c>
      <c r="G200" s="90">
        <v>173.8</v>
      </c>
      <c r="H200" s="138"/>
      <c r="I200" s="138">
        <f t="shared" si="3"/>
        <v>7.3427567047955113</v>
      </c>
      <c r="J200" s="138"/>
      <c r="K200" s="138"/>
      <c r="L200" s="138"/>
      <c r="M200" s="92"/>
      <c r="R200" s="107"/>
      <c r="S200" s="107"/>
      <c r="T200" s="107"/>
      <c r="U200" s="107"/>
      <c r="V200" s="107"/>
      <c r="W200" s="107"/>
    </row>
    <row r="201" spans="1:23" ht="13.7" customHeight="1" x14ac:dyDescent="0.25">
      <c r="A201" s="100">
        <v>39264</v>
      </c>
      <c r="B201" s="137">
        <v>353.92</v>
      </c>
      <c r="C201" s="90">
        <v>2675.79</v>
      </c>
      <c r="D201" s="258">
        <v>2724.18</v>
      </c>
      <c r="E201" s="138">
        <v>1.8819999999999999</v>
      </c>
      <c r="F201" s="138">
        <v>1.8828</v>
      </c>
      <c r="G201" s="90">
        <v>175.1</v>
      </c>
      <c r="H201" s="138"/>
      <c r="I201" s="138">
        <f t="shared" si="3"/>
        <v>7.2325764308833467</v>
      </c>
      <c r="J201" s="138"/>
      <c r="K201" s="138"/>
      <c r="L201" s="138"/>
      <c r="M201" s="92"/>
      <c r="R201" s="107"/>
      <c r="S201" s="107"/>
      <c r="T201" s="107"/>
      <c r="U201" s="107"/>
      <c r="V201" s="107"/>
      <c r="W201" s="107"/>
    </row>
    <row r="202" spans="1:23" ht="13.7" customHeight="1" x14ac:dyDescent="0.25">
      <c r="A202" s="100">
        <v>39295</v>
      </c>
      <c r="B202" s="137">
        <v>357.404</v>
      </c>
      <c r="C202" s="90">
        <v>2688.37</v>
      </c>
      <c r="D202" s="258">
        <v>2740.25</v>
      </c>
      <c r="E202" s="138">
        <v>1.9652000000000001</v>
      </c>
      <c r="F202" s="138">
        <v>1.966</v>
      </c>
      <c r="G202" s="90">
        <v>172.4</v>
      </c>
      <c r="H202" s="138"/>
      <c r="I202" s="138">
        <f t="shared" ref="I202:I265" si="4">2.581*0.8*(G201/$G$126)*F201+2.581*(2.3436)*0.2*B201/$B$125</f>
        <v>7.146442333579043</v>
      </c>
      <c r="J202" s="138"/>
      <c r="K202" s="138"/>
      <c r="L202" s="138"/>
      <c r="M202" s="92"/>
      <c r="R202" s="107"/>
      <c r="S202" s="107"/>
      <c r="T202" s="107"/>
      <c r="U202" s="107"/>
      <c r="V202" s="107"/>
      <c r="W202" s="107"/>
    </row>
    <row r="203" spans="1:23" ht="13.7" customHeight="1" x14ac:dyDescent="0.25">
      <c r="A203" s="100">
        <v>39326</v>
      </c>
      <c r="B203" s="137">
        <v>361.99700000000001</v>
      </c>
      <c r="C203" s="90">
        <v>2693.21</v>
      </c>
      <c r="D203" s="258">
        <v>2747.1</v>
      </c>
      <c r="E203" s="138">
        <v>1.8988</v>
      </c>
      <c r="F203" s="138">
        <v>1.8996</v>
      </c>
      <c r="G203" s="90">
        <v>173.5</v>
      </c>
      <c r="H203" s="138"/>
      <c r="I203" s="138">
        <f t="shared" si="4"/>
        <v>7.3078425020656921</v>
      </c>
      <c r="J203" s="138"/>
      <c r="K203" s="138"/>
      <c r="L203" s="138"/>
      <c r="M203" s="92"/>
      <c r="R203" s="107"/>
      <c r="S203" s="107"/>
      <c r="T203" s="107"/>
      <c r="U203" s="107"/>
      <c r="V203" s="107"/>
      <c r="W203" s="107"/>
    </row>
    <row r="204" spans="1:23" ht="13.7" customHeight="1" x14ac:dyDescent="0.25">
      <c r="A204" s="100">
        <v>39356</v>
      </c>
      <c r="B204" s="137">
        <v>365.79399999999998</v>
      </c>
      <c r="C204" s="90">
        <v>2701.29</v>
      </c>
      <c r="D204" s="258">
        <v>2755.34</v>
      </c>
      <c r="E204" s="138">
        <v>1.8002</v>
      </c>
      <c r="F204" s="138">
        <v>1.8009999999999999</v>
      </c>
      <c r="G204" s="90">
        <v>174.7</v>
      </c>
      <c r="H204" s="138"/>
      <c r="I204" s="138">
        <f t="shared" si="4"/>
        <v>7.1941630025317203</v>
      </c>
      <c r="J204" s="138"/>
      <c r="K204" s="138"/>
      <c r="L204" s="138"/>
      <c r="M204" s="92"/>
      <c r="R204" s="107"/>
      <c r="S204" s="107"/>
      <c r="T204" s="107"/>
      <c r="U204" s="107"/>
      <c r="V204" s="107"/>
      <c r="W204" s="107"/>
    </row>
    <row r="205" spans="1:23" ht="13.7" customHeight="1" x14ac:dyDescent="0.25">
      <c r="A205" s="100">
        <v>39387</v>
      </c>
      <c r="B205" s="137">
        <v>368.334</v>
      </c>
      <c r="C205" s="90">
        <v>2711.55</v>
      </c>
      <c r="D205" s="258">
        <v>2767.19</v>
      </c>
      <c r="E205" s="138">
        <v>1.7690999999999999</v>
      </c>
      <c r="F205" s="138">
        <v>1.7699</v>
      </c>
      <c r="G205" s="90">
        <v>179</v>
      </c>
      <c r="H205" s="138"/>
      <c r="I205" s="138">
        <f t="shared" si="4"/>
        <v>6.9910431305166751</v>
      </c>
      <c r="J205" s="138"/>
      <c r="K205" s="138"/>
      <c r="L205" s="138"/>
      <c r="M205" s="92"/>
      <c r="R205" s="107"/>
      <c r="S205" s="107"/>
      <c r="T205" s="107"/>
      <c r="U205" s="107"/>
      <c r="V205" s="107"/>
      <c r="W205" s="107"/>
    </row>
    <row r="206" spans="1:23" ht="13.7" customHeight="1" x14ac:dyDescent="0.25">
      <c r="A206" s="100">
        <v>39417</v>
      </c>
      <c r="B206" s="137">
        <v>374.815</v>
      </c>
      <c r="C206" s="90">
        <v>2731.62</v>
      </c>
      <c r="D206" s="258">
        <v>2794.03</v>
      </c>
      <c r="E206" s="138">
        <v>1.7851999999999999</v>
      </c>
      <c r="F206" s="138">
        <v>1.786</v>
      </c>
      <c r="G206" s="90">
        <v>178.6</v>
      </c>
      <c r="H206" s="138"/>
      <c r="I206" s="138">
        <f t="shared" si="4"/>
        <v>7.0394761125734249</v>
      </c>
      <c r="J206" s="138"/>
      <c r="K206" s="138"/>
      <c r="L206" s="138"/>
      <c r="M206" s="92"/>
      <c r="R206" s="107"/>
      <c r="S206" s="107"/>
      <c r="T206" s="107"/>
      <c r="U206" s="107"/>
      <c r="V206" s="107"/>
      <c r="W206" s="107"/>
    </row>
    <row r="207" spans="1:23" ht="13.7" customHeight="1" x14ac:dyDescent="0.25">
      <c r="A207" s="100">
        <v>39448</v>
      </c>
      <c r="B207" s="137">
        <v>378.9</v>
      </c>
      <c r="C207" s="90">
        <v>2746.37</v>
      </c>
      <c r="D207" s="258">
        <v>2813.31</v>
      </c>
      <c r="E207" s="138">
        <v>1.7735000000000001</v>
      </c>
      <c r="F207" s="138">
        <v>1.7743</v>
      </c>
      <c r="G207" s="90">
        <v>181</v>
      </c>
      <c r="H207" s="138"/>
      <c r="I207" s="138">
        <f t="shared" si="4"/>
        <v>7.1117649956353253</v>
      </c>
      <c r="J207" s="138"/>
      <c r="K207" s="138"/>
      <c r="L207" s="138"/>
      <c r="M207" s="92"/>
      <c r="R207" s="107"/>
      <c r="S207" s="107"/>
      <c r="T207" s="107"/>
      <c r="U207" s="107"/>
      <c r="V207" s="107"/>
      <c r="W207" s="107"/>
    </row>
    <row r="208" spans="1:23" ht="13.7" customHeight="1" x14ac:dyDescent="0.25">
      <c r="A208" s="100">
        <v>39479</v>
      </c>
      <c r="B208" s="137">
        <v>380.90600000000001</v>
      </c>
      <c r="C208" s="90">
        <v>2759.83</v>
      </c>
      <c r="D208" s="258">
        <v>2826.81</v>
      </c>
      <c r="E208" s="138">
        <v>1.7269000000000001</v>
      </c>
      <c r="F208" s="138">
        <v>1.7277</v>
      </c>
      <c r="G208" s="90">
        <v>182.7</v>
      </c>
      <c r="H208" s="138"/>
      <c r="I208" s="138">
        <f t="shared" si="4"/>
        <v>7.1694773183410296</v>
      </c>
      <c r="J208" s="138"/>
      <c r="K208" s="138"/>
      <c r="L208" s="138"/>
      <c r="M208" s="92"/>
      <c r="R208" s="107"/>
      <c r="S208" s="107"/>
      <c r="T208" s="107"/>
      <c r="U208" s="107"/>
      <c r="V208" s="107"/>
      <c r="W208" s="107"/>
    </row>
    <row r="209" spans="1:22" ht="13.7" customHeight="1" x14ac:dyDescent="0.25">
      <c r="A209" s="100">
        <v>39508</v>
      </c>
      <c r="B209" s="137">
        <v>383.73099999999999</v>
      </c>
      <c r="C209" s="90">
        <v>2773.08</v>
      </c>
      <c r="D209" s="258">
        <v>2841.23</v>
      </c>
      <c r="E209" s="138">
        <v>1.7068000000000001</v>
      </c>
      <c r="F209" s="138">
        <v>1.7076</v>
      </c>
      <c r="G209" s="90">
        <v>187.9</v>
      </c>
      <c r="H209" s="138"/>
      <c r="I209" s="138">
        <f t="shared" si="4"/>
        <v>7.0984760705016399</v>
      </c>
      <c r="J209" s="138"/>
      <c r="K209" s="138"/>
      <c r="L209" s="138"/>
      <c r="M209" s="92"/>
      <c r="R209" s="107"/>
      <c r="S209" s="107"/>
      <c r="T209" s="107"/>
      <c r="U209" s="107"/>
      <c r="V209" s="107"/>
    </row>
    <row r="210" spans="1:22" ht="13.7" customHeight="1" x14ac:dyDescent="0.25">
      <c r="A210" s="100">
        <v>39539</v>
      </c>
      <c r="B210" s="137">
        <v>386.38</v>
      </c>
      <c r="C210" s="90">
        <v>2788.33</v>
      </c>
      <c r="D210" s="258">
        <v>2859.41</v>
      </c>
      <c r="E210" s="138">
        <v>1.6880999999999999</v>
      </c>
      <c r="F210" s="138">
        <v>1.6889000000000001</v>
      </c>
      <c r="G210" s="90">
        <v>190.9</v>
      </c>
      <c r="H210" s="138"/>
      <c r="I210" s="138">
        <f t="shared" si="4"/>
        <v>7.194510423562134</v>
      </c>
      <c r="J210" s="138"/>
      <c r="K210" s="138"/>
      <c r="L210" s="138"/>
      <c r="M210" s="92"/>
      <c r="R210" s="107"/>
      <c r="S210" s="107"/>
      <c r="T210" s="107"/>
      <c r="U210" s="107"/>
      <c r="V210" s="107"/>
    </row>
    <row r="211" spans="1:22" ht="13.7" customHeight="1" x14ac:dyDescent="0.25">
      <c r="A211" s="100">
        <v>39569</v>
      </c>
      <c r="B211" s="137">
        <v>392.59199999999998</v>
      </c>
      <c r="C211" s="90">
        <v>2810.36</v>
      </c>
      <c r="D211" s="258">
        <v>2886.86</v>
      </c>
      <c r="E211" s="138">
        <v>1.6597</v>
      </c>
      <c r="F211" s="138">
        <v>1.6605000000000001</v>
      </c>
      <c r="G211" s="90">
        <v>196.6</v>
      </c>
      <c r="H211" s="138"/>
      <c r="I211" s="138">
        <f t="shared" si="4"/>
        <v>7.2341548408654557</v>
      </c>
      <c r="J211" s="138"/>
      <c r="K211" s="138"/>
      <c r="L211" s="138"/>
      <c r="M211" s="92"/>
      <c r="R211" s="107"/>
      <c r="S211" s="107"/>
      <c r="T211" s="107"/>
      <c r="U211" s="107"/>
      <c r="V211" s="107"/>
    </row>
    <row r="212" spans="1:22" ht="13.7" customHeight="1" x14ac:dyDescent="0.25">
      <c r="A212" s="100">
        <v>39600</v>
      </c>
      <c r="B212" s="137">
        <v>400.38200000000001</v>
      </c>
      <c r="C212" s="90">
        <v>2831.16</v>
      </c>
      <c r="D212" s="258">
        <v>2913.13</v>
      </c>
      <c r="E212" s="138">
        <v>1.6181000000000001</v>
      </c>
      <c r="F212" s="138">
        <v>1.6189</v>
      </c>
      <c r="G212" s="90">
        <v>200.5</v>
      </c>
      <c r="H212" s="138"/>
      <c r="I212" s="138">
        <f t="shared" si="4"/>
        <v>7.3332005574592536</v>
      </c>
      <c r="J212" s="138"/>
      <c r="K212" s="138"/>
      <c r="L212" s="138"/>
      <c r="M212" s="92"/>
      <c r="R212" s="107"/>
      <c r="S212" s="107"/>
      <c r="T212" s="107"/>
      <c r="U212" s="107"/>
      <c r="V212" s="107"/>
    </row>
    <row r="213" spans="1:22" ht="13.7" customHeight="1" x14ac:dyDescent="0.25">
      <c r="A213" s="100">
        <v>39630</v>
      </c>
      <c r="B213" s="137">
        <v>407.44600000000003</v>
      </c>
      <c r="C213" s="90">
        <v>2846.16</v>
      </c>
      <c r="D213" s="258">
        <v>2930.03</v>
      </c>
      <c r="E213" s="138">
        <v>1.5906</v>
      </c>
      <c r="F213" s="138">
        <v>1.5913999999999999</v>
      </c>
      <c r="G213" s="90">
        <v>205.5</v>
      </c>
      <c r="H213" s="138"/>
      <c r="I213" s="138">
        <f t="shared" si="4"/>
        <v>7.3524219079057449</v>
      </c>
      <c r="J213" s="138"/>
      <c r="K213" s="138"/>
      <c r="L213" s="138"/>
      <c r="M213" s="92"/>
      <c r="R213" s="107"/>
      <c r="S213" s="107"/>
      <c r="T213" s="107"/>
      <c r="U213" s="107"/>
      <c r="V213" s="107"/>
    </row>
    <row r="214" spans="1:22" ht="13.7" customHeight="1" x14ac:dyDescent="0.25">
      <c r="A214" s="100">
        <v>39661</v>
      </c>
      <c r="B214" s="137">
        <v>406.12700000000001</v>
      </c>
      <c r="C214" s="90">
        <v>2854.13</v>
      </c>
      <c r="D214" s="258">
        <v>2936.18</v>
      </c>
      <c r="E214" s="138">
        <v>1.6114999999999999</v>
      </c>
      <c r="F214" s="138">
        <v>1.6123000000000001</v>
      </c>
      <c r="G214" s="90">
        <v>199</v>
      </c>
      <c r="H214" s="138"/>
      <c r="I214" s="138">
        <f t="shared" si="4"/>
        <v>7.4324362683978871</v>
      </c>
      <c r="J214" s="138"/>
      <c r="K214" s="138"/>
      <c r="L214" s="138"/>
      <c r="M214" s="92"/>
      <c r="R214" s="107"/>
      <c r="S214" s="107"/>
      <c r="T214" s="107"/>
      <c r="U214" s="107"/>
      <c r="V214" s="107"/>
    </row>
    <row r="215" spans="1:22" ht="13.7" customHeight="1" x14ac:dyDescent="0.25">
      <c r="A215" s="100">
        <v>39692</v>
      </c>
      <c r="B215" s="137">
        <v>406.55700000000002</v>
      </c>
      <c r="C215" s="90">
        <v>2861.55</v>
      </c>
      <c r="D215" s="258">
        <v>2940.58</v>
      </c>
      <c r="E215" s="138">
        <v>1.7988</v>
      </c>
      <c r="F215" s="138">
        <v>1.7996000000000001</v>
      </c>
      <c r="G215" s="90">
        <v>196.9</v>
      </c>
      <c r="H215" s="138"/>
      <c r="I215" s="138">
        <f t="shared" si="4"/>
        <v>7.3307743816829198</v>
      </c>
      <c r="J215" s="138"/>
      <c r="K215" s="138"/>
      <c r="L215" s="138"/>
      <c r="M215" s="92"/>
      <c r="R215" s="107"/>
      <c r="S215" s="107"/>
      <c r="T215" s="107"/>
      <c r="U215" s="107"/>
      <c r="V215" s="107"/>
    </row>
    <row r="216" spans="1:22" ht="13.7" customHeight="1" x14ac:dyDescent="0.25">
      <c r="A216" s="100">
        <v>39722</v>
      </c>
      <c r="B216" s="137">
        <v>410.524</v>
      </c>
      <c r="C216" s="90">
        <v>2874.43</v>
      </c>
      <c r="D216" s="258">
        <v>2955.28</v>
      </c>
      <c r="E216" s="138">
        <v>2.1720999999999999</v>
      </c>
      <c r="F216" s="138">
        <v>2.1728999999999998</v>
      </c>
      <c r="G216" s="90">
        <v>186.4</v>
      </c>
      <c r="H216" s="138"/>
      <c r="I216" s="138">
        <f t="shared" si="4"/>
        <v>7.8404131471413692</v>
      </c>
      <c r="J216" s="138"/>
      <c r="K216" s="138"/>
      <c r="L216" s="138"/>
      <c r="M216" s="92"/>
      <c r="R216" s="107"/>
      <c r="S216" s="107"/>
      <c r="T216" s="107"/>
      <c r="U216" s="107"/>
      <c r="V216" s="107"/>
    </row>
    <row r="217" spans="1:22" ht="13.7" customHeight="1" x14ac:dyDescent="0.25">
      <c r="A217" s="100">
        <v>39753</v>
      </c>
      <c r="B217" s="137">
        <v>412.10399999999998</v>
      </c>
      <c r="C217" s="90">
        <v>2884.78</v>
      </c>
      <c r="D217" s="258">
        <v>2966.51</v>
      </c>
      <c r="E217" s="138">
        <v>2.2654999999999998</v>
      </c>
      <c r="F217" s="138">
        <v>2.2663000000000002</v>
      </c>
      <c r="G217" s="90">
        <v>176.8</v>
      </c>
      <c r="H217" s="138"/>
      <c r="I217" s="138">
        <f t="shared" si="4"/>
        <v>8.6318733150037446</v>
      </c>
      <c r="J217" s="138"/>
      <c r="K217" s="138"/>
      <c r="L217" s="138"/>
      <c r="M217" s="92"/>
      <c r="R217" s="107"/>
      <c r="S217" s="107"/>
      <c r="T217" s="107"/>
      <c r="U217" s="107"/>
      <c r="V217" s="107"/>
    </row>
    <row r="218" spans="1:22" ht="13.7" customHeight="1" x14ac:dyDescent="0.25">
      <c r="A218" s="100">
        <v>39783</v>
      </c>
      <c r="B218" s="137">
        <v>411.57499999999999</v>
      </c>
      <c r="C218" s="90">
        <v>2892.86</v>
      </c>
      <c r="D218" s="258">
        <v>2975.11</v>
      </c>
      <c r="E218" s="138">
        <v>2.3936000000000002</v>
      </c>
      <c r="F218" s="138">
        <v>2.3944000000000001</v>
      </c>
      <c r="G218" s="90">
        <v>170.9</v>
      </c>
      <c r="H218" s="138"/>
      <c r="I218" s="138">
        <f t="shared" si="4"/>
        <v>8.5756976418134236</v>
      </c>
      <c r="J218" s="138"/>
      <c r="K218" s="138"/>
      <c r="L218" s="138"/>
      <c r="M218" s="92"/>
      <c r="R218" s="107"/>
      <c r="S218" s="107"/>
      <c r="T218" s="107"/>
      <c r="U218" s="107"/>
      <c r="V218" s="107"/>
    </row>
    <row r="219" spans="1:22" ht="13.7" customHeight="1" x14ac:dyDescent="0.25">
      <c r="A219" s="100">
        <v>39814</v>
      </c>
      <c r="B219" s="137">
        <v>409.78199999999998</v>
      </c>
      <c r="C219" s="90">
        <v>2906.74</v>
      </c>
      <c r="D219" s="258">
        <v>2994.15</v>
      </c>
      <c r="E219" s="138">
        <v>2.3066</v>
      </c>
      <c r="F219" s="138">
        <v>2.3073999999999999</v>
      </c>
      <c r="G219" s="90">
        <v>171.2</v>
      </c>
      <c r="H219" s="138"/>
      <c r="I219" s="138">
        <f t="shared" si="4"/>
        <v>8.701466615746698</v>
      </c>
      <c r="J219" s="138"/>
      <c r="K219" s="138"/>
      <c r="L219" s="138"/>
      <c r="M219" s="92"/>
      <c r="R219" s="107"/>
      <c r="S219" s="107"/>
      <c r="T219" s="107"/>
      <c r="U219" s="107"/>
      <c r="V219" s="107"/>
    </row>
    <row r="220" spans="1:22" ht="13.7" customHeight="1" x14ac:dyDescent="0.25">
      <c r="A220" s="100">
        <v>39845</v>
      </c>
      <c r="B220" s="137">
        <v>410.84899999999999</v>
      </c>
      <c r="C220" s="90">
        <v>2922.73</v>
      </c>
      <c r="D220" s="258">
        <v>3003.43</v>
      </c>
      <c r="E220" s="138">
        <v>2.3119000000000001</v>
      </c>
      <c r="F220" s="138">
        <v>2.3127</v>
      </c>
      <c r="G220" s="90">
        <v>169.3</v>
      </c>
      <c r="H220" s="138"/>
      <c r="I220" s="138">
        <f t="shared" si="4"/>
        <v>8.4759498487248948</v>
      </c>
      <c r="J220" s="138"/>
      <c r="K220" s="138"/>
      <c r="L220" s="138"/>
      <c r="M220" s="92"/>
      <c r="R220" s="107"/>
      <c r="S220" s="107"/>
      <c r="T220" s="107"/>
      <c r="U220" s="107"/>
      <c r="V220" s="107"/>
    </row>
    <row r="221" spans="1:22" ht="13.7" customHeight="1" x14ac:dyDescent="0.25">
      <c r="A221" s="100">
        <v>39873</v>
      </c>
      <c r="B221" s="137">
        <v>407.80799999999999</v>
      </c>
      <c r="C221" s="90">
        <v>2928.57</v>
      </c>
      <c r="D221" s="258">
        <v>3009.44</v>
      </c>
      <c r="E221" s="138">
        <v>2.3130000000000002</v>
      </c>
      <c r="F221" s="138">
        <v>2.3138000000000001</v>
      </c>
      <c r="G221" s="90">
        <v>168.1</v>
      </c>
      <c r="H221" s="138"/>
      <c r="I221" s="138">
        <f t="shared" si="4"/>
        <v>8.4296671216867765</v>
      </c>
      <c r="J221" s="138"/>
      <c r="K221" s="138"/>
      <c r="L221" s="138"/>
      <c r="M221" s="92"/>
      <c r="R221" s="107"/>
      <c r="S221" s="107"/>
      <c r="T221" s="107"/>
      <c r="U221" s="107"/>
      <c r="V221" s="107"/>
    </row>
    <row r="222" spans="1:22" ht="13.7" customHeight="1" x14ac:dyDescent="0.25">
      <c r="A222" s="100">
        <v>39904</v>
      </c>
      <c r="B222" s="137">
        <v>407.18099999999998</v>
      </c>
      <c r="C222" s="90">
        <v>2942.63</v>
      </c>
      <c r="D222" s="258">
        <v>3025.99</v>
      </c>
      <c r="E222" s="138">
        <v>2.2050999999999998</v>
      </c>
      <c r="F222" s="138">
        <v>2.2059000000000002</v>
      </c>
      <c r="G222" s="90">
        <v>169.1</v>
      </c>
      <c r="H222" s="138"/>
      <c r="I222" s="138">
        <f t="shared" si="4"/>
        <v>8.3719315402983305</v>
      </c>
      <c r="J222" s="138"/>
      <c r="K222" s="138"/>
      <c r="L222" s="138"/>
      <c r="M222" s="92"/>
      <c r="R222" s="107"/>
      <c r="S222" s="107"/>
      <c r="T222" s="107"/>
      <c r="U222" s="107"/>
      <c r="V222" s="107"/>
    </row>
    <row r="223" spans="1:22" ht="13.7" customHeight="1" x14ac:dyDescent="0.25">
      <c r="A223" s="100">
        <v>39934</v>
      </c>
      <c r="B223" s="137">
        <v>406.88499999999999</v>
      </c>
      <c r="C223" s="90">
        <v>2956.46</v>
      </c>
      <c r="D223" s="258">
        <v>3044.15</v>
      </c>
      <c r="E223" s="138">
        <v>2.0600999999999998</v>
      </c>
      <c r="F223" s="138">
        <v>2.0609000000000002</v>
      </c>
      <c r="G223" s="90">
        <v>170.8</v>
      </c>
      <c r="H223" s="138"/>
      <c r="I223" s="138">
        <f t="shared" si="4"/>
        <v>8.1269350342367144</v>
      </c>
      <c r="J223" s="138"/>
      <c r="K223" s="138"/>
      <c r="L223" s="138"/>
      <c r="M223" s="92"/>
      <c r="R223" s="107"/>
      <c r="S223" s="107"/>
      <c r="T223" s="107"/>
      <c r="U223" s="107"/>
      <c r="V223" s="107"/>
    </row>
    <row r="224" spans="1:22" ht="13.7" customHeight="1" x14ac:dyDescent="0.25">
      <c r="A224" s="100">
        <v>39965</v>
      </c>
      <c r="B224" s="137">
        <v>406.48599999999999</v>
      </c>
      <c r="C224" s="90">
        <v>2967.1</v>
      </c>
      <c r="D224" s="258">
        <v>3056.93</v>
      </c>
      <c r="E224" s="138">
        <v>1.9568000000000001</v>
      </c>
      <c r="F224" s="138">
        <v>1.9576</v>
      </c>
      <c r="G224" s="90">
        <v>174.1</v>
      </c>
      <c r="H224" s="138"/>
      <c r="I224" s="138">
        <f t="shared" si="4"/>
        <v>7.8069958337290837</v>
      </c>
      <c r="J224" s="138"/>
      <c r="K224" s="138"/>
      <c r="L224" s="138"/>
      <c r="M224" s="92"/>
      <c r="R224" s="107"/>
      <c r="S224" s="107"/>
      <c r="T224" s="107"/>
      <c r="U224" s="107"/>
      <c r="V224" s="107"/>
    </row>
    <row r="225" spans="1:22" ht="13.7" customHeight="1" x14ac:dyDescent="0.25">
      <c r="A225" s="100">
        <v>39995</v>
      </c>
      <c r="B225" s="137">
        <v>404.71800000000002</v>
      </c>
      <c r="C225" s="90">
        <v>2974.22</v>
      </c>
      <c r="D225" s="258">
        <v>3063.96</v>
      </c>
      <c r="E225" s="138">
        <v>1.9319999999999999</v>
      </c>
      <c r="F225" s="138">
        <v>1.9328000000000001</v>
      </c>
      <c r="G225" s="90">
        <v>172.5</v>
      </c>
      <c r="H225" s="138"/>
      <c r="I225" s="138">
        <f t="shared" si="4"/>
        <v>7.6352705807754511</v>
      </c>
      <c r="J225" s="138"/>
      <c r="K225" s="138"/>
      <c r="L225" s="138"/>
      <c r="M225" s="92"/>
      <c r="R225" s="107"/>
      <c r="S225" s="107"/>
      <c r="T225" s="107"/>
      <c r="U225" s="107"/>
      <c r="V225" s="107"/>
    </row>
    <row r="226" spans="1:22" ht="13.7" customHeight="1" x14ac:dyDescent="0.25">
      <c r="A226" s="100">
        <v>40026</v>
      </c>
      <c r="B226" s="137">
        <v>403.25299999999999</v>
      </c>
      <c r="C226" s="90">
        <v>2978.68</v>
      </c>
      <c r="D226" s="258">
        <v>3066.41</v>
      </c>
      <c r="E226" s="138">
        <v>1.8444</v>
      </c>
      <c r="F226" s="138">
        <v>1.8452</v>
      </c>
      <c r="G226" s="90">
        <v>175</v>
      </c>
      <c r="H226" s="138"/>
      <c r="I226" s="138">
        <f t="shared" si="4"/>
        <v>7.512327442108921</v>
      </c>
      <c r="J226" s="138"/>
      <c r="K226" s="138"/>
      <c r="L226" s="138"/>
      <c r="M226" s="92"/>
      <c r="R226" s="107"/>
      <c r="S226" s="107"/>
      <c r="T226" s="107"/>
      <c r="U226" s="107"/>
      <c r="V226" s="107"/>
    </row>
    <row r="227" spans="1:22" ht="13.7" customHeight="1" x14ac:dyDescent="0.25">
      <c r="A227" s="100">
        <v>40057</v>
      </c>
      <c r="B227" s="137">
        <v>404.94499999999999</v>
      </c>
      <c r="C227" s="90">
        <v>2985.83</v>
      </c>
      <c r="D227" s="258">
        <v>3071.32</v>
      </c>
      <c r="E227" s="138">
        <v>1.819</v>
      </c>
      <c r="F227" s="138">
        <v>1.8198000000000001</v>
      </c>
      <c r="G227" s="90">
        <v>174.1</v>
      </c>
      <c r="H227" s="138"/>
      <c r="I227" s="138">
        <f t="shared" si="4"/>
        <v>7.3444867669534268</v>
      </c>
      <c r="J227" s="138"/>
      <c r="K227" s="138"/>
      <c r="L227" s="138"/>
      <c r="M227" s="92"/>
      <c r="R227" s="107"/>
      <c r="S227" s="107"/>
      <c r="T227" s="107"/>
      <c r="U227" s="107"/>
      <c r="V227" s="107"/>
    </row>
    <row r="228" spans="1:22" ht="13.7" customHeight="1" x14ac:dyDescent="0.25">
      <c r="A228" s="100">
        <v>40087</v>
      </c>
      <c r="B228" s="137">
        <v>405.12900000000002</v>
      </c>
      <c r="C228" s="90">
        <v>2994.19</v>
      </c>
      <c r="D228" s="258">
        <v>3078.69</v>
      </c>
      <c r="E228" s="138">
        <v>1.7376</v>
      </c>
      <c r="F228" s="138">
        <v>1.7383999999999999</v>
      </c>
      <c r="G228" s="90">
        <v>175.2</v>
      </c>
      <c r="H228" s="138"/>
      <c r="I228" s="138">
        <f t="shared" si="4"/>
        <v>7.2627125314950094</v>
      </c>
      <c r="J228" s="138"/>
      <c r="K228" s="138"/>
      <c r="L228" s="138"/>
      <c r="M228" s="92"/>
      <c r="R228" s="107"/>
      <c r="S228" s="107"/>
      <c r="T228" s="107"/>
      <c r="U228" s="107"/>
      <c r="V228" s="107"/>
    </row>
    <row r="229" spans="1:22" ht="13.7" customHeight="1" x14ac:dyDescent="0.25">
      <c r="A229" s="100">
        <v>40118</v>
      </c>
      <c r="B229" s="137">
        <v>405.548</v>
      </c>
      <c r="C229" s="90">
        <v>3006.47</v>
      </c>
      <c r="D229" s="258">
        <v>3090.08</v>
      </c>
      <c r="E229" s="138">
        <v>1.7254</v>
      </c>
      <c r="F229" s="138">
        <v>1.7262</v>
      </c>
      <c r="G229" s="90">
        <v>177.4</v>
      </c>
      <c r="H229" s="138"/>
      <c r="I229" s="138">
        <f t="shared" si="4"/>
        <v>7.0782511026578341</v>
      </c>
      <c r="J229" s="138"/>
      <c r="K229" s="138"/>
      <c r="L229" s="138"/>
      <c r="M229" s="92"/>
    </row>
    <row r="230" spans="1:22" ht="13.7" customHeight="1" x14ac:dyDescent="0.25">
      <c r="A230" s="100">
        <v>40148</v>
      </c>
      <c r="B230" s="137">
        <v>404.49900000000002</v>
      </c>
      <c r="C230" s="90">
        <v>3017.59</v>
      </c>
      <c r="D230" s="258">
        <v>3097.5</v>
      </c>
      <c r="E230" s="138">
        <v>1.7495000000000001</v>
      </c>
      <c r="F230" s="138">
        <v>1.7503</v>
      </c>
      <c r="G230" s="90">
        <v>178.1</v>
      </c>
      <c r="H230" s="138"/>
      <c r="I230" s="138">
        <f t="shared" si="4"/>
        <v>7.1059351774980275</v>
      </c>
      <c r="J230" s="138"/>
      <c r="K230" s="138"/>
      <c r="L230" s="138"/>
      <c r="M230" s="92"/>
    </row>
    <row r="231" spans="1:22" ht="13.7" customHeight="1" x14ac:dyDescent="0.25">
      <c r="A231" s="100">
        <v>40179</v>
      </c>
      <c r="B231" s="137">
        <v>407.04899999999998</v>
      </c>
      <c r="C231" s="90">
        <v>3040.22</v>
      </c>
      <c r="D231" s="258">
        <v>3124.76</v>
      </c>
      <c r="E231" s="138">
        <v>1.7789999999999999</v>
      </c>
      <c r="F231" s="138">
        <v>1.7798</v>
      </c>
      <c r="G231" s="90">
        <v>181.9</v>
      </c>
      <c r="H231" s="138"/>
      <c r="I231" s="138">
        <f t="shared" si="4"/>
        <v>7.1828118068381608</v>
      </c>
      <c r="J231" s="138"/>
      <c r="K231" s="138"/>
      <c r="L231" s="138"/>
      <c r="M231" s="92"/>
    </row>
    <row r="232" spans="1:22" ht="13.7" customHeight="1" x14ac:dyDescent="0.25">
      <c r="A232" s="100">
        <v>40210</v>
      </c>
      <c r="B232" s="137">
        <v>411.84300000000002</v>
      </c>
      <c r="C232" s="90">
        <v>3063.93</v>
      </c>
      <c r="D232" s="258">
        <v>3146.63</v>
      </c>
      <c r="E232" s="138">
        <v>1.8408</v>
      </c>
      <c r="F232" s="138">
        <v>1.8415999999999999</v>
      </c>
      <c r="G232" s="90">
        <v>181</v>
      </c>
      <c r="H232" s="138"/>
      <c r="I232" s="138">
        <f t="shared" si="4"/>
        <v>7.3802587691637029</v>
      </c>
      <c r="J232" s="138"/>
      <c r="K232" s="138"/>
      <c r="L232" s="138"/>
      <c r="M232" s="92"/>
    </row>
    <row r="233" spans="1:22" ht="13.7" customHeight="1" x14ac:dyDescent="0.25">
      <c r="A233" s="100">
        <v>40238</v>
      </c>
      <c r="B233" s="137">
        <v>415.73399999999998</v>
      </c>
      <c r="C233" s="90">
        <v>3079.86</v>
      </c>
      <c r="D233" s="258">
        <v>3168.97</v>
      </c>
      <c r="E233" s="138">
        <v>1.7849999999999999</v>
      </c>
      <c r="F233" s="138">
        <v>1.7858000000000001</v>
      </c>
      <c r="G233" s="90">
        <v>183.3</v>
      </c>
      <c r="H233" s="138"/>
      <c r="I233" s="138">
        <f t="shared" si="4"/>
        <v>7.5545410623638745</v>
      </c>
      <c r="J233" s="138"/>
      <c r="K233" s="138"/>
      <c r="L233" s="138"/>
      <c r="M233" s="92"/>
    </row>
    <row r="234" spans="1:22" ht="13.7" customHeight="1" x14ac:dyDescent="0.25">
      <c r="A234" s="100">
        <v>40269</v>
      </c>
      <c r="B234" s="137">
        <v>418.91699999999997</v>
      </c>
      <c r="C234" s="90">
        <v>3097.42</v>
      </c>
      <c r="D234" s="258">
        <v>3192.1</v>
      </c>
      <c r="E234" s="138">
        <v>1.7558</v>
      </c>
      <c r="F234" s="138">
        <v>1.7565999999999999</v>
      </c>
      <c r="G234" s="90">
        <v>184.4</v>
      </c>
      <c r="H234" s="138"/>
      <c r="I234" s="138">
        <f t="shared" si="4"/>
        <v>7.4875294232567295</v>
      </c>
      <c r="J234" s="138"/>
      <c r="K234" s="138"/>
      <c r="L234" s="138"/>
      <c r="M234" s="144"/>
    </row>
    <row r="235" spans="1:22" ht="13.7" customHeight="1" x14ac:dyDescent="0.25">
      <c r="A235" s="100">
        <v>40299</v>
      </c>
      <c r="B235" s="137">
        <v>423.88499999999999</v>
      </c>
      <c r="C235" s="90">
        <v>3110.74</v>
      </c>
      <c r="D235" s="258">
        <v>3205.83</v>
      </c>
      <c r="E235" s="138">
        <v>1.8124</v>
      </c>
      <c r="F235" s="138">
        <v>1.8131999999999999</v>
      </c>
      <c r="G235" s="90">
        <v>184.8</v>
      </c>
      <c r="H235" s="138"/>
      <c r="I235" s="138">
        <f t="shared" si="4"/>
        <v>7.455145100485514</v>
      </c>
      <c r="J235" s="138"/>
      <c r="K235" s="138"/>
      <c r="L235" s="138"/>
      <c r="M235" s="144"/>
    </row>
    <row r="236" spans="1:22" ht="13.7" customHeight="1" x14ac:dyDescent="0.25">
      <c r="A236" s="100">
        <v>40330</v>
      </c>
      <c r="B236" s="137">
        <v>427.48899999999998</v>
      </c>
      <c r="C236" s="90">
        <v>3110.74</v>
      </c>
      <c r="D236" s="258">
        <v>3202.3</v>
      </c>
      <c r="E236" s="138">
        <v>1.8057000000000001</v>
      </c>
      <c r="F236" s="138">
        <v>1.8065</v>
      </c>
      <c r="G236" s="90">
        <v>183.5</v>
      </c>
      <c r="H236" s="138"/>
      <c r="I236" s="138">
        <f t="shared" si="4"/>
        <v>7.6543799202395402</v>
      </c>
      <c r="J236" s="138"/>
      <c r="K236" s="138"/>
      <c r="L236" s="138"/>
      <c r="M236" s="144"/>
    </row>
    <row r="237" spans="1:22" ht="13.7" customHeight="1" x14ac:dyDescent="0.25">
      <c r="A237" s="100">
        <v>40360</v>
      </c>
      <c r="B237" s="137">
        <v>428.15</v>
      </c>
      <c r="C237" s="90">
        <v>3111.05</v>
      </c>
      <c r="D237" s="258">
        <v>3200.06</v>
      </c>
      <c r="E237" s="138">
        <v>1.7687999999999999</v>
      </c>
      <c r="F237" s="138">
        <v>1.7696000000000001</v>
      </c>
      <c r="G237" s="90">
        <v>184.1</v>
      </c>
      <c r="H237" s="138"/>
      <c r="I237" s="138">
        <f t="shared" si="4"/>
        <v>7.6220394296056808</v>
      </c>
      <c r="J237" s="138"/>
      <c r="K237" s="138"/>
      <c r="L237" s="138"/>
      <c r="M237" s="144"/>
    </row>
    <row r="238" spans="1:22" ht="13.7" customHeight="1" x14ac:dyDescent="0.25">
      <c r="A238" s="100">
        <v>40391</v>
      </c>
      <c r="B238" s="137">
        <v>431.44499999999999</v>
      </c>
      <c r="C238" s="90">
        <v>3112.29</v>
      </c>
      <c r="D238" s="258">
        <v>3197.82</v>
      </c>
      <c r="E238" s="138">
        <v>1.7587999999999999</v>
      </c>
      <c r="F238" s="138">
        <v>1.7596000000000001</v>
      </c>
      <c r="G238" s="90">
        <v>184.9</v>
      </c>
      <c r="H238" s="138"/>
      <c r="I238" s="138">
        <f t="shared" si="4"/>
        <v>7.5396379961706392</v>
      </c>
      <c r="J238" s="138"/>
      <c r="K238" s="138"/>
      <c r="L238" s="138"/>
      <c r="M238" s="144"/>
    </row>
    <row r="239" spans="1:22" ht="13.7" customHeight="1" x14ac:dyDescent="0.25">
      <c r="A239" s="100">
        <v>40422</v>
      </c>
      <c r="B239" s="137">
        <v>436.423</v>
      </c>
      <c r="C239" s="90">
        <v>3126.29</v>
      </c>
      <c r="D239" s="258">
        <v>3215.09</v>
      </c>
      <c r="E239" s="138">
        <v>1.7179</v>
      </c>
      <c r="F239" s="138">
        <v>1.7186999999999999</v>
      </c>
      <c r="G239" s="90">
        <v>184.9</v>
      </c>
      <c r="H239" s="138"/>
      <c r="I239" s="138">
        <f t="shared" si="4"/>
        <v>7.5531492652662262</v>
      </c>
      <c r="J239" s="138"/>
      <c r="K239" s="138"/>
      <c r="L239" s="138"/>
      <c r="M239" s="144"/>
    </row>
    <row r="240" spans="1:22" ht="13.7" customHeight="1" x14ac:dyDescent="0.25">
      <c r="A240" s="100">
        <v>40452</v>
      </c>
      <c r="B240" s="137">
        <v>440.82900000000001</v>
      </c>
      <c r="C240" s="90">
        <v>3149.74</v>
      </c>
      <c r="D240" s="258">
        <v>3244.67</v>
      </c>
      <c r="E240" s="138">
        <v>1.6827000000000001</v>
      </c>
      <c r="F240" s="138">
        <v>1.6835</v>
      </c>
      <c r="G240" s="90">
        <v>186.6</v>
      </c>
      <c r="H240" s="138"/>
      <c r="I240" s="138">
        <f t="shared" si="4"/>
        <v>7.4689932200104536</v>
      </c>
      <c r="J240" s="138"/>
      <c r="K240" s="138"/>
      <c r="L240" s="138"/>
      <c r="M240" s="144"/>
    </row>
    <row r="241" spans="1:13" ht="13.7" customHeight="1" x14ac:dyDescent="0.25">
      <c r="A241" s="100">
        <v>40483</v>
      </c>
      <c r="B241" s="137">
        <v>447.20600000000002</v>
      </c>
      <c r="C241" s="90">
        <v>3175.88</v>
      </c>
      <c r="D241" s="258">
        <v>3278.09</v>
      </c>
      <c r="E241" s="138">
        <v>1.7124999999999999</v>
      </c>
      <c r="F241" s="138">
        <v>1.7133</v>
      </c>
      <c r="G241" s="90">
        <v>187.7</v>
      </c>
      <c r="H241" s="138"/>
      <c r="I241" s="138">
        <f t="shared" si="4"/>
        <v>7.440630883485218</v>
      </c>
      <c r="J241" s="138"/>
      <c r="K241" s="138"/>
      <c r="L241" s="138"/>
      <c r="M241" s="144"/>
    </row>
    <row r="242" spans="1:13" ht="13.7" customHeight="1" x14ac:dyDescent="0.25">
      <c r="A242" s="100">
        <v>40513</v>
      </c>
      <c r="B242" s="137">
        <v>450.30099999999999</v>
      </c>
      <c r="C242" s="90">
        <v>3195.89</v>
      </c>
      <c r="D242" s="258">
        <v>3297.76</v>
      </c>
      <c r="E242" s="138">
        <v>1.6926000000000001</v>
      </c>
      <c r="F242" s="138">
        <v>1.6934</v>
      </c>
      <c r="G242" s="90">
        <v>189.7</v>
      </c>
      <c r="H242" s="138"/>
      <c r="I242" s="138">
        <f t="shared" si="4"/>
        <v>7.5921808626959404</v>
      </c>
      <c r="J242" s="138"/>
      <c r="K242" s="138"/>
      <c r="L242" s="138"/>
      <c r="M242" s="144"/>
    </row>
    <row r="243" spans="1:13" ht="13.7" customHeight="1" x14ac:dyDescent="0.25">
      <c r="A243" s="100">
        <v>40544</v>
      </c>
      <c r="B243" s="137">
        <v>453.875</v>
      </c>
      <c r="C243" s="90">
        <v>3222.42</v>
      </c>
      <c r="D243" s="258">
        <v>3328.76</v>
      </c>
      <c r="E243" s="138">
        <v>1.6740999999999999</v>
      </c>
      <c r="F243" s="138">
        <v>1.6749000000000001</v>
      </c>
      <c r="G243" s="90">
        <v>192.7</v>
      </c>
      <c r="H243" s="138"/>
      <c r="I243" s="138">
        <f t="shared" si="4"/>
        <v>7.6057589245974597</v>
      </c>
      <c r="J243" s="138"/>
      <c r="K243" s="138"/>
      <c r="L243" s="138"/>
      <c r="M243" s="144"/>
    </row>
    <row r="244" spans="1:13" ht="13.7" customHeight="1" x14ac:dyDescent="0.25">
      <c r="A244" s="100">
        <v>40575</v>
      </c>
      <c r="B244" s="137">
        <v>458.39699999999999</v>
      </c>
      <c r="C244" s="90">
        <v>3248.2</v>
      </c>
      <c r="D244" s="258">
        <v>3346.74</v>
      </c>
      <c r="E244" s="138">
        <v>1.6672</v>
      </c>
      <c r="F244" s="138">
        <v>1.6679999999999999</v>
      </c>
      <c r="G244" s="90">
        <v>195.8</v>
      </c>
      <c r="H244" s="138"/>
      <c r="I244" s="138">
        <f t="shared" si="4"/>
        <v>7.650466784242262</v>
      </c>
      <c r="J244" s="138"/>
      <c r="K244" s="138"/>
      <c r="L244" s="138"/>
      <c r="M244" s="144"/>
    </row>
    <row r="245" spans="1:13" ht="13.7" customHeight="1" x14ac:dyDescent="0.25">
      <c r="A245" s="100">
        <v>40603</v>
      </c>
      <c r="B245" s="137">
        <v>461.24900000000002</v>
      </c>
      <c r="C245" s="90">
        <v>3273.86</v>
      </c>
      <c r="D245" s="258">
        <v>3368.83</v>
      </c>
      <c r="E245" s="138">
        <v>1.6583000000000001</v>
      </c>
      <c r="F245" s="138">
        <v>1.6591</v>
      </c>
      <c r="G245" s="90">
        <v>199.2</v>
      </c>
      <c r="H245" s="138"/>
      <c r="I245" s="138">
        <f t="shared" si="4"/>
        <v>7.7361585661429579</v>
      </c>
      <c r="J245" s="138"/>
      <c r="K245" s="138"/>
      <c r="L245" s="138"/>
      <c r="M245" s="144"/>
    </row>
    <row r="246" spans="1:13" ht="13.7" customHeight="1" x14ac:dyDescent="0.25">
      <c r="A246" s="100">
        <v>40634</v>
      </c>
      <c r="B246" s="137">
        <v>463.31099999999998</v>
      </c>
      <c r="C246" s="90">
        <v>3299.07</v>
      </c>
      <c r="D246" s="258">
        <v>3393.09</v>
      </c>
      <c r="E246" s="138">
        <v>1.5855999999999999</v>
      </c>
      <c r="F246" s="138">
        <v>1.5864</v>
      </c>
      <c r="G246" s="90">
        <v>203.1</v>
      </c>
      <c r="H246" s="138"/>
      <c r="I246" s="138">
        <f t="shared" si="4"/>
        <v>7.8125430242693721</v>
      </c>
      <c r="J246" s="138"/>
      <c r="K246" s="138"/>
      <c r="L246" s="138"/>
      <c r="M246" s="144"/>
    </row>
    <row r="247" spans="1:13" ht="13.7" customHeight="1" x14ac:dyDescent="0.25">
      <c r="A247" s="100">
        <v>40664</v>
      </c>
      <c r="B247" s="137">
        <v>465.31099999999998</v>
      </c>
      <c r="C247" s="90">
        <v>3314.58</v>
      </c>
      <c r="D247" s="258">
        <v>3412.43</v>
      </c>
      <c r="E247" s="138">
        <v>1.6127</v>
      </c>
      <c r="F247" s="138">
        <v>1.6134999999999999</v>
      </c>
      <c r="G247" s="90">
        <v>204.1</v>
      </c>
      <c r="H247" s="138"/>
      <c r="I247" s="138">
        <f t="shared" si="4"/>
        <v>7.6995367772900689</v>
      </c>
      <c r="J247" s="138"/>
      <c r="K247" s="138"/>
      <c r="L247" s="138"/>
      <c r="M247" s="144"/>
    </row>
    <row r="248" spans="1:13" ht="13.7" customHeight="1" x14ac:dyDescent="0.25">
      <c r="A248" s="100">
        <v>40695</v>
      </c>
      <c r="B248" s="137">
        <v>464.46300000000002</v>
      </c>
      <c r="C248" s="90">
        <v>3319.55</v>
      </c>
      <c r="D248" s="258">
        <v>3419.94</v>
      </c>
      <c r="E248" s="138">
        <v>1.5862000000000001</v>
      </c>
      <c r="F248" s="138">
        <v>1.587</v>
      </c>
      <c r="G248" s="90">
        <v>203.9</v>
      </c>
      <c r="H248" s="138"/>
      <c r="I248" s="138">
        <f t="shared" si="4"/>
        <v>7.8194630088201933</v>
      </c>
      <c r="J248" s="138"/>
      <c r="K248" s="138"/>
      <c r="L248" s="138"/>
      <c r="M248" s="144"/>
    </row>
    <row r="249" spans="1:13" ht="13.7" customHeight="1" x14ac:dyDescent="0.25">
      <c r="A249" s="100">
        <v>40725</v>
      </c>
      <c r="B249" s="137">
        <v>463.92700000000002</v>
      </c>
      <c r="C249" s="90">
        <v>3324.86</v>
      </c>
      <c r="D249" s="258">
        <v>3419.94</v>
      </c>
      <c r="E249" s="138">
        <v>1.5630999999999999</v>
      </c>
      <c r="F249" s="138">
        <v>1.5639000000000001</v>
      </c>
      <c r="G249" s="90">
        <v>204.6</v>
      </c>
      <c r="H249" s="138"/>
      <c r="I249" s="138">
        <f t="shared" si="4"/>
        <v>7.7276176257331812</v>
      </c>
      <c r="J249" s="138"/>
      <c r="K249" s="138"/>
      <c r="L249" s="138"/>
      <c r="M249" s="144"/>
    </row>
    <row r="250" spans="1:13" ht="13.7" customHeight="1" x14ac:dyDescent="0.25">
      <c r="A250" s="100">
        <v>40756</v>
      </c>
      <c r="B250" s="137">
        <v>465.96800000000002</v>
      </c>
      <c r="C250" s="90">
        <v>3337.16</v>
      </c>
      <c r="D250" s="258">
        <v>3434.3</v>
      </c>
      <c r="E250" s="138">
        <v>1.5962000000000001</v>
      </c>
      <c r="F250" s="138">
        <v>1.597</v>
      </c>
      <c r="G250" s="90">
        <v>203.2</v>
      </c>
      <c r="H250" s="138"/>
      <c r="I250" s="138">
        <f t="shared" si="4"/>
        <v>7.6696239906806447</v>
      </c>
      <c r="J250" s="138"/>
      <c r="K250" s="138"/>
      <c r="L250" s="138"/>
      <c r="M250" s="144"/>
    </row>
    <row r="251" spans="1:13" ht="13.7" customHeight="1" x14ac:dyDescent="0.25">
      <c r="A251" s="100">
        <v>40787</v>
      </c>
      <c r="B251" s="137">
        <v>468.97500000000002</v>
      </c>
      <c r="C251" s="90">
        <v>3354.85</v>
      </c>
      <c r="D251" s="258">
        <v>3449.76</v>
      </c>
      <c r="E251" s="138">
        <v>1.7490000000000001</v>
      </c>
      <c r="F251" s="138">
        <v>1.7498</v>
      </c>
      <c r="G251" s="90">
        <v>203.7</v>
      </c>
      <c r="H251" s="138"/>
      <c r="I251" s="138">
        <f t="shared" si="4"/>
        <v>7.7507284691192755</v>
      </c>
      <c r="J251" s="138"/>
      <c r="K251" s="138"/>
      <c r="L251" s="138"/>
      <c r="M251" s="144"/>
    </row>
    <row r="252" spans="1:13" ht="13.7" customHeight="1" x14ac:dyDescent="0.25">
      <c r="A252" s="100">
        <v>40817</v>
      </c>
      <c r="B252" s="137">
        <v>471.46600000000001</v>
      </c>
      <c r="C252" s="90">
        <v>3369.28</v>
      </c>
      <c r="D252" s="258">
        <v>3460.8</v>
      </c>
      <c r="E252" s="138">
        <v>1.7719</v>
      </c>
      <c r="F252" s="138">
        <v>1.7726</v>
      </c>
      <c r="G252" s="90">
        <v>201.1</v>
      </c>
      <c r="H252" s="138"/>
      <c r="I252" s="138">
        <f t="shared" si="4"/>
        <v>8.2523029345791592</v>
      </c>
      <c r="J252" s="138"/>
      <c r="K252" s="138"/>
      <c r="L252" s="138"/>
      <c r="M252" s="144"/>
    </row>
    <row r="253" spans="1:13" ht="13.7" customHeight="1" x14ac:dyDescent="0.25">
      <c r="A253" s="100">
        <v>40848</v>
      </c>
      <c r="B253" s="137">
        <v>473.80799999999999</v>
      </c>
      <c r="C253" s="90">
        <v>3386.8</v>
      </c>
      <c r="D253" s="258">
        <v>3480.52</v>
      </c>
      <c r="E253" s="138">
        <v>1.7898000000000001</v>
      </c>
      <c r="F253" s="138">
        <v>1.7905</v>
      </c>
      <c r="G253" s="90">
        <v>201.4</v>
      </c>
      <c r="H253" s="138"/>
      <c r="I253" s="138">
        <f t="shared" si="4"/>
        <v>8.2680152394243862</v>
      </c>
      <c r="J253" s="138"/>
      <c r="K253" s="138"/>
      <c r="L253" s="138"/>
      <c r="M253" s="144"/>
    </row>
    <row r="254" spans="1:13" ht="13.7" customHeight="1" x14ac:dyDescent="0.25">
      <c r="A254" s="100">
        <v>40878</v>
      </c>
      <c r="B254" s="137">
        <v>473.25200000000001</v>
      </c>
      <c r="C254" s="90">
        <v>3403.73</v>
      </c>
      <c r="D254" s="258">
        <v>3498.27</v>
      </c>
      <c r="E254" s="138">
        <v>1.8362000000000001</v>
      </c>
      <c r="F254" s="138">
        <v>1.8369</v>
      </c>
      <c r="G254" s="90">
        <v>199.8</v>
      </c>
      <c r="H254" s="138"/>
      <c r="I254" s="138">
        <f t="shared" si="4"/>
        <v>8.3449038159244022</v>
      </c>
      <c r="J254" s="138"/>
      <c r="K254" s="138"/>
      <c r="L254" s="138"/>
      <c r="M254" s="144"/>
    </row>
    <row r="255" spans="1:13" ht="13.7" customHeight="1" x14ac:dyDescent="0.25">
      <c r="A255" s="100">
        <v>40909</v>
      </c>
      <c r="B255" s="137">
        <v>474.42899999999997</v>
      </c>
      <c r="C255" s="90">
        <v>3422.79</v>
      </c>
      <c r="D255" s="258">
        <v>3516.11</v>
      </c>
      <c r="E255" s="138">
        <v>1.7889999999999999</v>
      </c>
      <c r="F255" s="138">
        <v>1.7897000000000001</v>
      </c>
      <c r="G255" s="90">
        <v>200.7</v>
      </c>
      <c r="H255" s="138"/>
      <c r="I255" s="138">
        <f t="shared" si="4"/>
        <v>8.4384887872550998</v>
      </c>
      <c r="J255" s="138"/>
      <c r="K255" s="138"/>
      <c r="L255" s="138"/>
      <c r="M255" s="144"/>
    </row>
    <row r="256" spans="1:13" ht="13.7" customHeight="1" x14ac:dyDescent="0.25">
      <c r="A256" s="100">
        <v>40940</v>
      </c>
      <c r="B256" s="137">
        <v>474.13799999999998</v>
      </c>
      <c r="C256" s="90">
        <v>3438.19</v>
      </c>
      <c r="D256" s="258">
        <v>3529.82</v>
      </c>
      <c r="E256" s="138">
        <v>1.7178</v>
      </c>
      <c r="F256" s="138">
        <v>1.7183999999999999</v>
      </c>
      <c r="G256" s="90">
        <v>201.6</v>
      </c>
      <c r="H256" s="138"/>
      <c r="I256" s="138">
        <f t="shared" si="4"/>
        <v>8.3272829766047991</v>
      </c>
      <c r="J256" s="138"/>
      <c r="K256" s="138"/>
      <c r="L256" s="138"/>
      <c r="M256" s="144"/>
    </row>
    <row r="257" spans="1:13" ht="13.7" customHeight="1" x14ac:dyDescent="0.25">
      <c r="A257" s="100">
        <v>40969</v>
      </c>
      <c r="B257" s="137">
        <v>476.166</v>
      </c>
      <c r="C257" s="90">
        <v>3445.41</v>
      </c>
      <c r="D257" s="258">
        <v>3536.17</v>
      </c>
      <c r="E257" s="138">
        <v>1.7947</v>
      </c>
      <c r="F257" s="138">
        <v>1.7952999999999999</v>
      </c>
      <c r="G257" s="90">
        <v>204.2</v>
      </c>
      <c r="H257" s="138"/>
      <c r="I257" s="138">
        <f t="shared" si="4"/>
        <v>8.1323009904251133</v>
      </c>
      <c r="J257" s="138"/>
      <c r="K257" s="138"/>
      <c r="L257" s="138"/>
      <c r="M257" s="144"/>
    </row>
    <row r="258" spans="1:13" ht="13.7" customHeight="1" x14ac:dyDescent="0.25">
      <c r="A258" s="100">
        <v>41000</v>
      </c>
      <c r="B258" s="137">
        <v>480.22899999999998</v>
      </c>
      <c r="C258" s="90">
        <v>3467.46</v>
      </c>
      <c r="D258" s="258">
        <v>3558.81</v>
      </c>
      <c r="E258" s="138">
        <v>1.8542000000000001</v>
      </c>
      <c r="F258" s="138">
        <v>1.8548</v>
      </c>
      <c r="G258" s="90">
        <v>203.7</v>
      </c>
      <c r="H258" s="138"/>
      <c r="I258" s="138">
        <f t="shared" si="4"/>
        <v>8.4499965645846942</v>
      </c>
      <c r="J258" s="138"/>
      <c r="K258" s="138"/>
      <c r="L258" s="138"/>
      <c r="M258" s="144"/>
    </row>
    <row r="259" spans="1:13" ht="13.7" customHeight="1" x14ac:dyDescent="0.25">
      <c r="A259" s="100">
        <v>41030</v>
      </c>
      <c r="B259" s="137">
        <v>485.14</v>
      </c>
      <c r="C259" s="90">
        <v>3479.94</v>
      </c>
      <c r="D259" s="258">
        <v>3578.38</v>
      </c>
      <c r="E259" s="138">
        <v>1.9854000000000001</v>
      </c>
      <c r="F259" s="138">
        <v>1.986</v>
      </c>
      <c r="G259" s="90">
        <v>201.9</v>
      </c>
      <c r="H259" s="138"/>
      <c r="I259" s="138">
        <f t="shared" si="4"/>
        <v>8.6446297634145939</v>
      </c>
      <c r="J259" s="138"/>
      <c r="K259" s="138"/>
      <c r="L259" s="138"/>
      <c r="M259" s="144"/>
    </row>
    <row r="260" spans="1:13" ht="13.7" customHeight="1" x14ac:dyDescent="0.25">
      <c r="A260" s="100">
        <v>41061</v>
      </c>
      <c r="B260" s="137">
        <v>488.34199999999998</v>
      </c>
      <c r="C260" s="90">
        <v>3482.72</v>
      </c>
      <c r="D260" s="258">
        <v>3587.67</v>
      </c>
      <c r="E260" s="138">
        <v>2.0486</v>
      </c>
      <c r="F260" s="138">
        <v>2.0491999999999999</v>
      </c>
      <c r="G260" s="90">
        <v>199.8</v>
      </c>
      <c r="H260" s="138"/>
      <c r="I260" s="138">
        <f t="shared" si="4"/>
        <v>9.02499452885057</v>
      </c>
      <c r="J260" s="138"/>
      <c r="K260" s="138"/>
      <c r="L260" s="138"/>
      <c r="M260" s="144"/>
    </row>
    <row r="261" spans="1:13" ht="13.7" customHeight="1" x14ac:dyDescent="0.25">
      <c r="A261" s="100">
        <v>41091</v>
      </c>
      <c r="B261" s="137">
        <v>494.89100000000002</v>
      </c>
      <c r="C261" s="90">
        <v>3497.7</v>
      </c>
      <c r="D261" s="258">
        <v>3603.1</v>
      </c>
      <c r="E261" s="138">
        <v>2.0282</v>
      </c>
      <c r="F261" s="138">
        <v>2.0287000000000002</v>
      </c>
      <c r="G261" s="90">
        <v>200.1</v>
      </c>
      <c r="H261" s="138"/>
      <c r="I261" s="138">
        <f t="shared" si="4"/>
        <v>9.1725158271179232</v>
      </c>
      <c r="J261" s="138"/>
      <c r="K261" s="138"/>
      <c r="L261" s="138"/>
      <c r="M261" s="144"/>
    </row>
    <row r="262" spans="1:13" ht="13.7" customHeight="1" x14ac:dyDescent="0.25">
      <c r="A262" s="100">
        <v>41122</v>
      </c>
      <c r="B262" s="137">
        <v>501.95699999999999</v>
      </c>
      <c r="C262" s="90">
        <v>3512.04</v>
      </c>
      <c r="D262" s="258">
        <v>3619.31</v>
      </c>
      <c r="E262" s="138">
        <v>2.0289000000000001</v>
      </c>
      <c r="F262" s="138">
        <v>2.0293999999999999</v>
      </c>
      <c r="G262" s="90">
        <v>202.7</v>
      </c>
      <c r="H262" s="138"/>
      <c r="I262" s="138">
        <f t="shared" si="4"/>
        <v>9.1596176685472166</v>
      </c>
      <c r="J262" s="138"/>
      <c r="K262" s="138"/>
      <c r="L262" s="138"/>
      <c r="M262" s="144"/>
    </row>
    <row r="263" spans="1:13" ht="13.7" customHeight="1" x14ac:dyDescent="0.25">
      <c r="A263" s="100">
        <v>41153</v>
      </c>
      <c r="B263" s="137">
        <v>506.80399999999997</v>
      </c>
      <c r="C263" s="90">
        <v>3532.06</v>
      </c>
      <c r="D263" s="258">
        <v>3642.12</v>
      </c>
      <c r="E263" s="138">
        <v>2.0274999999999999</v>
      </c>
      <c r="F263" s="138">
        <v>2.0280999999999998</v>
      </c>
      <c r="G263" s="90">
        <v>204.4</v>
      </c>
      <c r="H263" s="138"/>
      <c r="I263" s="138">
        <f t="shared" si="4"/>
        <v>9.2846529157793327</v>
      </c>
      <c r="J263" s="138"/>
      <c r="K263" s="138"/>
      <c r="L263" s="138"/>
      <c r="M263" s="144"/>
    </row>
    <row r="264" spans="1:13" ht="13.7" customHeight="1" x14ac:dyDescent="0.25">
      <c r="A264" s="100">
        <v>41183</v>
      </c>
      <c r="B264" s="137">
        <v>506.92599999999999</v>
      </c>
      <c r="C264" s="90">
        <v>3552.9</v>
      </c>
      <c r="D264" s="258">
        <v>3667.97</v>
      </c>
      <c r="E264" s="138">
        <v>2.0293000000000001</v>
      </c>
      <c r="F264" s="138">
        <v>2.0297999999999998</v>
      </c>
      <c r="G264" s="90">
        <v>203.5</v>
      </c>
      <c r="H264" s="138"/>
      <c r="I264" s="138">
        <f t="shared" si="4"/>
        <v>9.3623801743923849</v>
      </c>
      <c r="J264" s="138"/>
      <c r="K264" s="138"/>
      <c r="L264" s="138"/>
      <c r="M264" s="144"/>
    </row>
    <row r="265" spans="1:13" ht="13.7" customHeight="1" x14ac:dyDescent="0.25">
      <c r="A265" s="100">
        <v>41214</v>
      </c>
      <c r="B265" s="137">
        <v>506.79500000000002</v>
      </c>
      <c r="C265" s="90">
        <v>3574.22</v>
      </c>
      <c r="D265" s="258">
        <v>3687.78</v>
      </c>
      <c r="E265" s="138">
        <v>2.0672000000000001</v>
      </c>
      <c r="F265" s="138">
        <v>2.0678000000000001</v>
      </c>
      <c r="G265" s="90">
        <v>201.8</v>
      </c>
      <c r="H265" s="138"/>
      <c r="I265" s="138">
        <f t="shared" si="4"/>
        <v>9.3407293142112646</v>
      </c>
      <c r="J265" s="138"/>
      <c r="K265" s="138"/>
      <c r="L265" s="138"/>
      <c r="M265" s="144"/>
    </row>
    <row r="266" spans="1:13" ht="13.7" customHeight="1" x14ac:dyDescent="0.25">
      <c r="A266" s="100">
        <v>41244</v>
      </c>
      <c r="B266" s="137">
        <v>510.25200000000001</v>
      </c>
      <c r="C266" s="90">
        <v>3602.46</v>
      </c>
      <c r="D266" s="258">
        <v>3715.07</v>
      </c>
      <c r="E266" s="138">
        <v>2.0771999999999999</v>
      </c>
      <c r="F266" s="138">
        <v>2.0777999999999999</v>
      </c>
      <c r="G266" s="90">
        <v>201.5</v>
      </c>
      <c r="H266" s="138"/>
      <c r="I266" s="138">
        <f t="shared" ref="I266:I329" si="5">2.581*0.8*(G265/$G$126)*F265+2.581*(2.3436)*0.2*B265/$B$125</f>
        <v>9.4037787862325821</v>
      </c>
      <c r="J266" s="138"/>
      <c r="K266" s="138"/>
      <c r="L266" s="138"/>
      <c r="M266" s="144"/>
    </row>
    <row r="267" spans="1:13" ht="13.7" customHeight="1" x14ac:dyDescent="0.25">
      <c r="A267" s="100">
        <v>41275</v>
      </c>
      <c r="B267" s="137">
        <v>511.97699999999998</v>
      </c>
      <c r="C267" s="90">
        <v>3633.44</v>
      </c>
      <c r="D267" s="258">
        <v>3749.25</v>
      </c>
      <c r="E267" s="138">
        <v>2.0305</v>
      </c>
      <c r="F267" s="138">
        <v>2.0310999999999999</v>
      </c>
      <c r="G267" s="90">
        <v>202.5</v>
      </c>
      <c r="H267" s="138"/>
      <c r="I267" s="138">
        <f t="shared" si="5"/>
        <v>9.4459484942867427</v>
      </c>
      <c r="J267" s="138"/>
      <c r="K267" s="138"/>
      <c r="L267" s="138"/>
      <c r="M267" s="144"/>
    </row>
    <row r="268" spans="1:13" ht="13.7" customHeight="1" x14ac:dyDescent="0.25">
      <c r="A268" s="100">
        <v>41306</v>
      </c>
      <c r="B268" s="137">
        <v>513.46699999999998</v>
      </c>
      <c r="C268" s="90">
        <v>3655.24</v>
      </c>
      <c r="D268" s="259">
        <v>3768.75</v>
      </c>
      <c r="E268" s="138">
        <v>1.9726999999999999</v>
      </c>
      <c r="F268" s="145">
        <v>1.9733000000000001</v>
      </c>
      <c r="G268" s="146">
        <v>204.3</v>
      </c>
      <c r="H268" s="145"/>
      <c r="I268" s="145">
        <f t="shared" si="5"/>
        <v>9.3447546758443778</v>
      </c>
      <c r="J268" s="145"/>
      <c r="K268" s="145"/>
      <c r="L268" s="145"/>
      <c r="M268" s="144"/>
    </row>
    <row r="269" spans="1:13" ht="13.7" customHeight="1" x14ac:dyDescent="0.25">
      <c r="A269" s="100">
        <v>41334</v>
      </c>
      <c r="B269" s="137">
        <v>514.52599999999995</v>
      </c>
      <c r="C269" s="90">
        <v>3672.42</v>
      </c>
      <c r="D269" s="259">
        <v>3791.36</v>
      </c>
      <c r="E269" s="145">
        <v>1.9823</v>
      </c>
      <c r="F269" s="145">
        <v>1.9827999999999999</v>
      </c>
      <c r="G269" s="146">
        <v>204</v>
      </c>
      <c r="H269" s="145"/>
      <c r="I269" s="145">
        <f t="shared" si="5"/>
        <v>9.2304186281527958</v>
      </c>
      <c r="J269" s="145"/>
      <c r="K269" s="145"/>
      <c r="L269" s="145"/>
      <c r="M269" s="144"/>
    </row>
    <row r="270" spans="1:13" ht="13.7" customHeight="1" x14ac:dyDescent="0.25">
      <c r="A270" s="100">
        <v>41365</v>
      </c>
      <c r="B270" s="137">
        <v>515.27599999999995</v>
      </c>
      <c r="C270" s="90">
        <v>3692.62</v>
      </c>
      <c r="D270" s="259">
        <v>3813.73</v>
      </c>
      <c r="E270" s="145">
        <v>2.0015999999999998</v>
      </c>
      <c r="F270" s="145">
        <v>2.0022000000000002</v>
      </c>
      <c r="G270" s="146">
        <v>203.5</v>
      </c>
      <c r="H270" s="145"/>
      <c r="I270" s="145">
        <f t="shared" si="5"/>
        <v>9.2572449724538899</v>
      </c>
      <c r="J270" s="145"/>
      <c r="K270" s="145"/>
      <c r="L270" s="145"/>
      <c r="M270" s="144"/>
    </row>
    <row r="271" spans="1:13" ht="13.7" customHeight="1" x14ac:dyDescent="0.25">
      <c r="A271" s="100">
        <v>41395</v>
      </c>
      <c r="B271" s="137">
        <v>515.29899999999998</v>
      </c>
      <c r="C271" s="90">
        <v>3706.28</v>
      </c>
      <c r="D271" s="259">
        <v>3827.08</v>
      </c>
      <c r="E271" s="145">
        <v>2.0343</v>
      </c>
      <c r="F271" s="145">
        <v>2.0348000000000002</v>
      </c>
      <c r="G271" s="146">
        <v>204.1</v>
      </c>
      <c r="H271" s="145"/>
      <c r="I271" s="145">
        <f t="shared" si="5"/>
        <v>9.3065684324961637</v>
      </c>
      <c r="J271" s="145"/>
      <c r="K271" s="145"/>
      <c r="L271" s="145"/>
      <c r="M271" s="144"/>
    </row>
    <row r="272" spans="1:13" ht="13.7" customHeight="1" x14ac:dyDescent="0.25">
      <c r="A272" s="100">
        <v>41426</v>
      </c>
      <c r="B272" s="137">
        <v>519.15300000000002</v>
      </c>
      <c r="C272" s="90">
        <v>3715.92</v>
      </c>
      <c r="D272" s="258">
        <v>3837.8</v>
      </c>
      <c r="E272" s="145">
        <v>2.1724000000000001</v>
      </c>
      <c r="F272" s="138">
        <v>2.173</v>
      </c>
      <c r="G272" s="90">
        <v>204.3</v>
      </c>
      <c r="H272" s="138"/>
      <c r="I272" s="138">
        <f t="shared" si="5"/>
        <v>9.4256158833196686</v>
      </c>
      <c r="J272" s="138"/>
      <c r="K272" s="138"/>
      <c r="L272" s="138"/>
      <c r="M272" s="144"/>
    </row>
    <row r="273" spans="1:22" ht="13.7" customHeight="1" x14ac:dyDescent="0.25">
      <c r="A273" s="100">
        <v>41456</v>
      </c>
      <c r="B273" s="137">
        <v>520.50800000000004</v>
      </c>
      <c r="C273" s="90">
        <v>3717.03</v>
      </c>
      <c r="D273" s="258">
        <v>3832.81</v>
      </c>
      <c r="E273" s="145">
        <v>2.2515999999999998</v>
      </c>
      <c r="F273" s="138">
        <v>2.2522000000000002</v>
      </c>
      <c r="G273" s="90">
        <v>204.4</v>
      </c>
      <c r="H273" s="138"/>
      <c r="I273" s="138">
        <f t="shared" si="5"/>
        <v>9.8826576236285408</v>
      </c>
      <c r="J273" s="138"/>
      <c r="K273" s="138"/>
      <c r="L273" s="138"/>
      <c r="M273" s="144"/>
    </row>
    <row r="274" spans="1:22" ht="13.7" customHeight="1" x14ac:dyDescent="0.25">
      <c r="A274" s="100">
        <v>41487</v>
      </c>
      <c r="B274" s="137">
        <v>521.27</v>
      </c>
      <c r="C274" s="90">
        <v>3725.95</v>
      </c>
      <c r="D274" s="258">
        <v>3838.94</v>
      </c>
      <c r="E274" s="138">
        <v>2.3416000000000001</v>
      </c>
      <c r="F274" s="138">
        <v>2.3422000000000001</v>
      </c>
      <c r="G274" s="90">
        <v>204.2</v>
      </c>
      <c r="H274" s="138"/>
      <c r="I274" s="138">
        <f t="shared" si="5"/>
        <v>10.139259225915273</v>
      </c>
      <c r="J274" s="138"/>
      <c r="K274" s="138"/>
      <c r="L274" s="138"/>
      <c r="M274" s="144"/>
    </row>
    <row r="275" spans="1:22" ht="13.7" customHeight="1" x14ac:dyDescent="0.25">
      <c r="A275" s="100">
        <v>41518</v>
      </c>
      <c r="B275" s="137">
        <v>529.08500000000004</v>
      </c>
      <c r="C275" s="90">
        <v>3738.99</v>
      </c>
      <c r="D275" s="258">
        <v>3849.31</v>
      </c>
      <c r="E275" s="138">
        <v>2.2698999999999998</v>
      </c>
      <c r="F275" s="138">
        <v>2.2705000000000002</v>
      </c>
      <c r="G275" s="90">
        <v>203.9</v>
      </c>
      <c r="H275" s="138"/>
      <c r="I275" s="138">
        <f t="shared" si="5"/>
        <v>10.41528514129476</v>
      </c>
      <c r="J275" s="138"/>
      <c r="K275" s="138"/>
      <c r="L275" s="138"/>
      <c r="M275" s="144"/>
    </row>
    <row r="276" spans="1:22" ht="13.7" customHeight="1" x14ac:dyDescent="0.25">
      <c r="A276" s="100">
        <v>41548</v>
      </c>
      <c r="B276" s="137">
        <v>533.62099999999998</v>
      </c>
      <c r="C276" s="90">
        <v>3760.3</v>
      </c>
      <c r="D276" s="258">
        <v>3872.79</v>
      </c>
      <c r="E276" s="138">
        <v>2.1880999999999999</v>
      </c>
      <c r="F276" s="138">
        <v>2.1886000000000001</v>
      </c>
      <c r="G276" s="90">
        <v>202.5</v>
      </c>
      <c r="H276" s="138"/>
      <c r="I276" s="138">
        <f t="shared" si="5"/>
        <v>10.230942336166905</v>
      </c>
      <c r="J276" s="138"/>
      <c r="K276" s="138"/>
      <c r="L276" s="138"/>
      <c r="M276" s="144"/>
    </row>
    <row r="277" spans="1:22" ht="13.7" customHeight="1" x14ac:dyDescent="0.25">
      <c r="A277" s="100">
        <v>41579</v>
      </c>
      <c r="B277" s="137">
        <v>535.16800000000001</v>
      </c>
      <c r="C277" s="90">
        <v>3780.61</v>
      </c>
      <c r="D277" s="258">
        <v>3893.7</v>
      </c>
      <c r="E277" s="138">
        <v>2.2947000000000002</v>
      </c>
      <c r="F277" s="138">
        <v>2.2953999999999999</v>
      </c>
      <c r="G277" s="90">
        <v>201.2</v>
      </c>
      <c r="H277" s="138"/>
      <c r="I277" s="138">
        <f t="shared" si="5"/>
        <v>9.9593966733999242</v>
      </c>
      <c r="J277" s="138"/>
      <c r="K277" s="138"/>
      <c r="L277" s="138"/>
      <c r="M277" s="144"/>
    </row>
    <row r="278" spans="1:22" ht="13.7" customHeight="1" x14ac:dyDescent="0.25">
      <c r="A278" s="100">
        <v>41609</v>
      </c>
      <c r="B278" s="137">
        <v>538.37</v>
      </c>
      <c r="C278" s="90">
        <v>3815.39</v>
      </c>
      <c r="D278" s="258">
        <v>3921.74</v>
      </c>
      <c r="E278" s="138">
        <v>2.3449</v>
      </c>
      <c r="F278" s="138">
        <v>2.3454999999999999</v>
      </c>
      <c r="G278" s="90">
        <v>202</v>
      </c>
      <c r="H278" s="138"/>
      <c r="I278" s="138">
        <f t="shared" si="5"/>
        <v>10.251034156038124</v>
      </c>
      <c r="J278" s="138"/>
      <c r="K278" s="138"/>
      <c r="L278" s="138"/>
      <c r="M278" s="144"/>
    </row>
    <row r="279" spans="1:22" ht="13.7" customHeight="1" x14ac:dyDescent="0.25">
      <c r="A279" s="100">
        <v>41640</v>
      </c>
      <c r="B279" s="137">
        <v>540.95899999999995</v>
      </c>
      <c r="C279" s="90">
        <v>3836.38</v>
      </c>
      <c r="D279" s="258">
        <v>3946.44</v>
      </c>
      <c r="E279" s="138">
        <v>2.3816000000000002</v>
      </c>
      <c r="F279" s="138">
        <v>2.3822000000000001</v>
      </c>
      <c r="G279" s="90">
        <v>203.8</v>
      </c>
      <c r="H279" s="138"/>
      <c r="I279" s="138">
        <f t="shared" si="5"/>
        <v>10.451534225918381</v>
      </c>
      <c r="J279" s="138"/>
      <c r="K279" s="138"/>
      <c r="L279" s="138"/>
      <c r="M279" s="144"/>
    </row>
    <row r="280" spans="1:22" ht="13.7" customHeight="1" x14ac:dyDescent="0.25">
      <c r="A280" s="100">
        <v>41671</v>
      </c>
      <c r="B280" s="147">
        <v>543.03800000000001</v>
      </c>
      <c r="C280" s="148">
        <v>3862.84</v>
      </c>
      <c r="D280" s="260">
        <v>3971.7</v>
      </c>
      <c r="E280" s="149">
        <v>2.3831000000000002</v>
      </c>
      <c r="F280" s="149">
        <v>2.3837000000000002</v>
      </c>
      <c r="G280" s="148">
        <v>205.7</v>
      </c>
      <c r="H280" s="149"/>
      <c r="I280" s="149">
        <f t="shared" si="5"/>
        <v>10.644437767649993</v>
      </c>
      <c r="J280" s="149"/>
      <c r="K280" s="149"/>
      <c r="L280" s="149"/>
      <c r="M280" s="144"/>
    </row>
    <row r="281" spans="1:22" ht="13.7" customHeight="1" x14ac:dyDescent="0.25">
      <c r="A281" s="100">
        <v>41699</v>
      </c>
      <c r="B281" s="147">
        <v>552.08699999999999</v>
      </c>
      <c r="C281" s="148">
        <v>3898.38</v>
      </c>
      <c r="D281" s="260">
        <v>4004.27</v>
      </c>
      <c r="E281" s="149">
        <v>2.3254999999999999</v>
      </c>
      <c r="F281" s="149">
        <v>2.3260999999999998</v>
      </c>
      <c r="G281" s="148">
        <v>207</v>
      </c>
      <c r="H281" s="149"/>
      <c r="I281" s="149">
        <f t="shared" si="5"/>
        <v>10.730288875555791</v>
      </c>
      <c r="J281" s="149"/>
      <c r="K281" s="149"/>
      <c r="L281" s="149"/>
      <c r="M281" s="144"/>
      <c r="R281" s="136"/>
      <c r="S281" s="136"/>
      <c r="T281" s="136"/>
      <c r="U281" s="136"/>
      <c r="V281" s="136"/>
    </row>
    <row r="282" spans="1:22" ht="13.7" customHeight="1" x14ac:dyDescent="0.25">
      <c r="A282" s="100">
        <v>41730</v>
      </c>
      <c r="B282" s="147">
        <v>556.41999999999996</v>
      </c>
      <c r="C282" s="148">
        <v>3924.5</v>
      </c>
      <c r="D282" s="260">
        <v>4035.5</v>
      </c>
      <c r="E282" s="149">
        <v>2.2322000000000002</v>
      </c>
      <c r="F282" s="149">
        <v>2.2328000000000001</v>
      </c>
      <c r="G282" s="148">
        <v>208.3</v>
      </c>
      <c r="H282" s="149"/>
      <c r="I282" s="149">
        <f t="shared" si="5"/>
        <v>10.651826824652872</v>
      </c>
      <c r="J282" s="149"/>
      <c r="K282" s="149"/>
      <c r="L282" s="149"/>
      <c r="M282" s="144"/>
      <c r="R282" s="136"/>
      <c r="S282" s="136"/>
      <c r="T282" s="136"/>
      <c r="U282" s="136"/>
      <c r="V282" s="136"/>
    </row>
    <row r="283" spans="1:22" ht="13.7" customHeight="1" x14ac:dyDescent="0.25">
      <c r="A283" s="100">
        <v>41760</v>
      </c>
      <c r="B283" s="147">
        <v>555.67899999999997</v>
      </c>
      <c r="C283" s="148">
        <v>3942.55</v>
      </c>
      <c r="D283" s="260">
        <v>4059.71</v>
      </c>
      <c r="E283" s="149">
        <v>2.2202999999999999</v>
      </c>
      <c r="F283" s="149">
        <v>2.2208999999999999</v>
      </c>
      <c r="G283" s="148">
        <v>208</v>
      </c>
      <c r="H283" s="149"/>
      <c r="I283" s="149">
        <f t="shared" si="5"/>
        <v>10.429801622763677</v>
      </c>
      <c r="J283" s="149"/>
      <c r="K283" s="149"/>
      <c r="L283" s="149"/>
      <c r="M283" s="144"/>
      <c r="R283" s="136"/>
      <c r="S283" s="136"/>
      <c r="T283" s="136"/>
      <c r="U283" s="136"/>
      <c r="V283" s="136"/>
    </row>
    <row r="284" spans="1:22" ht="13.7" customHeight="1" x14ac:dyDescent="0.25">
      <c r="A284" s="100">
        <v>41791</v>
      </c>
      <c r="B284" s="147">
        <v>551.55399999999997</v>
      </c>
      <c r="C284" s="148">
        <v>3958.32</v>
      </c>
      <c r="D284" s="260">
        <v>4070.27</v>
      </c>
      <c r="E284" s="149">
        <v>2.2349000000000001</v>
      </c>
      <c r="F284" s="149">
        <v>2.2355</v>
      </c>
      <c r="G284" s="148">
        <v>208.3</v>
      </c>
      <c r="H284" s="149"/>
      <c r="I284" s="149">
        <f t="shared" si="5"/>
        <v>10.377678897860681</v>
      </c>
      <c r="J284" s="149"/>
      <c r="K284" s="149"/>
      <c r="L284" s="149"/>
      <c r="M284" s="144"/>
      <c r="R284" s="136"/>
      <c r="S284" s="136"/>
      <c r="T284" s="136"/>
      <c r="U284" s="136"/>
      <c r="V284" s="136"/>
    </row>
    <row r="285" spans="1:22" ht="13.7" customHeight="1" x14ac:dyDescent="0.25">
      <c r="A285" s="100">
        <v>41821</v>
      </c>
      <c r="B285" s="147">
        <v>548.202</v>
      </c>
      <c r="C285" s="148">
        <v>3958.72</v>
      </c>
      <c r="D285" s="260">
        <v>4075.56</v>
      </c>
      <c r="E285" s="149">
        <v>2.2240000000000002</v>
      </c>
      <c r="F285" s="149">
        <v>2.2246000000000001</v>
      </c>
      <c r="G285" s="148">
        <v>208</v>
      </c>
      <c r="H285" s="149"/>
      <c r="I285" s="149">
        <f t="shared" si="5"/>
        <v>10.408675082877455</v>
      </c>
      <c r="J285" s="149"/>
      <c r="K285" s="149"/>
      <c r="L285" s="149"/>
      <c r="M285" s="144"/>
      <c r="R285" s="136"/>
      <c r="S285" s="136"/>
      <c r="T285" s="136"/>
      <c r="U285" s="136"/>
      <c r="V285" s="136"/>
    </row>
    <row r="286" spans="1:22" ht="13.7" customHeight="1" x14ac:dyDescent="0.25">
      <c r="A286" s="100">
        <v>41852</v>
      </c>
      <c r="B286" s="147">
        <v>546.745</v>
      </c>
      <c r="C286" s="148">
        <v>3968.62</v>
      </c>
      <c r="D286" s="260">
        <v>4082.9</v>
      </c>
      <c r="E286" s="149">
        <v>2.2673999999999999</v>
      </c>
      <c r="F286" s="149">
        <v>2.2679999999999998</v>
      </c>
      <c r="G286" s="148">
        <v>207</v>
      </c>
      <c r="H286" s="149"/>
      <c r="I286" s="149">
        <f t="shared" si="5"/>
        <v>10.343784412308391</v>
      </c>
      <c r="J286" s="149"/>
      <c r="K286" s="149"/>
      <c r="L286" s="149"/>
      <c r="M286" s="144"/>
      <c r="R286" s="136"/>
      <c r="S286" s="136"/>
      <c r="T286" s="136"/>
      <c r="U286" s="136"/>
      <c r="V286" s="136"/>
    </row>
    <row r="287" spans="1:22" ht="13.7" customHeight="1" x14ac:dyDescent="0.25">
      <c r="A287" s="100">
        <v>41883</v>
      </c>
      <c r="B287" s="147">
        <v>547.83900000000006</v>
      </c>
      <c r="C287" s="148">
        <v>3991.24</v>
      </c>
      <c r="D287" s="260">
        <v>4102.8999999999996</v>
      </c>
      <c r="E287" s="149">
        <v>2.3323</v>
      </c>
      <c r="F287" s="149">
        <v>2.3329</v>
      </c>
      <c r="G287" s="148">
        <v>206.4</v>
      </c>
      <c r="H287" s="149"/>
      <c r="I287" s="149">
        <f t="shared" si="5"/>
        <v>10.43722902581368</v>
      </c>
      <c r="J287" s="149"/>
      <c r="K287" s="149"/>
      <c r="L287" s="149"/>
      <c r="M287" s="144"/>
      <c r="R287" s="136"/>
      <c r="S287" s="136"/>
      <c r="T287" s="136"/>
      <c r="U287" s="136"/>
      <c r="V287" s="136"/>
    </row>
    <row r="288" spans="1:22" ht="13.7" customHeight="1" x14ac:dyDescent="0.25">
      <c r="A288" s="100">
        <v>41913</v>
      </c>
      <c r="B288" s="147">
        <v>549.39599999999996</v>
      </c>
      <c r="C288" s="148">
        <v>4008</v>
      </c>
      <c r="D288" s="260">
        <v>4118.49</v>
      </c>
      <c r="E288" s="149">
        <v>2.4476</v>
      </c>
      <c r="F288" s="149">
        <v>2.4483000000000001</v>
      </c>
      <c r="G288" s="148">
        <v>203.4</v>
      </c>
      <c r="H288" s="149"/>
      <c r="I288" s="149">
        <f t="shared" si="5"/>
        <v>10.626070017096612</v>
      </c>
      <c r="J288" s="149"/>
      <c r="K288" s="149"/>
      <c r="L288" s="149"/>
      <c r="M288" s="144"/>
      <c r="R288" s="136"/>
      <c r="S288" s="136"/>
      <c r="T288" s="136"/>
      <c r="U288" s="136"/>
      <c r="V288" s="136"/>
    </row>
    <row r="289" spans="1:22" ht="13.7" customHeight="1" x14ac:dyDescent="0.25">
      <c r="A289" s="100">
        <v>41944</v>
      </c>
      <c r="B289" s="147">
        <v>554.76900000000001</v>
      </c>
      <c r="C289" s="148">
        <v>4028.44</v>
      </c>
      <c r="D289" s="260">
        <v>4140.32</v>
      </c>
      <c r="E289" s="149">
        <v>2.5476999999999999</v>
      </c>
      <c r="F289" s="149">
        <v>2.5484</v>
      </c>
      <c r="G289" s="148">
        <v>200.9</v>
      </c>
      <c r="H289" s="149"/>
      <c r="I289" s="149">
        <f t="shared" si="5"/>
        <v>10.884929615428826</v>
      </c>
      <c r="J289" s="149"/>
      <c r="K289" s="149"/>
      <c r="L289" s="149"/>
      <c r="M289" s="144"/>
      <c r="R289" s="136"/>
      <c r="S289" s="136"/>
      <c r="T289" s="136"/>
      <c r="U289" s="136"/>
      <c r="V289" s="136"/>
    </row>
    <row r="290" spans="1:22" ht="13.7" customHeight="1" x14ac:dyDescent="0.25">
      <c r="A290" s="100">
        <v>41974</v>
      </c>
      <c r="B290" s="147">
        <v>558.21299999999997</v>
      </c>
      <c r="C290" s="148">
        <v>4059.86</v>
      </c>
      <c r="D290" s="260">
        <v>4165.99</v>
      </c>
      <c r="E290" s="149">
        <v>2.6387</v>
      </c>
      <c r="F290" s="149">
        <v>2.6394000000000002</v>
      </c>
      <c r="G290" s="148">
        <v>197</v>
      </c>
      <c r="H290" s="149"/>
      <c r="I290" s="149">
        <f t="shared" si="5"/>
        <v>11.129426354690722</v>
      </c>
      <c r="J290" s="149"/>
      <c r="K290" s="149"/>
      <c r="L290" s="149"/>
      <c r="M290" s="144"/>
      <c r="R290" s="136"/>
      <c r="S290" s="136"/>
      <c r="T290" s="136"/>
      <c r="U290" s="136"/>
      <c r="V290" s="136"/>
    </row>
    <row r="291" spans="1:22" ht="13.7" customHeight="1" x14ac:dyDescent="0.25">
      <c r="A291" s="100">
        <v>42005</v>
      </c>
      <c r="B291" s="147">
        <v>562.48199999999997</v>
      </c>
      <c r="C291" s="148">
        <v>4110.2</v>
      </c>
      <c r="D291" s="260">
        <v>4227.6400000000003</v>
      </c>
      <c r="E291" s="149">
        <v>2.6335999999999999</v>
      </c>
      <c r="F291" s="149">
        <v>2.6341999999999999</v>
      </c>
      <c r="G291" s="148">
        <v>192</v>
      </c>
      <c r="H291" s="149"/>
      <c r="I291" s="149">
        <f t="shared" si="5"/>
        <v>11.271329368553808</v>
      </c>
      <c r="J291" s="149"/>
      <c r="K291" s="149"/>
      <c r="L291" s="149"/>
      <c r="M291" s="144"/>
      <c r="R291" s="136"/>
      <c r="S291" s="136"/>
      <c r="T291" s="136"/>
      <c r="U291" s="136"/>
      <c r="V291" s="136"/>
    </row>
    <row r="292" spans="1:22" ht="13.7" customHeight="1" x14ac:dyDescent="0.25">
      <c r="A292" s="100">
        <v>42036</v>
      </c>
      <c r="B292" s="147">
        <v>564.00400000000002</v>
      </c>
      <c r="C292" s="148">
        <v>4160.34</v>
      </c>
      <c r="D292" s="260">
        <v>4276.6899999999996</v>
      </c>
      <c r="E292" s="149">
        <v>2.8157999999999999</v>
      </c>
      <c r="F292" s="149">
        <v>2.8165</v>
      </c>
      <c r="G292" s="148">
        <v>191.1</v>
      </c>
      <c r="H292" s="149"/>
      <c r="I292" s="149">
        <f t="shared" si="5"/>
        <v>11.082445525765444</v>
      </c>
      <c r="J292" s="149"/>
      <c r="K292" s="149"/>
      <c r="L292" s="149"/>
      <c r="M292" s="144"/>
      <c r="R292" s="136"/>
      <c r="S292" s="136"/>
      <c r="T292" s="136"/>
      <c r="U292" s="136"/>
      <c r="V292" s="136"/>
    </row>
    <row r="293" spans="1:22" ht="13.7" customHeight="1" x14ac:dyDescent="0.25">
      <c r="A293" s="100">
        <v>42064</v>
      </c>
      <c r="B293" s="137">
        <v>569.53599999999994</v>
      </c>
      <c r="C293" s="90">
        <v>4215.26</v>
      </c>
      <c r="D293" s="258">
        <v>4341.26</v>
      </c>
      <c r="E293" s="138">
        <v>3.1389</v>
      </c>
      <c r="F293" s="138">
        <v>3.1395</v>
      </c>
      <c r="G293" s="90">
        <v>191.5</v>
      </c>
      <c r="H293" s="138"/>
      <c r="I293" s="138">
        <f t="shared" si="5"/>
        <v>11.583192605209664</v>
      </c>
      <c r="J293" s="138"/>
      <c r="K293" s="138"/>
      <c r="L293" s="138"/>
      <c r="M293" s="144"/>
      <c r="R293" s="136"/>
      <c r="S293" s="136"/>
      <c r="T293" s="136"/>
      <c r="U293" s="136"/>
      <c r="V293" s="136"/>
    </row>
    <row r="294" spans="1:22" ht="13.7" customHeight="1" x14ac:dyDescent="0.25">
      <c r="A294" s="100">
        <v>42095</v>
      </c>
      <c r="B294" s="137">
        <v>576.17499999999995</v>
      </c>
      <c r="C294" s="90">
        <v>4245.1899999999996</v>
      </c>
      <c r="D294" s="258">
        <v>4372.08</v>
      </c>
      <c r="E294" s="138">
        <v>3.0426000000000002</v>
      </c>
      <c r="F294" s="138">
        <v>3.0432000000000001</v>
      </c>
      <c r="G294" s="90">
        <v>190.9</v>
      </c>
      <c r="H294" s="138"/>
      <c r="I294" s="138">
        <f t="shared" si="5"/>
        <v>12.570286789214597</v>
      </c>
      <c r="J294" s="138"/>
      <c r="K294" s="138"/>
      <c r="L294" s="138"/>
      <c r="M294" s="144"/>
      <c r="R294" s="136"/>
      <c r="S294" s="136"/>
      <c r="T294" s="136"/>
      <c r="U294" s="136"/>
      <c r="V294" s="136"/>
    </row>
    <row r="295" spans="1:22" ht="13.7" customHeight="1" x14ac:dyDescent="0.25">
      <c r="A295" s="100">
        <v>42125</v>
      </c>
      <c r="B295" s="137">
        <v>578.51599999999996</v>
      </c>
      <c r="C295" s="90">
        <v>4276.6000000000004</v>
      </c>
      <c r="D295" s="258">
        <v>4415.37</v>
      </c>
      <c r="E295" s="138">
        <v>3.0611000000000002</v>
      </c>
      <c r="F295" s="138">
        <v>3.0617000000000001</v>
      </c>
      <c r="G295" s="90">
        <v>193.4</v>
      </c>
      <c r="H295" s="138"/>
      <c r="I295" s="138">
        <f t="shared" si="5"/>
        <v>12.303922849602632</v>
      </c>
      <c r="J295" s="138"/>
      <c r="K295" s="138"/>
      <c r="L295" s="138"/>
      <c r="M295" s="144"/>
      <c r="R295" s="136"/>
      <c r="S295" s="136"/>
      <c r="T295" s="136"/>
      <c r="U295" s="136"/>
      <c r="V295" s="136"/>
    </row>
    <row r="296" spans="1:22" ht="13.7" customHeight="1" x14ac:dyDescent="0.25">
      <c r="A296" s="100">
        <v>42156</v>
      </c>
      <c r="B296" s="137">
        <v>582.40099999999995</v>
      </c>
      <c r="C296" s="90">
        <v>4310.3900000000003</v>
      </c>
      <c r="D296" s="258">
        <v>4449.3599999999997</v>
      </c>
      <c r="E296" s="138">
        <v>3.1111</v>
      </c>
      <c r="F296" s="138">
        <v>3.1116999999999999</v>
      </c>
      <c r="G296" s="90">
        <v>194.8</v>
      </c>
      <c r="H296" s="138"/>
      <c r="I296" s="138">
        <f t="shared" si="5"/>
        <v>12.487512806134418</v>
      </c>
      <c r="J296" s="138"/>
      <c r="K296" s="138"/>
      <c r="L296" s="138"/>
      <c r="M296" s="144"/>
      <c r="R296" s="136"/>
      <c r="S296" s="136"/>
      <c r="T296" s="136"/>
      <c r="U296" s="136"/>
      <c r="V296" s="136"/>
    </row>
    <row r="297" spans="1:22" ht="13.7" customHeight="1" x14ac:dyDescent="0.25">
      <c r="A297" s="100">
        <v>42186</v>
      </c>
      <c r="B297" s="137">
        <v>586.42600000000004</v>
      </c>
      <c r="C297" s="90">
        <v>4337.1099999999997</v>
      </c>
      <c r="D297" s="258">
        <v>4475.17</v>
      </c>
      <c r="E297" s="138">
        <v>3.2225000000000001</v>
      </c>
      <c r="F297" s="138">
        <v>3.2231000000000001</v>
      </c>
      <c r="G297" s="90">
        <v>193.9</v>
      </c>
      <c r="H297" s="138"/>
      <c r="I297" s="138">
        <f t="shared" si="5"/>
        <v>12.723506414256024</v>
      </c>
      <c r="J297" s="138"/>
      <c r="K297" s="138"/>
      <c r="L297" s="138"/>
      <c r="M297" s="144"/>
      <c r="R297" s="136"/>
      <c r="S297" s="136"/>
      <c r="T297" s="136"/>
      <c r="U297" s="136"/>
      <c r="V297" s="136"/>
    </row>
    <row r="298" spans="1:22" ht="13.7" customHeight="1" x14ac:dyDescent="0.25">
      <c r="A298" s="100">
        <v>42217</v>
      </c>
      <c r="B298" s="137">
        <v>588.04200000000003</v>
      </c>
      <c r="C298" s="90">
        <v>4346.6499999999996</v>
      </c>
      <c r="D298" s="258">
        <v>4486.3599999999997</v>
      </c>
      <c r="E298" s="138">
        <v>3.5137</v>
      </c>
      <c r="F298" s="138">
        <v>3.5143</v>
      </c>
      <c r="G298" s="90">
        <v>191.9</v>
      </c>
      <c r="H298" s="138"/>
      <c r="I298" s="138">
        <f t="shared" si="5"/>
        <v>13.032613990656884</v>
      </c>
      <c r="J298" s="138"/>
      <c r="K298" s="138"/>
      <c r="L298" s="138"/>
      <c r="M298" s="144"/>
      <c r="R298" s="136"/>
      <c r="S298" s="136"/>
      <c r="T298" s="136"/>
      <c r="U298" s="136"/>
      <c r="V298" s="136"/>
    </row>
    <row r="299" spans="1:22" ht="13.7" customHeight="1" x14ac:dyDescent="0.25">
      <c r="A299" s="100">
        <v>42248</v>
      </c>
      <c r="B299" s="137">
        <v>593.60599999999999</v>
      </c>
      <c r="C299" s="90">
        <v>4370.12</v>
      </c>
      <c r="D299" s="258">
        <v>4509.24</v>
      </c>
      <c r="E299" s="138">
        <v>3.9058000000000002</v>
      </c>
      <c r="F299" s="138">
        <v>3.9064999999999999</v>
      </c>
      <c r="G299" s="90">
        <v>189.1</v>
      </c>
      <c r="H299" s="138"/>
      <c r="I299" s="138">
        <f t="shared" si="5"/>
        <v>13.790797344592576</v>
      </c>
      <c r="J299" s="138"/>
      <c r="K299" s="138"/>
      <c r="L299" s="138"/>
      <c r="M299" s="144"/>
      <c r="R299" s="136"/>
      <c r="S299" s="136"/>
      <c r="T299" s="136"/>
      <c r="U299" s="136"/>
      <c r="V299" s="136"/>
    </row>
    <row r="300" spans="1:22" ht="13.7" customHeight="1" x14ac:dyDescent="0.25">
      <c r="A300" s="100">
        <v>42278</v>
      </c>
      <c r="B300" s="137">
        <v>604.83199999999999</v>
      </c>
      <c r="C300" s="90">
        <v>4405.95</v>
      </c>
      <c r="D300" s="258">
        <v>4543.96</v>
      </c>
      <c r="E300" s="138">
        <v>3.8795000000000002</v>
      </c>
      <c r="F300" s="138">
        <v>3.8801000000000001</v>
      </c>
      <c r="G300" s="90">
        <v>187.5</v>
      </c>
      <c r="H300" s="138"/>
      <c r="I300" s="138">
        <f t="shared" si="5"/>
        <v>14.798429876671729</v>
      </c>
      <c r="J300" s="138"/>
      <c r="K300" s="138"/>
      <c r="L300" s="138"/>
      <c r="M300" s="144"/>
      <c r="R300" s="136"/>
      <c r="S300" s="136"/>
      <c r="T300" s="136"/>
      <c r="U300" s="136"/>
      <c r="V300" s="136"/>
    </row>
    <row r="301" spans="1:22" ht="13.7" customHeight="1" x14ac:dyDescent="0.25">
      <c r="A301" s="100">
        <v>42309</v>
      </c>
      <c r="B301" s="137">
        <v>614.05100000000004</v>
      </c>
      <c r="C301" s="90">
        <v>4450.45</v>
      </c>
      <c r="D301" s="258">
        <v>4594.3999999999996</v>
      </c>
      <c r="E301" s="138">
        <v>3.7757999999999998</v>
      </c>
      <c r="F301" s="138">
        <v>3.7765</v>
      </c>
      <c r="G301" s="90">
        <v>185.7</v>
      </c>
      <c r="H301" s="138"/>
      <c r="I301" s="138">
        <f t="shared" si="5"/>
        <v>14.697260924226679</v>
      </c>
      <c r="J301" s="138"/>
      <c r="K301" s="138"/>
      <c r="L301" s="138"/>
      <c r="M301" s="144"/>
      <c r="R301" s="136"/>
      <c r="S301" s="136"/>
      <c r="T301" s="136"/>
      <c r="U301" s="136"/>
      <c r="V301" s="136"/>
    </row>
    <row r="302" spans="1:22" ht="13.7" customHeight="1" x14ac:dyDescent="0.25">
      <c r="A302" s="100">
        <v>42339</v>
      </c>
      <c r="B302" s="137">
        <v>617.04399999999998</v>
      </c>
      <c r="C302" s="90">
        <v>4493.17</v>
      </c>
      <c r="D302" s="258">
        <v>4635.75</v>
      </c>
      <c r="E302" s="138">
        <v>3.8704999999999998</v>
      </c>
      <c r="F302" s="138">
        <v>3.8711000000000002</v>
      </c>
      <c r="G302" s="90">
        <v>183.5</v>
      </c>
      <c r="H302" s="138"/>
      <c r="I302" s="138">
        <f t="shared" si="5"/>
        <v>14.356461734726111</v>
      </c>
      <c r="J302" s="138"/>
      <c r="K302" s="138"/>
      <c r="L302" s="138"/>
      <c r="M302" s="144"/>
      <c r="R302" s="136"/>
      <c r="S302" s="136"/>
      <c r="T302" s="136"/>
      <c r="U302" s="136"/>
      <c r="V302" s="136"/>
    </row>
    <row r="303" spans="1:22" ht="13.7" customHeight="1" x14ac:dyDescent="0.25">
      <c r="A303" s="100">
        <v>42370</v>
      </c>
      <c r="B303" s="137">
        <v>624.05999999999995</v>
      </c>
      <c r="C303" s="90">
        <v>4550.2299999999996</v>
      </c>
      <c r="D303" s="258">
        <v>4705.75</v>
      </c>
      <c r="E303" s="138">
        <v>4.0517000000000003</v>
      </c>
      <c r="F303" s="138">
        <v>4.0523999999999996</v>
      </c>
      <c r="G303" s="90">
        <v>182.6</v>
      </c>
      <c r="H303" s="138"/>
      <c r="I303" s="138">
        <f t="shared" si="5"/>
        <v>14.511702430308214</v>
      </c>
      <c r="J303" s="138"/>
      <c r="K303" s="138"/>
      <c r="L303" s="138"/>
      <c r="M303" s="144"/>
      <c r="R303" s="136"/>
      <c r="S303" s="136"/>
      <c r="T303" s="136"/>
      <c r="U303" s="136"/>
      <c r="V303" s="136"/>
    </row>
    <row r="304" spans="1:22" ht="13.7" customHeight="1" x14ac:dyDescent="0.25">
      <c r="A304" s="100">
        <v>42401</v>
      </c>
      <c r="B304" s="137">
        <v>632.11400000000003</v>
      </c>
      <c r="C304" s="90">
        <v>4591.18</v>
      </c>
      <c r="D304" s="258">
        <v>4750.45</v>
      </c>
      <c r="E304" s="138">
        <v>3.9731000000000001</v>
      </c>
      <c r="F304" s="138">
        <v>3.9737</v>
      </c>
      <c r="G304" s="90">
        <v>181.3</v>
      </c>
      <c r="H304" s="138"/>
      <c r="I304" s="138">
        <f t="shared" si="5"/>
        <v>15.002842469627444</v>
      </c>
      <c r="J304" s="138"/>
      <c r="K304" s="138"/>
      <c r="L304" s="138"/>
      <c r="M304" s="144"/>
      <c r="R304" s="136"/>
      <c r="S304" s="136"/>
      <c r="T304" s="136"/>
      <c r="U304" s="136"/>
      <c r="V304" s="136"/>
    </row>
    <row r="305" spans="1:22" ht="13.7" customHeight="1" x14ac:dyDescent="0.25">
      <c r="A305" s="100">
        <v>42430</v>
      </c>
      <c r="B305" s="137">
        <v>635.34900000000005</v>
      </c>
      <c r="C305" s="90">
        <v>4610.92</v>
      </c>
      <c r="D305" s="258">
        <v>4771.3599999999997</v>
      </c>
      <c r="E305" s="138">
        <v>3.7033</v>
      </c>
      <c r="F305" s="138">
        <v>3.7039</v>
      </c>
      <c r="G305" s="90">
        <v>182.1</v>
      </c>
      <c r="H305" s="138"/>
      <c r="I305" s="138">
        <f t="shared" si="5"/>
        <v>14.756162547756617</v>
      </c>
      <c r="J305" s="138"/>
      <c r="K305" s="138"/>
      <c r="L305" s="138"/>
      <c r="M305" s="144"/>
      <c r="R305" s="136"/>
      <c r="S305" s="136"/>
      <c r="T305" s="136"/>
      <c r="U305" s="136"/>
      <c r="V305" s="136"/>
    </row>
    <row r="306" spans="1:22" ht="13.7" customHeight="1" x14ac:dyDescent="0.25">
      <c r="A306" s="100">
        <v>42461</v>
      </c>
      <c r="B306" s="137">
        <v>637.43399999999997</v>
      </c>
      <c r="C306" s="90">
        <v>4639.05</v>
      </c>
      <c r="D306" s="258">
        <v>4801.8900000000003</v>
      </c>
      <c r="E306" s="138">
        <v>3.5651999999999999</v>
      </c>
      <c r="F306" s="138">
        <v>3.5657999999999999</v>
      </c>
      <c r="G306" s="90">
        <v>183.2</v>
      </c>
      <c r="H306" s="138"/>
      <c r="I306" s="138">
        <f t="shared" si="5"/>
        <v>14.080260056295156</v>
      </c>
      <c r="J306" s="138"/>
      <c r="K306" s="138"/>
      <c r="L306" s="138"/>
      <c r="M306" s="144"/>
      <c r="R306" s="136"/>
      <c r="S306" s="136"/>
      <c r="T306" s="136"/>
      <c r="U306" s="136"/>
      <c r="V306" s="136"/>
    </row>
    <row r="307" spans="1:22" ht="13.7" customHeight="1" x14ac:dyDescent="0.25">
      <c r="A307" s="100">
        <v>42491</v>
      </c>
      <c r="B307" s="137">
        <v>642.65099999999995</v>
      </c>
      <c r="C307" s="90">
        <v>4675.2299999999996</v>
      </c>
      <c r="D307" s="258">
        <v>4848.95</v>
      </c>
      <c r="E307" s="138">
        <v>3.5387</v>
      </c>
      <c r="F307" s="138">
        <v>3.5392999999999999</v>
      </c>
      <c r="G307" s="90">
        <v>185.3</v>
      </c>
      <c r="H307" s="138"/>
      <c r="I307" s="138">
        <f t="shared" si="5"/>
        <v>13.771650414802114</v>
      </c>
      <c r="J307" s="138"/>
      <c r="K307" s="138"/>
      <c r="L307" s="138"/>
      <c r="M307" s="144"/>
      <c r="R307" s="136"/>
      <c r="S307" s="136"/>
      <c r="T307" s="136"/>
      <c r="U307" s="136"/>
      <c r="V307" s="136"/>
    </row>
    <row r="308" spans="1:22" ht="13.7" customHeight="1" x14ac:dyDescent="0.25">
      <c r="A308" s="100">
        <v>42522</v>
      </c>
      <c r="B308" s="137">
        <v>653.49599999999998</v>
      </c>
      <c r="C308" s="90">
        <v>4691.59</v>
      </c>
      <c r="D308" s="258">
        <v>4871.74</v>
      </c>
      <c r="E308" s="138">
        <v>3.4239000000000002</v>
      </c>
      <c r="F308" s="138">
        <v>3.4245000000000001</v>
      </c>
      <c r="G308" s="90">
        <v>187.6</v>
      </c>
      <c r="H308" s="138"/>
      <c r="I308" s="138">
        <f t="shared" si="5"/>
        <v>13.842449901952932</v>
      </c>
      <c r="J308" s="138"/>
      <c r="K308" s="138"/>
      <c r="L308" s="138"/>
      <c r="M308" s="144"/>
      <c r="R308" s="136"/>
      <c r="S308" s="136"/>
      <c r="T308" s="136"/>
      <c r="U308" s="136"/>
      <c r="V308" s="136"/>
    </row>
    <row r="309" spans="1:22" ht="13.7" customHeight="1" x14ac:dyDescent="0.25">
      <c r="A309" s="100">
        <v>42552</v>
      </c>
      <c r="B309" s="137">
        <v>654.64099999999996</v>
      </c>
      <c r="C309" s="90">
        <v>4715.99</v>
      </c>
      <c r="D309" s="258">
        <v>4902.92</v>
      </c>
      <c r="E309" s="138">
        <v>3.2749999999999999</v>
      </c>
      <c r="F309" s="138">
        <v>3.2755999999999998</v>
      </c>
      <c r="G309" s="90">
        <v>187.7</v>
      </c>
      <c r="H309" s="138"/>
      <c r="I309" s="138">
        <f t="shared" si="5"/>
        <v>13.705722187067408</v>
      </c>
      <c r="J309" s="138"/>
      <c r="K309" s="138"/>
      <c r="L309" s="138"/>
      <c r="M309" s="144"/>
      <c r="R309" s="136"/>
      <c r="S309" s="136"/>
      <c r="T309" s="136"/>
      <c r="U309" s="136"/>
      <c r="V309" s="136"/>
    </row>
    <row r="310" spans="1:22" ht="13.7" customHeight="1" x14ac:dyDescent="0.25">
      <c r="A310" s="100">
        <v>42583</v>
      </c>
      <c r="B310" s="137">
        <v>655.60199999999998</v>
      </c>
      <c r="C310" s="90">
        <v>4736.74</v>
      </c>
      <c r="D310" s="258">
        <v>4918.12</v>
      </c>
      <c r="E310" s="138">
        <v>3.2090999999999998</v>
      </c>
      <c r="F310" s="138">
        <v>3.2097000000000002</v>
      </c>
      <c r="G310" s="90">
        <v>186.6</v>
      </c>
      <c r="H310" s="138"/>
      <c r="I310" s="138">
        <f t="shared" si="5"/>
        <v>13.294800568108286</v>
      </c>
      <c r="J310" s="138"/>
      <c r="K310" s="138"/>
      <c r="L310" s="138"/>
      <c r="M310" s="144"/>
      <c r="R310" s="136"/>
      <c r="S310" s="136"/>
      <c r="T310" s="136"/>
      <c r="U310" s="136"/>
      <c r="V310" s="136"/>
    </row>
    <row r="311" spans="1:22" ht="13.7" customHeight="1" x14ac:dyDescent="0.25">
      <c r="A311" s="100">
        <v>42614</v>
      </c>
      <c r="B311" s="137">
        <v>656.89400000000001</v>
      </c>
      <c r="C311" s="90">
        <v>4740.53</v>
      </c>
      <c r="D311" s="258">
        <v>4922.05</v>
      </c>
      <c r="E311" s="138">
        <v>3.2557999999999998</v>
      </c>
      <c r="F311" s="138">
        <v>3.2564000000000002</v>
      </c>
      <c r="G311" s="90">
        <v>186.9</v>
      </c>
      <c r="H311" s="138"/>
      <c r="I311" s="138">
        <f t="shared" si="5"/>
        <v>13.059961286373436</v>
      </c>
      <c r="J311" s="138"/>
      <c r="K311" s="138"/>
      <c r="L311" s="138"/>
      <c r="M311" s="144"/>
      <c r="R311" s="136"/>
      <c r="S311" s="136"/>
      <c r="T311" s="136"/>
      <c r="U311" s="136"/>
      <c r="V311" s="136"/>
    </row>
    <row r="312" spans="1:22" ht="13.7" customHeight="1" x14ac:dyDescent="0.25">
      <c r="A312" s="100">
        <v>42644</v>
      </c>
      <c r="B312" s="137">
        <v>657.92700000000002</v>
      </c>
      <c r="C312" s="90">
        <v>4752.8599999999997</v>
      </c>
      <c r="D312" s="258">
        <v>4930.42</v>
      </c>
      <c r="E312" s="138">
        <v>3.1852</v>
      </c>
      <c r="F312" s="138">
        <v>3.1858</v>
      </c>
      <c r="G312" s="90">
        <v>186.7</v>
      </c>
      <c r="H312" s="138"/>
      <c r="I312" s="138">
        <f t="shared" si="5"/>
        <v>13.21453405928348</v>
      </c>
      <c r="J312" s="138"/>
      <c r="K312" s="138"/>
      <c r="L312" s="138"/>
      <c r="M312" s="144"/>
      <c r="R312" s="136"/>
      <c r="S312" s="136"/>
      <c r="T312" s="136"/>
      <c r="U312" s="136"/>
      <c r="V312" s="136"/>
    </row>
    <row r="313" spans="1:22" ht="13.7" customHeight="1" x14ac:dyDescent="0.25">
      <c r="A313" s="100">
        <v>42675</v>
      </c>
      <c r="B313" s="137">
        <v>657.75199999999995</v>
      </c>
      <c r="C313" s="90">
        <v>4761.42</v>
      </c>
      <c r="D313" s="258">
        <v>4933.87</v>
      </c>
      <c r="E313" s="138">
        <v>3.3414000000000001</v>
      </c>
      <c r="F313" s="138">
        <v>3.3420000000000001</v>
      </c>
      <c r="G313" s="90">
        <v>186.3</v>
      </c>
      <c r="H313" s="138"/>
      <c r="I313" s="138">
        <f t="shared" si="5"/>
        <v>13.011435354967823</v>
      </c>
      <c r="J313" s="138"/>
      <c r="K313" s="138"/>
      <c r="L313" s="138"/>
      <c r="M313" s="144"/>
      <c r="R313" s="136"/>
      <c r="S313" s="136"/>
      <c r="T313" s="136"/>
      <c r="U313" s="136"/>
      <c r="V313" s="136"/>
    </row>
    <row r="314" spans="1:22" ht="13.7" customHeight="1" x14ac:dyDescent="0.25">
      <c r="A314" s="100">
        <v>42705</v>
      </c>
      <c r="B314" s="137">
        <v>661.30399999999997</v>
      </c>
      <c r="C314" s="90">
        <v>4775.7</v>
      </c>
      <c r="D314" s="258">
        <v>4940.78</v>
      </c>
      <c r="E314" s="138">
        <v>3.3517000000000001</v>
      </c>
      <c r="F314" s="138">
        <v>3.3523000000000001</v>
      </c>
      <c r="G314" s="90">
        <v>188.2</v>
      </c>
      <c r="H314" s="138"/>
      <c r="I314" s="138">
        <f t="shared" si="5"/>
        <v>13.431590698885625</v>
      </c>
      <c r="J314" s="138"/>
      <c r="K314" s="138"/>
      <c r="L314" s="138"/>
      <c r="M314" s="144"/>
      <c r="R314" s="136"/>
      <c r="S314" s="136"/>
      <c r="T314" s="136"/>
      <c r="U314" s="136"/>
      <c r="V314" s="136"/>
    </row>
    <row r="315" spans="1:22" ht="13.7" customHeight="1" x14ac:dyDescent="0.25">
      <c r="A315" s="100">
        <v>42736</v>
      </c>
      <c r="B315" s="137">
        <v>665.54200000000003</v>
      </c>
      <c r="C315" s="90">
        <v>4793.8500000000004</v>
      </c>
      <c r="D315" s="258">
        <v>4961.53</v>
      </c>
      <c r="E315" s="138">
        <v>3.1960000000000002</v>
      </c>
      <c r="F315" s="138">
        <v>3.1966000000000001</v>
      </c>
      <c r="G315" s="90">
        <v>190.7</v>
      </c>
      <c r="H315" s="138"/>
      <c r="I315" s="138">
        <f t="shared" si="5"/>
        <v>13.578693223569577</v>
      </c>
      <c r="J315" s="138"/>
      <c r="K315" s="138"/>
      <c r="L315" s="138"/>
      <c r="M315" s="144"/>
      <c r="R315" s="136"/>
      <c r="S315" s="136"/>
      <c r="T315" s="136"/>
      <c r="U315" s="136"/>
      <c r="V315" s="136"/>
    </row>
    <row r="316" spans="1:22" ht="13.7" customHeight="1" x14ac:dyDescent="0.25">
      <c r="A316" s="100">
        <v>42767</v>
      </c>
      <c r="B316" s="137">
        <v>666.09900000000005</v>
      </c>
      <c r="C316" s="90">
        <v>4809.67</v>
      </c>
      <c r="D316" s="258">
        <v>4973.4399999999996</v>
      </c>
      <c r="E316" s="138">
        <v>3.1036000000000001</v>
      </c>
      <c r="F316" s="138">
        <v>3.1042000000000001</v>
      </c>
      <c r="G316" s="90">
        <v>191.6</v>
      </c>
      <c r="H316" s="138"/>
      <c r="I316" s="138">
        <f t="shared" si="5"/>
        <v>13.281902175255869</v>
      </c>
      <c r="J316" s="138"/>
      <c r="K316" s="138"/>
      <c r="L316" s="138"/>
      <c r="M316" s="144"/>
      <c r="R316" s="136"/>
      <c r="S316" s="136"/>
      <c r="T316" s="136"/>
      <c r="U316" s="136"/>
      <c r="V316" s="136"/>
    </row>
    <row r="317" spans="1:22" ht="13.7" customHeight="1" x14ac:dyDescent="0.25">
      <c r="A317" s="100">
        <v>42795</v>
      </c>
      <c r="B317" s="137">
        <v>666.197</v>
      </c>
      <c r="C317" s="90">
        <v>4821.6899999999996</v>
      </c>
      <c r="D317" s="258">
        <v>4989.3599999999997</v>
      </c>
      <c r="E317" s="138">
        <v>3.1273</v>
      </c>
      <c r="F317" s="138">
        <v>3.1278999999999999</v>
      </c>
      <c r="G317" s="90">
        <v>191.5</v>
      </c>
      <c r="H317" s="138"/>
      <c r="I317" s="138">
        <f t="shared" si="5"/>
        <v>13.060847932280499</v>
      </c>
      <c r="J317" s="138"/>
      <c r="K317" s="138"/>
      <c r="L317" s="138"/>
      <c r="M317" s="144"/>
      <c r="R317" s="136"/>
      <c r="S317" s="136"/>
      <c r="T317" s="136"/>
      <c r="U317" s="136"/>
      <c r="V317" s="136"/>
    </row>
    <row r="318" spans="1:22" ht="13.7" customHeight="1" x14ac:dyDescent="0.25">
      <c r="A318" s="100">
        <v>42826</v>
      </c>
      <c r="B318" s="137">
        <v>658.89800000000002</v>
      </c>
      <c r="C318" s="90">
        <v>4828.4399999999996</v>
      </c>
      <c r="D318" s="258">
        <v>4993.3500000000004</v>
      </c>
      <c r="E318" s="138">
        <v>3.1356000000000002</v>
      </c>
      <c r="F318" s="138">
        <v>3.1362000000000001</v>
      </c>
      <c r="G318" s="90">
        <v>193</v>
      </c>
      <c r="H318" s="138"/>
      <c r="I318" s="138">
        <f t="shared" si="5"/>
        <v>13.125449591278318</v>
      </c>
      <c r="J318" s="138"/>
      <c r="K318" s="138"/>
      <c r="L318" s="138"/>
      <c r="M318" s="144"/>
      <c r="R318" s="136"/>
      <c r="S318" s="136"/>
      <c r="T318" s="136"/>
      <c r="U318" s="136"/>
      <c r="V318" s="136"/>
    </row>
    <row r="319" spans="1:22" ht="13.7" customHeight="1" x14ac:dyDescent="0.25">
      <c r="A319" s="100">
        <v>42856</v>
      </c>
      <c r="B319" s="137">
        <v>652.75800000000004</v>
      </c>
      <c r="C319" s="90">
        <v>4843.41</v>
      </c>
      <c r="D319" s="258">
        <v>5011.33</v>
      </c>
      <c r="E319" s="138">
        <v>3.2086999999999999</v>
      </c>
      <c r="F319" s="138">
        <v>3.2094999999999998</v>
      </c>
      <c r="G319" s="90">
        <v>192.8</v>
      </c>
      <c r="H319" s="138"/>
      <c r="I319" s="138">
        <f t="shared" si="5"/>
        <v>13.176262998076549</v>
      </c>
      <c r="J319" s="138"/>
      <c r="K319" s="138"/>
      <c r="L319" s="138"/>
      <c r="M319" s="144"/>
      <c r="R319" s="141"/>
      <c r="S319" s="141"/>
      <c r="T319" s="141"/>
      <c r="U319" s="141"/>
      <c r="V319" s="141"/>
    </row>
    <row r="320" spans="1:22" ht="13.7" customHeight="1" x14ac:dyDescent="0.25">
      <c r="A320" s="100">
        <v>42887</v>
      </c>
      <c r="B320" s="137">
        <v>648.40899999999999</v>
      </c>
      <c r="C320" s="90">
        <v>4832.2700000000004</v>
      </c>
      <c r="D320" s="258">
        <v>4996.3</v>
      </c>
      <c r="E320" s="138">
        <v>3.2948</v>
      </c>
      <c r="F320" s="138">
        <v>3.2953999999999999</v>
      </c>
      <c r="G320" s="90">
        <v>193.6</v>
      </c>
      <c r="H320" s="138"/>
      <c r="I320" s="138">
        <f t="shared" si="5"/>
        <v>13.34329888347672</v>
      </c>
      <c r="J320" s="138"/>
      <c r="K320" s="138"/>
      <c r="L320" s="138"/>
      <c r="M320" s="144"/>
      <c r="R320" s="141"/>
      <c r="S320" s="141"/>
      <c r="T320" s="141"/>
      <c r="U320" s="141"/>
      <c r="V320" s="141"/>
    </row>
    <row r="321" spans="1:22" ht="13.7" customHeight="1" x14ac:dyDescent="0.25">
      <c r="A321" s="100">
        <v>42917</v>
      </c>
      <c r="B321" s="137">
        <v>643.76599999999996</v>
      </c>
      <c r="C321" s="90">
        <v>4843.87</v>
      </c>
      <c r="D321" s="258">
        <v>5004.79</v>
      </c>
      <c r="E321" s="138">
        <v>3.2054999999999998</v>
      </c>
      <c r="F321" s="138">
        <v>3.2061000000000002</v>
      </c>
      <c r="G321" s="90">
        <v>193.5</v>
      </c>
      <c r="H321" s="138"/>
      <c r="I321" s="138">
        <f t="shared" si="5"/>
        <v>13.607421509100066</v>
      </c>
      <c r="J321" s="138"/>
      <c r="K321" s="138"/>
      <c r="L321" s="138"/>
      <c r="M321" s="144"/>
      <c r="R321" s="141"/>
      <c r="S321" s="141"/>
      <c r="T321" s="141"/>
      <c r="U321" s="141"/>
      <c r="V321" s="141"/>
    </row>
    <row r="322" spans="1:22" ht="13.7" customHeight="1" x14ac:dyDescent="0.25">
      <c r="A322" s="100">
        <v>42948</v>
      </c>
      <c r="B322" s="137">
        <v>644.38300000000004</v>
      </c>
      <c r="C322" s="90">
        <v>4853.07</v>
      </c>
      <c r="D322" s="258">
        <v>5003.29</v>
      </c>
      <c r="E322" s="138">
        <v>3.1503000000000001</v>
      </c>
      <c r="F322" s="138">
        <v>3.1509</v>
      </c>
      <c r="G322" s="90">
        <v>193.8</v>
      </c>
      <c r="H322" s="138"/>
      <c r="I322" s="138">
        <f t="shared" si="5"/>
        <v>13.312576250163968</v>
      </c>
      <c r="J322" s="138"/>
      <c r="K322" s="138"/>
      <c r="L322" s="138"/>
      <c r="M322" s="144"/>
      <c r="R322" s="136"/>
      <c r="S322" s="136"/>
      <c r="T322" s="136"/>
      <c r="U322" s="136"/>
      <c r="V322" s="136"/>
    </row>
    <row r="323" spans="1:22" ht="13.7" customHeight="1" x14ac:dyDescent="0.25">
      <c r="A323" s="100">
        <v>42979</v>
      </c>
      <c r="B323" s="137">
        <v>647.4</v>
      </c>
      <c r="C323" s="90">
        <v>4860.83</v>
      </c>
      <c r="D323" s="258">
        <v>5002.29</v>
      </c>
      <c r="E323" s="138">
        <v>3.1341999999999999</v>
      </c>
      <c r="F323" s="138">
        <v>3.1347999999999998</v>
      </c>
      <c r="G323" s="90">
        <v>194.8</v>
      </c>
      <c r="H323" s="138"/>
      <c r="I323" s="138">
        <f t="shared" si="5"/>
        <v>13.168953722408402</v>
      </c>
      <c r="J323" s="138"/>
      <c r="K323" s="138"/>
      <c r="L323" s="138"/>
      <c r="M323" s="144"/>
      <c r="S323" s="141"/>
      <c r="T323" s="141"/>
      <c r="U323" s="141"/>
      <c r="V323" s="141"/>
    </row>
    <row r="324" spans="1:22" ht="13.7" customHeight="1" x14ac:dyDescent="0.25">
      <c r="A324" s="100">
        <v>43009</v>
      </c>
      <c r="B324" s="137">
        <v>648.67200000000003</v>
      </c>
      <c r="C324" s="90">
        <v>4881.25</v>
      </c>
      <c r="D324" s="258">
        <v>5020.8</v>
      </c>
      <c r="E324" s="138">
        <v>3.1905999999999999</v>
      </c>
      <c r="F324" s="138">
        <v>3.1911999999999998</v>
      </c>
      <c r="G324" s="90">
        <v>194.9</v>
      </c>
      <c r="H324" s="138"/>
      <c r="I324" s="138">
        <f t="shared" si="5"/>
        <v>13.187552453005111</v>
      </c>
      <c r="J324" s="138"/>
      <c r="K324" s="138"/>
      <c r="L324" s="138"/>
      <c r="M324" s="144"/>
      <c r="R324" s="141"/>
      <c r="S324" s="141"/>
      <c r="T324" s="141"/>
      <c r="U324" s="141"/>
      <c r="V324" s="141"/>
    </row>
    <row r="325" spans="1:22" ht="13.7" customHeight="1" x14ac:dyDescent="0.25">
      <c r="A325" s="100">
        <v>43040</v>
      </c>
      <c r="B325" s="137">
        <v>652.07299999999998</v>
      </c>
      <c r="C325" s="90">
        <v>4894.92</v>
      </c>
      <c r="D325" s="258">
        <v>5029.84</v>
      </c>
      <c r="E325" s="138">
        <v>3.2587000000000002</v>
      </c>
      <c r="F325" s="138">
        <v>3.2593999999999999</v>
      </c>
      <c r="G325" s="90">
        <v>195.9</v>
      </c>
      <c r="H325" s="138"/>
      <c r="I325" s="138">
        <f t="shared" si="5"/>
        <v>13.36644645411657</v>
      </c>
      <c r="J325" s="138"/>
      <c r="K325" s="138"/>
      <c r="L325" s="138"/>
      <c r="M325" s="144"/>
      <c r="R325" s="136"/>
      <c r="S325" s="136"/>
      <c r="T325" s="136"/>
      <c r="U325" s="136"/>
      <c r="V325" s="136"/>
    </row>
    <row r="326" spans="1:22" ht="13.7" customHeight="1" x14ac:dyDescent="0.25">
      <c r="A326" s="100">
        <v>43070</v>
      </c>
      <c r="B326" s="137">
        <v>657.85900000000004</v>
      </c>
      <c r="C326" s="90">
        <v>4916.46</v>
      </c>
      <c r="D326" s="258">
        <v>5042.92</v>
      </c>
      <c r="E326" s="138">
        <v>3.2913000000000001</v>
      </c>
      <c r="F326" s="138">
        <v>3.2919</v>
      </c>
      <c r="G326" s="90">
        <v>196.3</v>
      </c>
      <c r="H326" s="138"/>
      <c r="I326" s="138">
        <f t="shared" si="5"/>
        <v>13.637717926999795</v>
      </c>
      <c r="J326" s="138"/>
      <c r="K326" s="138"/>
      <c r="L326" s="138"/>
      <c r="M326" s="144"/>
      <c r="R326" s="136"/>
      <c r="S326" s="136"/>
      <c r="T326" s="136"/>
      <c r="U326" s="136"/>
      <c r="V326" s="136"/>
    </row>
    <row r="327" spans="1:22" ht="13.7" customHeight="1" x14ac:dyDescent="0.25">
      <c r="A327" s="100">
        <v>43101</v>
      </c>
      <c r="B327" s="137">
        <v>662.82600000000002</v>
      </c>
      <c r="C327" s="90">
        <v>4930.72</v>
      </c>
      <c r="D327" s="258">
        <v>5054.5200000000004</v>
      </c>
      <c r="E327" s="138">
        <v>3.21</v>
      </c>
      <c r="F327" s="138">
        <v>3.2105999999999999</v>
      </c>
      <c r="G327" s="90">
        <v>197.9</v>
      </c>
      <c r="H327" s="138"/>
      <c r="I327" s="138">
        <f t="shared" si="5"/>
        <v>13.78927378616055</v>
      </c>
      <c r="J327" s="138"/>
      <c r="K327" s="138"/>
      <c r="L327" s="138"/>
      <c r="M327" s="144"/>
      <c r="R327" s="136"/>
      <c r="S327" s="136"/>
      <c r="T327" s="136"/>
      <c r="U327" s="136"/>
      <c r="V327" s="136"/>
    </row>
    <row r="328" spans="1:22" ht="13.7" customHeight="1" x14ac:dyDescent="0.25">
      <c r="A328" s="100">
        <v>43132</v>
      </c>
      <c r="B328" s="137">
        <v>663.31100000000004</v>
      </c>
      <c r="C328" s="90">
        <v>4946.5</v>
      </c>
      <c r="D328" s="258">
        <v>5063.62</v>
      </c>
      <c r="E328" s="138">
        <v>3.2408999999999999</v>
      </c>
      <c r="F328" s="138">
        <v>3.2414999999999998</v>
      </c>
      <c r="G328" s="90">
        <v>199.3</v>
      </c>
      <c r="H328" s="138"/>
      <c r="I328" s="138">
        <f t="shared" si="5"/>
        <v>13.655704136034323</v>
      </c>
      <c r="J328" s="138"/>
      <c r="K328" s="138"/>
      <c r="L328" s="138"/>
      <c r="M328" s="144"/>
      <c r="R328" s="136"/>
      <c r="S328" s="136"/>
      <c r="T328" s="136"/>
      <c r="U328" s="136"/>
      <c r="V328" s="136"/>
    </row>
    <row r="329" spans="1:22" ht="13.7" customHeight="1" x14ac:dyDescent="0.25">
      <c r="A329" s="100">
        <v>43160</v>
      </c>
      <c r="B329" s="137">
        <v>667.524</v>
      </c>
      <c r="C329" s="90">
        <v>4950.95</v>
      </c>
      <c r="D329" s="258">
        <v>5067.16</v>
      </c>
      <c r="E329" s="138">
        <v>3.2786</v>
      </c>
      <c r="F329" s="138">
        <v>3.2791999999999999</v>
      </c>
      <c r="G329" s="90">
        <v>199.3</v>
      </c>
      <c r="H329" s="138"/>
      <c r="I329" s="138">
        <f t="shared" si="5"/>
        <v>13.819924891651493</v>
      </c>
      <c r="J329" s="138"/>
      <c r="K329" s="138"/>
      <c r="L329" s="138"/>
      <c r="M329" s="144"/>
    </row>
    <row r="330" spans="1:22" ht="13.7" customHeight="1" x14ac:dyDescent="0.25">
      <c r="A330" s="100">
        <v>43191</v>
      </c>
      <c r="B330" s="137">
        <v>671.327</v>
      </c>
      <c r="C330" s="90">
        <v>4961.84</v>
      </c>
      <c r="D330" s="258">
        <v>5077.8</v>
      </c>
      <c r="E330" s="138">
        <v>3.4068999999999998</v>
      </c>
      <c r="F330" s="138">
        <v>3.4075000000000002</v>
      </c>
      <c r="G330" s="90">
        <v>200.3</v>
      </c>
      <c r="H330" s="138"/>
      <c r="I330" s="138">
        <f t="shared" ref="I330:I381" si="6">2.581*0.8*(G329/$G$126)*F329+2.581*(2.3436)*0.2*B329/$B$125</f>
        <v>13.959327237680462</v>
      </c>
      <c r="J330" s="138"/>
      <c r="K330" s="138"/>
      <c r="L330" s="138"/>
      <c r="M330" s="144"/>
    </row>
    <row r="331" spans="1:22" ht="13.7" customHeight="1" x14ac:dyDescent="0.25">
      <c r="A331" s="100">
        <v>43221</v>
      </c>
      <c r="B331" s="137">
        <v>680.57899999999995</v>
      </c>
      <c r="C331" s="90">
        <v>4981.6899999999996</v>
      </c>
      <c r="D331" s="258">
        <v>5099.63</v>
      </c>
      <c r="E331" s="138">
        <v>3.6355</v>
      </c>
      <c r="F331" s="138">
        <v>3.6360999999999999</v>
      </c>
      <c r="G331" s="90">
        <v>203.2</v>
      </c>
      <c r="H331" s="138"/>
      <c r="I331" s="138">
        <f t="shared" si="6"/>
        <v>14.421151747938133</v>
      </c>
      <c r="J331" s="138"/>
      <c r="K331" s="138"/>
      <c r="L331" s="138"/>
      <c r="M331" s="144"/>
    </row>
    <row r="332" spans="1:22" ht="13.7" customHeight="1" x14ac:dyDescent="0.25">
      <c r="A332" s="100">
        <v>43252</v>
      </c>
      <c r="B332" s="137">
        <v>693.28700000000003</v>
      </c>
      <c r="C332" s="90">
        <v>5044.46</v>
      </c>
      <c r="D332" s="258">
        <v>5172.55</v>
      </c>
      <c r="E332" s="138">
        <v>3.7726000000000002</v>
      </c>
      <c r="F332" s="138">
        <v>3.7732000000000001</v>
      </c>
      <c r="G332" s="90">
        <v>204.2</v>
      </c>
      <c r="H332" s="138"/>
      <c r="I332" s="138">
        <f t="shared" si="6"/>
        <v>15.330271803019594</v>
      </c>
      <c r="J332" s="138"/>
      <c r="K332" s="138"/>
      <c r="L332" s="138"/>
      <c r="M332" s="144"/>
    </row>
    <row r="333" spans="1:22" ht="13.7" customHeight="1" x14ac:dyDescent="0.25">
      <c r="A333" s="100">
        <v>43282</v>
      </c>
      <c r="B333" s="137">
        <v>696.8</v>
      </c>
      <c r="C333" s="90">
        <v>5061.1099999999997</v>
      </c>
      <c r="D333" s="258">
        <v>5185.4799999999996</v>
      </c>
      <c r="E333" s="138">
        <v>3.8281000000000001</v>
      </c>
      <c r="F333" s="138">
        <v>3.8288000000000002</v>
      </c>
      <c r="G333" s="90">
        <v>204.3</v>
      </c>
      <c r="H333" s="138"/>
      <c r="I333" s="138">
        <f t="shared" si="6"/>
        <v>15.886518514104882</v>
      </c>
      <c r="J333" s="138"/>
      <c r="K333" s="138"/>
      <c r="L333" s="138"/>
      <c r="M333" s="144"/>
    </row>
    <row r="334" spans="1:22" ht="13.7" customHeight="1" x14ac:dyDescent="0.25">
      <c r="A334" s="100">
        <v>43313</v>
      </c>
      <c r="B334" s="137">
        <v>701.67700000000002</v>
      </c>
      <c r="C334" s="90">
        <v>5056.5600000000004</v>
      </c>
      <c r="D334" s="258">
        <v>5185.4799999999996</v>
      </c>
      <c r="E334" s="138">
        <v>3.9291999999999998</v>
      </c>
      <c r="F334" s="138">
        <v>3.9298000000000002</v>
      </c>
      <c r="G334" s="90">
        <v>203.4</v>
      </c>
      <c r="H334" s="138"/>
      <c r="I334" s="138">
        <f t="shared" si="6"/>
        <v>16.085580835394495</v>
      </c>
      <c r="J334" s="138"/>
      <c r="K334" s="138"/>
      <c r="L334" s="138"/>
      <c r="M334" s="144"/>
    </row>
    <row r="335" spans="1:22" ht="13.7" customHeight="1" x14ac:dyDescent="0.25">
      <c r="A335" s="100">
        <v>43344</v>
      </c>
      <c r="B335" s="137">
        <v>712.37300000000005</v>
      </c>
      <c r="C335" s="90">
        <v>5080.83</v>
      </c>
      <c r="D335" s="258">
        <v>5201.04</v>
      </c>
      <c r="E335" s="138">
        <v>4.1158999999999999</v>
      </c>
      <c r="F335" s="138">
        <v>4.1165000000000003</v>
      </c>
      <c r="G335" s="90">
        <v>203.6</v>
      </c>
      <c r="H335" s="138"/>
      <c r="I335" s="138">
        <f t="shared" si="6"/>
        <v>16.374106790532405</v>
      </c>
      <c r="J335" s="138"/>
      <c r="K335" s="138"/>
      <c r="L335" s="138"/>
      <c r="M335" s="144"/>
    </row>
    <row r="336" spans="1:22" ht="13.7" customHeight="1" x14ac:dyDescent="0.25">
      <c r="A336" s="100">
        <v>43374</v>
      </c>
      <c r="B336" s="137">
        <v>718.68399999999997</v>
      </c>
      <c r="C336" s="90">
        <v>5103.6899999999996</v>
      </c>
      <c r="D336" s="258">
        <v>5221.84</v>
      </c>
      <c r="E336" s="138">
        <v>3.7578</v>
      </c>
      <c r="F336" s="138">
        <v>3.7584</v>
      </c>
      <c r="G336" s="90">
        <v>204.6</v>
      </c>
      <c r="H336" s="138"/>
      <c r="I336" s="138">
        <f t="shared" si="6"/>
        <v>17.026577941612523</v>
      </c>
      <c r="J336" s="138"/>
      <c r="K336" s="138"/>
      <c r="L336" s="138"/>
      <c r="M336" s="144"/>
    </row>
    <row r="337" spans="1:13" ht="13.7" customHeight="1" x14ac:dyDescent="0.25">
      <c r="A337" s="100">
        <v>43405</v>
      </c>
      <c r="B337" s="137">
        <v>715.16600000000005</v>
      </c>
      <c r="C337" s="90">
        <v>5092.97</v>
      </c>
      <c r="D337" s="258">
        <v>5208.79</v>
      </c>
      <c r="E337" s="138">
        <v>3.786</v>
      </c>
      <c r="F337" s="138">
        <v>3.7867000000000002</v>
      </c>
      <c r="G337" s="90">
        <v>202.3</v>
      </c>
      <c r="H337" s="138"/>
      <c r="I337" s="138">
        <f t="shared" si="6"/>
        <v>16.018227616233951</v>
      </c>
      <c r="J337" s="138"/>
      <c r="K337" s="138"/>
      <c r="L337" s="138"/>
      <c r="M337" s="144"/>
    </row>
    <row r="338" spans="1:13" ht="13.7" customHeight="1" x14ac:dyDescent="0.25">
      <c r="A338" s="100">
        <v>43435</v>
      </c>
      <c r="B338" s="137">
        <v>707.44100000000003</v>
      </c>
      <c r="C338" s="90">
        <v>5100.6099999999997</v>
      </c>
      <c r="D338" s="258">
        <v>5216.08</v>
      </c>
      <c r="E338" s="138">
        <v>3.8843999999999999</v>
      </c>
      <c r="F338" s="138">
        <v>3.8851</v>
      </c>
      <c r="G338" s="90">
        <v>201</v>
      </c>
      <c r="H338" s="138"/>
      <c r="I338" s="138">
        <f t="shared" si="6"/>
        <v>15.952607658270349</v>
      </c>
      <c r="J338" s="138"/>
      <c r="K338" s="138"/>
      <c r="L338" s="138"/>
      <c r="M338" s="144"/>
    </row>
    <row r="339" spans="1:13" ht="13.7" customHeight="1" x14ac:dyDescent="0.25">
      <c r="A339" s="100">
        <v>43466</v>
      </c>
      <c r="B339" s="137">
        <v>707.48800000000006</v>
      </c>
      <c r="C339" s="90">
        <v>5116.93</v>
      </c>
      <c r="D339" s="258">
        <v>5234.8599999999997</v>
      </c>
      <c r="E339" s="138">
        <v>3.7410999999999999</v>
      </c>
      <c r="F339" s="138">
        <v>3.7416999999999998</v>
      </c>
      <c r="G339" s="90">
        <v>199.1</v>
      </c>
      <c r="H339" s="138"/>
      <c r="I339" s="138">
        <f t="shared" si="6"/>
        <v>16.130435367870142</v>
      </c>
      <c r="J339" s="138"/>
      <c r="K339" s="138"/>
      <c r="L339" s="138"/>
      <c r="M339" s="144"/>
    </row>
    <row r="340" spans="1:13" ht="13.7" customHeight="1" x14ac:dyDescent="0.25">
      <c r="A340" s="100">
        <v>43497</v>
      </c>
      <c r="B340" s="137">
        <v>713.74699999999996</v>
      </c>
      <c r="C340" s="90">
        <v>5138.93</v>
      </c>
      <c r="D340" s="258">
        <v>5263.13</v>
      </c>
      <c r="E340" s="138">
        <v>3.7229999999999999</v>
      </c>
      <c r="F340" s="138">
        <v>3.7235999999999998</v>
      </c>
      <c r="G340" s="90">
        <v>199.2</v>
      </c>
      <c r="H340" s="138"/>
      <c r="I340" s="138">
        <f t="shared" si="6"/>
        <v>15.586779617168663</v>
      </c>
      <c r="J340" s="138"/>
      <c r="K340" s="138"/>
      <c r="L340" s="138"/>
      <c r="M340" s="144"/>
    </row>
    <row r="341" spans="1:13" ht="13.7" customHeight="1" x14ac:dyDescent="0.25">
      <c r="A341" s="100">
        <v>43525</v>
      </c>
      <c r="B341" s="137">
        <v>722.70699999999999</v>
      </c>
      <c r="C341" s="90">
        <v>5177.47</v>
      </c>
      <c r="D341" s="258">
        <v>5303.66</v>
      </c>
      <c r="E341" s="138">
        <v>3.8458999999999999</v>
      </c>
      <c r="F341" s="138">
        <v>3.8464999999999998</v>
      </c>
      <c r="G341" s="90">
        <v>200.8</v>
      </c>
      <c r="H341" s="138"/>
      <c r="I341" s="138">
        <f t="shared" si="6"/>
        <v>15.575989361301454</v>
      </c>
      <c r="J341" s="138"/>
      <c r="K341" s="138"/>
      <c r="L341" s="138"/>
      <c r="M341" s="144"/>
    </row>
    <row r="342" spans="1:13" ht="13.7" customHeight="1" x14ac:dyDescent="0.25">
      <c r="A342" s="100">
        <v>43556</v>
      </c>
      <c r="B342" s="137">
        <v>729.346</v>
      </c>
      <c r="C342" s="90">
        <v>5206.9799999999996</v>
      </c>
      <c r="D342" s="258">
        <v>5335.48</v>
      </c>
      <c r="E342" s="138">
        <v>3.8956</v>
      </c>
      <c r="F342" s="138">
        <v>3.8961999999999999</v>
      </c>
      <c r="G342" s="90">
        <v>202.1</v>
      </c>
      <c r="H342" s="138"/>
      <c r="I342" s="138">
        <f t="shared" si="6"/>
        <v>16.094331068886031</v>
      </c>
      <c r="J342" s="138"/>
      <c r="K342" s="138"/>
      <c r="L342" s="138"/>
      <c r="M342" s="144"/>
    </row>
    <row r="343" spans="1:13" ht="13.7" customHeight="1" x14ac:dyDescent="0.25">
      <c r="A343" s="100">
        <v>43586</v>
      </c>
      <c r="B343" s="137">
        <v>732.59500000000003</v>
      </c>
      <c r="C343" s="90">
        <v>5213.75</v>
      </c>
      <c r="D343" s="258">
        <v>5343.48</v>
      </c>
      <c r="E343" s="138">
        <v>4.0008999999999997</v>
      </c>
      <c r="F343" s="138">
        <v>4.0015000000000001</v>
      </c>
      <c r="G343" s="90">
        <v>201.7</v>
      </c>
      <c r="H343" s="138"/>
      <c r="I343" s="138">
        <f t="shared" si="6"/>
        <v>16.36251705531512</v>
      </c>
      <c r="J343" s="138"/>
      <c r="K343" s="138"/>
      <c r="L343" s="138"/>
      <c r="M343" s="144"/>
    </row>
    <row r="344" spans="1:13" ht="13.7" customHeight="1" x14ac:dyDescent="0.25">
      <c r="A344" s="100">
        <v>43617</v>
      </c>
      <c r="B344" s="137">
        <v>738.42100000000005</v>
      </c>
      <c r="C344" s="90">
        <v>5214.2700000000004</v>
      </c>
      <c r="D344" s="258">
        <v>5344.01</v>
      </c>
      <c r="E344" s="138">
        <v>3.8582000000000001</v>
      </c>
      <c r="F344" s="138">
        <v>3.8588</v>
      </c>
      <c r="G344" s="90">
        <v>200.3</v>
      </c>
      <c r="H344" s="138"/>
      <c r="I344" s="138">
        <f t="shared" si="6"/>
        <v>16.680228165344339</v>
      </c>
      <c r="J344" s="138"/>
      <c r="K344" s="138"/>
      <c r="L344" s="138"/>
      <c r="M344" s="144"/>
    </row>
    <row r="345" spans="1:13" ht="13.7" customHeight="1" x14ac:dyDescent="0.25">
      <c r="A345" s="100">
        <v>43647</v>
      </c>
      <c r="B345" s="137">
        <v>741.346</v>
      </c>
      <c r="C345" s="90">
        <v>5224.18</v>
      </c>
      <c r="D345" s="258">
        <v>5349.35</v>
      </c>
      <c r="E345" s="138">
        <v>3.7787000000000002</v>
      </c>
      <c r="F345" s="138">
        <v>3.7793000000000001</v>
      </c>
      <c r="G345" s="90">
        <v>200.7</v>
      </c>
      <c r="H345" s="138"/>
      <c r="I345" s="138">
        <f t="shared" si="6"/>
        <v>16.198230655374999</v>
      </c>
      <c r="J345" s="138">
        <v>6.3280000000000003</v>
      </c>
      <c r="K345" s="150">
        <v>2.4E-2</v>
      </c>
      <c r="L345" s="150"/>
      <c r="M345" s="144"/>
    </row>
    <row r="346" spans="1:13" ht="13.7" customHeight="1" x14ac:dyDescent="0.25">
      <c r="A346" s="100">
        <v>43678</v>
      </c>
      <c r="B346" s="137">
        <v>736.40200000000004</v>
      </c>
      <c r="C346" s="90">
        <v>5229.93</v>
      </c>
      <c r="D346" s="258">
        <v>5355.77</v>
      </c>
      <c r="E346" s="138">
        <v>4.0194000000000001</v>
      </c>
      <c r="F346" s="138">
        <v>4.0199999999999996</v>
      </c>
      <c r="G346" s="90">
        <v>199.2</v>
      </c>
      <c r="H346" s="138"/>
      <c r="I346" s="138">
        <f t="shared" si="6"/>
        <v>15.997879299803785</v>
      </c>
      <c r="J346" s="138">
        <v>6.3280000000000003</v>
      </c>
      <c r="K346" s="150">
        <v>2.4E-2</v>
      </c>
      <c r="L346" s="150"/>
      <c r="M346" s="144"/>
    </row>
    <row r="347" spans="1:13" ht="13.7" customHeight="1" x14ac:dyDescent="0.25">
      <c r="A347" s="100">
        <v>43709</v>
      </c>
      <c r="B347" s="137">
        <v>736.36199999999997</v>
      </c>
      <c r="C347" s="90">
        <v>5227.84</v>
      </c>
      <c r="D347" s="258">
        <v>5353.09</v>
      </c>
      <c r="E347" s="138">
        <v>4.1208999999999998</v>
      </c>
      <c r="F347" s="138">
        <v>4.1215000000000002</v>
      </c>
      <c r="G347" s="90">
        <v>198.4</v>
      </c>
      <c r="H347" s="138"/>
      <c r="I347" s="138">
        <f t="shared" si="6"/>
        <v>16.607768563099555</v>
      </c>
      <c r="J347" s="138">
        <v>6.3280000000000003</v>
      </c>
      <c r="K347" s="150">
        <v>2.4E-2</v>
      </c>
      <c r="L347" s="150"/>
      <c r="M347" s="144"/>
    </row>
    <row r="348" spans="1:13" ht="13.7" customHeight="1" x14ac:dyDescent="0.25">
      <c r="A348" s="100">
        <v>43739</v>
      </c>
      <c r="B348" s="137">
        <v>741.33299999999997</v>
      </c>
      <c r="C348" s="90">
        <v>5233.07</v>
      </c>
      <c r="D348" s="258">
        <v>5355.23</v>
      </c>
      <c r="E348" s="138">
        <v>4.0864000000000003</v>
      </c>
      <c r="F348" s="138">
        <v>4.0869999999999997</v>
      </c>
      <c r="G348" s="90">
        <v>198.6</v>
      </c>
      <c r="H348" s="138"/>
      <c r="I348" s="138">
        <f t="shared" si="6"/>
        <v>16.863681214223796</v>
      </c>
      <c r="J348" s="138">
        <v>6.3280000000000003</v>
      </c>
      <c r="K348" s="150">
        <v>2.4E-2</v>
      </c>
      <c r="L348" s="150"/>
      <c r="M348" s="144"/>
    </row>
    <row r="349" spans="1:13" ht="13.7" customHeight="1" x14ac:dyDescent="0.25">
      <c r="A349" s="100">
        <v>43770</v>
      </c>
      <c r="B349" s="137">
        <v>743.55799999999999</v>
      </c>
      <c r="C349" s="90">
        <v>5259.76</v>
      </c>
      <c r="D349" s="258">
        <v>5384.15</v>
      </c>
      <c r="E349" s="138">
        <v>4.1547000000000001</v>
      </c>
      <c r="F349" s="138">
        <v>4.1553000000000004</v>
      </c>
      <c r="G349" s="90">
        <v>199</v>
      </c>
      <c r="H349" s="138"/>
      <c r="I349" s="138">
        <f t="shared" si="6"/>
        <v>16.802719250246138</v>
      </c>
      <c r="J349" s="138">
        <v>6.3280000000000003</v>
      </c>
      <c r="K349" s="150">
        <v>2.4E-2</v>
      </c>
      <c r="L349" s="150"/>
      <c r="M349" s="144"/>
    </row>
    <row r="350" spans="1:13" ht="13.7" customHeight="1" x14ac:dyDescent="0.25">
      <c r="A350" s="100">
        <v>43800</v>
      </c>
      <c r="B350" s="137">
        <v>759.11199999999997</v>
      </c>
      <c r="C350" s="90">
        <v>5320.25</v>
      </c>
      <c r="D350" s="258">
        <v>5449.84</v>
      </c>
      <c r="E350" s="138">
        <v>4.1089000000000002</v>
      </c>
      <c r="F350" s="138">
        <v>4.1096000000000004</v>
      </c>
      <c r="G350" s="90">
        <v>199</v>
      </c>
      <c r="H350" s="138"/>
      <c r="I350" s="138">
        <f t="shared" si="6"/>
        <v>17.046768532926777</v>
      </c>
      <c r="J350" s="138">
        <v>6.3280000000000003</v>
      </c>
      <c r="K350" s="150">
        <v>2.4E-2</v>
      </c>
      <c r="L350" s="150"/>
      <c r="M350" s="144"/>
    </row>
    <row r="351" spans="1:13" ht="13.7" customHeight="1" x14ac:dyDescent="0.25">
      <c r="A351" s="100">
        <v>43831</v>
      </c>
      <c r="B351" s="137">
        <v>762.73299999999995</v>
      </c>
      <c r="C351" s="90">
        <v>5331.42</v>
      </c>
      <c r="D351" s="258">
        <v>5460.19</v>
      </c>
      <c r="E351" s="138">
        <v>4.1489000000000003</v>
      </c>
      <c r="F351" s="138">
        <v>4.1494999999999997</v>
      </c>
      <c r="G351" s="90">
        <v>199.3</v>
      </c>
      <c r="H351" s="138"/>
      <c r="I351" s="138">
        <f t="shared" si="6"/>
        <v>17.003844457988933</v>
      </c>
      <c r="J351" s="138">
        <v>6.3280000000000003</v>
      </c>
      <c r="K351" s="150">
        <v>2.4E-2</v>
      </c>
      <c r="L351" s="150"/>
      <c r="M351" s="144"/>
    </row>
    <row r="352" spans="1:13" ht="13.7" customHeight="1" x14ac:dyDescent="0.25">
      <c r="A352" s="100">
        <v>43862</v>
      </c>
      <c r="B352" s="137">
        <v>762.423</v>
      </c>
      <c r="C352" s="90">
        <v>5344.75</v>
      </c>
      <c r="D352" s="258">
        <v>5469.47</v>
      </c>
      <c r="E352" s="138">
        <v>4.3403999999999998</v>
      </c>
      <c r="F352" s="138">
        <v>4.3410000000000002</v>
      </c>
      <c r="G352" s="90">
        <v>196.7</v>
      </c>
      <c r="H352" s="138"/>
      <c r="I352" s="138">
        <f t="shared" si="6"/>
        <v>17.164941222240174</v>
      </c>
      <c r="J352" s="138">
        <v>6.3280000000000003</v>
      </c>
      <c r="K352" s="150">
        <v>2.4E-2</v>
      </c>
      <c r="L352" s="150"/>
      <c r="M352" s="144"/>
    </row>
    <row r="353" spans="1:15" ht="13.7" customHeight="1" x14ac:dyDescent="0.25">
      <c r="A353" s="100">
        <v>43891</v>
      </c>
      <c r="B353" s="137">
        <v>771.90800000000002</v>
      </c>
      <c r="C353" s="90">
        <v>5348.49</v>
      </c>
      <c r="D353" s="258">
        <v>5479.32</v>
      </c>
      <c r="E353" s="138">
        <v>4.8832000000000004</v>
      </c>
      <c r="F353" s="138">
        <v>4.8838999999999997</v>
      </c>
      <c r="G353" s="90">
        <v>193.1</v>
      </c>
      <c r="H353" s="138"/>
      <c r="I353" s="138">
        <f t="shared" si="6"/>
        <v>17.569947951444206</v>
      </c>
      <c r="J353" s="138">
        <v>6.3280000000000003</v>
      </c>
      <c r="K353" s="150">
        <v>2.4E-2</v>
      </c>
      <c r="L353" s="150"/>
      <c r="M353" s="144"/>
    </row>
    <row r="354" spans="1:15" ht="13.7" customHeight="1" x14ac:dyDescent="0.25">
      <c r="A354" s="100">
        <v>43922</v>
      </c>
      <c r="B354" s="137">
        <v>778.101</v>
      </c>
      <c r="C354" s="90">
        <v>5331.91</v>
      </c>
      <c r="D354" s="258">
        <v>5466.72</v>
      </c>
      <c r="E354" s="138">
        <v>5.3250000000000002</v>
      </c>
      <c r="F354" s="138">
        <v>5.3255999999999997</v>
      </c>
      <c r="G354" s="90">
        <v>185.5</v>
      </c>
      <c r="H354" s="138"/>
      <c r="I354" s="138">
        <f t="shared" si="6"/>
        <v>18.97811497583843</v>
      </c>
      <c r="J354" s="138">
        <v>6.3280000000000003</v>
      </c>
      <c r="K354" s="150">
        <v>2.4E-2</v>
      </c>
      <c r="L354" s="150"/>
      <c r="M354" s="144"/>
    </row>
    <row r="355" spans="1:15" ht="13.7" customHeight="1" x14ac:dyDescent="0.25">
      <c r="A355" s="100">
        <v>43952</v>
      </c>
      <c r="B355" s="137">
        <v>780.28</v>
      </c>
      <c r="C355" s="90">
        <v>5311.65</v>
      </c>
      <c r="D355" s="258">
        <v>5453.05</v>
      </c>
      <c r="E355" s="138">
        <v>5.6429</v>
      </c>
      <c r="F355" s="138">
        <v>5.6433999999999997</v>
      </c>
      <c r="G355" s="90">
        <v>188.6</v>
      </c>
      <c r="H355" s="138"/>
      <c r="I355" s="138">
        <f t="shared" si="6"/>
        <v>19.694281192683984</v>
      </c>
      <c r="J355" s="138">
        <v>6.3280000000000003</v>
      </c>
      <c r="K355" s="150">
        <v>2.4E-2</v>
      </c>
      <c r="L355" s="150"/>
      <c r="M355" s="144"/>
    </row>
    <row r="356" spans="1:15" ht="13.7" customHeight="1" x14ac:dyDescent="0.25">
      <c r="A356" s="100">
        <v>43983</v>
      </c>
      <c r="B356" s="137">
        <v>792.42899999999997</v>
      </c>
      <c r="C356" s="90">
        <v>5325.46</v>
      </c>
      <c r="D356" s="258">
        <v>5469.41</v>
      </c>
      <c r="E356" s="138">
        <v>5.1959999999999997</v>
      </c>
      <c r="F356" s="138">
        <v>5.1966000000000001</v>
      </c>
      <c r="G356" s="90">
        <v>191.2</v>
      </c>
      <c r="H356" s="138"/>
      <c r="I356" s="138">
        <f t="shared" si="6"/>
        <v>20.864787315066579</v>
      </c>
      <c r="J356" s="138">
        <v>6.3280000000000003</v>
      </c>
      <c r="K356" s="150">
        <v>2.4E-2</v>
      </c>
      <c r="L356" s="150"/>
      <c r="M356" s="144"/>
    </row>
    <row r="357" spans="1:15" ht="13.7" customHeight="1" x14ac:dyDescent="0.25">
      <c r="A357" s="100">
        <v>44013</v>
      </c>
      <c r="B357" s="137">
        <v>810.08299999999997</v>
      </c>
      <c r="C357" s="90">
        <v>5344.63</v>
      </c>
      <c r="D357" s="258">
        <v>5493.48</v>
      </c>
      <c r="E357" s="138">
        <v>5.2796000000000003</v>
      </c>
      <c r="F357" s="138">
        <v>5.2801999999999998</v>
      </c>
      <c r="G357" s="90">
        <v>193</v>
      </c>
      <c r="H357" s="138"/>
      <c r="I357" s="138">
        <f t="shared" si="6"/>
        <v>19.86770837194738</v>
      </c>
      <c r="J357" s="138">
        <v>6.4870000000000001</v>
      </c>
      <c r="K357" s="150">
        <v>2.4E-2</v>
      </c>
      <c r="L357" s="150"/>
      <c r="M357" s="144"/>
    </row>
    <row r="358" spans="1:15" ht="13.7" customHeight="1" x14ac:dyDescent="0.25">
      <c r="A358" s="100">
        <v>44044</v>
      </c>
      <c r="B358" s="137">
        <v>832.31299999999999</v>
      </c>
      <c r="C358" s="90">
        <v>5357.46</v>
      </c>
      <c r="D358" s="258">
        <v>5513.26</v>
      </c>
      <c r="E358" s="138">
        <v>5.4606000000000003</v>
      </c>
      <c r="F358" s="138">
        <v>5.4611999999999998</v>
      </c>
      <c r="G358" s="90">
        <v>194.3</v>
      </c>
      <c r="H358" s="138"/>
      <c r="I358" s="138">
        <f t="shared" si="6"/>
        <v>20.361087270641089</v>
      </c>
      <c r="J358" s="138">
        <v>6.4870000000000001</v>
      </c>
      <c r="K358" s="150">
        <v>2.4E-2</v>
      </c>
      <c r="L358" s="150"/>
      <c r="M358" s="144"/>
    </row>
    <row r="359" spans="1:15" ht="13.7" customHeight="1" x14ac:dyDescent="0.25">
      <c r="A359" s="100">
        <v>44075</v>
      </c>
      <c r="B359" s="137">
        <v>868.44200000000001</v>
      </c>
      <c r="C359" s="90">
        <v>5391.75</v>
      </c>
      <c r="D359" s="258">
        <v>5561.23</v>
      </c>
      <c r="E359" s="138">
        <v>5.3989000000000003</v>
      </c>
      <c r="F359" s="138">
        <v>5.3994999999999997</v>
      </c>
      <c r="G359" s="90">
        <v>195.5</v>
      </c>
      <c r="H359" s="138"/>
      <c r="I359" s="138">
        <f t="shared" si="6"/>
        <v>21.13277834418259</v>
      </c>
      <c r="J359" s="138">
        <v>6.4870000000000001</v>
      </c>
      <c r="K359" s="150">
        <v>2.4E-2</v>
      </c>
      <c r="L359" s="150"/>
      <c r="M359" s="144"/>
    </row>
    <row r="360" spans="1:15" ht="13.7" customHeight="1" x14ac:dyDescent="0.25">
      <c r="A360" s="100">
        <v>44105</v>
      </c>
      <c r="B360" s="137">
        <v>896.505</v>
      </c>
      <c r="C360" s="90">
        <v>5438.12</v>
      </c>
      <c r="D360" s="258">
        <v>5610.72</v>
      </c>
      <c r="E360" s="138">
        <v>5.6252000000000004</v>
      </c>
      <c r="F360" s="138">
        <v>5.6257999999999999</v>
      </c>
      <c r="G360" s="90">
        <v>196.5</v>
      </c>
      <c r="H360" s="138"/>
      <c r="I360" s="138">
        <f t="shared" si="6"/>
        <v>21.269457541291981</v>
      </c>
      <c r="J360" s="138">
        <v>6.4870000000000001</v>
      </c>
      <c r="K360" s="150">
        <v>2.4E-2</v>
      </c>
      <c r="L360" s="150"/>
      <c r="M360" s="144"/>
    </row>
    <row r="361" spans="1:15" ht="13.7" customHeight="1" x14ac:dyDescent="0.25">
      <c r="A361" s="100">
        <v>44136</v>
      </c>
      <c r="B361" s="137">
        <v>925.88699999999994</v>
      </c>
      <c r="C361" s="90">
        <v>5486.52</v>
      </c>
      <c r="D361" s="258">
        <v>5664.02</v>
      </c>
      <c r="E361" s="138">
        <v>5.4172000000000002</v>
      </c>
      <c r="F361" s="138">
        <v>5.4177999999999997</v>
      </c>
      <c r="G361" s="90">
        <v>198.3</v>
      </c>
      <c r="H361" s="138"/>
      <c r="I361" s="138">
        <f t="shared" si="6"/>
        <v>22.195282329216511</v>
      </c>
      <c r="J361" s="138">
        <v>6.4870000000000001</v>
      </c>
      <c r="K361" s="150">
        <v>2.4E-2</v>
      </c>
      <c r="L361" s="150"/>
      <c r="M361" s="270">
        <f>12*894300*J361</f>
        <v>69615889.200000003</v>
      </c>
      <c r="N361" s="271">
        <f>4613016*K361*(94.55*B361/B$195)</f>
        <v>27723815.128877539</v>
      </c>
    </row>
    <row r="362" spans="1:15" ht="13.7" customHeight="1" x14ac:dyDescent="0.25">
      <c r="A362" s="100">
        <v>44166</v>
      </c>
      <c r="B362" s="137">
        <v>934.75800000000004</v>
      </c>
      <c r="C362" s="90">
        <v>5560.59</v>
      </c>
      <c r="D362" s="258">
        <v>5746.71</v>
      </c>
      <c r="E362" s="138">
        <v>5.1448999999999998</v>
      </c>
      <c r="F362" s="138">
        <v>5.1456</v>
      </c>
      <c r="G362" s="90">
        <v>200.5</v>
      </c>
      <c r="H362" s="138"/>
      <c r="I362" s="138">
        <f t="shared" si="6"/>
        <v>21.903167888254842</v>
      </c>
      <c r="J362" s="138">
        <v>6.4870000000000001</v>
      </c>
      <c r="K362" s="150">
        <v>2.4E-2</v>
      </c>
      <c r="L362" s="150"/>
      <c r="M362" s="144"/>
    </row>
    <row r="363" spans="1:15" ht="13.7" customHeight="1" x14ac:dyDescent="0.25">
      <c r="A363" s="100">
        <v>44197</v>
      </c>
      <c r="B363" s="137">
        <v>958.84400000000005</v>
      </c>
      <c r="C363" s="90">
        <v>5574.49</v>
      </c>
      <c r="D363" s="258">
        <v>5762.23</v>
      </c>
      <c r="E363" s="138">
        <v>5.3555999999999999</v>
      </c>
      <c r="F363" s="138">
        <v>5.3562000000000003</v>
      </c>
      <c r="G363" s="90">
        <v>204.8</v>
      </c>
      <c r="H363" s="138"/>
      <c r="I363" s="138">
        <f t="shared" si="6"/>
        <v>21.311470200719878</v>
      </c>
      <c r="J363" s="138">
        <v>6.4870000000000001</v>
      </c>
      <c r="K363" s="150">
        <v>2.4E-2</v>
      </c>
      <c r="L363" s="150"/>
      <c r="M363" s="144"/>
      <c r="N363" s="144"/>
    </row>
    <row r="364" spans="1:15" ht="13.7" customHeight="1" x14ac:dyDescent="0.25">
      <c r="A364" s="100">
        <v>44228</v>
      </c>
      <c r="B364" s="137">
        <v>983.06299999999999</v>
      </c>
      <c r="C364" s="90">
        <v>5622.43</v>
      </c>
      <c r="D364" s="258">
        <v>5809.48</v>
      </c>
      <c r="E364" s="138">
        <v>5.4158999999999997</v>
      </c>
      <c r="F364" s="138">
        <v>5.4165000000000001</v>
      </c>
      <c r="G364" s="90">
        <v>210.6</v>
      </c>
      <c r="H364" s="150"/>
      <c r="I364" s="138">
        <f t="shared" si="6"/>
        <v>22.446033721568956</v>
      </c>
      <c r="J364" s="138">
        <v>6.4870000000000001</v>
      </c>
      <c r="K364" s="150">
        <v>2.4E-2</v>
      </c>
      <c r="L364" s="150"/>
      <c r="M364" s="144"/>
      <c r="O364" s="144"/>
    </row>
    <row r="365" spans="1:15" ht="13.7" customHeight="1" x14ac:dyDescent="0.25">
      <c r="A365" s="100">
        <v>44256</v>
      </c>
      <c r="B365" s="137">
        <v>1011.948</v>
      </c>
      <c r="C365" s="90">
        <v>5674.72</v>
      </c>
      <c r="D365" s="261">
        <v>5859.44</v>
      </c>
      <c r="E365" s="138">
        <v>5.6455000000000002</v>
      </c>
      <c r="F365" s="138">
        <v>5.6460999999999997</v>
      </c>
      <c r="G365" s="151">
        <v>216.3</v>
      </c>
      <c r="H365" s="150"/>
      <c r="I365" s="152">
        <f t="shared" si="6"/>
        <v>23.256067868045783</v>
      </c>
      <c r="J365" s="138">
        <v>6.4870000000000001</v>
      </c>
      <c r="K365" s="150">
        <v>2.4E-2</v>
      </c>
      <c r="L365" s="150"/>
      <c r="M365" s="144"/>
      <c r="O365" s="144"/>
    </row>
    <row r="366" spans="1:15" ht="13.7" customHeight="1" x14ac:dyDescent="0.25">
      <c r="A366" s="100">
        <v>44287</v>
      </c>
      <c r="B366" s="137">
        <v>1027.211</v>
      </c>
      <c r="C366" s="90">
        <v>5692.31</v>
      </c>
      <c r="D366" s="261">
        <v>5881.71</v>
      </c>
      <c r="E366" s="138">
        <v>5.5614999999999997</v>
      </c>
      <c r="F366" s="138">
        <v>5.5621</v>
      </c>
      <c r="G366" s="151">
        <v>217.5</v>
      </c>
      <c r="H366" s="150"/>
      <c r="I366" s="152">
        <f t="shared" si="6"/>
        <v>24.651163011203032</v>
      </c>
      <c r="J366" s="138">
        <v>6.4870000000000001</v>
      </c>
      <c r="K366" s="150">
        <v>2.4E-2</v>
      </c>
      <c r="L366" s="150"/>
      <c r="M366" s="144"/>
      <c r="O366" s="144"/>
    </row>
    <row r="367" spans="1:15" ht="13.7" customHeight="1" x14ac:dyDescent="0.25">
      <c r="A367" s="100">
        <v>44317</v>
      </c>
      <c r="B367" s="137">
        <v>1069.289</v>
      </c>
      <c r="C367" s="90">
        <v>5739.56</v>
      </c>
      <c r="D367" s="261">
        <v>5938.17</v>
      </c>
      <c r="E367" s="138">
        <v>5.2904</v>
      </c>
      <c r="F367" s="138">
        <v>5.2911000000000001</v>
      </c>
      <c r="G367" s="151">
        <v>224.4</v>
      </c>
      <c r="H367" s="150"/>
      <c r="I367" s="152">
        <f t="shared" si="6"/>
        <v>24.570129827328902</v>
      </c>
      <c r="J367" s="138">
        <v>6.4870000000000001</v>
      </c>
      <c r="K367" s="150">
        <v>2.4E-2</v>
      </c>
      <c r="L367" s="150"/>
      <c r="M367" s="264"/>
      <c r="O367" s="144"/>
    </row>
    <row r="368" spans="1:15" ht="13.7" customHeight="1" x14ac:dyDescent="0.25">
      <c r="A368" s="100">
        <v>44348</v>
      </c>
      <c r="B368" s="137">
        <v>1075.7329999999999</v>
      </c>
      <c r="C368" s="90">
        <v>5769.98</v>
      </c>
      <c r="D368" s="261">
        <v>5973.8</v>
      </c>
      <c r="E368" s="138">
        <v>5.0312999999999999</v>
      </c>
      <c r="F368" s="138">
        <v>5.0319000000000003</v>
      </c>
      <c r="G368" s="151">
        <v>228.5</v>
      </c>
      <c r="H368" s="150"/>
      <c r="I368" s="152">
        <f t="shared" si="6"/>
        <v>24.486838324754594</v>
      </c>
      <c r="J368" s="138">
        <v>6.4870000000000001</v>
      </c>
      <c r="K368" s="150">
        <v>2.4E-2</v>
      </c>
      <c r="L368" s="150"/>
      <c r="M368" s="264"/>
      <c r="O368" s="144"/>
    </row>
    <row r="369" spans="1:15" ht="13.7" customHeight="1" x14ac:dyDescent="0.25">
      <c r="A369" s="100">
        <v>44378</v>
      </c>
      <c r="B369" s="153">
        <v>1081.7571048</v>
      </c>
      <c r="C369" s="154">
        <v>5797.6759039999988</v>
      </c>
      <c r="D369" s="262">
        <f t="shared" ref="D369:D381" si="7">G369/G368-1</f>
        <v>3.1281130499827281E-3</v>
      </c>
      <c r="E369" s="150">
        <f>0.52*E368+0.26*E367+0.13*E366+0.06*E365+0.03*E364</f>
        <v>5.2159820000000003</v>
      </c>
      <c r="F369" s="150">
        <f>0.52*F368+0.26*F367+0.13*F366+0.06*F365+0.03*F364</f>
        <v>5.2166079999999999</v>
      </c>
      <c r="G369" s="154">
        <f>G368*(G368/G332)^(1/36)</f>
        <v>229.21477383192106</v>
      </c>
      <c r="H369" s="150"/>
      <c r="I369" s="150">
        <f t="shared" si="6"/>
        <v>23.95791196864014</v>
      </c>
      <c r="J369" s="138"/>
      <c r="K369" s="150"/>
      <c r="L369" s="150"/>
      <c r="M369" s="264"/>
      <c r="O369" s="144"/>
    </row>
    <row r="370" spans="1:15" ht="13.7" customHeight="1" x14ac:dyDescent="0.25">
      <c r="A370" s="100">
        <v>44409</v>
      </c>
      <c r="B370" s="153">
        <v>1086.73318748208</v>
      </c>
      <c r="C370" s="154">
        <v>5813.3296289407981</v>
      </c>
      <c r="D370" s="262">
        <f t="shared" si="7"/>
        <v>3.201501092611192E-3</v>
      </c>
      <c r="E370" s="150">
        <f t="shared" ref="E370:F381" si="8">0.52*E369+0.26*E368+0.13*E367+0.06*E366+0.03*E365</f>
        <v>5.2112556399999992</v>
      </c>
      <c r="F370" s="150">
        <f t="shared" si="8"/>
        <v>5.21188216</v>
      </c>
      <c r="G370" s="154">
        <f t="shared" ref="G370:G381" si="9">G369*(G369/G333)^(1/36)</f>
        <v>229.94860518078659</v>
      </c>
      <c r="H370" s="150"/>
      <c r="I370" s="150">
        <f t="shared" si="6"/>
        <v>24.689954762879239</v>
      </c>
      <c r="J370" s="138"/>
      <c r="K370" s="150"/>
      <c r="L370" s="150"/>
      <c r="M370" s="144"/>
    </row>
    <row r="371" spans="1:15" ht="13.7" customHeight="1" x14ac:dyDescent="0.25">
      <c r="A371" s="100">
        <v>44440</v>
      </c>
      <c r="B371" s="153">
        <v>1092.058180100742</v>
      </c>
      <c r="C371" s="154">
        <v>5830.1882848647256</v>
      </c>
      <c r="D371" s="262">
        <f t="shared" si="7"/>
        <v>3.4136283314012417E-3</v>
      </c>
      <c r="E371" s="150">
        <f t="shared" si="8"/>
        <v>5.2043462527999997</v>
      </c>
      <c r="F371" s="150">
        <f t="shared" si="8"/>
        <v>5.2049728032000004</v>
      </c>
      <c r="G371" s="154">
        <f t="shared" si="9"/>
        <v>230.73356425419792</v>
      </c>
      <c r="H371" s="150"/>
      <c r="I371" s="150">
        <f t="shared" si="6"/>
        <v>24.761764515847965</v>
      </c>
      <c r="J371" s="138"/>
      <c r="K371" s="150"/>
      <c r="L371" s="150"/>
      <c r="M371" s="144"/>
    </row>
    <row r="372" spans="1:15" ht="13.7" customHeight="1" x14ac:dyDescent="0.25">
      <c r="A372" s="100">
        <v>44470</v>
      </c>
      <c r="B372" s="153">
        <v>1097.5184710012456</v>
      </c>
      <c r="C372" s="154">
        <v>5849.4279062047799</v>
      </c>
      <c r="D372" s="262">
        <f t="shared" si="7"/>
        <v>3.4812220569462315E-3</v>
      </c>
      <c r="E372" s="150">
        <f t="shared" si="8"/>
        <v>5.1998541778559995</v>
      </c>
      <c r="F372" s="150">
        <f t="shared" si="8"/>
        <v>5.2004812592639995</v>
      </c>
      <c r="G372" s="154">
        <f t="shared" si="9"/>
        <v>231.53679902735746</v>
      </c>
      <c r="H372" s="150"/>
      <c r="I372" s="150">
        <f t="shared" si="6"/>
        <v>24.831998130511444</v>
      </c>
      <c r="J372" s="150"/>
      <c r="K372" s="150"/>
      <c r="L372" s="150"/>
      <c r="M372" s="144"/>
    </row>
    <row r="373" spans="1:15" ht="13.7" customHeight="1" x14ac:dyDescent="0.25">
      <c r="A373" s="100">
        <v>44501</v>
      </c>
      <c r="B373" s="153">
        <v>1103.0060633562518</v>
      </c>
      <c r="C373" s="154">
        <v>5869.3159610858766</v>
      </c>
      <c r="D373" s="262">
        <f t="shared" si="7"/>
        <v>3.4415186524949792E-3</v>
      </c>
      <c r="E373" s="150">
        <f t="shared" si="8"/>
        <v>5.1984153514131197</v>
      </c>
      <c r="F373" s="150">
        <f t="shared" si="8"/>
        <v>5.19904134444928</v>
      </c>
      <c r="G373" s="154">
        <f t="shared" si="9"/>
        <v>232.3336372399491</v>
      </c>
      <c r="H373" s="150"/>
      <c r="I373" s="150">
        <f t="shared" si="6"/>
        <v>24.912804100029632</v>
      </c>
      <c r="J373" s="150"/>
      <c r="K373" s="150"/>
      <c r="L373" s="150"/>
      <c r="M373" s="144"/>
    </row>
    <row r="374" spans="1:15" ht="13.7" customHeight="1" x14ac:dyDescent="0.25">
      <c r="A374" s="100">
        <v>44531</v>
      </c>
      <c r="B374" s="153">
        <v>1108.4107930666974</v>
      </c>
      <c r="C374" s="154">
        <v>5896.3148145068708</v>
      </c>
      <c r="D374" s="262">
        <f t="shared" si="7"/>
        <v>3.8524763937195505E-3</v>
      </c>
      <c r="E374" s="150">
        <f t="shared" si="8"/>
        <v>5.2008578802413821</v>
      </c>
      <c r="F374" s="150">
        <f t="shared" si="8"/>
        <v>5.2014842605382654</v>
      </c>
      <c r="G374" s="154">
        <f t="shared" si="9"/>
        <v>233.22869709288301</v>
      </c>
      <c r="H374" s="150"/>
      <c r="I374" s="150">
        <f t="shared" si="6"/>
        <v>25.003896677468095</v>
      </c>
      <c r="J374" s="150"/>
      <c r="K374" s="150"/>
      <c r="L374" s="150"/>
      <c r="M374" s="144"/>
    </row>
    <row r="375" spans="1:15" ht="13.7" customHeight="1" x14ac:dyDescent="0.25">
      <c r="A375" s="100">
        <v>44562</v>
      </c>
      <c r="B375" s="153">
        <v>1113.3986416354974</v>
      </c>
      <c r="C375" s="154">
        <v>5917.541547839096</v>
      </c>
      <c r="D375" s="262">
        <f t="shared" si="7"/>
        <v>4.1395052002575206E-3</v>
      </c>
      <c r="E375" s="150">
        <f t="shared" si="8"/>
        <v>5.2006135765822101</v>
      </c>
      <c r="F375" s="150">
        <f t="shared" si="8"/>
        <v>5.2012399617330303</v>
      </c>
      <c r="G375" s="154">
        <f t="shared" si="9"/>
        <v>234.19414849734829</v>
      </c>
      <c r="H375" s="150"/>
      <c r="I375" s="150">
        <f t="shared" si="6"/>
        <v>25.115886526551005</v>
      </c>
      <c r="J375" s="150"/>
      <c r="K375" s="150"/>
      <c r="L375" s="150"/>
      <c r="M375" s="144"/>
    </row>
    <row r="376" spans="1:15" ht="13.7" customHeight="1" x14ac:dyDescent="0.25">
      <c r="A376" s="100">
        <v>44593</v>
      </c>
      <c r="B376" s="153">
        <v>1117.6295564737122</v>
      </c>
      <c r="C376" s="154">
        <v>5941.8034681852359</v>
      </c>
      <c r="D376" s="262">
        <f t="shared" si="7"/>
        <v>4.5197181069684955E-3</v>
      </c>
      <c r="E376" s="150">
        <f t="shared" si="8"/>
        <v>5.2004577426245744</v>
      </c>
      <c r="F376" s="150">
        <f t="shared" si="8"/>
        <v>5.2010841222713706</v>
      </c>
      <c r="G376" s="154">
        <f t="shared" si="9"/>
        <v>235.25264003085783</v>
      </c>
      <c r="H376" s="150"/>
      <c r="I376" s="150">
        <f t="shared" si="6"/>
        <v>25.221421717901244</v>
      </c>
      <c r="J376" s="150"/>
      <c r="K376" s="150"/>
      <c r="L376" s="150"/>
      <c r="M376" s="144"/>
    </row>
    <row r="377" spans="1:15" ht="13.7" customHeight="1" x14ac:dyDescent="0.25">
      <c r="A377" s="100">
        <v>44621</v>
      </c>
      <c r="B377" s="153">
        <v>1122.2118376552544</v>
      </c>
      <c r="C377" s="154">
        <v>5960.8172392834294</v>
      </c>
      <c r="D377" s="262">
        <f t="shared" si="7"/>
        <v>4.6315441390900602E-3</v>
      </c>
      <c r="E377" s="150">
        <f t="shared" si="8"/>
        <v>5.2004096269280007</v>
      </c>
      <c r="F377" s="150">
        <f t="shared" si="8"/>
        <v>5.2010360059465519</v>
      </c>
      <c r="G377" s="154">
        <f t="shared" si="9"/>
        <v>236.34222301699822</v>
      </c>
      <c r="H377" s="150"/>
      <c r="I377" s="150">
        <f t="shared" si="6"/>
        <v>25.329979305601469</v>
      </c>
      <c r="J377" s="150"/>
      <c r="K377" s="150"/>
      <c r="L377" s="150"/>
      <c r="M377" s="144"/>
    </row>
    <row r="378" spans="1:15" ht="13.7" customHeight="1" x14ac:dyDescent="0.25">
      <c r="A378" s="100">
        <v>44652</v>
      </c>
      <c r="B378" s="153">
        <v>1126.1395790870479</v>
      </c>
      <c r="C378" s="154">
        <v>5981.0840178969938</v>
      </c>
      <c r="D378" s="262">
        <f t="shared" si="7"/>
        <v>4.5372473981799555E-3</v>
      </c>
      <c r="E378" s="150">
        <f t="shared" si="8"/>
        <v>5.2004157173975143</v>
      </c>
      <c r="F378" s="150">
        <f t="shared" si="8"/>
        <v>5.2010420858738318</v>
      </c>
      <c r="G378" s="154">
        <f t="shared" si="9"/>
        <v>237.41456615346215</v>
      </c>
      <c r="H378" s="150"/>
      <c r="I378" s="150">
        <f t="shared" si="6"/>
        <v>25.443505428639199</v>
      </c>
      <c r="J378" s="150"/>
      <c r="K378" s="150"/>
      <c r="L378" s="150"/>
      <c r="M378" s="144"/>
    </row>
    <row r="379" spans="1:15" ht="13.7" customHeight="1" x14ac:dyDescent="0.25">
      <c r="A379" s="100">
        <v>44682</v>
      </c>
      <c r="B379" s="153">
        <v>1129.8558396980352</v>
      </c>
      <c r="C379" s="154">
        <v>5997.2329447453149</v>
      </c>
      <c r="D379" s="262">
        <f t="shared" si="7"/>
        <v>4.4834990764168747E-3</v>
      </c>
      <c r="E379" s="150">
        <f t="shared" si="8"/>
        <v>5.2004447335913566</v>
      </c>
      <c r="F379" s="150">
        <f t="shared" si="8"/>
        <v>5.2010711076159035</v>
      </c>
      <c r="G379" s="154">
        <f t="shared" si="9"/>
        <v>238.4790141415391</v>
      </c>
      <c r="H379" s="150"/>
      <c r="I379" s="150">
        <f t="shared" si="6"/>
        <v>25.551880430374261</v>
      </c>
      <c r="J379" s="150"/>
      <c r="K379" s="150"/>
      <c r="L379" s="150"/>
      <c r="M379" s="144"/>
    </row>
    <row r="380" spans="1:15" ht="13.7" customHeight="1" x14ac:dyDescent="0.25">
      <c r="A380" s="100">
        <v>44713</v>
      </c>
      <c r="B380" s="153">
        <v>1133.9233207209481</v>
      </c>
      <c r="C380" s="154">
        <v>6011.6263038127036</v>
      </c>
      <c r="D380" s="262">
        <f t="shared" si="7"/>
        <v>4.6636151406662663E-3</v>
      </c>
      <c r="E380" s="150">
        <f t="shared" si="8"/>
        <v>5.2004384713464402</v>
      </c>
      <c r="F380" s="150">
        <f t="shared" si="8"/>
        <v>5.2010648452487915</v>
      </c>
      <c r="G380" s="154">
        <f t="shared" si="9"/>
        <v>239.59118848262074</v>
      </c>
      <c r="H380" s="150"/>
      <c r="I380" s="150">
        <f t="shared" si="6"/>
        <v>25.658428654725551</v>
      </c>
      <c r="J380" s="150"/>
      <c r="K380" s="150"/>
      <c r="L380" s="150"/>
      <c r="M380" s="144"/>
    </row>
    <row r="381" spans="1:15" ht="13.7" customHeight="1" x14ac:dyDescent="0.25">
      <c r="A381" s="100">
        <v>44743</v>
      </c>
      <c r="B381" s="153">
        <v>1137.2116983510389</v>
      </c>
      <c r="C381" s="154">
        <v>6026.655369572235</v>
      </c>
      <c r="D381" s="262">
        <f t="shared" si="7"/>
        <v>4.9878940815126782E-3</v>
      </c>
      <c r="E381" s="150">
        <f t="shared" si="8"/>
        <v>5.2004359889899945</v>
      </c>
      <c r="F381" s="150">
        <f t="shared" si="8"/>
        <v>5.201062362698039</v>
      </c>
      <c r="G381" s="154">
        <f t="shared" si="9"/>
        <v>240.78624395363579</v>
      </c>
      <c r="H381" s="150"/>
      <c r="I381" s="150">
        <f t="shared" si="6"/>
        <v>25.77074688395529</v>
      </c>
      <c r="J381" s="150"/>
      <c r="K381" s="150"/>
      <c r="L381" s="150"/>
      <c r="M381" s="144"/>
    </row>
    <row r="382" spans="1:15" ht="13.7" customHeight="1" x14ac:dyDescent="0.25">
      <c r="A382" s="100">
        <v>44774</v>
      </c>
      <c r="B382" s="153"/>
      <c r="C382" s="154"/>
      <c r="D382" s="262"/>
      <c r="E382" s="150"/>
      <c r="F382" s="150"/>
      <c r="G382" s="154"/>
      <c r="H382" s="150"/>
      <c r="I382" s="150"/>
      <c r="J382" s="150"/>
      <c r="K382" s="150"/>
      <c r="L382" s="150"/>
      <c r="M382" s="92"/>
    </row>
    <row r="383" spans="1:15" ht="13.7" customHeight="1" x14ac:dyDescent="0.25">
      <c r="A383" s="100">
        <v>44805</v>
      </c>
      <c r="B383" s="153"/>
      <c r="C383" s="154"/>
      <c r="D383" s="262"/>
      <c r="E383" s="150"/>
      <c r="F383" s="150"/>
      <c r="G383" s="154"/>
      <c r="H383" s="150"/>
      <c r="I383" s="150"/>
      <c r="J383" s="150"/>
      <c r="K383" s="150"/>
      <c r="L383" s="150"/>
      <c r="M383" s="92"/>
    </row>
    <row r="384" spans="1:15" ht="13.7" customHeight="1" x14ac:dyDescent="0.25">
      <c r="A384" s="100">
        <v>44835</v>
      </c>
      <c r="B384" s="153"/>
      <c r="C384" s="154"/>
      <c r="D384" s="262"/>
      <c r="E384" s="150"/>
      <c r="F384" s="150"/>
      <c r="G384" s="154"/>
      <c r="H384" s="150"/>
      <c r="I384" s="150"/>
      <c r="J384" s="150"/>
      <c r="K384" s="150"/>
      <c r="L384" s="150"/>
      <c r="M384" s="92"/>
    </row>
    <row r="385" spans="1:13" ht="13.7" customHeight="1" x14ac:dyDescent="0.25">
      <c r="A385" s="100">
        <v>44866</v>
      </c>
      <c r="B385" s="153"/>
      <c r="C385" s="154"/>
      <c r="D385" s="262"/>
      <c r="E385" s="150"/>
      <c r="F385" s="150"/>
      <c r="G385" s="154"/>
      <c r="H385" s="150"/>
      <c r="I385" s="150"/>
      <c r="J385" s="150"/>
      <c r="K385" s="150"/>
      <c r="L385" s="150"/>
      <c r="M385" s="92"/>
    </row>
    <row r="386" spans="1:13" ht="13.7" customHeight="1" x14ac:dyDescent="0.25">
      <c r="A386" s="100">
        <v>44896</v>
      </c>
      <c r="B386" s="153"/>
      <c r="C386" s="154"/>
      <c r="D386" s="262"/>
      <c r="E386" s="150"/>
      <c r="F386" s="150"/>
      <c r="G386" s="154"/>
      <c r="H386" s="150"/>
      <c r="I386" s="150"/>
      <c r="J386" s="150"/>
      <c r="K386" s="150"/>
      <c r="L386" s="150"/>
      <c r="M386" s="92"/>
    </row>
    <row r="387" spans="1:13" ht="13.7" customHeight="1" x14ac:dyDescent="0.25">
      <c r="A387" s="100">
        <v>44927</v>
      </c>
      <c r="B387" s="153"/>
      <c r="C387" s="154"/>
      <c r="D387" s="262"/>
      <c r="E387" s="150"/>
      <c r="F387" s="150"/>
      <c r="G387" s="154"/>
      <c r="H387" s="150"/>
      <c r="I387" s="150"/>
      <c r="J387" s="150"/>
      <c r="K387" s="150"/>
      <c r="L387" s="150"/>
      <c r="M387" s="92"/>
    </row>
    <row r="388" spans="1:13" ht="13.7" customHeight="1" x14ac:dyDescent="0.25">
      <c r="A388" s="100">
        <v>44958</v>
      </c>
      <c r="B388" s="155"/>
      <c r="C388" s="156"/>
      <c r="D388" s="263"/>
      <c r="E388" s="157"/>
      <c r="F388" s="157"/>
      <c r="G388" s="156"/>
      <c r="H388" s="157"/>
      <c r="I388" s="157"/>
      <c r="J388" s="157"/>
      <c r="K388" s="157"/>
      <c r="L388" s="157"/>
    </row>
    <row r="389" spans="1:13" ht="13.7" customHeight="1" x14ac:dyDescent="0.25">
      <c r="A389" s="100">
        <v>44986</v>
      </c>
      <c r="B389" s="155"/>
      <c r="C389" s="156"/>
      <c r="D389" s="263"/>
      <c r="E389" s="157"/>
      <c r="F389" s="157"/>
      <c r="G389" s="156"/>
      <c r="H389" s="157"/>
      <c r="I389" s="157"/>
      <c r="J389" s="157"/>
      <c r="K389" s="157"/>
      <c r="L389" s="157"/>
    </row>
    <row r="390" spans="1:13" ht="13.7" customHeight="1" x14ac:dyDescent="0.25">
      <c r="A390" s="100">
        <v>45017</v>
      </c>
      <c r="B390" s="155"/>
      <c r="C390" s="156"/>
      <c r="D390" s="263"/>
      <c r="E390" s="157"/>
      <c r="F390" s="157"/>
      <c r="G390" s="156"/>
      <c r="H390" s="157"/>
      <c r="I390" s="157"/>
      <c r="J390" s="157"/>
      <c r="K390" s="157"/>
      <c r="L390" s="157"/>
    </row>
    <row r="391" spans="1:13" ht="13.7" customHeight="1" x14ac:dyDescent="0.25">
      <c r="A391" s="100">
        <v>45047</v>
      </c>
      <c r="B391" s="155"/>
      <c r="C391" s="156"/>
      <c r="D391" s="263"/>
      <c r="E391" s="157"/>
      <c r="F391" s="157"/>
      <c r="G391" s="156"/>
      <c r="H391" s="157"/>
      <c r="I391" s="157"/>
      <c r="J391" s="157"/>
      <c r="K391" s="157"/>
      <c r="L391" s="157"/>
    </row>
    <row r="392" spans="1:13" ht="13.7" customHeight="1" x14ac:dyDescent="0.25">
      <c r="A392" s="100">
        <v>45078</v>
      </c>
      <c r="B392" s="155"/>
      <c r="C392" s="156"/>
      <c r="D392" s="263"/>
      <c r="E392" s="157"/>
      <c r="F392" s="157"/>
      <c r="G392" s="156"/>
      <c r="H392" s="157"/>
      <c r="I392" s="157"/>
      <c r="J392" s="157"/>
      <c r="K392" s="157"/>
      <c r="L392" s="157"/>
    </row>
    <row r="393" spans="1:13" ht="13.7" customHeight="1" x14ac:dyDescent="0.25">
      <c r="A393" s="100">
        <v>45108</v>
      </c>
      <c r="B393" s="155"/>
      <c r="C393" s="156"/>
      <c r="D393" s="263"/>
      <c r="E393" s="157"/>
      <c r="F393" s="157"/>
      <c r="G393" s="156"/>
      <c r="H393" s="157"/>
      <c r="I393" s="157"/>
      <c r="J393" s="157"/>
      <c r="K393" s="157"/>
      <c r="L393" s="157"/>
    </row>
    <row r="394" spans="1:13" ht="13.7" customHeight="1" x14ac:dyDescent="0.25">
      <c r="A394" s="100">
        <v>45139</v>
      </c>
      <c r="B394" s="155"/>
      <c r="C394" s="156"/>
      <c r="D394" s="263"/>
      <c r="E394" s="157"/>
      <c r="F394" s="157"/>
      <c r="G394" s="156"/>
      <c r="H394" s="157"/>
      <c r="I394" s="157"/>
      <c r="J394" s="157"/>
      <c r="K394" s="157"/>
      <c r="L394" s="157"/>
    </row>
    <row r="395" spans="1:13" ht="13.7" customHeight="1" x14ac:dyDescent="0.25">
      <c r="A395" s="100">
        <v>45170</v>
      </c>
      <c r="B395" s="155"/>
      <c r="C395" s="156"/>
      <c r="D395" s="263"/>
      <c r="E395" s="157"/>
      <c r="F395" s="157"/>
      <c r="G395" s="156"/>
      <c r="H395" s="157"/>
      <c r="I395" s="157"/>
      <c r="J395" s="157"/>
      <c r="K395" s="157"/>
      <c r="L395" s="157"/>
    </row>
    <row r="396" spans="1:13" ht="13.7" customHeight="1" x14ac:dyDescent="0.25">
      <c r="A396" s="100">
        <v>45200</v>
      </c>
      <c r="B396" s="155"/>
      <c r="C396" s="156"/>
      <c r="D396" s="263"/>
      <c r="E396" s="157"/>
      <c r="F396" s="157"/>
      <c r="G396" s="156"/>
      <c r="H396" s="157"/>
      <c r="I396" s="157"/>
      <c r="J396" s="157"/>
      <c r="K396" s="157"/>
      <c r="L396" s="157"/>
    </row>
    <row r="397" spans="1:13" ht="13.7" customHeight="1" x14ac:dyDescent="0.25">
      <c r="A397" s="100">
        <v>45231</v>
      </c>
      <c r="B397" s="155"/>
      <c r="C397" s="156"/>
      <c r="D397" s="263"/>
      <c r="E397" s="157"/>
      <c r="F397" s="157"/>
      <c r="G397" s="156"/>
      <c r="H397" s="157"/>
      <c r="I397" s="157"/>
      <c r="J397" s="157"/>
      <c r="K397" s="157"/>
      <c r="L397" s="157"/>
    </row>
    <row r="398" spans="1:13" ht="13.7" customHeight="1" x14ac:dyDescent="0.25">
      <c r="A398" s="100">
        <v>45261</v>
      </c>
      <c r="B398" s="155"/>
      <c r="C398" s="156"/>
      <c r="D398" s="263"/>
      <c r="E398" s="157"/>
      <c r="F398" s="157"/>
      <c r="G398" s="156"/>
      <c r="H398" s="157"/>
      <c r="I398" s="157"/>
      <c r="J398" s="157"/>
      <c r="K398" s="157"/>
      <c r="L398" s="157"/>
    </row>
    <row r="399" spans="1:13" ht="13.7" customHeight="1" x14ac:dyDescent="0.25">
      <c r="A399" s="100">
        <v>45292</v>
      </c>
      <c r="B399" s="155"/>
      <c r="C399" s="156"/>
      <c r="D399" s="263"/>
      <c r="E399" s="157"/>
      <c r="F399" s="157"/>
      <c r="G399" s="156"/>
      <c r="H399" s="157"/>
      <c r="I399" s="157"/>
      <c r="J399" s="157"/>
      <c r="K399" s="157"/>
      <c r="L399" s="157"/>
    </row>
    <row r="400" spans="1:13" ht="13.7" customHeight="1" x14ac:dyDescent="0.25">
      <c r="A400" s="100">
        <v>45323</v>
      </c>
      <c r="B400" s="155"/>
      <c r="C400" s="156"/>
      <c r="D400" s="263"/>
      <c r="E400" s="157"/>
      <c r="F400" s="157"/>
      <c r="G400" s="156"/>
      <c r="H400" s="157"/>
      <c r="I400" s="157"/>
      <c r="J400" s="157"/>
      <c r="K400" s="157"/>
      <c r="L400" s="157"/>
    </row>
    <row r="401" spans="1:12" ht="13.7" customHeight="1" x14ac:dyDescent="0.25">
      <c r="A401" s="100">
        <v>45352</v>
      </c>
      <c r="B401" s="155"/>
      <c r="C401" s="156"/>
      <c r="D401" s="263"/>
      <c r="E401" s="157"/>
      <c r="F401" s="157"/>
      <c r="G401" s="156"/>
      <c r="H401" s="157"/>
      <c r="I401" s="157"/>
      <c r="J401" s="157"/>
      <c r="K401" s="157"/>
      <c r="L401" s="157"/>
    </row>
    <row r="402" spans="1:12" ht="13.7" customHeight="1" x14ac:dyDescent="0.25">
      <c r="A402" s="100">
        <v>45383</v>
      </c>
      <c r="B402" s="155"/>
      <c r="C402" s="156"/>
      <c r="D402" s="263"/>
      <c r="E402" s="157"/>
      <c r="F402" s="157"/>
      <c r="G402" s="156"/>
      <c r="H402" s="157"/>
      <c r="I402" s="157"/>
      <c r="J402" s="157"/>
      <c r="K402" s="157"/>
      <c r="L402" s="157"/>
    </row>
    <row r="403" spans="1:12" ht="13.7" customHeight="1" x14ac:dyDescent="0.25">
      <c r="A403" s="100">
        <v>45413</v>
      </c>
      <c r="B403" s="155"/>
      <c r="C403" s="156"/>
      <c r="D403" s="263"/>
      <c r="E403" s="157"/>
      <c r="F403" s="157"/>
      <c r="G403" s="156"/>
      <c r="H403" s="157"/>
      <c r="I403" s="157"/>
      <c r="J403" s="157"/>
      <c r="K403" s="157"/>
      <c r="L403" s="157"/>
    </row>
    <row r="404" spans="1:12" ht="13.7" customHeight="1" x14ac:dyDescent="0.25">
      <c r="A404" s="100">
        <v>45444</v>
      </c>
      <c r="B404" s="155"/>
      <c r="C404" s="156"/>
      <c r="D404" s="263"/>
      <c r="E404" s="157"/>
      <c r="F404" s="157"/>
      <c r="G404" s="156"/>
      <c r="H404" s="157"/>
      <c r="I404" s="157"/>
      <c r="J404" s="157"/>
      <c r="K404" s="157"/>
      <c r="L404" s="157"/>
    </row>
    <row r="405" spans="1:12" ht="13.7" customHeight="1" x14ac:dyDescent="0.25">
      <c r="A405" s="100">
        <v>45474</v>
      </c>
      <c r="B405" s="155"/>
      <c r="C405" s="156"/>
      <c r="D405" s="263"/>
      <c r="E405" s="157"/>
      <c r="F405" s="157"/>
      <c r="G405" s="156"/>
      <c r="H405" s="157"/>
      <c r="I405" s="157"/>
      <c r="J405" s="157"/>
      <c r="K405" s="157"/>
      <c r="L405" s="157"/>
    </row>
    <row r="406" spans="1:12" ht="13.7" customHeight="1" x14ac:dyDescent="0.25">
      <c r="A406" s="100">
        <v>45505</v>
      </c>
      <c r="B406" s="155"/>
      <c r="C406" s="156"/>
      <c r="D406" s="263"/>
      <c r="E406" s="157"/>
      <c r="F406" s="157"/>
      <c r="G406" s="156"/>
      <c r="H406" s="157"/>
      <c r="I406" s="157"/>
      <c r="J406" s="157"/>
      <c r="K406" s="157"/>
      <c r="L406" s="157"/>
    </row>
    <row r="407" spans="1:12" ht="13.7" customHeight="1" x14ac:dyDescent="0.25">
      <c r="A407" s="100">
        <v>45536</v>
      </c>
      <c r="B407" s="155"/>
      <c r="C407" s="156"/>
      <c r="D407" s="263"/>
      <c r="E407" s="157"/>
      <c r="F407" s="157"/>
      <c r="G407" s="156"/>
      <c r="H407" s="157"/>
      <c r="I407" s="157"/>
      <c r="J407" s="157"/>
      <c r="K407" s="157"/>
      <c r="L407" s="157"/>
    </row>
    <row r="408" spans="1:12" ht="13.7" customHeight="1" x14ac:dyDescent="0.25">
      <c r="A408" s="100">
        <v>45566</v>
      </c>
      <c r="B408" s="155"/>
      <c r="C408" s="156"/>
      <c r="D408" s="263"/>
      <c r="E408" s="157"/>
      <c r="F408" s="157"/>
      <c r="G408" s="156"/>
      <c r="H408" s="157"/>
      <c r="I408" s="157"/>
      <c r="J408" s="157"/>
      <c r="K408" s="157"/>
      <c r="L408" s="157"/>
    </row>
    <row r="409" spans="1:12" ht="13.7" customHeight="1" x14ac:dyDescent="0.25">
      <c r="A409" s="100">
        <v>45597</v>
      </c>
      <c r="B409" s="155"/>
      <c r="C409" s="156"/>
      <c r="D409" s="263"/>
      <c r="E409" s="157"/>
      <c r="F409" s="157"/>
      <c r="G409" s="156"/>
      <c r="H409" s="157"/>
      <c r="I409" s="157"/>
      <c r="J409" s="157"/>
      <c r="K409" s="157"/>
      <c r="L409" s="157"/>
    </row>
    <row r="410" spans="1:12" ht="13.7" customHeight="1" x14ac:dyDescent="0.25">
      <c r="A410" s="100">
        <v>45627</v>
      </c>
      <c r="B410" s="155"/>
      <c r="C410" s="156"/>
      <c r="D410" s="263"/>
      <c r="E410" s="157"/>
      <c r="F410" s="157"/>
      <c r="G410" s="156"/>
      <c r="H410" s="157"/>
      <c r="I410" s="157"/>
      <c r="J410" s="157"/>
      <c r="K410" s="157"/>
      <c r="L410" s="157"/>
    </row>
    <row r="411" spans="1:12" ht="13.7" customHeight="1" x14ac:dyDescent="0.25">
      <c r="A411" s="100">
        <v>45658</v>
      </c>
      <c r="B411" s="155"/>
      <c r="C411" s="156"/>
      <c r="D411" s="263"/>
      <c r="E411" s="157"/>
      <c r="F411" s="157"/>
      <c r="G411" s="156"/>
      <c r="H411" s="157"/>
      <c r="I411" s="157"/>
      <c r="J411" s="157"/>
      <c r="K411" s="157"/>
      <c r="L411" s="157"/>
    </row>
    <row r="412" spans="1:12" ht="13.7" customHeight="1" x14ac:dyDescent="0.25">
      <c r="A412" s="100">
        <v>45689</v>
      </c>
      <c r="B412" s="155"/>
      <c r="C412" s="156"/>
      <c r="D412" s="263"/>
      <c r="E412" s="157"/>
      <c r="F412" s="157"/>
      <c r="G412" s="156"/>
      <c r="H412" s="157"/>
      <c r="I412" s="157"/>
      <c r="J412" s="157"/>
      <c r="K412" s="157"/>
      <c r="L412" s="157"/>
    </row>
    <row r="413" spans="1:12" ht="13.7" customHeight="1" x14ac:dyDescent="0.25">
      <c r="A413" s="100">
        <v>45717</v>
      </c>
      <c r="B413" s="155"/>
      <c r="C413" s="156"/>
      <c r="D413" s="263"/>
      <c r="E413" s="157"/>
      <c r="F413" s="157"/>
      <c r="G413" s="156"/>
      <c r="H413" s="157"/>
      <c r="I413" s="157"/>
      <c r="J413" s="157"/>
      <c r="K413" s="157"/>
      <c r="L413" s="157"/>
    </row>
    <row r="414" spans="1:12" ht="13.7" customHeight="1" x14ac:dyDescent="0.25">
      <c r="A414" s="100">
        <v>45748</v>
      </c>
      <c r="B414" s="155"/>
      <c r="C414" s="156"/>
      <c r="D414" s="263"/>
      <c r="E414" s="157"/>
      <c r="F414" s="157"/>
      <c r="G414" s="156"/>
      <c r="H414" s="157"/>
      <c r="I414" s="157"/>
      <c r="J414" s="157"/>
      <c r="K414" s="157"/>
      <c r="L414" s="157"/>
    </row>
    <row r="415" spans="1:12" ht="13.7" customHeight="1" x14ac:dyDescent="0.25">
      <c r="A415" s="100">
        <v>45778</v>
      </c>
      <c r="B415" s="155"/>
      <c r="C415" s="156"/>
      <c r="D415" s="263"/>
      <c r="E415" s="157"/>
      <c r="F415" s="157"/>
      <c r="G415" s="156"/>
      <c r="H415" s="157"/>
      <c r="I415" s="157"/>
      <c r="J415" s="157"/>
      <c r="K415" s="157"/>
      <c r="L415" s="157"/>
    </row>
    <row r="416" spans="1:12" ht="13.7" customHeight="1" x14ac:dyDescent="0.25">
      <c r="A416" s="100">
        <v>45809</v>
      </c>
      <c r="B416" s="155"/>
      <c r="C416" s="156"/>
      <c r="D416" s="263"/>
      <c r="E416" s="157"/>
      <c r="F416" s="157"/>
      <c r="G416" s="156"/>
      <c r="H416" s="157"/>
      <c r="I416" s="157"/>
      <c r="J416" s="157"/>
      <c r="K416" s="157"/>
      <c r="L416" s="157"/>
    </row>
    <row r="417" spans="1:12" ht="13.7" customHeight="1" x14ac:dyDescent="0.25">
      <c r="A417" s="100">
        <v>45839</v>
      </c>
      <c r="B417" s="155"/>
      <c r="C417" s="156"/>
      <c r="D417" s="263"/>
      <c r="E417" s="157"/>
      <c r="F417" s="157"/>
      <c r="G417" s="156"/>
      <c r="H417" s="157"/>
      <c r="I417" s="157"/>
      <c r="J417" s="157"/>
      <c r="K417" s="157"/>
      <c r="L417" s="157"/>
    </row>
    <row r="418" spans="1:12" ht="13.7" customHeight="1" x14ac:dyDescent="0.25">
      <c r="A418" s="100">
        <v>45870</v>
      </c>
      <c r="B418" s="155"/>
      <c r="C418" s="156"/>
      <c r="D418" s="263"/>
      <c r="E418" s="157"/>
      <c r="F418" s="157"/>
      <c r="G418" s="156"/>
      <c r="H418" s="157"/>
      <c r="I418" s="157"/>
      <c r="J418" s="157"/>
      <c r="K418" s="157"/>
      <c r="L418" s="157"/>
    </row>
    <row r="419" spans="1:12" ht="13.7" customHeight="1" x14ac:dyDescent="0.25">
      <c r="A419" s="100">
        <v>45901</v>
      </c>
      <c r="B419" s="155"/>
      <c r="C419" s="156"/>
      <c r="D419" s="263"/>
      <c r="E419" s="157"/>
      <c r="F419" s="157"/>
      <c r="G419" s="156"/>
      <c r="H419" s="157"/>
      <c r="I419" s="157"/>
      <c r="J419" s="157"/>
      <c r="K419" s="157"/>
      <c r="L419" s="157"/>
    </row>
    <row r="420" spans="1:12" ht="13.7" customHeight="1" x14ac:dyDescent="0.25">
      <c r="A420" s="100">
        <v>45931</v>
      </c>
      <c r="B420" s="155"/>
      <c r="C420" s="156"/>
      <c r="D420" s="263"/>
      <c r="E420" s="157"/>
      <c r="F420" s="157"/>
      <c r="G420" s="156"/>
      <c r="H420" s="157"/>
      <c r="I420" s="157"/>
      <c r="J420" s="157"/>
      <c r="K420" s="157"/>
      <c r="L420" s="157"/>
    </row>
    <row r="421" spans="1:12" ht="13.7" customHeight="1" x14ac:dyDescent="0.25">
      <c r="A421" s="100">
        <v>45962</v>
      </c>
      <c r="B421" s="155"/>
      <c r="C421" s="156"/>
      <c r="D421" s="263"/>
      <c r="E421" s="157"/>
      <c r="F421" s="157"/>
      <c r="G421" s="156"/>
      <c r="H421" s="157"/>
      <c r="I421" s="157"/>
      <c r="J421" s="157"/>
      <c r="K421" s="157"/>
      <c r="L421" s="157"/>
    </row>
    <row r="422" spans="1:12" ht="13.7" customHeight="1" x14ac:dyDescent="0.25">
      <c r="A422" s="100">
        <v>45992</v>
      </c>
      <c r="B422" s="155"/>
      <c r="C422" s="156"/>
      <c r="D422" s="263"/>
      <c r="E422" s="157"/>
      <c r="F422" s="157"/>
      <c r="G422" s="156"/>
      <c r="H422" s="157"/>
      <c r="I422" s="157"/>
      <c r="J422" s="157"/>
      <c r="K422" s="157"/>
      <c r="L422" s="157"/>
    </row>
    <row r="423" spans="1:12" ht="13.7" customHeight="1" x14ac:dyDescent="0.25">
      <c r="A423" s="100">
        <v>46023</v>
      </c>
      <c r="B423" s="155"/>
      <c r="C423" s="156"/>
      <c r="D423" s="263"/>
      <c r="E423" s="157"/>
      <c r="F423" s="157"/>
      <c r="G423" s="156"/>
      <c r="H423" s="157"/>
      <c r="I423" s="157"/>
      <c r="J423" s="157"/>
      <c r="K423" s="157"/>
      <c r="L423" s="157"/>
    </row>
    <row r="424" spans="1:12" ht="13.7" customHeight="1" x14ac:dyDescent="0.25">
      <c r="A424" s="100">
        <v>46054</v>
      </c>
      <c r="B424" s="155"/>
      <c r="C424" s="156"/>
      <c r="D424" s="263"/>
      <c r="E424" s="157"/>
      <c r="F424" s="157"/>
      <c r="G424" s="156"/>
      <c r="H424" s="157"/>
      <c r="I424" s="157"/>
      <c r="J424" s="157"/>
      <c r="K424" s="157"/>
      <c r="L424" s="157"/>
    </row>
    <row r="425" spans="1:12" ht="13.7" customHeight="1" x14ac:dyDescent="0.25">
      <c r="A425" s="100">
        <v>46082</v>
      </c>
      <c r="B425" s="155"/>
      <c r="C425" s="156"/>
      <c r="D425" s="263"/>
      <c r="E425" s="157"/>
      <c r="F425" s="157"/>
      <c r="G425" s="156"/>
      <c r="H425" s="157"/>
      <c r="I425" s="157"/>
      <c r="J425" s="157"/>
      <c r="K425" s="157"/>
      <c r="L425" s="157"/>
    </row>
    <row r="426" spans="1:12" ht="13.7" customHeight="1" x14ac:dyDescent="0.25">
      <c r="A426" s="100">
        <v>46113</v>
      </c>
      <c r="B426" s="155"/>
      <c r="C426" s="156"/>
      <c r="D426" s="263"/>
      <c r="E426" s="157"/>
      <c r="F426" s="157"/>
      <c r="G426" s="156"/>
      <c r="H426" s="157"/>
      <c r="I426" s="157"/>
      <c r="J426" s="157"/>
      <c r="K426" s="157"/>
      <c r="L426" s="157"/>
    </row>
    <row r="427" spans="1:12" ht="13.7" customHeight="1" x14ac:dyDescent="0.25">
      <c r="A427" s="100">
        <v>46143</v>
      </c>
      <c r="B427" s="155"/>
      <c r="C427" s="156"/>
      <c r="D427" s="263"/>
      <c r="E427" s="157"/>
      <c r="F427" s="157"/>
      <c r="G427" s="156"/>
      <c r="H427" s="157"/>
      <c r="I427" s="157"/>
      <c r="J427" s="157"/>
      <c r="K427" s="157"/>
      <c r="L427" s="157"/>
    </row>
    <row r="428" spans="1:12" ht="13.7" customHeight="1" x14ac:dyDescent="0.25">
      <c r="A428" s="100">
        <v>46174</v>
      </c>
      <c r="B428" s="155"/>
      <c r="C428" s="156"/>
      <c r="D428" s="263"/>
      <c r="E428" s="157"/>
      <c r="F428" s="157"/>
      <c r="G428" s="156"/>
      <c r="H428" s="157"/>
      <c r="I428" s="157"/>
      <c r="J428" s="157"/>
      <c r="K428" s="157"/>
      <c r="L428" s="157"/>
    </row>
    <row r="429" spans="1:12" ht="13.7" customHeight="1" x14ac:dyDescent="0.25">
      <c r="A429" s="100">
        <v>46204</v>
      </c>
      <c r="B429" s="155"/>
      <c r="C429" s="156"/>
      <c r="D429" s="263"/>
      <c r="E429" s="157"/>
      <c r="F429" s="157"/>
      <c r="G429" s="156"/>
      <c r="H429" s="157"/>
      <c r="I429" s="157"/>
      <c r="J429" s="157"/>
      <c r="K429" s="157"/>
      <c r="L429" s="157"/>
    </row>
    <row r="430" spans="1:12" ht="13.7" customHeight="1" x14ac:dyDescent="0.25">
      <c r="A430" s="100">
        <v>46235</v>
      </c>
      <c r="B430" s="155"/>
      <c r="C430" s="156"/>
      <c r="D430" s="263"/>
      <c r="E430" s="157"/>
      <c r="F430" s="157"/>
      <c r="G430" s="156"/>
      <c r="H430" s="157"/>
      <c r="I430" s="157"/>
      <c r="J430" s="157"/>
      <c r="K430" s="157"/>
      <c r="L430" s="157"/>
    </row>
    <row r="431" spans="1:12" ht="13.7" customHeight="1" x14ac:dyDescent="0.25">
      <c r="A431" s="100">
        <v>46266</v>
      </c>
      <c r="B431" s="155"/>
      <c r="C431" s="156"/>
      <c r="D431" s="263"/>
      <c r="E431" s="157"/>
      <c r="F431" s="157"/>
      <c r="G431" s="156"/>
      <c r="H431" s="157"/>
      <c r="I431" s="157"/>
      <c r="J431" s="157"/>
      <c r="K431" s="157"/>
      <c r="L431" s="157"/>
    </row>
    <row r="432" spans="1:12" ht="13.7" customHeight="1" x14ac:dyDescent="0.25">
      <c r="A432" s="100">
        <v>46296</v>
      </c>
      <c r="B432" s="155"/>
      <c r="C432" s="156"/>
      <c r="D432" s="263"/>
      <c r="E432" s="157"/>
      <c r="F432" s="157"/>
      <c r="G432" s="156"/>
      <c r="H432" s="157"/>
      <c r="I432" s="157"/>
      <c r="J432" s="157"/>
      <c r="K432" s="157"/>
      <c r="L432" s="157"/>
    </row>
    <row r="433" spans="1:12" ht="13.7" customHeight="1" x14ac:dyDescent="0.25">
      <c r="A433" s="100">
        <v>46327</v>
      </c>
      <c r="B433" s="155"/>
      <c r="C433" s="156"/>
      <c r="D433" s="263"/>
      <c r="E433" s="157"/>
      <c r="F433" s="157"/>
      <c r="G433" s="156"/>
      <c r="H433" s="157"/>
      <c r="I433" s="157"/>
      <c r="J433" s="157"/>
      <c r="K433" s="157"/>
      <c r="L433" s="157"/>
    </row>
    <row r="434" spans="1:12" ht="13.7" customHeight="1" x14ac:dyDescent="0.25">
      <c r="A434" s="100">
        <v>46357</v>
      </c>
      <c r="B434" s="155"/>
      <c r="C434" s="156"/>
      <c r="D434" s="263"/>
      <c r="E434" s="157"/>
      <c r="F434" s="157"/>
      <c r="G434" s="156"/>
      <c r="H434" s="157"/>
      <c r="I434" s="157"/>
      <c r="J434" s="157"/>
      <c r="K434" s="157"/>
      <c r="L434" s="157"/>
    </row>
    <row r="435" spans="1:12" ht="13.7" customHeight="1" x14ac:dyDescent="0.25">
      <c r="A435" s="100">
        <v>46388</v>
      </c>
      <c r="B435" s="155"/>
      <c r="C435" s="156"/>
      <c r="D435" s="263"/>
      <c r="E435" s="157"/>
      <c r="F435" s="157"/>
      <c r="G435" s="156"/>
      <c r="H435" s="157"/>
      <c r="I435" s="157"/>
      <c r="J435" s="157"/>
      <c r="K435" s="157"/>
      <c r="L435" s="157"/>
    </row>
    <row r="436" spans="1:12" ht="13.7" customHeight="1" x14ac:dyDescent="0.25">
      <c r="A436" s="100">
        <v>46419</v>
      </c>
      <c r="B436" s="155"/>
      <c r="C436" s="156"/>
      <c r="D436" s="263"/>
      <c r="E436" s="157"/>
      <c r="F436" s="157"/>
      <c r="G436" s="156"/>
      <c r="H436" s="157"/>
      <c r="I436" s="157"/>
      <c r="J436" s="157"/>
      <c r="K436" s="157"/>
      <c r="L436" s="157"/>
    </row>
    <row r="437" spans="1:12" ht="13.7" customHeight="1" x14ac:dyDescent="0.25">
      <c r="A437" s="100">
        <v>46447</v>
      </c>
      <c r="B437" s="155"/>
      <c r="C437" s="156"/>
      <c r="D437" s="263"/>
      <c r="E437" s="157"/>
      <c r="F437" s="157"/>
      <c r="G437" s="156"/>
      <c r="H437" s="157"/>
      <c r="I437" s="157"/>
      <c r="J437" s="157"/>
      <c r="K437" s="157"/>
      <c r="L437" s="157"/>
    </row>
    <row r="438" spans="1:12" ht="13.7" customHeight="1" x14ac:dyDescent="0.25">
      <c r="A438" s="100">
        <v>46478</v>
      </c>
      <c r="B438" s="155"/>
      <c r="C438" s="156"/>
      <c r="D438" s="263"/>
      <c r="E438" s="157"/>
      <c r="F438" s="157"/>
      <c r="G438" s="156"/>
      <c r="H438" s="157"/>
      <c r="I438" s="157"/>
      <c r="J438" s="157"/>
      <c r="K438" s="157"/>
      <c r="L438" s="157"/>
    </row>
    <row r="439" spans="1:12" ht="13.7" customHeight="1" x14ac:dyDescent="0.25">
      <c r="A439" s="100">
        <v>46508</v>
      </c>
      <c r="B439" s="155"/>
      <c r="C439" s="156"/>
      <c r="D439" s="263"/>
      <c r="E439" s="157"/>
      <c r="F439" s="157"/>
      <c r="G439" s="156"/>
      <c r="H439" s="157"/>
      <c r="I439" s="157"/>
      <c r="J439" s="157"/>
      <c r="K439" s="157"/>
      <c r="L439" s="157"/>
    </row>
    <row r="440" spans="1:12" ht="13.7" customHeight="1" x14ac:dyDescent="0.25">
      <c r="A440" s="100">
        <v>46539</v>
      </c>
      <c r="B440" s="155"/>
      <c r="C440" s="156"/>
      <c r="D440" s="263"/>
      <c r="E440" s="157"/>
      <c r="F440" s="157"/>
      <c r="G440" s="156"/>
      <c r="H440" s="157"/>
      <c r="I440" s="157"/>
      <c r="J440" s="157"/>
      <c r="K440" s="157"/>
      <c r="L440" s="157"/>
    </row>
    <row r="441" spans="1:12" ht="13.7" customHeight="1" x14ac:dyDescent="0.25">
      <c r="A441" s="100">
        <v>46569</v>
      </c>
      <c r="B441" s="155"/>
      <c r="C441" s="156"/>
      <c r="D441" s="263"/>
      <c r="E441" s="157"/>
      <c r="F441" s="157"/>
      <c r="G441" s="156"/>
      <c r="H441" s="157"/>
      <c r="I441" s="157"/>
      <c r="J441" s="157"/>
      <c r="K441" s="157"/>
      <c r="L441" s="157"/>
    </row>
    <row r="442" spans="1:12" ht="13.7" customHeight="1" x14ac:dyDescent="0.25">
      <c r="A442" s="100">
        <v>46600</v>
      </c>
      <c r="B442" s="155"/>
      <c r="C442" s="156"/>
      <c r="D442" s="263"/>
      <c r="E442" s="157"/>
      <c r="F442" s="157"/>
      <c r="G442" s="156"/>
      <c r="H442" s="157"/>
      <c r="I442" s="157"/>
      <c r="J442" s="157"/>
      <c r="K442" s="157"/>
      <c r="L442" s="157"/>
    </row>
    <row r="443" spans="1:12" ht="13.7" customHeight="1" x14ac:dyDescent="0.25">
      <c r="A443" s="100">
        <v>46631</v>
      </c>
      <c r="B443" s="155"/>
      <c r="C443" s="156"/>
      <c r="D443" s="263"/>
      <c r="E443" s="157"/>
      <c r="F443" s="157"/>
      <c r="G443" s="156"/>
      <c r="H443" s="157"/>
      <c r="I443" s="157"/>
      <c r="J443" s="157"/>
      <c r="K443" s="157"/>
      <c r="L443" s="157"/>
    </row>
    <row r="444" spans="1:12" ht="13.7" customHeight="1" x14ac:dyDescent="0.25">
      <c r="A444" s="100">
        <v>46661</v>
      </c>
      <c r="B444" s="155"/>
      <c r="C444" s="156"/>
      <c r="D444" s="263"/>
      <c r="E444" s="157"/>
      <c r="F444" s="157"/>
      <c r="G444" s="156"/>
      <c r="H444" s="157"/>
      <c r="I444" s="157"/>
      <c r="J444" s="157"/>
      <c r="K444" s="157"/>
      <c r="L444" s="157"/>
    </row>
    <row r="445" spans="1:12" ht="13.7" customHeight="1" x14ac:dyDescent="0.25">
      <c r="A445" s="100">
        <v>46692</v>
      </c>
      <c r="B445" s="155"/>
      <c r="C445" s="156"/>
      <c r="D445" s="263"/>
      <c r="E445" s="157"/>
      <c r="F445" s="157"/>
      <c r="G445" s="156"/>
      <c r="H445" s="157"/>
      <c r="I445" s="157"/>
      <c r="J445" s="157"/>
      <c r="K445" s="157"/>
      <c r="L445" s="157"/>
    </row>
    <row r="446" spans="1:12" ht="13.7" customHeight="1" x14ac:dyDescent="0.25">
      <c r="A446" s="100">
        <v>46722</v>
      </c>
      <c r="B446" s="155"/>
      <c r="C446" s="156"/>
      <c r="D446" s="263"/>
      <c r="E446" s="157"/>
      <c r="F446" s="157"/>
      <c r="G446" s="156"/>
      <c r="H446" s="157"/>
      <c r="I446" s="157"/>
      <c r="J446" s="157"/>
      <c r="K446" s="157"/>
      <c r="L446" s="157"/>
    </row>
    <row r="447" spans="1:12" ht="13.7" customHeight="1" x14ac:dyDescent="0.25">
      <c r="A447" s="100">
        <v>46753</v>
      </c>
      <c r="B447" s="155"/>
      <c r="C447" s="156"/>
      <c r="D447" s="263"/>
      <c r="E447" s="157"/>
      <c r="F447" s="157"/>
      <c r="G447" s="156"/>
      <c r="H447" s="157"/>
      <c r="I447" s="157"/>
      <c r="J447" s="157"/>
      <c r="K447" s="157"/>
      <c r="L447" s="157"/>
    </row>
    <row r="448" spans="1:12" ht="13.7" customHeight="1" x14ac:dyDescent="0.25">
      <c r="A448" s="100">
        <v>46784</v>
      </c>
      <c r="B448" s="155"/>
      <c r="C448" s="156"/>
      <c r="D448" s="263"/>
      <c r="E448" s="157"/>
      <c r="F448" s="157"/>
      <c r="G448" s="156"/>
      <c r="H448" s="157"/>
      <c r="I448" s="157"/>
      <c r="J448" s="157"/>
      <c r="K448" s="157"/>
      <c r="L448" s="157"/>
    </row>
    <row r="449" spans="1:12" ht="13.7" customHeight="1" x14ac:dyDescent="0.25">
      <c r="A449" s="100">
        <v>46813</v>
      </c>
      <c r="B449" s="155"/>
      <c r="C449" s="156"/>
      <c r="D449" s="263"/>
      <c r="E449" s="157"/>
      <c r="F449" s="157"/>
      <c r="G449" s="156"/>
      <c r="H449" s="157"/>
      <c r="I449" s="157"/>
      <c r="J449" s="157"/>
      <c r="K449" s="157"/>
      <c r="L449" s="157"/>
    </row>
    <row r="450" spans="1:12" ht="13.7" customHeight="1" x14ac:dyDescent="0.25">
      <c r="A450" s="100">
        <v>46844</v>
      </c>
      <c r="B450" s="155"/>
      <c r="C450" s="156"/>
      <c r="D450" s="263"/>
      <c r="E450" s="157"/>
      <c r="F450" s="157"/>
      <c r="G450" s="156"/>
      <c r="H450" s="157"/>
      <c r="I450" s="157"/>
      <c r="J450" s="157"/>
      <c r="K450" s="157"/>
      <c r="L450" s="157"/>
    </row>
    <row r="451" spans="1:12" ht="13.7" customHeight="1" x14ac:dyDescent="0.25">
      <c r="A451" s="100">
        <v>46874</v>
      </c>
      <c r="B451" s="155"/>
      <c r="C451" s="156"/>
      <c r="D451" s="263"/>
      <c r="E451" s="157"/>
      <c r="F451" s="157"/>
      <c r="G451" s="156"/>
      <c r="H451" s="157"/>
      <c r="I451" s="157"/>
      <c r="J451" s="157"/>
      <c r="K451" s="157"/>
      <c r="L451" s="157"/>
    </row>
    <row r="452" spans="1:12" ht="13.7" customHeight="1" x14ac:dyDescent="0.25">
      <c r="A452" s="100">
        <v>46905</v>
      </c>
      <c r="B452" s="155"/>
      <c r="C452" s="156"/>
      <c r="D452" s="263"/>
      <c r="E452" s="157"/>
      <c r="F452" s="157"/>
      <c r="G452" s="156"/>
      <c r="H452" s="157"/>
      <c r="I452" s="157"/>
      <c r="J452" s="157"/>
      <c r="K452" s="157"/>
      <c r="L452" s="157"/>
    </row>
    <row r="453" spans="1:12" ht="13.7" customHeight="1" x14ac:dyDescent="0.25">
      <c r="A453" s="100">
        <v>46935</v>
      </c>
      <c r="B453" s="155"/>
      <c r="C453" s="156"/>
      <c r="D453" s="263"/>
      <c r="E453" s="157"/>
      <c r="F453" s="157"/>
      <c r="G453" s="156"/>
      <c r="H453" s="157"/>
      <c r="I453" s="157"/>
      <c r="J453" s="157"/>
      <c r="K453" s="157"/>
      <c r="L453" s="157"/>
    </row>
    <row r="454" spans="1:12" ht="13.7" customHeight="1" x14ac:dyDescent="0.25">
      <c r="A454" s="100">
        <v>46966</v>
      </c>
      <c r="B454" s="155"/>
      <c r="C454" s="156"/>
      <c r="D454" s="263"/>
      <c r="E454" s="157"/>
      <c r="F454" s="157"/>
      <c r="G454" s="156"/>
      <c r="H454" s="157"/>
      <c r="I454" s="157"/>
      <c r="J454" s="157"/>
      <c r="K454" s="157"/>
      <c r="L454" s="157"/>
    </row>
    <row r="455" spans="1:12" ht="13.7" customHeight="1" x14ac:dyDescent="0.25">
      <c r="A455" s="100">
        <v>46997</v>
      </c>
      <c r="B455" s="155"/>
      <c r="C455" s="156"/>
      <c r="D455" s="263"/>
      <c r="E455" s="157"/>
      <c r="F455" s="157"/>
      <c r="G455" s="156"/>
      <c r="H455" s="157"/>
      <c r="I455" s="157"/>
      <c r="J455" s="157"/>
      <c r="K455" s="157"/>
      <c r="L455" s="157"/>
    </row>
    <row r="456" spans="1:12" ht="13.7" customHeight="1" x14ac:dyDescent="0.25">
      <c r="A456" s="100">
        <v>47027</v>
      </c>
      <c r="B456" s="155"/>
      <c r="C456" s="156"/>
      <c r="D456" s="263"/>
      <c r="E456" s="157"/>
      <c r="F456" s="157"/>
      <c r="G456" s="156"/>
      <c r="H456" s="157"/>
      <c r="I456" s="157"/>
      <c r="J456" s="157"/>
      <c r="K456" s="157"/>
      <c r="L456" s="157"/>
    </row>
    <row r="457" spans="1:12" ht="13.7" customHeight="1" x14ac:dyDescent="0.25">
      <c r="A457" s="100">
        <v>47058</v>
      </c>
      <c r="B457" s="155"/>
      <c r="C457" s="156"/>
      <c r="D457" s="263"/>
      <c r="E457" s="157"/>
      <c r="F457" s="157"/>
      <c r="G457" s="156"/>
      <c r="H457" s="157"/>
      <c r="I457" s="157"/>
      <c r="J457" s="157"/>
      <c r="K457" s="157"/>
      <c r="L457" s="157"/>
    </row>
    <row r="458" spans="1:12" ht="13.7" customHeight="1" x14ac:dyDescent="0.25">
      <c r="A458" s="100">
        <v>47088</v>
      </c>
      <c r="B458" s="155"/>
      <c r="C458" s="156"/>
      <c r="D458" s="263"/>
      <c r="E458" s="157"/>
      <c r="F458" s="157"/>
      <c r="G458" s="156"/>
      <c r="H458" s="157"/>
      <c r="I458" s="157"/>
      <c r="J458" s="157"/>
      <c r="K458" s="157"/>
      <c r="L458" s="157"/>
    </row>
    <row r="459" spans="1:12" ht="13.7" customHeight="1" x14ac:dyDescent="0.25">
      <c r="A459" s="100">
        <v>47119</v>
      </c>
      <c r="B459" s="155"/>
      <c r="C459" s="156"/>
      <c r="D459" s="263"/>
      <c r="E459" s="157"/>
      <c r="F459" s="157"/>
      <c r="G459" s="156"/>
      <c r="H459" s="157"/>
      <c r="I459" s="157"/>
      <c r="J459" s="157"/>
      <c r="K459" s="157"/>
      <c r="L459" s="157"/>
    </row>
    <row r="460" spans="1:12" ht="13.7" customHeight="1" x14ac:dyDescent="0.25">
      <c r="A460" s="100">
        <v>47150</v>
      </c>
      <c r="B460" s="155"/>
      <c r="C460" s="156"/>
      <c r="D460" s="263"/>
      <c r="E460" s="157"/>
      <c r="F460" s="157"/>
      <c r="G460" s="156"/>
      <c r="H460" s="157"/>
      <c r="I460" s="157"/>
      <c r="J460" s="157"/>
      <c r="K460" s="157"/>
      <c r="L460" s="157"/>
    </row>
    <row r="461" spans="1:12" ht="13.7" customHeight="1" x14ac:dyDescent="0.25">
      <c r="A461" s="100">
        <v>47178</v>
      </c>
      <c r="B461" s="155"/>
      <c r="C461" s="156"/>
      <c r="D461" s="263"/>
      <c r="E461" s="157"/>
      <c r="F461" s="157"/>
      <c r="G461" s="156"/>
      <c r="H461" s="157"/>
      <c r="I461" s="157"/>
      <c r="J461" s="157"/>
      <c r="K461" s="157"/>
      <c r="L461" s="157"/>
    </row>
    <row r="462" spans="1:12" ht="13.7" customHeight="1" x14ac:dyDescent="0.25">
      <c r="A462" s="100">
        <v>47209</v>
      </c>
      <c r="B462" s="155"/>
      <c r="C462" s="156"/>
      <c r="D462" s="263"/>
      <c r="E462" s="157"/>
      <c r="F462" s="157"/>
      <c r="G462" s="156"/>
      <c r="H462" s="157"/>
      <c r="I462" s="157"/>
      <c r="J462" s="157"/>
      <c r="K462" s="157"/>
      <c r="L462" s="157"/>
    </row>
    <row r="463" spans="1:12" ht="13.7" customHeight="1" x14ac:dyDescent="0.25">
      <c r="A463" s="100">
        <v>47239</v>
      </c>
      <c r="B463" s="155"/>
      <c r="C463" s="156"/>
      <c r="D463" s="263"/>
      <c r="E463" s="157"/>
      <c r="F463" s="157"/>
      <c r="G463" s="156"/>
      <c r="H463" s="157"/>
      <c r="I463" s="157"/>
      <c r="J463" s="157"/>
      <c r="K463" s="157"/>
      <c r="L463" s="157"/>
    </row>
    <row r="464" spans="1:12" ht="13.7" customHeight="1" x14ac:dyDescent="0.25">
      <c r="A464" s="100">
        <v>47270</v>
      </c>
      <c r="B464" s="155"/>
      <c r="C464" s="156"/>
      <c r="D464" s="263"/>
      <c r="E464" s="157"/>
      <c r="F464" s="157"/>
      <c r="G464" s="156"/>
      <c r="H464" s="157"/>
      <c r="I464" s="157"/>
      <c r="J464" s="157"/>
      <c r="K464" s="157"/>
      <c r="L464" s="157"/>
    </row>
    <row r="465" spans="1:12" ht="13.7" customHeight="1" x14ac:dyDescent="0.25">
      <c r="A465" s="100">
        <v>47300</v>
      </c>
      <c r="B465" s="155"/>
      <c r="C465" s="156"/>
      <c r="D465" s="263"/>
      <c r="E465" s="157"/>
      <c r="F465" s="157"/>
      <c r="G465" s="156"/>
      <c r="H465" s="157"/>
      <c r="I465" s="157"/>
      <c r="J465" s="157"/>
      <c r="K465" s="157"/>
      <c r="L465" s="157"/>
    </row>
    <row r="466" spans="1:12" ht="13.7" customHeight="1" x14ac:dyDescent="0.25">
      <c r="A466" s="100">
        <v>47331</v>
      </c>
      <c r="B466" s="155"/>
      <c r="C466" s="156"/>
      <c r="D466" s="263"/>
      <c r="E466" s="157"/>
      <c r="F466" s="157"/>
      <c r="G466" s="156"/>
      <c r="H466" s="157"/>
      <c r="I466" s="157"/>
      <c r="J466" s="157"/>
      <c r="K466" s="157"/>
      <c r="L466" s="157"/>
    </row>
    <row r="467" spans="1:12" ht="13.7" customHeight="1" x14ac:dyDescent="0.25">
      <c r="A467" s="100">
        <v>47362</v>
      </c>
      <c r="B467" s="155"/>
      <c r="C467" s="156"/>
      <c r="D467" s="263"/>
      <c r="E467" s="157"/>
      <c r="F467" s="157"/>
      <c r="G467" s="156"/>
      <c r="H467" s="157"/>
      <c r="I467" s="157"/>
      <c r="J467" s="157"/>
      <c r="K467" s="157"/>
      <c r="L467" s="157"/>
    </row>
    <row r="468" spans="1:12" ht="13.7" customHeight="1" x14ac:dyDescent="0.25">
      <c r="A468" s="100">
        <v>47392</v>
      </c>
      <c r="B468" s="155"/>
      <c r="C468" s="156"/>
      <c r="D468" s="263"/>
      <c r="E468" s="157"/>
      <c r="F468" s="157"/>
      <c r="G468" s="156"/>
      <c r="H468" s="157"/>
      <c r="I468" s="157"/>
      <c r="J468" s="157"/>
      <c r="K468" s="157"/>
      <c r="L468" s="157"/>
    </row>
    <row r="469" spans="1:12" ht="13.7" customHeight="1" x14ac:dyDescent="0.25">
      <c r="A469" s="100">
        <v>47423</v>
      </c>
      <c r="B469" s="155"/>
      <c r="C469" s="156"/>
      <c r="D469" s="263"/>
      <c r="E469" s="157"/>
      <c r="F469" s="157"/>
      <c r="G469" s="156"/>
      <c r="H469" s="157"/>
      <c r="I469" s="157"/>
      <c r="J469" s="157"/>
      <c r="K469" s="157"/>
      <c r="L469" s="157"/>
    </row>
    <row r="470" spans="1:12" ht="13.7" customHeight="1" x14ac:dyDescent="0.25">
      <c r="A470" s="100">
        <v>47453</v>
      </c>
      <c r="B470" s="155"/>
      <c r="C470" s="156"/>
      <c r="D470" s="263"/>
      <c r="E470" s="157"/>
      <c r="F470" s="157"/>
      <c r="G470" s="156"/>
      <c r="H470" s="157"/>
      <c r="I470" s="157"/>
      <c r="J470" s="157"/>
      <c r="K470" s="157"/>
      <c r="L470" s="157"/>
    </row>
    <row r="471" spans="1:12" ht="13.7" customHeight="1" x14ac:dyDescent="0.25">
      <c r="A471" s="100">
        <v>47484</v>
      </c>
      <c r="B471" s="155"/>
      <c r="C471" s="156"/>
      <c r="D471" s="263"/>
      <c r="E471" s="157"/>
      <c r="F471" s="157"/>
      <c r="G471" s="156"/>
      <c r="H471" s="157"/>
      <c r="I471" s="157"/>
      <c r="J471" s="157"/>
      <c r="K471" s="157"/>
      <c r="L471" s="157"/>
    </row>
  </sheetData>
  <protectedRanges>
    <protectedRange sqref="N74:P74" name="Intervalo1"/>
  </protectedRanges>
  <hyperlinks>
    <hyperlink ref="N30" r:id="rId1" xr:uid="{E7A8EEDF-EDB0-483B-B72C-281475ADA27C}"/>
    <hyperlink ref="N40" r:id="rId2" xr:uid="{54A526FD-7E2C-4C4F-9C55-A64DC0A98619}"/>
    <hyperlink ref="N45" r:id="rId3" xr:uid="{FB418C5E-AA2B-4B81-BF70-E0594353B8A6}"/>
  </hyperlinks>
  <pageMargins left="0.78740157499999996" right="0.78740157499999996" top="0.984251969" bottom="0.984251969" header="0.49212598499999999" footer="0.49212598499999999"/>
  <pageSetup paperSize="9" orientation="portrait" r:id="rId4"/>
  <headerFooter alignWithMargins="0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8101D-A53A-42FD-A310-EA3B3C1DB288}">
  <sheetPr codeName="Planilha10"/>
  <dimension ref="A1:I3"/>
  <sheetViews>
    <sheetView workbookViewId="0">
      <selection activeCell="L9" sqref="L9"/>
    </sheetView>
  </sheetViews>
  <sheetFormatPr defaultRowHeight="15" x14ac:dyDescent="0.25"/>
  <cols>
    <col min="1" max="1" width="12.42578125" customWidth="1"/>
    <col min="2" max="2" width="12.28515625" customWidth="1"/>
    <col min="3" max="9" width="10.7109375" customWidth="1"/>
  </cols>
  <sheetData>
    <row r="1" spans="1:9" s="9" customFormat="1" ht="27.95" customHeight="1" x14ac:dyDescent="0.2">
      <c r="A1" s="168" t="s">
        <v>524</v>
      </c>
      <c r="B1" s="169" t="s">
        <v>453</v>
      </c>
      <c r="C1" s="169" t="s">
        <v>454</v>
      </c>
      <c r="D1" s="170" t="s">
        <v>455</v>
      </c>
      <c r="E1" s="170" t="s">
        <v>456</v>
      </c>
      <c r="F1" s="170" t="s">
        <v>457</v>
      </c>
      <c r="G1" s="171" t="s">
        <v>458</v>
      </c>
      <c r="H1" s="170" t="s">
        <v>459</v>
      </c>
      <c r="I1" s="172" t="s">
        <v>460</v>
      </c>
    </row>
    <row r="2" spans="1:9" x14ac:dyDescent="0.25">
      <c r="A2" s="173" t="s">
        <v>523</v>
      </c>
      <c r="B2" s="174">
        <v>72.349999999999994</v>
      </c>
      <c r="C2" s="174">
        <v>74.86</v>
      </c>
      <c r="D2" s="174">
        <v>79.290000000000006</v>
      </c>
      <c r="E2" s="174">
        <v>89.86</v>
      </c>
      <c r="F2" s="174">
        <v>112.21</v>
      </c>
      <c r="G2" s="174">
        <v>264.12</v>
      </c>
      <c r="H2" s="174">
        <v>91.06</v>
      </c>
      <c r="I2" s="174">
        <v>106.4</v>
      </c>
    </row>
    <row r="3" spans="1:9" x14ac:dyDescent="0.25">
      <c r="A3" s="175" t="s">
        <v>466</v>
      </c>
      <c r="B3" s="176">
        <v>36892</v>
      </c>
      <c r="C3" s="176">
        <v>36892</v>
      </c>
      <c r="D3" s="176">
        <v>36892</v>
      </c>
      <c r="E3" s="176">
        <v>36892</v>
      </c>
      <c r="F3" s="176">
        <v>36892</v>
      </c>
      <c r="G3" s="176">
        <v>36892</v>
      </c>
      <c r="H3" s="176">
        <v>37043</v>
      </c>
      <c r="I3" s="176">
        <v>37043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76C4-394E-4185-BC4D-6FB6D684C5F2}">
  <sheetPr codeName="Planilha11"/>
  <dimension ref="A1:B10"/>
  <sheetViews>
    <sheetView workbookViewId="0">
      <selection activeCell="G9" sqref="G9"/>
    </sheetView>
  </sheetViews>
  <sheetFormatPr defaultRowHeight="15" x14ac:dyDescent="0.25"/>
  <cols>
    <col min="1" max="1" width="9.140625" customWidth="1"/>
    <col min="2" max="2" width="11.140625" customWidth="1"/>
  </cols>
  <sheetData>
    <row r="1" spans="1:2" x14ac:dyDescent="0.25">
      <c r="A1" s="170" t="s">
        <v>11</v>
      </c>
      <c r="B1" s="172" t="s">
        <v>317</v>
      </c>
    </row>
    <row r="2" spans="1:2" x14ac:dyDescent="0.25">
      <c r="A2" s="248">
        <v>2015</v>
      </c>
      <c r="B2" s="249">
        <v>215</v>
      </c>
    </row>
    <row r="3" spans="1:2" x14ac:dyDescent="0.25">
      <c r="A3" s="248">
        <v>2016</v>
      </c>
      <c r="B3" s="250">
        <v>216</v>
      </c>
    </row>
    <row r="4" spans="1:2" x14ac:dyDescent="0.25">
      <c r="A4" s="248">
        <v>2017</v>
      </c>
      <c r="B4" s="250">
        <v>217</v>
      </c>
    </row>
    <row r="5" spans="1:2" x14ac:dyDescent="0.25">
      <c r="A5" s="248">
        <v>2018</v>
      </c>
      <c r="B5" s="250">
        <v>218</v>
      </c>
    </row>
    <row r="6" spans="1:2" x14ac:dyDescent="0.25">
      <c r="A6" s="248">
        <v>2019</v>
      </c>
      <c r="B6" s="250">
        <v>219</v>
      </c>
    </row>
    <row r="7" spans="1:2" x14ac:dyDescent="0.25">
      <c r="A7" s="248">
        <v>2020</v>
      </c>
      <c r="B7" s="250">
        <v>220</v>
      </c>
    </row>
    <row r="8" spans="1:2" x14ac:dyDescent="0.25">
      <c r="A8" s="248">
        <v>2021</v>
      </c>
      <c r="B8" s="250">
        <v>221</v>
      </c>
    </row>
    <row r="9" spans="1:2" x14ac:dyDescent="0.25">
      <c r="A9" s="248">
        <v>2022</v>
      </c>
      <c r="B9" s="250">
        <v>222</v>
      </c>
    </row>
    <row r="10" spans="1:2" x14ac:dyDescent="0.25">
      <c r="A10" s="248">
        <v>2023</v>
      </c>
      <c r="B10" s="250">
        <v>223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19D9-185C-483F-9852-E1194F418B09}">
  <sheetPr codeName="Planilha12"/>
  <dimension ref="A1:E15"/>
  <sheetViews>
    <sheetView showGridLines="0" zoomScale="120" zoomScaleNormal="120" workbookViewId="0">
      <selection activeCell="A10" sqref="A10:B10"/>
    </sheetView>
  </sheetViews>
  <sheetFormatPr defaultRowHeight="12.75" x14ac:dyDescent="0.2"/>
  <cols>
    <col min="1" max="1" width="9" style="9" customWidth="1"/>
    <col min="2" max="2" width="23.85546875" style="9" customWidth="1"/>
    <col min="3" max="4" width="9.140625" style="9"/>
    <col min="5" max="5" width="17.85546875" style="9" customWidth="1"/>
    <col min="6" max="16384" width="9.140625" style="9"/>
  </cols>
  <sheetData>
    <row r="1" spans="1:5" ht="25.5" x14ac:dyDescent="0.2">
      <c r="A1" s="170" t="s">
        <v>536</v>
      </c>
      <c r="B1" s="172" t="s">
        <v>468</v>
      </c>
      <c r="E1" s="171" t="s">
        <v>467</v>
      </c>
    </row>
    <row r="2" spans="1:5" x14ac:dyDescent="0.2">
      <c r="A2" s="191">
        <v>1</v>
      </c>
      <c r="B2" s="162" t="s">
        <v>453</v>
      </c>
      <c r="E2" s="165"/>
    </row>
    <row r="3" spans="1:5" x14ac:dyDescent="0.2">
      <c r="A3" s="192">
        <v>2</v>
      </c>
      <c r="B3" s="164" t="s">
        <v>469</v>
      </c>
      <c r="E3" s="166" t="s">
        <v>461</v>
      </c>
    </row>
    <row r="4" spans="1:5" x14ac:dyDescent="0.2">
      <c r="A4" s="192">
        <v>3</v>
      </c>
      <c r="B4" s="164" t="s">
        <v>455</v>
      </c>
      <c r="E4" s="166" t="s">
        <v>462</v>
      </c>
    </row>
    <row r="5" spans="1:5" x14ac:dyDescent="0.2">
      <c r="A5" s="192">
        <v>4</v>
      </c>
      <c r="B5" s="164" t="s">
        <v>471</v>
      </c>
      <c r="E5" s="166" t="s">
        <v>313</v>
      </c>
    </row>
    <row r="6" spans="1:5" x14ac:dyDescent="0.2">
      <c r="A6" s="192">
        <v>5</v>
      </c>
      <c r="B6" s="164" t="s">
        <v>473</v>
      </c>
      <c r="E6" s="166" t="s">
        <v>470</v>
      </c>
    </row>
    <row r="7" spans="1:5" x14ac:dyDescent="0.2">
      <c r="A7" s="192">
        <v>6</v>
      </c>
      <c r="B7" s="164" t="s">
        <v>475</v>
      </c>
      <c r="E7" s="166" t="s">
        <v>472</v>
      </c>
    </row>
    <row r="8" spans="1:5" x14ac:dyDescent="0.2">
      <c r="A8" s="192">
        <v>7</v>
      </c>
      <c r="B8" s="164" t="s">
        <v>477</v>
      </c>
      <c r="E8" s="166" t="s">
        <v>474</v>
      </c>
    </row>
    <row r="9" spans="1:5" x14ac:dyDescent="0.2">
      <c r="A9" s="192">
        <v>8</v>
      </c>
      <c r="B9" s="164" t="s">
        <v>478</v>
      </c>
      <c r="E9" s="166" t="s">
        <v>476</v>
      </c>
    </row>
    <row r="10" spans="1:5" x14ac:dyDescent="0.2">
      <c r="A10" s="192">
        <v>9</v>
      </c>
      <c r="B10" s="164" t="s">
        <v>540</v>
      </c>
      <c r="E10" s="166" t="s">
        <v>476</v>
      </c>
    </row>
    <row r="11" spans="1:5" x14ac:dyDescent="0.2">
      <c r="A11" s="192">
        <v>10</v>
      </c>
      <c r="B11" s="164" t="s">
        <v>541</v>
      </c>
      <c r="E11" s="166"/>
    </row>
    <row r="12" spans="1:5" x14ac:dyDescent="0.2">
      <c r="A12" s="192">
        <v>11</v>
      </c>
      <c r="B12" s="164" t="s">
        <v>25</v>
      </c>
      <c r="E12" s="167" t="s">
        <v>476</v>
      </c>
    </row>
    <row r="13" spans="1:5" x14ac:dyDescent="0.2">
      <c r="A13" s="192">
        <v>12</v>
      </c>
      <c r="B13" s="164" t="s">
        <v>542</v>
      </c>
      <c r="E13" s="94"/>
    </row>
    <row r="14" spans="1:5" x14ac:dyDescent="0.2">
      <c r="A14" s="192">
        <v>13</v>
      </c>
      <c r="B14" s="163" t="s">
        <v>545</v>
      </c>
      <c r="E14" s="94"/>
    </row>
    <row r="15" spans="1:5" x14ac:dyDescent="0.2">
      <c r="A15" s="192">
        <v>14</v>
      </c>
      <c r="B15" s="164" t="s">
        <v>549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70B7-5C64-463E-B16B-DC43655CDFAB}">
  <sheetPr codeName="Planilha2"/>
  <dimension ref="A1:B12"/>
  <sheetViews>
    <sheetView showGridLines="0" zoomScaleNormal="100" workbookViewId="0">
      <selection activeCell="A2" sqref="A2:B8"/>
    </sheetView>
  </sheetViews>
  <sheetFormatPr defaultRowHeight="12.75" x14ac:dyDescent="0.2"/>
  <cols>
    <col min="1" max="1" width="11.28515625" style="9" customWidth="1"/>
    <col min="2" max="2" width="30.85546875" style="9" customWidth="1"/>
    <col min="3" max="16384" width="9.140625" style="9"/>
  </cols>
  <sheetData>
    <row r="1" spans="1:2" x14ac:dyDescent="0.2">
      <c r="A1" s="160" t="s">
        <v>3</v>
      </c>
      <c r="B1" s="161" t="s">
        <v>0</v>
      </c>
    </row>
    <row r="2" spans="1:2" x14ac:dyDescent="0.2">
      <c r="A2" s="191">
        <v>1</v>
      </c>
      <c r="B2" s="162" t="s">
        <v>24</v>
      </c>
    </row>
    <row r="3" spans="1:2" x14ac:dyDescent="0.2">
      <c r="A3" s="192">
        <v>2</v>
      </c>
      <c r="B3" s="164" t="s">
        <v>25</v>
      </c>
    </row>
    <row r="4" spans="1:2" x14ac:dyDescent="0.2">
      <c r="A4" s="192">
        <v>3</v>
      </c>
      <c r="B4" s="164" t="s">
        <v>26</v>
      </c>
    </row>
    <row r="5" spans="1:2" x14ac:dyDescent="0.2">
      <c r="A5" s="192">
        <v>4</v>
      </c>
      <c r="B5" s="164"/>
    </row>
    <row r="6" spans="1:2" x14ac:dyDescent="0.2">
      <c r="A6" s="192">
        <v>5</v>
      </c>
      <c r="B6" s="164"/>
    </row>
    <row r="7" spans="1:2" x14ac:dyDescent="0.2">
      <c r="A7" s="192">
        <v>6</v>
      </c>
      <c r="B7" s="164"/>
    </row>
    <row r="8" spans="1:2" x14ac:dyDescent="0.2">
      <c r="A8" s="192">
        <v>7</v>
      </c>
      <c r="B8" s="163"/>
    </row>
    <row r="9" spans="1:2" x14ac:dyDescent="0.2">
      <c r="A9" s="163"/>
      <c r="B9" s="163"/>
    </row>
    <row r="10" spans="1:2" x14ac:dyDescent="0.2">
      <c r="A10" s="163"/>
      <c r="B10" s="163"/>
    </row>
    <row r="11" spans="1:2" x14ac:dyDescent="0.2">
      <c r="A11" s="163"/>
      <c r="B11" s="163"/>
    </row>
    <row r="12" spans="1:2" x14ac:dyDescent="0.2">
      <c r="A12" s="163"/>
      <c r="B12" s="16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</vt:i4>
      </vt:variant>
    </vt:vector>
  </HeadingPairs>
  <TitlesOfParts>
    <vt:vector size="16" baseType="lpstr">
      <vt:lpstr>OBS</vt:lpstr>
      <vt:lpstr>Dados de contrato</vt:lpstr>
      <vt:lpstr>Preço</vt:lpstr>
      <vt:lpstr>Machadinho</vt:lpstr>
      <vt:lpstr>Índices</vt:lpstr>
      <vt:lpstr>VN base</vt:lpstr>
      <vt:lpstr>ACRmédio</vt:lpstr>
      <vt:lpstr>Fontes</vt:lpstr>
      <vt:lpstr>tipo_contrato</vt:lpstr>
      <vt:lpstr>tipo_atualização</vt:lpstr>
      <vt:lpstr>tipo_regra_de_repasse</vt:lpstr>
      <vt:lpstr>tipo_montante</vt:lpstr>
      <vt:lpstr>tipo_perfil</vt:lpstr>
      <vt:lpstr>cod_CCEE</vt:lpstr>
      <vt:lpstr>dados_perfil</vt:lpstr>
      <vt:lpstr>dados_perfil!Area_de_impressao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Tsuchiya</dc:creator>
  <cp:lastModifiedBy>Administrador</cp:lastModifiedBy>
  <dcterms:created xsi:type="dcterms:W3CDTF">2021-05-29T14:57:51Z</dcterms:created>
  <dcterms:modified xsi:type="dcterms:W3CDTF">2021-09-13T20:18:03Z</dcterms:modified>
</cp:coreProperties>
</file>