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Administrator\Desktop\世界oL计算工具包\"/>
    </mc:Choice>
  </mc:AlternateContent>
  <xr:revisionPtr revIDLastSave="0" documentId="13_ncr:1_{60EF4965-2FCC-4882-9D9A-B9CBE18A41BA}" xr6:coauthVersionLast="47" xr6:coauthVersionMax="47" xr10:uidLastSave="{00000000-0000-0000-0000-000000000000}"/>
  <bookViews>
    <workbookView xWindow="-108" yWindow="-108" windowWidth="23256" windowHeight="12456" activeTab="1" xr2:uid="{00000000-000D-0000-FFFF-FFFF00000000}"/>
  </bookViews>
  <sheets>
    <sheet name="魔化战斗叠加模拟1" sheetId="1" r:id="rId1"/>
    <sheet name="魔化战斗叠加模拟2" sheetId="2" r:id="rId2"/>
    <sheet name="单战斗、魔增叠加模拟" sheetId="3" r:id="rId3"/>
    <sheet name="回合清增魔化战斗叠加模拟" sheetId="5" r:id="rId4"/>
    <sheet name="魔化顺序影响" sheetId="4" r:id="rId5"/>
    <sheet name="奉献、魔增推算" sheetId="7" r:id="rId6"/>
    <sheet name="更新说明"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09" i="2" l="1"/>
  <c r="AA209" i="2" s="1"/>
  <c r="L205" i="2"/>
  <c r="L206" i="2"/>
  <c r="T200" i="2"/>
  <c r="E29" i="7"/>
  <c r="G29" i="7" s="1"/>
  <c r="I29" i="7" s="1"/>
  <c r="F29" i="7"/>
  <c r="H35" i="7" s="1"/>
  <c r="H29" i="7"/>
  <c r="H32" i="7"/>
  <c r="E26" i="7"/>
  <c r="F26" i="7" s="1"/>
  <c r="H26" i="7"/>
  <c r="H14" i="7"/>
  <c r="E11" i="7"/>
  <c r="J23" i="6"/>
  <c r="K23" i="6" s="1"/>
  <c r="M32" i="6" s="1"/>
  <c r="M23" i="6"/>
  <c r="M26" i="6"/>
  <c r="M29" i="6"/>
  <c r="A23" i="6"/>
  <c r="B23" i="6" s="1"/>
  <c r="D23" i="6"/>
  <c r="D26" i="6"/>
  <c r="D29" i="6"/>
  <c r="J5" i="6"/>
  <c r="A5" i="6"/>
  <c r="B5" i="6" s="1"/>
  <c r="N45" i="5"/>
  <c r="N42" i="5"/>
  <c r="N39" i="5"/>
  <c r="N36" i="5"/>
  <c r="N33" i="5"/>
  <c r="N30" i="5"/>
  <c r="N27" i="5"/>
  <c r="N24" i="5"/>
  <c r="N21" i="5"/>
  <c r="N18" i="5"/>
  <c r="N15" i="5"/>
  <c r="N12" i="5"/>
  <c r="T21" i="5"/>
  <c r="O9" i="5"/>
  <c r="P9" i="5" s="1"/>
  <c r="N9" i="5"/>
  <c r="G24" i="5"/>
  <c r="F24" i="5"/>
  <c r="K21" i="5"/>
  <c r="L21" i="5"/>
  <c r="F21" i="5"/>
  <c r="F18" i="5"/>
  <c r="F15" i="5"/>
  <c r="F12" i="5"/>
  <c r="F9" i="5"/>
  <c r="K9" i="5"/>
  <c r="I9" i="5"/>
  <c r="J9" i="5"/>
  <c r="G9" i="5"/>
  <c r="H9" i="5"/>
  <c r="V47" i="3"/>
  <c r="O47" i="3"/>
  <c r="P47" i="3" s="1"/>
  <c r="Q47" i="3" s="1"/>
  <c r="F53" i="3"/>
  <c r="G53" i="3" s="1"/>
  <c r="I71" i="3"/>
  <c r="I65" i="3"/>
  <c r="I62" i="3"/>
  <c r="I59" i="3"/>
  <c r="I56" i="3"/>
  <c r="I53" i="3"/>
  <c r="I50" i="3"/>
  <c r="H50" i="3"/>
  <c r="H47" i="3"/>
  <c r="H44" i="3"/>
  <c r="H41" i="3"/>
  <c r="E44" i="3"/>
  <c r="E38" i="3"/>
  <c r="D71" i="3"/>
  <c r="D65" i="3"/>
  <c r="D59" i="3"/>
  <c r="D53" i="3"/>
  <c r="D47" i="3"/>
  <c r="D44" i="3"/>
  <c r="D38" i="3"/>
  <c r="F38" i="3" s="1"/>
  <c r="D41" i="3"/>
  <c r="AJ11" i="3"/>
  <c r="AK29" i="3"/>
  <c r="AH29" i="3"/>
  <c r="AI29" i="3" s="1"/>
  <c r="AH26" i="3"/>
  <c r="AI26" i="3" s="1"/>
  <c r="AH20" i="3"/>
  <c r="AI20" i="3" s="1"/>
  <c r="AO14" i="3"/>
  <c r="AH17" i="3"/>
  <c r="AJ14" i="3"/>
  <c r="AJ8" i="3"/>
  <c r="AK14" i="3"/>
  <c r="AK8" i="3"/>
  <c r="AL8" i="3" s="1"/>
  <c r="AO8" i="3" s="1"/>
  <c r="AI8" i="3"/>
  <c r="Y32" i="3"/>
  <c r="AD20" i="3"/>
  <c r="AD32" i="3"/>
  <c r="AD29" i="3"/>
  <c r="AD26" i="3"/>
  <c r="AD23" i="3"/>
  <c r="AB23" i="3"/>
  <c r="AE20" i="3"/>
  <c r="AC20" i="3"/>
  <c r="AF29" i="3" s="1"/>
  <c r="AF23" i="3"/>
  <c r="AF17" i="3"/>
  <c r="AE17" i="3"/>
  <c r="AE14" i="3"/>
  <c r="AE11" i="3"/>
  <c r="AE8" i="3"/>
  <c r="AE5" i="3"/>
  <c r="AB8" i="3"/>
  <c r="AC8" i="3" s="1"/>
  <c r="V32" i="3"/>
  <c r="V29" i="3"/>
  <c r="V26" i="3"/>
  <c r="V23" i="3"/>
  <c r="V20" i="3"/>
  <c r="V17" i="3"/>
  <c r="V14" i="3"/>
  <c r="V11" i="3"/>
  <c r="V8" i="3"/>
  <c r="Y5" i="3"/>
  <c r="AC29" i="3"/>
  <c r="AC23" i="3"/>
  <c r="AC17" i="3"/>
  <c r="AC11" i="3"/>
  <c r="AC5" i="3"/>
  <c r="AD5" i="3"/>
  <c r="Z14" i="3"/>
  <c r="X5" i="3"/>
  <c r="W5" i="3"/>
  <c r="O5" i="3"/>
  <c r="P5" i="3"/>
  <c r="Q5" i="3" s="1"/>
  <c r="S5" i="3" s="1"/>
  <c r="O8" i="3" s="1"/>
  <c r="I17" i="3"/>
  <c r="J17" i="3" s="1"/>
  <c r="L17" i="3"/>
  <c r="L20" i="3"/>
  <c r="I14" i="3"/>
  <c r="J14" i="3"/>
  <c r="K14" i="3" s="1"/>
  <c r="M14" i="3" s="1"/>
  <c r="L14" i="3"/>
  <c r="M11" i="3"/>
  <c r="L11" i="3"/>
  <c r="K11" i="3"/>
  <c r="J11" i="3"/>
  <c r="M8" i="3"/>
  <c r="K8" i="3"/>
  <c r="J8" i="3"/>
  <c r="I8" i="3"/>
  <c r="M5" i="3"/>
  <c r="K5" i="3"/>
  <c r="J5" i="3"/>
  <c r="I5" i="3"/>
  <c r="D26" i="3"/>
  <c r="C11" i="3"/>
  <c r="D11" i="3" s="1"/>
  <c r="F14" i="3" s="1"/>
  <c r="F11" i="3"/>
  <c r="D8" i="3"/>
  <c r="F8" i="3"/>
  <c r="C8" i="3"/>
  <c r="C5" i="3"/>
  <c r="G5" i="3"/>
  <c r="E5" i="3"/>
  <c r="D5" i="3"/>
  <c r="G225" i="2"/>
  <c r="I80" i="2"/>
  <c r="J123" i="1"/>
  <c r="J104" i="1"/>
  <c r="J84" i="1"/>
  <c r="J86" i="1"/>
  <c r="L68" i="1"/>
  <c r="L46" i="1"/>
  <c r="M47" i="1"/>
  <c r="L13" i="1"/>
  <c r="L11" i="1"/>
  <c r="L8" i="1"/>
  <c r="J18" i="1"/>
  <c r="J17" i="1"/>
  <c r="J16" i="1"/>
  <c r="J15" i="1"/>
  <c r="J14" i="1"/>
  <c r="J13" i="1"/>
  <c r="J12" i="1"/>
  <c r="J11" i="1"/>
  <c r="J10" i="1"/>
  <c r="J8" i="1"/>
  <c r="J7" i="1"/>
  <c r="J26" i="1"/>
  <c r="J56" i="1"/>
  <c r="J71" i="1"/>
  <c r="J109" i="1"/>
  <c r="J122" i="1"/>
  <c r="J149" i="1"/>
  <c r="J146" i="1"/>
  <c r="H146" i="1"/>
  <c r="H144" i="1"/>
  <c r="H142" i="1"/>
  <c r="J140" i="1"/>
  <c r="M144" i="1"/>
  <c r="H140" i="1"/>
  <c r="I140" i="1" s="1"/>
  <c r="G140" i="1"/>
  <c r="AH8" i="3"/>
  <c r="AB5" i="3"/>
  <c r="V5" i="3"/>
  <c r="C38" i="3"/>
  <c r="G203" i="2"/>
  <c r="H203" i="2" s="1"/>
  <c r="I203" i="2" s="1"/>
  <c r="V200" i="2" l="1"/>
  <c r="X200" i="2" s="1"/>
  <c r="Y200" i="2" s="1"/>
  <c r="T201" i="2" s="1"/>
  <c r="U200" i="2"/>
  <c r="Z204" i="2" s="1"/>
  <c r="AA208" i="2"/>
  <c r="AA204" i="2"/>
  <c r="J203" i="2"/>
  <c r="K203" i="2" s="1"/>
  <c r="L203" i="2" s="1"/>
  <c r="G204" i="2" s="1"/>
  <c r="H225" i="2"/>
  <c r="I225" i="2" s="1"/>
  <c r="J225" i="2" s="1"/>
  <c r="L29" i="7"/>
  <c r="E32" i="7"/>
  <c r="G26" i="7"/>
  <c r="I26" i="7" s="1"/>
  <c r="L26" i="7" s="1"/>
  <c r="F11" i="7"/>
  <c r="H17" i="7" s="1"/>
  <c r="W47" i="3"/>
  <c r="O50" i="3"/>
  <c r="Q50" i="3" s="1"/>
  <c r="L23" i="6"/>
  <c r="N23" i="6" s="1"/>
  <c r="C23" i="6"/>
  <c r="D32" i="6" s="1"/>
  <c r="E23" i="6"/>
  <c r="E5" i="6"/>
  <c r="C5" i="6"/>
  <c r="D14" i="6" s="1"/>
  <c r="K5" i="6"/>
  <c r="M14" i="6" s="1"/>
  <c r="Q9" i="5"/>
  <c r="R9" i="5" s="1"/>
  <c r="S9" i="5" s="1"/>
  <c r="G12" i="5"/>
  <c r="H12" i="5" s="1"/>
  <c r="I12" i="5" s="1"/>
  <c r="G38" i="3"/>
  <c r="H38" i="3" s="1"/>
  <c r="C41" i="3" s="1"/>
  <c r="E41" i="3" s="1"/>
  <c r="AJ29" i="3"/>
  <c r="AJ26" i="3"/>
  <c r="AJ20" i="3"/>
  <c r="AI17" i="3"/>
  <c r="AJ17" i="3" s="1"/>
  <c r="R14" i="3"/>
  <c r="K17" i="3"/>
  <c r="M17" i="3" s="1"/>
  <c r="I20" i="3" s="1"/>
  <c r="L23" i="3"/>
  <c r="E11" i="3"/>
  <c r="G11" i="3" s="1"/>
  <c r="C14" i="3" s="1"/>
  <c r="E8" i="3"/>
  <c r="G8" i="3" s="1"/>
  <c r="K140" i="1"/>
  <c r="X47" i="3"/>
  <c r="Y47" i="3" s="1"/>
  <c r="U201" i="2" l="1"/>
  <c r="Z205" i="2" s="1"/>
  <c r="V201" i="2"/>
  <c r="K225" i="2"/>
  <c r="L225" i="2" s="1"/>
  <c r="H204" i="2"/>
  <c r="I204" i="2" s="1"/>
  <c r="F32" i="7"/>
  <c r="H38" i="7" s="1"/>
  <c r="G11" i="7"/>
  <c r="I11" i="7" s="1"/>
  <c r="V50" i="3"/>
  <c r="X50" i="3" s="1"/>
  <c r="Y50" i="3" s="1"/>
  <c r="O23" i="6"/>
  <c r="J26" i="6"/>
  <c r="F23" i="6"/>
  <c r="A26" i="6"/>
  <c r="B26" i="6" s="1"/>
  <c r="L5" i="6"/>
  <c r="N5" i="6" s="1"/>
  <c r="A8" i="6"/>
  <c r="B8" i="6" s="1"/>
  <c r="F5" i="6"/>
  <c r="O12" i="5"/>
  <c r="T24" i="5" s="1"/>
  <c r="L24" i="5"/>
  <c r="Z47" i="3"/>
  <c r="F41" i="3"/>
  <c r="G41" i="3" s="1"/>
  <c r="AL29" i="3"/>
  <c r="AO29" i="3" s="1"/>
  <c r="AH32" i="3" s="1"/>
  <c r="AK26" i="3"/>
  <c r="AL26" i="3" s="1"/>
  <c r="AO26" i="3" s="1"/>
  <c r="AK20" i="3"/>
  <c r="AL20" i="3" s="1"/>
  <c r="AO20" i="3" s="1"/>
  <c r="AH23" i="3" s="1"/>
  <c r="AK17" i="3"/>
  <c r="AL17" i="3" s="1"/>
  <c r="AO17" i="3" s="1"/>
  <c r="J20" i="3"/>
  <c r="L26" i="3" s="1"/>
  <c r="D14" i="3"/>
  <c r="F17" i="3" s="1"/>
  <c r="G141" i="1"/>
  <c r="H141" i="1" s="1"/>
  <c r="L140" i="1"/>
  <c r="X8" i="3"/>
  <c r="Y8" i="3" s="1"/>
  <c r="AH11" i="3"/>
  <c r="I11" i="3"/>
  <c r="X201" i="2" l="1"/>
  <c r="Y201" i="2" s="1"/>
  <c r="T202" i="2" s="1"/>
  <c r="W201" i="2"/>
  <c r="AA201" i="2" s="1"/>
  <c r="J204" i="2"/>
  <c r="K204" i="2" s="1"/>
  <c r="L204" i="2" s="1"/>
  <c r="G205" i="2" s="1"/>
  <c r="M225" i="2"/>
  <c r="N225" i="2" s="1"/>
  <c r="O225" i="2" s="1"/>
  <c r="P225" i="2" s="1"/>
  <c r="G226" i="2" s="1"/>
  <c r="G32" i="7"/>
  <c r="I32" i="7" s="1"/>
  <c r="L11" i="7"/>
  <c r="E14" i="7"/>
  <c r="L26" i="6"/>
  <c r="N26" i="6" s="1"/>
  <c r="K26" i="6"/>
  <c r="E26" i="6"/>
  <c r="C26" i="6"/>
  <c r="E8" i="6"/>
  <c r="C8" i="6"/>
  <c r="D17" i="6" s="1"/>
  <c r="O5" i="6"/>
  <c r="J8" i="6"/>
  <c r="P12" i="5"/>
  <c r="J12" i="5"/>
  <c r="AI32" i="3"/>
  <c r="AJ32" i="3" s="1"/>
  <c r="AI23" i="3"/>
  <c r="AJ23" i="3" s="1"/>
  <c r="AI11" i="3"/>
  <c r="AK11" i="3" s="1"/>
  <c r="AD8" i="3"/>
  <c r="K20" i="3"/>
  <c r="M20" i="3" s="1"/>
  <c r="I23" i="3" s="1"/>
  <c r="E14" i="3"/>
  <c r="G14" i="3" s="1"/>
  <c r="C17" i="3" s="1"/>
  <c r="I141" i="1"/>
  <c r="J141" i="1" s="1"/>
  <c r="K141" i="1" s="1"/>
  <c r="M145" i="1"/>
  <c r="P8" i="3"/>
  <c r="V53" i="3"/>
  <c r="U202" i="2" l="1"/>
  <c r="Z206" i="2" s="1"/>
  <c r="H226" i="2"/>
  <c r="I226" i="2" s="1"/>
  <c r="J226" i="2" s="1"/>
  <c r="H205" i="2"/>
  <c r="I205" i="2" s="1"/>
  <c r="J205" i="2" s="1"/>
  <c r="K205" i="2" s="1"/>
  <c r="L32" i="7"/>
  <c r="E35" i="7"/>
  <c r="F14" i="7"/>
  <c r="H20" i="7" s="1"/>
  <c r="J29" i="6"/>
  <c r="O26" i="6"/>
  <c r="F26" i="6"/>
  <c r="A29" i="6"/>
  <c r="B29" i="6" s="1"/>
  <c r="K8" i="6"/>
  <c r="M17" i="6" s="1"/>
  <c r="F8" i="6"/>
  <c r="A11" i="6"/>
  <c r="B11" i="6" s="1"/>
  <c r="Q12" i="5"/>
  <c r="R12" i="5" s="1"/>
  <c r="S12" i="5" s="1"/>
  <c r="O15" i="5" s="1"/>
  <c r="K12" i="5"/>
  <c r="G15" i="5" s="1"/>
  <c r="H15" i="5" s="1"/>
  <c r="I15" i="5" s="1"/>
  <c r="L27" i="5" s="1"/>
  <c r="AK32" i="3"/>
  <c r="AL32" i="3" s="1"/>
  <c r="AO32" i="3" s="1"/>
  <c r="AK23" i="3"/>
  <c r="AL23" i="3" s="1"/>
  <c r="AO23" i="3" s="1"/>
  <c r="AL11" i="3"/>
  <c r="AO11" i="3" s="1"/>
  <c r="W11" i="3"/>
  <c r="Z20" i="3" s="1"/>
  <c r="R17" i="3"/>
  <c r="Q8" i="3"/>
  <c r="S8" i="3" s="1"/>
  <c r="O11" i="3" s="1"/>
  <c r="J23" i="3"/>
  <c r="L29" i="3" s="1"/>
  <c r="K23" i="3"/>
  <c r="M23" i="3" s="1"/>
  <c r="I26" i="3" s="1"/>
  <c r="D17" i="3"/>
  <c r="F20" i="3" s="1"/>
  <c r="G142" i="1"/>
  <c r="L141" i="1"/>
  <c r="Z50" i="3"/>
  <c r="V202" i="2" l="1"/>
  <c r="X202" i="2" s="1"/>
  <c r="Y202" i="2" s="1"/>
  <c r="T203" i="2" s="1"/>
  <c r="AA206" i="2"/>
  <c r="K226" i="2"/>
  <c r="L226" i="2" s="1"/>
  <c r="F35" i="7"/>
  <c r="G14" i="7"/>
  <c r="I14" i="7" s="1"/>
  <c r="K29" i="6"/>
  <c r="L29" i="6" s="1"/>
  <c r="N29" i="6" s="1"/>
  <c r="E29" i="6"/>
  <c r="C29" i="6"/>
  <c r="E11" i="6"/>
  <c r="C11" i="6"/>
  <c r="D20" i="6" s="1"/>
  <c r="L8" i="6"/>
  <c r="N8" i="6" s="1"/>
  <c r="P15" i="5"/>
  <c r="T27" i="5"/>
  <c r="Q15" i="5"/>
  <c r="R15" i="5" s="1"/>
  <c r="S15" i="5" s="1"/>
  <c r="J15" i="5"/>
  <c r="AB11" i="3"/>
  <c r="AD11" i="3" s="1"/>
  <c r="AB14" i="3" s="1"/>
  <c r="AC14" i="3" s="1"/>
  <c r="X11" i="3"/>
  <c r="P11" i="3"/>
  <c r="R20" i="3" s="1"/>
  <c r="J26" i="3"/>
  <c r="K26" i="3"/>
  <c r="M26" i="3" s="1"/>
  <c r="I29" i="3" s="1"/>
  <c r="E17" i="3"/>
  <c r="G17" i="3" s="1"/>
  <c r="C20" i="3" s="1"/>
  <c r="I142" i="1"/>
  <c r="J142" i="1" s="1"/>
  <c r="K142" i="1" s="1"/>
  <c r="L142" i="1" s="1"/>
  <c r="M146" i="1"/>
  <c r="AH14" i="3"/>
  <c r="C44" i="3"/>
  <c r="U203" i="2" l="1"/>
  <c r="Z207" i="2" s="1"/>
  <c r="V203" i="2"/>
  <c r="M226" i="2"/>
  <c r="N226" i="2" s="1"/>
  <c r="O226" i="2" s="1"/>
  <c r="P226" i="2" s="1"/>
  <c r="G227" i="2" s="1"/>
  <c r="G35" i="7"/>
  <c r="I35" i="7" s="1"/>
  <c r="L14" i="7"/>
  <c r="E17" i="7"/>
  <c r="O29" i="6"/>
  <c r="J32" i="6"/>
  <c r="F29" i="6"/>
  <c r="A32" i="6"/>
  <c r="B32" i="6" s="1"/>
  <c r="J11" i="6"/>
  <c r="O8" i="6"/>
  <c r="F11" i="6"/>
  <c r="A14" i="6"/>
  <c r="B14" i="6" s="1"/>
  <c r="K15" i="5"/>
  <c r="G18" i="5" s="1"/>
  <c r="H18" i="5" s="1"/>
  <c r="AI14" i="3"/>
  <c r="AD14" i="3"/>
  <c r="Y11" i="3"/>
  <c r="X14" i="3" s="1"/>
  <c r="Y14" i="3" s="1"/>
  <c r="W17" i="3" s="1"/>
  <c r="Z26" i="3" s="1"/>
  <c r="Q11" i="3"/>
  <c r="S11" i="3" s="1"/>
  <c r="O14" i="3" s="1"/>
  <c r="K29" i="3"/>
  <c r="M29" i="3" s="1"/>
  <c r="J29" i="3"/>
  <c r="D20" i="3"/>
  <c r="F23" i="3" s="1"/>
  <c r="W203" i="2" l="1"/>
  <c r="AA203" i="2" s="1"/>
  <c r="H227" i="2"/>
  <c r="I227" i="2" s="1"/>
  <c r="J227" i="2" s="1"/>
  <c r="E38" i="7"/>
  <c r="L35" i="7"/>
  <c r="F17" i="7"/>
  <c r="H23" i="7" s="1"/>
  <c r="K32" i="6"/>
  <c r="L32" i="6" s="1"/>
  <c r="N32" i="6" s="1"/>
  <c r="O32" i="6" s="1"/>
  <c r="C32" i="6"/>
  <c r="E32" i="6"/>
  <c r="F32" i="6" s="1"/>
  <c r="C14" i="6"/>
  <c r="E14" i="6"/>
  <c r="K11" i="6"/>
  <c r="M20" i="6" s="1"/>
  <c r="L11" i="6"/>
  <c r="N11" i="6" s="1"/>
  <c r="O18" i="5"/>
  <c r="I18" i="5"/>
  <c r="L30" i="5" s="1"/>
  <c r="F44" i="3"/>
  <c r="G44" i="3" s="1"/>
  <c r="AL14" i="3"/>
  <c r="AB17" i="3"/>
  <c r="AD17" i="3" s="1"/>
  <c r="X17" i="3"/>
  <c r="P14" i="3"/>
  <c r="R23" i="3" s="1"/>
  <c r="Q14" i="3"/>
  <c r="S14" i="3" s="1"/>
  <c r="O17" i="3" s="1"/>
  <c r="E20" i="3"/>
  <c r="G20" i="3" s="1"/>
  <c r="C23" i="3" s="1"/>
  <c r="G143" i="1"/>
  <c r="X203" i="2" l="1"/>
  <c r="Y203" i="2" s="1"/>
  <c r="T204" i="2" s="1"/>
  <c r="U204" i="2" s="1"/>
  <c r="K227" i="2"/>
  <c r="L227" i="2" s="1"/>
  <c r="F38" i="7"/>
  <c r="G38" i="7" s="1"/>
  <c r="I38" i="7" s="1"/>
  <c r="G17" i="7"/>
  <c r="I17" i="7" s="1"/>
  <c r="A17" i="6"/>
  <c r="B17" i="6" s="1"/>
  <c r="F14" i="6"/>
  <c r="O11" i="6"/>
  <c r="J14" i="6"/>
  <c r="P18" i="5"/>
  <c r="T30" i="5"/>
  <c r="Q18" i="5"/>
  <c r="R18" i="5" s="1"/>
  <c r="S18" i="5" s="1"/>
  <c r="J18" i="5"/>
  <c r="K18" i="5" s="1"/>
  <c r="G21" i="5" s="1"/>
  <c r="H21" i="5" s="1"/>
  <c r="I21" i="5" s="1"/>
  <c r="L33" i="5" s="1"/>
  <c r="C47" i="3"/>
  <c r="AB20" i="3"/>
  <c r="Y17" i="3"/>
  <c r="X20" i="3" s="1"/>
  <c r="P17" i="3"/>
  <c r="R26" i="3" s="1"/>
  <c r="D23" i="3"/>
  <c r="F26" i="3" s="1"/>
  <c r="G206" i="2"/>
  <c r="H143" i="1"/>
  <c r="G5" i="2"/>
  <c r="K5" i="2" s="1"/>
  <c r="I6" i="2" s="1"/>
  <c r="O155" i="2"/>
  <c r="G175" i="2"/>
  <c r="G155" i="2"/>
  <c r="N38" i="1"/>
  <c r="O38" i="1" s="1"/>
  <c r="I139" i="2"/>
  <c r="I141" i="2"/>
  <c r="I143" i="2"/>
  <c r="I145" i="2"/>
  <c r="G136" i="2"/>
  <c r="G117" i="2"/>
  <c r="G98" i="2"/>
  <c r="J80" i="2"/>
  <c r="G62" i="2"/>
  <c r="G43" i="2"/>
  <c r="G24" i="2"/>
  <c r="I131" i="1"/>
  <c r="I129" i="1"/>
  <c r="I127" i="1"/>
  <c r="I125" i="1"/>
  <c r="I123" i="1"/>
  <c r="I121" i="1"/>
  <c r="G118" i="1"/>
  <c r="I102" i="1"/>
  <c r="G99" i="1"/>
  <c r="G80" i="1"/>
  <c r="G61" i="1"/>
  <c r="I45" i="1"/>
  <c r="G42" i="1"/>
  <c r="G23" i="1"/>
  <c r="AI19" i="1"/>
  <c r="AH7" i="1"/>
  <c r="AJ7" i="1" s="1"/>
  <c r="AI10" i="1" s="1"/>
  <c r="AA7" i="1"/>
  <c r="AC7" i="1" s="1"/>
  <c r="AB11" i="1" s="1"/>
  <c r="T7" i="1"/>
  <c r="V7" i="1" s="1"/>
  <c r="O7" i="1"/>
  <c r="Q7" i="1" s="1"/>
  <c r="P11" i="1" s="1"/>
  <c r="J4" i="1"/>
  <c r="V204" i="2" l="1"/>
  <c r="X204" i="2" s="1"/>
  <c r="Y204" i="2" s="1"/>
  <c r="T205" i="2" s="1"/>
  <c r="U205" i="2" s="1"/>
  <c r="Z208" i="2"/>
  <c r="H206" i="2"/>
  <c r="I206" i="2" s="1"/>
  <c r="M227" i="2"/>
  <c r="N227" i="2" s="1"/>
  <c r="O227" i="2" s="1"/>
  <c r="P227" i="2" s="1"/>
  <c r="G228" i="2" s="1"/>
  <c r="H228" i="2" s="1"/>
  <c r="L38" i="7"/>
  <c r="E20" i="7"/>
  <c r="F20" i="7" s="1"/>
  <c r="G20" i="7" s="1"/>
  <c r="I20" i="7" s="1"/>
  <c r="L17" i="7"/>
  <c r="K14" i="6"/>
  <c r="L14" i="6" s="1"/>
  <c r="N14" i="6" s="1"/>
  <c r="E17" i="6"/>
  <c r="C17" i="6"/>
  <c r="J21" i="5"/>
  <c r="H24" i="5" s="1"/>
  <c r="I24" i="5" s="1"/>
  <c r="L36" i="5" s="1"/>
  <c r="E47" i="3"/>
  <c r="Y20" i="3"/>
  <c r="Q17" i="3"/>
  <c r="S17" i="3" s="1"/>
  <c r="O20" i="3" s="1"/>
  <c r="E23" i="3"/>
  <c r="G23" i="3" s="1"/>
  <c r="C26" i="3" s="1"/>
  <c r="J98" i="2"/>
  <c r="K98" i="2" s="1"/>
  <c r="K155" i="2"/>
  <c r="J155" i="2" s="1"/>
  <c r="J175" i="2"/>
  <c r="K175" i="2" s="1"/>
  <c r="K136" i="2"/>
  <c r="I138" i="2" s="1"/>
  <c r="K117" i="2"/>
  <c r="J117" i="2" s="1"/>
  <c r="K43" i="2"/>
  <c r="I44" i="2" s="1"/>
  <c r="J24" i="2"/>
  <c r="K24" i="2" s="1"/>
  <c r="J62" i="2"/>
  <c r="K62" i="2" s="1"/>
  <c r="I63" i="2" s="1"/>
  <c r="I143" i="1"/>
  <c r="M147" i="1"/>
  <c r="J143" i="1"/>
  <c r="K61" i="1"/>
  <c r="J61" i="1" s="1"/>
  <c r="L61" i="1" s="1"/>
  <c r="M61" i="1" s="1"/>
  <c r="K80" i="1"/>
  <c r="J80" i="1" s="1"/>
  <c r="K99" i="1"/>
  <c r="J99" i="1"/>
  <c r="K118" i="1"/>
  <c r="I120" i="1" s="1"/>
  <c r="J23" i="1"/>
  <c r="K23" i="1" s="1"/>
  <c r="I24" i="1" s="1"/>
  <c r="J42" i="1"/>
  <c r="K42" i="1" s="1"/>
  <c r="I10" i="1"/>
  <c r="L7" i="1"/>
  <c r="H8" i="1" s="1"/>
  <c r="H85" i="2"/>
  <c r="G81" i="2"/>
  <c r="S155" i="2"/>
  <c r="Q156" i="2" s="1"/>
  <c r="J5" i="2"/>
  <c r="I81" i="1"/>
  <c r="AK7" i="1"/>
  <c r="AH8" i="1" s="1"/>
  <c r="AD7" i="1"/>
  <c r="W7" i="1"/>
  <c r="T8" i="1" s="1"/>
  <c r="V8" i="1" s="1"/>
  <c r="U10" i="1"/>
  <c r="R7" i="1"/>
  <c r="V205" i="2" l="1"/>
  <c r="Z209" i="2"/>
  <c r="E23" i="7"/>
  <c r="F23" i="7" s="1"/>
  <c r="G23" i="7" s="1"/>
  <c r="I23" i="7" s="1"/>
  <c r="L23" i="7" s="1"/>
  <c r="L20" i="7"/>
  <c r="O14" i="6"/>
  <c r="J17" i="6"/>
  <c r="F17" i="6"/>
  <c r="A20" i="6"/>
  <c r="B20" i="6" s="1"/>
  <c r="J24" i="5"/>
  <c r="K24" i="5" s="1"/>
  <c r="F27" i="5" s="1"/>
  <c r="F47" i="3"/>
  <c r="G47" i="3" s="1"/>
  <c r="W23" i="3"/>
  <c r="Z32" i="3" s="1"/>
  <c r="P20" i="3"/>
  <c r="R29" i="3" s="1"/>
  <c r="F29" i="3"/>
  <c r="E26" i="3"/>
  <c r="G26" i="3" s="1"/>
  <c r="C29" i="3" s="1"/>
  <c r="J206" i="2"/>
  <c r="K206" i="2" s="1"/>
  <c r="H180" i="2"/>
  <c r="H29" i="2"/>
  <c r="J43" i="2"/>
  <c r="J136" i="2"/>
  <c r="R155" i="2"/>
  <c r="I118" i="2"/>
  <c r="K143" i="1"/>
  <c r="J118" i="1"/>
  <c r="H123" i="1" s="1"/>
  <c r="H28" i="1"/>
  <c r="I11" i="1"/>
  <c r="I176" i="2"/>
  <c r="I81" i="2"/>
  <c r="H86" i="2" s="1"/>
  <c r="I156" i="2"/>
  <c r="H103" i="2"/>
  <c r="I99" i="2"/>
  <c r="I25" i="2"/>
  <c r="L24" i="2"/>
  <c r="H66" i="1"/>
  <c r="I44" i="1"/>
  <c r="I62" i="1"/>
  <c r="H47" i="1"/>
  <c r="L23" i="1"/>
  <c r="AA8" i="1"/>
  <c r="AD8" i="1" s="1"/>
  <c r="AM7" i="1"/>
  <c r="AF7" i="1"/>
  <c r="O8" i="1"/>
  <c r="Q8" i="1" s="1"/>
  <c r="P12" i="1" s="1"/>
  <c r="Y7" i="1"/>
  <c r="W8" i="1"/>
  <c r="T9" i="1" s="1"/>
  <c r="U11" i="1"/>
  <c r="W205" i="2" l="1"/>
  <c r="AA205" i="2" s="1"/>
  <c r="X205" i="2"/>
  <c r="Y205" i="2" s="1"/>
  <c r="T206" i="2" s="1"/>
  <c r="G207" i="2"/>
  <c r="C20" i="6"/>
  <c r="E20" i="6"/>
  <c r="F20" i="6" s="1"/>
  <c r="K17" i="6"/>
  <c r="L17" i="6" s="1"/>
  <c r="N17" i="6" s="1"/>
  <c r="O21" i="5"/>
  <c r="P21" i="5" s="1"/>
  <c r="G27" i="5"/>
  <c r="H27" i="5" s="1"/>
  <c r="X23" i="3"/>
  <c r="Q20" i="3"/>
  <c r="S20" i="3" s="1"/>
  <c r="O23" i="3" s="1"/>
  <c r="D29" i="3"/>
  <c r="E29" i="3" s="1"/>
  <c r="G29" i="3" s="1"/>
  <c r="L143" i="1"/>
  <c r="G144" i="1" s="1"/>
  <c r="M23" i="1"/>
  <c r="G24" i="1"/>
  <c r="H9" i="1"/>
  <c r="C50" i="3"/>
  <c r="D50" i="3" s="1"/>
  <c r="L175" i="2"/>
  <c r="J81" i="2"/>
  <c r="G82" i="2" s="1"/>
  <c r="I82" i="2" s="1"/>
  <c r="P160" i="2"/>
  <c r="T155" i="2"/>
  <c r="H160" i="2"/>
  <c r="L155" i="2"/>
  <c r="H122" i="2"/>
  <c r="L117" i="2"/>
  <c r="G118" i="2" s="1"/>
  <c r="H141" i="2"/>
  <c r="L136" i="2"/>
  <c r="L98" i="2"/>
  <c r="H67" i="2"/>
  <c r="L62" i="2"/>
  <c r="H48" i="2"/>
  <c r="L43" i="2"/>
  <c r="M24" i="2"/>
  <c r="G25" i="2"/>
  <c r="H10" i="2"/>
  <c r="L5" i="2"/>
  <c r="L118" i="1"/>
  <c r="R8" i="1"/>
  <c r="O9" i="1" s="1"/>
  <c r="Q9" i="1" s="1"/>
  <c r="P13" i="1" s="1"/>
  <c r="L42" i="1"/>
  <c r="G43" i="1" s="1"/>
  <c r="J43" i="1" s="1"/>
  <c r="H85" i="1"/>
  <c r="L80" i="1"/>
  <c r="G62" i="1"/>
  <c r="V9" i="1"/>
  <c r="W9" i="1" s="1"/>
  <c r="AA9" i="1"/>
  <c r="AI11" i="1"/>
  <c r="AF8" i="1"/>
  <c r="U206" i="2" l="1"/>
  <c r="H207" i="2"/>
  <c r="I207" i="2"/>
  <c r="O17" i="6"/>
  <c r="J20" i="6"/>
  <c r="Q21" i="5"/>
  <c r="R21" i="5" s="1"/>
  <c r="S21" i="5" s="1"/>
  <c r="T33" i="5"/>
  <c r="I27" i="5"/>
  <c r="L39" i="5" s="1"/>
  <c r="E50" i="3"/>
  <c r="Y23" i="3"/>
  <c r="X26" i="3" s="1"/>
  <c r="P23" i="3"/>
  <c r="R32" i="3" s="1"/>
  <c r="Q23" i="3"/>
  <c r="S23" i="3" s="1"/>
  <c r="O26" i="3" s="1"/>
  <c r="J207" i="2"/>
  <c r="K207" i="2" s="1"/>
  <c r="J9" i="1"/>
  <c r="I12" i="1" s="1"/>
  <c r="M148" i="1"/>
  <c r="M42" i="1"/>
  <c r="Y8" i="1"/>
  <c r="J24" i="1"/>
  <c r="K24" i="1" s="1"/>
  <c r="I25" i="1" s="1"/>
  <c r="M175" i="2"/>
  <c r="G176" i="2"/>
  <c r="J176" i="2" s="1"/>
  <c r="K176" i="2" s="1"/>
  <c r="I177" i="2" s="1"/>
  <c r="J82" i="2"/>
  <c r="G83" i="2" s="1"/>
  <c r="H87" i="2"/>
  <c r="U155" i="2"/>
  <c r="O156" i="2"/>
  <c r="G156" i="2"/>
  <c r="M155" i="2"/>
  <c r="K118" i="2"/>
  <c r="J118" i="2" s="1"/>
  <c r="G137" i="2"/>
  <c r="M136" i="2"/>
  <c r="M117" i="2"/>
  <c r="G99" i="2"/>
  <c r="M98" i="2"/>
  <c r="G63" i="2"/>
  <c r="J63" i="2" s="1"/>
  <c r="M62" i="2"/>
  <c r="M43" i="2"/>
  <c r="G44" i="2"/>
  <c r="K44" i="2" s="1"/>
  <c r="J25" i="2"/>
  <c r="H30" i="2" s="1"/>
  <c r="M5" i="2"/>
  <c r="G6" i="2"/>
  <c r="K6" i="2" s="1"/>
  <c r="I7" i="2" s="1"/>
  <c r="G119" i="1"/>
  <c r="J119" i="1" s="1"/>
  <c r="M118" i="1"/>
  <c r="G81" i="1"/>
  <c r="M80" i="1"/>
  <c r="H48" i="1"/>
  <c r="K62" i="1"/>
  <c r="I63" i="1" s="1"/>
  <c r="L43" i="1"/>
  <c r="R9" i="1"/>
  <c r="O10" i="1" s="1"/>
  <c r="U12" i="1"/>
  <c r="AC9" i="1"/>
  <c r="AB13" i="1" s="1"/>
  <c r="AK8" i="1"/>
  <c r="AM8" i="1" s="1"/>
  <c r="T10" i="1"/>
  <c r="V10" i="1" s="1"/>
  <c r="U13" i="1" s="1"/>
  <c r="V206" i="2" l="1"/>
  <c r="X206" i="2" s="1"/>
  <c r="Y206" i="2" s="1"/>
  <c r="T207" i="2" s="1"/>
  <c r="L207" i="2"/>
  <c r="G208" i="2" s="1"/>
  <c r="H208" i="2" s="1"/>
  <c r="I208" i="2" s="1"/>
  <c r="J208" i="2" s="1"/>
  <c r="K208" i="2" s="1"/>
  <c r="L208" i="2" s="1"/>
  <c r="G209" i="2" s="1"/>
  <c r="K20" i="6"/>
  <c r="L20" i="6" s="1"/>
  <c r="N20" i="6" s="1"/>
  <c r="O20" i="6" s="1"/>
  <c r="O24" i="5"/>
  <c r="T36" i="5" s="1"/>
  <c r="J27" i="5"/>
  <c r="F50" i="3"/>
  <c r="G50" i="3" s="1"/>
  <c r="C53" i="3" s="1"/>
  <c r="AE23" i="3"/>
  <c r="AB26" i="3" s="1"/>
  <c r="AC26" i="3" s="1"/>
  <c r="AE26" i="3" s="1"/>
  <c r="Y26" i="3"/>
  <c r="W29" i="3" s="1"/>
  <c r="X29" i="3" s="1"/>
  <c r="P26" i="3"/>
  <c r="Q26" i="3" s="1"/>
  <c r="S26" i="3" s="1"/>
  <c r="O29" i="3" s="1"/>
  <c r="I228" i="2"/>
  <c r="J228" i="2" s="1"/>
  <c r="L9" i="1"/>
  <c r="H10" i="1" s="1"/>
  <c r="I13" i="1" s="1"/>
  <c r="I144" i="1"/>
  <c r="J144" i="1" s="1"/>
  <c r="K144" i="1" s="1"/>
  <c r="L144" i="1" s="1"/>
  <c r="G145" i="1" s="1"/>
  <c r="H145" i="1" s="1"/>
  <c r="L10" i="1"/>
  <c r="H11" i="1" s="1"/>
  <c r="H29" i="1"/>
  <c r="L24" i="1"/>
  <c r="G25" i="1" s="1"/>
  <c r="K81" i="1"/>
  <c r="I82" i="1" s="1"/>
  <c r="I83" i="2"/>
  <c r="H88" i="2" s="1"/>
  <c r="J83" i="2"/>
  <c r="S156" i="2"/>
  <c r="Q157" i="2" s="1"/>
  <c r="H181" i="2"/>
  <c r="L176" i="2"/>
  <c r="K156" i="2"/>
  <c r="I157" i="2" s="1"/>
  <c r="J137" i="2"/>
  <c r="H142" i="2" s="1"/>
  <c r="K25" i="2"/>
  <c r="I26" i="2" s="1"/>
  <c r="J99" i="2"/>
  <c r="H104" i="2" s="1"/>
  <c r="J6" i="2"/>
  <c r="I45" i="2"/>
  <c r="J44" i="2"/>
  <c r="H49" i="2" s="1"/>
  <c r="H124" i="1"/>
  <c r="J62" i="1"/>
  <c r="L62" i="1" s="1"/>
  <c r="G44" i="1"/>
  <c r="M43" i="1"/>
  <c r="Y9" i="1"/>
  <c r="AD9" i="1"/>
  <c r="AF9" i="1" s="1"/>
  <c r="AH9" i="1"/>
  <c r="Q10" i="1"/>
  <c r="P14" i="1" s="1"/>
  <c r="W10" i="1"/>
  <c r="U207" i="2" l="1"/>
  <c r="V207" i="2"/>
  <c r="H209" i="2"/>
  <c r="I209" i="2" s="1"/>
  <c r="K228" i="2"/>
  <c r="L228" i="2" s="1"/>
  <c r="P24" i="5"/>
  <c r="Q24" i="5" s="1"/>
  <c r="R24" i="5" s="1"/>
  <c r="S24" i="5" s="1"/>
  <c r="O27" i="5" s="1"/>
  <c r="T39" i="5" s="1"/>
  <c r="K27" i="5"/>
  <c r="AB29" i="3"/>
  <c r="Y29" i="3"/>
  <c r="X32" i="3" s="1"/>
  <c r="P29" i="3"/>
  <c r="Q29" i="3" s="1"/>
  <c r="S29" i="3" s="1"/>
  <c r="O32" i="3" s="1"/>
  <c r="P32" i="3" s="1"/>
  <c r="Q32" i="3" s="1"/>
  <c r="S32" i="3" s="1"/>
  <c r="G84" i="2"/>
  <c r="J156" i="2"/>
  <c r="I145" i="1"/>
  <c r="M149" i="1"/>
  <c r="J145" i="1"/>
  <c r="M24" i="1"/>
  <c r="J25" i="1"/>
  <c r="K25" i="1" s="1"/>
  <c r="I26" i="1" s="1"/>
  <c r="J81" i="1"/>
  <c r="H86" i="1" s="1"/>
  <c r="I14" i="1"/>
  <c r="H12" i="1"/>
  <c r="R156" i="2"/>
  <c r="L25" i="2"/>
  <c r="G26" i="2" s="1"/>
  <c r="G177" i="2"/>
  <c r="M176" i="2"/>
  <c r="H67" i="1"/>
  <c r="L137" i="2"/>
  <c r="G138" i="2" s="1"/>
  <c r="K99" i="2"/>
  <c r="I100" i="2" s="1"/>
  <c r="J44" i="1"/>
  <c r="K44" i="1" s="1"/>
  <c r="I46" i="1" s="1"/>
  <c r="K63" i="2"/>
  <c r="I64" i="2" s="1"/>
  <c r="L44" i="2"/>
  <c r="H11" i="2"/>
  <c r="L6" i="2"/>
  <c r="L119" i="1"/>
  <c r="G63" i="1"/>
  <c r="K63" i="1" s="1"/>
  <c r="I64" i="1" s="1"/>
  <c r="M62" i="1"/>
  <c r="H30" i="1"/>
  <c r="AA10" i="1"/>
  <c r="AD10" i="1" s="1"/>
  <c r="AF10" i="1" s="1"/>
  <c r="R10" i="1"/>
  <c r="O11" i="1" s="1"/>
  <c r="AJ9" i="1"/>
  <c r="AI12" i="1" s="1"/>
  <c r="T11" i="1"/>
  <c r="W207" i="2" l="1"/>
  <c r="AA207" i="2" s="1"/>
  <c r="J209" i="2"/>
  <c r="K209" i="2" s="1"/>
  <c r="L209" i="2" s="1"/>
  <c r="M228" i="2"/>
  <c r="N228" i="2" s="1"/>
  <c r="O228" i="2" s="1"/>
  <c r="P228" i="2" s="1"/>
  <c r="G229" i="2" s="1"/>
  <c r="H229" i="2" s="1"/>
  <c r="P27" i="5"/>
  <c r="Q27" i="5" s="1"/>
  <c r="R27" i="5" s="1"/>
  <c r="S27" i="5" s="1"/>
  <c r="F30" i="5"/>
  <c r="G30" i="5" s="1"/>
  <c r="H30" i="5" s="1"/>
  <c r="E53" i="3"/>
  <c r="AE29" i="3"/>
  <c r="AB32" i="3" s="1"/>
  <c r="AC32" i="3" s="1"/>
  <c r="AE32" i="3" s="1"/>
  <c r="J177" i="2"/>
  <c r="K177" i="2"/>
  <c r="L177" i="2" s="1"/>
  <c r="L99" i="2"/>
  <c r="M99" i="2" s="1"/>
  <c r="I84" i="2"/>
  <c r="H89" i="2" s="1"/>
  <c r="I15" i="1"/>
  <c r="K145" i="1"/>
  <c r="H49" i="1"/>
  <c r="L25" i="1"/>
  <c r="G26" i="1" s="1"/>
  <c r="L81" i="1"/>
  <c r="G82" i="1" s="1"/>
  <c r="K82" i="1" s="1"/>
  <c r="I83" i="1" s="1"/>
  <c r="M25" i="2"/>
  <c r="P161" i="2"/>
  <c r="T156" i="2"/>
  <c r="H161" i="2"/>
  <c r="L156" i="2"/>
  <c r="J63" i="1"/>
  <c r="L63" i="1" s="1"/>
  <c r="M63" i="1" s="1"/>
  <c r="M137" i="2"/>
  <c r="K138" i="2"/>
  <c r="I140" i="2" s="1"/>
  <c r="J138" i="2"/>
  <c r="H143" i="2" s="1"/>
  <c r="L63" i="2"/>
  <c r="H68" i="2"/>
  <c r="G45" i="2"/>
  <c r="K45" i="2" s="1"/>
  <c r="M44" i="2"/>
  <c r="J26" i="2"/>
  <c r="H31" i="2" s="1"/>
  <c r="G7" i="2"/>
  <c r="M6" i="2"/>
  <c r="G120" i="1"/>
  <c r="K120" i="1" s="1"/>
  <c r="M119" i="1"/>
  <c r="L44" i="1"/>
  <c r="G45" i="1" s="1"/>
  <c r="AA11" i="1"/>
  <c r="AC11" i="1" s="1"/>
  <c r="AB15" i="1" s="1"/>
  <c r="Y10" i="1"/>
  <c r="V11" i="1"/>
  <c r="U14" i="1" s="1"/>
  <c r="AK9" i="1"/>
  <c r="Q11" i="1"/>
  <c r="P15" i="1" s="1"/>
  <c r="X207" i="2" l="1"/>
  <c r="Y207" i="2" s="1"/>
  <c r="T208" i="2" s="1"/>
  <c r="U208" i="2" s="1"/>
  <c r="V208" i="2" s="1"/>
  <c r="X208" i="2" s="1"/>
  <c r="Y208" i="2" s="1"/>
  <c r="T209" i="2" s="1"/>
  <c r="O30" i="5"/>
  <c r="T42" i="5" s="1"/>
  <c r="I30" i="5"/>
  <c r="L42" i="5" s="1"/>
  <c r="J30" i="5"/>
  <c r="K30" i="5"/>
  <c r="G210" i="2"/>
  <c r="G100" i="2"/>
  <c r="J100" i="2" s="1"/>
  <c r="H105" i="2" s="1"/>
  <c r="J84" i="2"/>
  <c r="G85" i="2" s="1"/>
  <c r="L12" i="1"/>
  <c r="H13" i="1" s="1"/>
  <c r="I16" i="1" s="1"/>
  <c r="L145" i="1"/>
  <c r="G146" i="1" s="1"/>
  <c r="M25" i="1"/>
  <c r="R11" i="1"/>
  <c r="O12" i="1" s="1"/>
  <c r="M81" i="1"/>
  <c r="O157" i="2"/>
  <c r="U156" i="2"/>
  <c r="G157" i="2"/>
  <c r="M156" i="2"/>
  <c r="G64" i="1"/>
  <c r="K64" i="1" s="1"/>
  <c r="I65" i="1" s="1"/>
  <c r="H68" i="1"/>
  <c r="L138" i="2"/>
  <c r="K26" i="2"/>
  <c r="I27" i="2" s="1"/>
  <c r="J45" i="1"/>
  <c r="L45" i="1" s="1"/>
  <c r="G46" i="1" s="1"/>
  <c r="I47" i="1"/>
  <c r="M44" i="1"/>
  <c r="H31" i="1"/>
  <c r="G64" i="2"/>
  <c r="J64" i="2" s="1"/>
  <c r="M63" i="2"/>
  <c r="I46" i="2"/>
  <c r="K7" i="2"/>
  <c r="I8" i="2" s="1"/>
  <c r="I122" i="1"/>
  <c r="J82" i="1"/>
  <c r="AD11" i="1"/>
  <c r="AA12" i="1" s="1"/>
  <c r="AD12" i="1" s="1"/>
  <c r="AH10" i="1"/>
  <c r="AM9" i="1"/>
  <c r="W11" i="1"/>
  <c r="T12" i="1" s="1"/>
  <c r="V12" i="1" s="1"/>
  <c r="U15" i="1" s="1"/>
  <c r="AI13" i="1"/>
  <c r="H14" i="1"/>
  <c r="U209" i="2" l="1"/>
  <c r="V209" i="2"/>
  <c r="X209" i="2" s="1"/>
  <c r="Y209" i="2" s="1"/>
  <c r="L26" i="2"/>
  <c r="P30" i="5"/>
  <c r="Q30" i="5" s="1"/>
  <c r="R30" i="5" s="1"/>
  <c r="S30" i="5" s="1"/>
  <c r="O33" i="5" s="1"/>
  <c r="T45" i="5" s="1"/>
  <c r="F33" i="5"/>
  <c r="G33" i="5" s="1"/>
  <c r="H33" i="5" s="1"/>
  <c r="I33" i="5" s="1"/>
  <c r="L45" i="5" s="1"/>
  <c r="H53" i="3"/>
  <c r="C56" i="3" s="1"/>
  <c r="D56" i="3" s="1"/>
  <c r="I68" i="3" s="1"/>
  <c r="I229" i="2"/>
  <c r="J229" i="2" s="1"/>
  <c r="H210" i="2"/>
  <c r="I210" i="2" s="1"/>
  <c r="J210" i="2" s="1"/>
  <c r="K210" i="2" s="1"/>
  <c r="L210" i="2" s="1"/>
  <c r="G211" i="2" s="1"/>
  <c r="I85" i="2"/>
  <c r="H90" i="2" s="1"/>
  <c r="I146" i="1"/>
  <c r="K146" i="1" s="1"/>
  <c r="L146" i="1" s="1"/>
  <c r="G147" i="1" s="1"/>
  <c r="H147" i="1" s="1"/>
  <c r="M150" i="1"/>
  <c r="K26" i="1"/>
  <c r="I27" i="1" s="1"/>
  <c r="H50" i="1"/>
  <c r="K157" i="2"/>
  <c r="J157" i="2" s="1"/>
  <c r="J64" i="1"/>
  <c r="L64" i="1" s="1"/>
  <c r="M64" i="1" s="1"/>
  <c r="S157" i="2"/>
  <c r="Q158" i="2" s="1"/>
  <c r="G139" i="2"/>
  <c r="M138" i="2"/>
  <c r="K100" i="2"/>
  <c r="L100" i="2" s="1"/>
  <c r="M100" i="2" s="1"/>
  <c r="J7" i="2"/>
  <c r="H12" i="2" s="1"/>
  <c r="J45" i="2"/>
  <c r="G27" i="2"/>
  <c r="M26" i="2"/>
  <c r="J120" i="1"/>
  <c r="M45" i="1"/>
  <c r="G65" i="1"/>
  <c r="K65" i="1" s="1"/>
  <c r="J65" i="1" s="1"/>
  <c r="L65" i="1" s="1"/>
  <c r="M65" i="1" s="1"/>
  <c r="J46" i="1"/>
  <c r="H51" i="1" s="1"/>
  <c r="W12" i="1"/>
  <c r="T13" i="1" s="1"/>
  <c r="V13" i="1" s="1"/>
  <c r="U16" i="1" s="1"/>
  <c r="Y11" i="1"/>
  <c r="H87" i="1"/>
  <c r="L82" i="1"/>
  <c r="AF11" i="1"/>
  <c r="AA13" i="1"/>
  <c r="AK10" i="1"/>
  <c r="AM10" i="1" s="1"/>
  <c r="Q12" i="1"/>
  <c r="P16" i="1" s="1"/>
  <c r="L14" i="1"/>
  <c r="H15" i="1" s="1"/>
  <c r="I17" i="1"/>
  <c r="K229" i="2" l="1"/>
  <c r="L229" i="2" s="1"/>
  <c r="P33" i="5"/>
  <c r="Q33" i="5" s="1"/>
  <c r="R33" i="5" s="1"/>
  <c r="S33" i="5" s="1"/>
  <c r="O36" i="5" s="1"/>
  <c r="P36" i="5" s="1"/>
  <c r="J33" i="5"/>
  <c r="K33" i="5" s="1"/>
  <c r="E56" i="3"/>
  <c r="H211" i="2"/>
  <c r="I211" i="2" s="1"/>
  <c r="J211" i="2" s="1"/>
  <c r="K211" i="2" s="1"/>
  <c r="L211" i="2" s="1"/>
  <c r="J85" i="2"/>
  <c r="G86" i="2" s="1"/>
  <c r="I86" i="2" s="1"/>
  <c r="H91" i="2" s="1"/>
  <c r="I147" i="1"/>
  <c r="J147" i="1" s="1"/>
  <c r="K147" i="1" s="1"/>
  <c r="L147" i="1" s="1"/>
  <c r="M151" i="1"/>
  <c r="H69" i="1"/>
  <c r="L26" i="1"/>
  <c r="I101" i="2"/>
  <c r="R157" i="2"/>
  <c r="I158" i="2"/>
  <c r="P162" i="2"/>
  <c r="H162" i="2"/>
  <c r="L157" i="2"/>
  <c r="L7" i="2"/>
  <c r="G8" i="2" s="1"/>
  <c r="J139" i="2"/>
  <c r="H144" i="2" s="1"/>
  <c r="K46" i="1"/>
  <c r="I48" i="1" s="1"/>
  <c r="K64" i="2"/>
  <c r="I65" i="2" s="1"/>
  <c r="H50" i="2"/>
  <c r="L45" i="2"/>
  <c r="J27" i="2"/>
  <c r="H32" i="2" s="1"/>
  <c r="H125" i="1"/>
  <c r="L120" i="1"/>
  <c r="G83" i="1"/>
  <c r="M82" i="1"/>
  <c r="AF12" i="1"/>
  <c r="K83" i="1"/>
  <c r="I84" i="1" s="1"/>
  <c r="I66" i="1"/>
  <c r="H70" i="1"/>
  <c r="W13" i="1"/>
  <c r="T14" i="1" s="1"/>
  <c r="V14" i="1" s="1"/>
  <c r="U17" i="1" s="1"/>
  <c r="AC13" i="1"/>
  <c r="AB17" i="1" s="1"/>
  <c r="AH11" i="1"/>
  <c r="R12" i="1"/>
  <c r="L15" i="1"/>
  <c r="H16" i="1" s="1"/>
  <c r="I18" i="1"/>
  <c r="J86" i="2" l="1"/>
  <c r="G87" i="2" s="1"/>
  <c r="Q36" i="5"/>
  <c r="R36" i="5" s="1"/>
  <c r="S36" i="5" s="1"/>
  <c r="O39" i="5" s="1"/>
  <c r="P39" i="5" s="1"/>
  <c r="Q39" i="5" s="1"/>
  <c r="R39" i="5" s="1"/>
  <c r="S39" i="5" s="1"/>
  <c r="O42" i="5" s="1"/>
  <c r="P42" i="5" s="1"/>
  <c r="Q42" i="5" s="1"/>
  <c r="R42" i="5" s="1"/>
  <c r="S42" i="5" s="1"/>
  <c r="G36" i="5"/>
  <c r="H36" i="5" s="1"/>
  <c r="I36" i="5" s="1"/>
  <c r="J36" i="5" s="1"/>
  <c r="K36" i="5" s="1"/>
  <c r="F36" i="5"/>
  <c r="F56" i="3"/>
  <c r="G56" i="3" s="1"/>
  <c r="G212" i="2"/>
  <c r="M26" i="1"/>
  <c r="G27" i="1"/>
  <c r="I87" i="2"/>
  <c r="H92" i="2" s="1"/>
  <c r="M7" i="2"/>
  <c r="T157" i="2"/>
  <c r="U157" i="2" s="1"/>
  <c r="G158" i="2"/>
  <c r="M157" i="2"/>
  <c r="L139" i="2"/>
  <c r="G47" i="1"/>
  <c r="J47" i="1" s="1"/>
  <c r="K27" i="2"/>
  <c r="I28" i="2" s="1"/>
  <c r="G101" i="2"/>
  <c r="J101" i="2" s="1"/>
  <c r="H69" i="2"/>
  <c r="L64" i="2"/>
  <c r="G46" i="2"/>
  <c r="K46" i="2" s="1"/>
  <c r="M45" i="2"/>
  <c r="K8" i="2"/>
  <c r="I9" i="2" s="1"/>
  <c r="G121" i="1"/>
  <c r="J121" i="1" s="1"/>
  <c r="M120" i="1"/>
  <c r="J83" i="1"/>
  <c r="W14" i="1"/>
  <c r="T15" i="1" s="1"/>
  <c r="G66" i="1"/>
  <c r="J66" i="1" s="1"/>
  <c r="AD13" i="1"/>
  <c r="AA14" i="1" s="1"/>
  <c r="AD14" i="1" s="1"/>
  <c r="AJ11" i="1"/>
  <c r="AI14" i="1" s="1"/>
  <c r="O13" i="1"/>
  <c r="Y12" i="1"/>
  <c r="O45" i="5" l="1"/>
  <c r="P45" i="5" s="1"/>
  <c r="F39" i="5"/>
  <c r="G39" i="5" s="1"/>
  <c r="H39" i="5" s="1"/>
  <c r="I39" i="5" s="1"/>
  <c r="J39" i="5" s="1"/>
  <c r="K39" i="5" s="1"/>
  <c r="H56" i="3"/>
  <c r="C59" i="3" s="1"/>
  <c r="E59" i="3" s="1"/>
  <c r="M229" i="2"/>
  <c r="N229" i="2" s="1"/>
  <c r="H212" i="2"/>
  <c r="I212" i="2" s="1"/>
  <c r="J87" i="2"/>
  <c r="G88" i="2" s="1"/>
  <c r="I88" i="2" s="1"/>
  <c r="H93" i="2" s="1"/>
  <c r="J27" i="1"/>
  <c r="H32" i="1" s="1"/>
  <c r="O158" i="2"/>
  <c r="S158" i="2" s="1"/>
  <c r="Q159" i="2" s="1"/>
  <c r="K158" i="2"/>
  <c r="I159" i="2" s="1"/>
  <c r="G140" i="2"/>
  <c r="M139" i="2"/>
  <c r="M46" i="1"/>
  <c r="L27" i="2"/>
  <c r="H106" i="2"/>
  <c r="G65" i="2"/>
  <c r="J65" i="2" s="1"/>
  <c r="M64" i="2"/>
  <c r="I47" i="2"/>
  <c r="J8" i="2"/>
  <c r="H126" i="1"/>
  <c r="AF14" i="1"/>
  <c r="H88" i="1"/>
  <c r="L83" i="1"/>
  <c r="H71" i="1"/>
  <c r="K66" i="1"/>
  <c r="I67" i="1" s="1"/>
  <c r="AF13" i="1"/>
  <c r="AA15" i="1"/>
  <c r="AC15" i="1" s="1"/>
  <c r="AD15" i="1" s="1"/>
  <c r="AK11" i="1"/>
  <c r="AM11" i="1" s="1"/>
  <c r="V15" i="1"/>
  <c r="U18" i="1" s="1"/>
  <c r="Q13" i="1"/>
  <c r="P17" i="1" s="1"/>
  <c r="L16" i="1"/>
  <c r="H17" i="1" s="1"/>
  <c r="L17" i="1" s="1"/>
  <c r="H18" i="1" s="1"/>
  <c r="Q45" i="5" l="1"/>
  <c r="R45" i="5" s="1"/>
  <c r="S45" i="5" s="1"/>
  <c r="F42" i="5"/>
  <c r="G42" i="5" s="1"/>
  <c r="H42" i="5" s="1"/>
  <c r="I42" i="5" s="1"/>
  <c r="J42" i="5" s="1"/>
  <c r="K42" i="5" s="1"/>
  <c r="F59" i="3"/>
  <c r="G59" i="3" s="1"/>
  <c r="O229" i="2"/>
  <c r="P229" i="2" s="1"/>
  <c r="J212" i="2"/>
  <c r="K212" i="2" s="1"/>
  <c r="L212" i="2" s="1"/>
  <c r="G213" i="2" s="1"/>
  <c r="J88" i="2"/>
  <c r="G89" i="2" s="1"/>
  <c r="I89" i="2" s="1"/>
  <c r="H94" i="2" s="1"/>
  <c r="J158" i="2"/>
  <c r="H163" i="2" s="1"/>
  <c r="K27" i="1"/>
  <c r="I28" i="1" s="1"/>
  <c r="R158" i="2"/>
  <c r="K140" i="2"/>
  <c r="I142" i="2" s="1"/>
  <c r="J140" i="2"/>
  <c r="H145" i="2" s="1"/>
  <c r="H52" i="1"/>
  <c r="I49" i="1"/>
  <c r="L47" i="1"/>
  <c r="G28" i="2"/>
  <c r="M27" i="2"/>
  <c r="K101" i="2"/>
  <c r="I102" i="2" s="1"/>
  <c r="K65" i="2"/>
  <c r="I66" i="2" s="1"/>
  <c r="J46" i="2"/>
  <c r="H13" i="2"/>
  <c r="L8" i="2"/>
  <c r="L121" i="1"/>
  <c r="G84" i="1"/>
  <c r="K84" i="1" s="1"/>
  <c r="I85" i="1" s="1"/>
  <c r="M83" i="1"/>
  <c r="L66" i="1"/>
  <c r="W15" i="1"/>
  <c r="T16" i="1" s="1"/>
  <c r="V16" i="1" s="1"/>
  <c r="W16" i="1" s="1"/>
  <c r="R13" i="1"/>
  <c r="O14" i="1" s="1"/>
  <c r="AA16" i="1"/>
  <c r="AD16" i="1" s="1"/>
  <c r="AH12" i="1"/>
  <c r="F45" i="5" l="1"/>
  <c r="G45" i="5" s="1"/>
  <c r="H45" i="5" s="1"/>
  <c r="I45" i="5" s="1"/>
  <c r="J45" i="5" s="1"/>
  <c r="K45" i="5" s="1"/>
  <c r="H59" i="3"/>
  <c r="C62" i="3" s="1"/>
  <c r="D62" i="3" s="1"/>
  <c r="I74" i="3" s="1"/>
  <c r="G230" i="2"/>
  <c r="H230" i="2" s="1"/>
  <c r="I230" i="2" s="1"/>
  <c r="J230" i="2" s="1"/>
  <c r="H213" i="2"/>
  <c r="I213" i="2" s="1"/>
  <c r="L27" i="1"/>
  <c r="H89" i="1"/>
  <c r="J89" i="2"/>
  <c r="G90" i="2" s="1"/>
  <c r="L158" i="2"/>
  <c r="G159" i="2" s="1"/>
  <c r="P163" i="2"/>
  <c r="T158" i="2"/>
  <c r="L140" i="2"/>
  <c r="L101" i="2"/>
  <c r="M101" i="2" s="1"/>
  <c r="G48" i="1"/>
  <c r="J28" i="2"/>
  <c r="H51" i="2"/>
  <c r="L46" i="2"/>
  <c r="G9" i="2"/>
  <c r="K9" i="2" s="1"/>
  <c r="M8" i="2"/>
  <c r="M121" i="1"/>
  <c r="G122" i="1"/>
  <c r="G67" i="1"/>
  <c r="J67" i="1" s="1"/>
  <c r="H72" i="1" s="1"/>
  <c r="M66" i="1"/>
  <c r="AF15" i="1"/>
  <c r="Y13" i="1"/>
  <c r="AA17" i="1"/>
  <c r="AI15" i="1"/>
  <c r="AK12" i="1"/>
  <c r="AM12" i="1" s="1"/>
  <c r="T17" i="1"/>
  <c r="AF16" i="1"/>
  <c r="Q14" i="1"/>
  <c r="P18" i="1" s="1"/>
  <c r="L18" i="1"/>
  <c r="E62" i="3" l="1"/>
  <c r="K230" i="2"/>
  <c r="L230" i="2" s="1"/>
  <c r="J213" i="2"/>
  <c r="K213" i="2" s="1"/>
  <c r="L213" i="2" s="1"/>
  <c r="G28" i="1"/>
  <c r="M27" i="1"/>
  <c r="G102" i="2"/>
  <c r="J102" i="2" s="1"/>
  <c r="H107" i="2" s="1"/>
  <c r="I90" i="2"/>
  <c r="J90" i="2" s="1"/>
  <c r="G91" i="2" s="1"/>
  <c r="M158" i="2"/>
  <c r="O159" i="2"/>
  <c r="U158" i="2"/>
  <c r="K159" i="2"/>
  <c r="I160" i="2" s="1"/>
  <c r="K67" i="1"/>
  <c r="I68" i="1" s="1"/>
  <c r="G141" i="2"/>
  <c r="M140" i="2"/>
  <c r="J48" i="1"/>
  <c r="H53" i="1" s="1"/>
  <c r="H33" i="2"/>
  <c r="K28" i="2"/>
  <c r="I29" i="2" s="1"/>
  <c r="H70" i="2"/>
  <c r="L65" i="2"/>
  <c r="G47" i="2"/>
  <c r="K47" i="2" s="1"/>
  <c r="M46" i="2"/>
  <c r="I10" i="2"/>
  <c r="K122" i="1"/>
  <c r="I124" i="1" s="1"/>
  <c r="L84" i="1"/>
  <c r="R14" i="1"/>
  <c r="Y14" i="1" s="1"/>
  <c r="AC17" i="1"/>
  <c r="AD17" i="1" s="1"/>
  <c r="AH13" i="1"/>
  <c r="AJ13" i="1" s="1"/>
  <c r="V17" i="1"/>
  <c r="W17" i="1" s="1"/>
  <c r="F62" i="3" l="1"/>
  <c r="G62" i="3" s="1"/>
  <c r="H62" i="3" s="1"/>
  <c r="C65" i="3" s="1"/>
  <c r="M230" i="2"/>
  <c r="N230" i="2"/>
  <c r="O230" i="2" s="1"/>
  <c r="P230" i="2" s="1"/>
  <c r="G214" i="2"/>
  <c r="J28" i="1"/>
  <c r="K28" i="1" s="1"/>
  <c r="I29" i="1" s="1"/>
  <c r="I91" i="2"/>
  <c r="J91" i="2" s="1"/>
  <c r="G92" i="2" s="1"/>
  <c r="S159" i="2"/>
  <c r="Q160" i="2" s="1"/>
  <c r="J159" i="2"/>
  <c r="H164" i="2" s="1"/>
  <c r="L67" i="1"/>
  <c r="G68" i="1" s="1"/>
  <c r="J68" i="1" s="1"/>
  <c r="H73" i="1" s="1"/>
  <c r="J141" i="2"/>
  <c r="H146" i="2" s="1"/>
  <c r="K48" i="1"/>
  <c r="L28" i="2"/>
  <c r="K102" i="2"/>
  <c r="I103" i="2" s="1"/>
  <c r="L102" i="2"/>
  <c r="G66" i="2"/>
  <c r="J66" i="2" s="1"/>
  <c r="M65" i="2"/>
  <c r="I48" i="2"/>
  <c r="J47" i="2"/>
  <c r="H52" i="2" s="1"/>
  <c r="J9" i="2"/>
  <c r="H14" i="2" s="1"/>
  <c r="L122" i="1"/>
  <c r="G85" i="1"/>
  <c r="M84" i="1"/>
  <c r="O15" i="1"/>
  <c r="Q15" i="1" s="1"/>
  <c r="R15" i="1" s="1"/>
  <c r="O16" i="1" s="1"/>
  <c r="Q16" i="1" s="1"/>
  <c r="R16" i="1" s="1"/>
  <c r="AA18" i="1"/>
  <c r="AD18" i="1" s="1"/>
  <c r="AI16" i="1"/>
  <c r="T18" i="1"/>
  <c r="V18" i="1" s="1"/>
  <c r="W18" i="1" s="1"/>
  <c r="AF17" i="1"/>
  <c r="E65" i="3" l="1"/>
  <c r="G231" i="2"/>
  <c r="H231" i="2" s="1"/>
  <c r="I231" i="2" s="1"/>
  <c r="J231" i="2" s="1"/>
  <c r="K231" i="2" s="1"/>
  <c r="L231" i="2" s="1"/>
  <c r="H214" i="2"/>
  <c r="I214" i="2" s="1"/>
  <c r="L28" i="1"/>
  <c r="H33" i="1"/>
  <c r="K85" i="1"/>
  <c r="I86" i="1" s="1"/>
  <c r="I92" i="2"/>
  <c r="J92" i="2"/>
  <c r="G93" i="2" s="1"/>
  <c r="I93" i="2" s="1"/>
  <c r="J93" i="2" s="1"/>
  <c r="G94" i="2" s="1"/>
  <c r="I94" i="2" s="1"/>
  <c r="J94" i="2" s="1"/>
  <c r="L159" i="2"/>
  <c r="G160" i="2" s="1"/>
  <c r="M67" i="1"/>
  <c r="R159" i="2"/>
  <c r="K68" i="1"/>
  <c r="I69" i="1" s="1"/>
  <c r="L141" i="2"/>
  <c r="I50" i="1"/>
  <c r="L48" i="1"/>
  <c r="M28" i="2"/>
  <c r="G29" i="2"/>
  <c r="G103" i="2"/>
  <c r="J103" i="2" s="1"/>
  <c r="M102" i="2"/>
  <c r="L9" i="2"/>
  <c r="M9" i="2" s="1"/>
  <c r="K66" i="2"/>
  <c r="I67" i="2" s="1"/>
  <c r="H71" i="2"/>
  <c r="L47" i="2"/>
  <c r="H127" i="1"/>
  <c r="Y15" i="1"/>
  <c r="AF18" i="1"/>
  <c r="AK13" i="1"/>
  <c r="AM13" i="1" s="1"/>
  <c r="O17" i="1"/>
  <c r="Q17" i="1" s="1"/>
  <c r="R17" i="1" s="1"/>
  <c r="Y16" i="1"/>
  <c r="F65" i="3" l="1"/>
  <c r="G65" i="3" s="1"/>
  <c r="H65" i="3" s="1"/>
  <c r="C68" i="3" s="1"/>
  <c r="M231" i="2"/>
  <c r="N231" i="2" s="1"/>
  <c r="J214" i="2"/>
  <c r="K214" i="2" s="1"/>
  <c r="L214" i="2" s="1"/>
  <c r="G215" i="2" s="1"/>
  <c r="G29" i="1"/>
  <c r="J29" i="1" s="1"/>
  <c r="H34" i="1" s="1"/>
  <c r="M28" i="1"/>
  <c r="J85" i="1"/>
  <c r="L85" i="1" s="1"/>
  <c r="G10" i="2"/>
  <c r="K10" i="2" s="1"/>
  <c r="I11" i="2" s="1"/>
  <c r="M159" i="2"/>
  <c r="P164" i="2"/>
  <c r="T159" i="2"/>
  <c r="K160" i="2"/>
  <c r="I161" i="2" s="1"/>
  <c r="G69" i="1"/>
  <c r="J69" i="1" s="1"/>
  <c r="H74" i="1" s="1"/>
  <c r="M141" i="2"/>
  <c r="G142" i="2"/>
  <c r="M48" i="1"/>
  <c r="G49" i="1"/>
  <c r="J29" i="2"/>
  <c r="H34" i="2" s="1"/>
  <c r="H108" i="2"/>
  <c r="L66" i="2"/>
  <c r="M47" i="2"/>
  <c r="G48" i="2"/>
  <c r="K48" i="2" s="1"/>
  <c r="G123" i="1"/>
  <c r="M122" i="1"/>
  <c r="H90" i="1"/>
  <c r="AH14" i="1"/>
  <c r="O18" i="1"/>
  <c r="Q18" i="1" s="1"/>
  <c r="R18" i="1" s="1"/>
  <c r="Y18" i="1" s="1"/>
  <c r="Y17" i="1"/>
  <c r="D68" i="3" l="1"/>
  <c r="O231" i="2"/>
  <c r="H215" i="2"/>
  <c r="I215" i="2" s="1"/>
  <c r="K29" i="1"/>
  <c r="I30" i="1" s="1"/>
  <c r="L123" i="1"/>
  <c r="J160" i="2"/>
  <c r="U159" i="2"/>
  <c r="O160" i="2"/>
  <c r="S160" i="2" s="1"/>
  <c r="M68" i="1"/>
  <c r="K69" i="1"/>
  <c r="I70" i="1" s="1"/>
  <c r="K142" i="2"/>
  <c r="I144" i="2" s="1"/>
  <c r="J142" i="2"/>
  <c r="H147" i="2" s="1"/>
  <c r="J49" i="1"/>
  <c r="H54" i="1" s="1"/>
  <c r="I51" i="1"/>
  <c r="K29" i="2"/>
  <c r="K103" i="2"/>
  <c r="L103" i="2" s="1"/>
  <c r="G67" i="2"/>
  <c r="J67" i="2" s="1"/>
  <c r="M66" i="2"/>
  <c r="I49" i="2"/>
  <c r="J10" i="2"/>
  <c r="H15" i="2" s="1"/>
  <c r="G86" i="1"/>
  <c r="M85" i="1"/>
  <c r="AI17" i="1"/>
  <c r="E68" i="3" l="1"/>
  <c r="F68" i="3" s="1"/>
  <c r="P231" i="2"/>
  <c r="G232" i="2" s="1"/>
  <c r="H232" i="2" s="1"/>
  <c r="I232" i="2" s="1"/>
  <c r="J232" i="2" s="1"/>
  <c r="J215" i="2"/>
  <c r="K215" i="2" s="1"/>
  <c r="L215" i="2" s="1"/>
  <c r="G216" i="2" s="1"/>
  <c r="I104" i="2"/>
  <c r="H128" i="1"/>
  <c r="L29" i="1"/>
  <c r="G30" i="1" s="1"/>
  <c r="M29" i="1"/>
  <c r="L49" i="1"/>
  <c r="G50" i="1" s="1"/>
  <c r="H165" i="2"/>
  <c r="L160" i="2"/>
  <c r="G161" i="2" s="1"/>
  <c r="Q161" i="2"/>
  <c r="L10" i="2"/>
  <c r="M10" i="2" s="1"/>
  <c r="L69" i="1"/>
  <c r="G70" i="1" s="1"/>
  <c r="L142" i="2"/>
  <c r="J30" i="1"/>
  <c r="H35" i="1" s="1"/>
  <c r="I30" i="2"/>
  <c r="L29" i="2"/>
  <c r="M103" i="2"/>
  <c r="G104" i="2"/>
  <c r="J104" i="2" s="1"/>
  <c r="J48" i="2"/>
  <c r="K86" i="1"/>
  <c r="I87" i="1" s="1"/>
  <c r="AK14" i="1"/>
  <c r="AM14" i="1" s="1"/>
  <c r="G68" i="3" l="1"/>
  <c r="H68" i="3" s="1"/>
  <c r="K232" i="2"/>
  <c r="L232" i="2" s="1"/>
  <c r="H216" i="2"/>
  <c r="I216" i="2" s="1"/>
  <c r="M49" i="1"/>
  <c r="K30" i="1"/>
  <c r="I31" i="1" s="1"/>
  <c r="G11" i="2"/>
  <c r="M160" i="2"/>
  <c r="M69" i="1"/>
  <c r="R160" i="2"/>
  <c r="P165" i="2" s="1"/>
  <c r="T160" i="2"/>
  <c r="K161" i="2"/>
  <c r="I162" i="2" s="1"/>
  <c r="G143" i="2"/>
  <c r="M142" i="2"/>
  <c r="J50" i="1"/>
  <c r="H55" i="1" s="1"/>
  <c r="M29" i="2"/>
  <c r="G30" i="2"/>
  <c r="H109" i="2"/>
  <c r="H72" i="2"/>
  <c r="K67" i="2"/>
  <c r="I68" i="2" s="1"/>
  <c r="H53" i="2"/>
  <c r="L48" i="2"/>
  <c r="K11" i="2"/>
  <c r="I12" i="2" s="1"/>
  <c r="G124" i="1"/>
  <c r="M123" i="1"/>
  <c r="J70" i="1"/>
  <c r="K70" i="1"/>
  <c r="I71" i="1" s="1"/>
  <c r="AH15" i="1"/>
  <c r="C71" i="3" l="1"/>
  <c r="E71" i="3" s="1"/>
  <c r="F71" i="3" s="1"/>
  <c r="G71" i="3" s="1"/>
  <c r="H71" i="3" s="1"/>
  <c r="C74" i="3" s="1"/>
  <c r="M232" i="2"/>
  <c r="N232" i="2" s="1"/>
  <c r="O232" i="2" s="1"/>
  <c r="P232" i="2" s="1"/>
  <c r="J216" i="2"/>
  <c r="K216" i="2" s="1"/>
  <c r="L216" i="2" s="1"/>
  <c r="G217" i="2" s="1"/>
  <c r="L30" i="1"/>
  <c r="K50" i="1"/>
  <c r="J161" i="2"/>
  <c r="H166" i="2" s="1"/>
  <c r="U160" i="2"/>
  <c r="O161" i="2"/>
  <c r="J143" i="2"/>
  <c r="H148" i="2" s="1"/>
  <c r="J30" i="2"/>
  <c r="H35" i="2" s="1"/>
  <c r="K104" i="2"/>
  <c r="I105" i="2" s="1"/>
  <c r="L67" i="2"/>
  <c r="M67" i="2" s="1"/>
  <c r="M48" i="2"/>
  <c r="G49" i="2"/>
  <c r="K49" i="2" s="1"/>
  <c r="J11" i="2"/>
  <c r="H16" i="2" s="1"/>
  <c r="K124" i="1"/>
  <c r="I126" i="1" s="1"/>
  <c r="H91" i="1"/>
  <c r="L86" i="1"/>
  <c r="H75" i="1"/>
  <c r="L70" i="1"/>
  <c r="AJ15" i="1"/>
  <c r="AI18" i="1" s="1"/>
  <c r="D74" i="3" l="1"/>
  <c r="E74" i="3" s="1"/>
  <c r="F74" i="3" s="1"/>
  <c r="G74" i="3" s="1"/>
  <c r="H74" i="3" s="1"/>
  <c r="G233" i="2"/>
  <c r="H217" i="2"/>
  <c r="I217" i="2" s="1"/>
  <c r="M30" i="1"/>
  <c r="G31" i="1"/>
  <c r="J31" i="1" s="1"/>
  <c r="H36" i="1" s="1"/>
  <c r="K31" i="1"/>
  <c r="I32" i="1" s="1"/>
  <c r="I52" i="1"/>
  <c r="L50" i="1"/>
  <c r="L11" i="2"/>
  <c r="G12" i="2" s="1"/>
  <c r="S161" i="2"/>
  <c r="Q162" i="2" s="1"/>
  <c r="L161" i="2"/>
  <c r="G162" i="2" s="1"/>
  <c r="L143" i="2"/>
  <c r="L104" i="2"/>
  <c r="G105" i="2" s="1"/>
  <c r="J105" i="2" s="1"/>
  <c r="G68" i="2"/>
  <c r="J68" i="2" s="1"/>
  <c r="K68" i="2" s="1"/>
  <c r="I69" i="2" s="1"/>
  <c r="I53" i="1"/>
  <c r="K30" i="2"/>
  <c r="I50" i="2"/>
  <c r="J49" i="2"/>
  <c r="H54" i="2" s="1"/>
  <c r="J124" i="1"/>
  <c r="M86" i="1"/>
  <c r="G87" i="1"/>
  <c r="G71" i="1"/>
  <c r="M70" i="1"/>
  <c r="AK15" i="1"/>
  <c r="AM15" i="1" s="1"/>
  <c r="H233" i="2" l="1"/>
  <c r="I233" i="2"/>
  <c r="J233" i="2" s="1"/>
  <c r="J217" i="2"/>
  <c r="K217" i="2" s="1"/>
  <c r="L217" i="2" s="1"/>
  <c r="L31" i="1"/>
  <c r="G51" i="1"/>
  <c r="M50" i="1"/>
  <c r="M104" i="2"/>
  <c r="M11" i="2"/>
  <c r="M161" i="2"/>
  <c r="K162" i="2"/>
  <c r="J162" i="2" s="1"/>
  <c r="R161" i="2"/>
  <c r="P166" i="2" s="1"/>
  <c r="G144" i="2"/>
  <c r="M143" i="2"/>
  <c r="M31" i="1"/>
  <c r="G32" i="1"/>
  <c r="I31" i="2"/>
  <c r="L30" i="2"/>
  <c r="H110" i="2"/>
  <c r="L49" i="2"/>
  <c r="K12" i="2"/>
  <c r="I13" i="2" s="1"/>
  <c r="H129" i="1"/>
  <c r="L124" i="1"/>
  <c r="K87" i="1"/>
  <c r="I88" i="1" s="1"/>
  <c r="K71" i="1"/>
  <c r="I72" i="1" s="1"/>
  <c r="AH16" i="1"/>
  <c r="K233" i="2" l="1"/>
  <c r="L233" i="2" s="1"/>
  <c r="T161" i="2"/>
  <c r="J51" i="1"/>
  <c r="H56" i="1" s="1"/>
  <c r="I163" i="2"/>
  <c r="O162" i="2"/>
  <c r="U161" i="2"/>
  <c r="H167" i="2"/>
  <c r="L162" i="2"/>
  <c r="L71" i="1"/>
  <c r="M71" i="1" s="1"/>
  <c r="K144" i="2"/>
  <c r="I146" i="2" s="1"/>
  <c r="J144" i="2"/>
  <c r="H149" i="2" s="1"/>
  <c r="J32" i="1"/>
  <c r="H37" i="1" s="1"/>
  <c r="M30" i="2"/>
  <c r="G31" i="2"/>
  <c r="K105" i="2"/>
  <c r="I106" i="2" s="1"/>
  <c r="J12" i="2"/>
  <c r="H17" i="2" s="1"/>
  <c r="H73" i="2"/>
  <c r="L68" i="2"/>
  <c r="G50" i="2"/>
  <c r="K50" i="2" s="1"/>
  <c r="M49" i="2"/>
  <c r="G125" i="1"/>
  <c r="J125" i="1" s="1"/>
  <c r="M124" i="1"/>
  <c r="J87" i="1"/>
  <c r="AK16" i="1"/>
  <c r="AM16" i="1" s="1"/>
  <c r="M233" i="2" l="1"/>
  <c r="N233" i="2" s="1"/>
  <c r="O233" i="2" s="1"/>
  <c r="L105" i="2"/>
  <c r="M105" i="2" s="1"/>
  <c r="L51" i="1"/>
  <c r="G106" i="2"/>
  <c r="J106" i="2" s="1"/>
  <c r="H111" i="2" s="1"/>
  <c r="G72" i="1"/>
  <c r="J72" i="1" s="1"/>
  <c r="S162" i="2"/>
  <c r="Q163" i="2" s="1"/>
  <c r="G163" i="2"/>
  <c r="M162" i="2"/>
  <c r="L12" i="2"/>
  <c r="G13" i="2" s="1"/>
  <c r="L144" i="2"/>
  <c r="K32" i="1"/>
  <c r="J31" i="2"/>
  <c r="H36" i="2" s="1"/>
  <c r="G69" i="2"/>
  <c r="J69" i="2" s="1"/>
  <c r="M68" i="2"/>
  <c r="I51" i="2"/>
  <c r="J50" i="2"/>
  <c r="H55" i="2" s="1"/>
  <c r="H130" i="1"/>
  <c r="H92" i="1"/>
  <c r="L87" i="1"/>
  <c r="AH17" i="1"/>
  <c r="P233" i="2" l="1"/>
  <c r="G234" i="2" s="1"/>
  <c r="H234" i="2" s="1"/>
  <c r="I234" i="2" s="1"/>
  <c r="J234" i="2" s="1"/>
  <c r="K234" i="2" s="1"/>
  <c r="L234" i="2" s="1"/>
  <c r="K72" i="1"/>
  <c r="I73" i="1" s="1"/>
  <c r="G52" i="1"/>
  <c r="M51" i="1"/>
  <c r="M12" i="2"/>
  <c r="R162" i="2"/>
  <c r="P167" i="2" s="1"/>
  <c r="K163" i="2"/>
  <c r="I164" i="2" s="1"/>
  <c r="L72" i="1"/>
  <c r="G73" i="1" s="1"/>
  <c r="G145" i="2"/>
  <c r="M144" i="2"/>
  <c r="I55" i="1"/>
  <c r="I33" i="1"/>
  <c r="L32" i="1"/>
  <c r="K31" i="2"/>
  <c r="K106" i="2"/>
  <c r="L106" i="2" s="1"/>
  <c r="K69" i="2"/>
  <c r="I70" i="2" s="1"/>
  <c r="H74" i="2"/>
  <c r="L50" i="2"/>
  <c r="K13" i="2"/>
  <c r="I14" i="2" s="1"/>
  <c r="L125" i="1"/>
  <c r="M87" i="1"/>
  <c r="G88" i="1"/>
  <c r="AJ17" i="1"/>
  <c r="AK17" i="1" s="1"/>
  <c r="AM17" i="1" s="1"/>
  <c r="M234" i="2" l="1"/>
  <c r="N234" i="2" s="1"/>
  <c r="O234" i="2" s="1"/>
  <c r="P234" i="2" s="1"/>
  <c r="T162" i="2"/>
  <c r="J52" i="1"/>
  <c r="K52" i="1" s="1"/>
  <c r="I54" i="1" s="1"/>
  <c r="M72" i="1"/>
  <c r="O163" i="2"/>
  <c r="U162" i="2"/>
  <c r="J163" i="2"/>
  <c r="H168" i="2" s="1"/>
  <c r="J145" i="2"/>
  <c r="H150" i="2" s="1"/>
  <c r="I147" i="2"/>
  <c r="I107" i="2"/>
  <c r="G33" i="1"/>
  <c r="M32" i="1"/>
  <c r="I32" i="2"/>
  <c r="L31" i="2"/>
  <c r="G107" i="2"/>
  <c r="J107" i="2" s="1"/>
  <c r="M106" i="2"/>
  <c r="L69" i="2"/>
  <c r="G51" i="2"/>
  <c r="K51" i="2" s="1"/>
  <c r="M50" i="2"/>
  <c r="J13" i="2"/>
  <c r="H18" i="2" s="1"/>
  <c r="G126" i="1"/>
  <c r="M125" i="1"/>
  <c r="K88" i="1"/>
  <c r="I89" i="1" s="1"/>
  <c r="J73" i="1"/>
  <c r="K73" i="1"/>
  <c r="I74" i="1" s="1"/>
  <c r="AH18" i="1"/>
  <c r="AK18" i="1" s="1"/>
  <c r="G235" i="2" l="1"/>
  <c r="L52" i="1"/>
  <c r="M52" i="1" s="1"/>
  <c r="S163" i="2"/>
  <c r="Q164" i="2" s="1"/>
  <c r="L163" i="2"/>
  <c r="G164" i="2" s="1"/>
  <c r="L13" i="2"/>
  <c r="G14" i="2" s="1"/>
  <c r="L145" i="2"/>
  <c r="J33" i="1"/>
  <c r="K33" i="1" s="1"/>
  <c r="I34" i="1" s="1"/>
  <c r="M31" i="2"/>
  <c r="G32" i="2"/>
  <c r="H112" i="2"/>
  <c r="G70" i="2"/>
  <c r="J70" i="2" s="1"/>
  <c r="M69" i="2"/>
  <c r="I52" i="2"/>
  <c r="J51" i="2"/>
  <c r="H56" i="2" s="1"/>
  <c r="K126" i="1"/>
  <c r="I128" i="1" s="1"/>
  <c r="L73" i="1"/>
  <c r="M73" i="1" s="1"/>
  <c r="J88" i="1"/>
  <c r="AH19" i="1"/>
  <c r="AM18" i="1"/>
  <c r="H235" i="2" l="1"/>
  <c r="G53" i="1"/>
  <c r="L33" i="1"/>
  <c r="J53" i="1"/>
  <c r="L53" i="1" s="1"/>
  <c r="M13" i="2"/>
  <c r="R163" i="2"/>
  <c r="P168" i="2" s="1"/>
  <c r="T163" i="2"/>
  <c r="M163" i="2"/>
  <c r="K164" i="2"/>
  <c r="I165" i="2" s="1"/>
  <c r="G74" i="1"/>
  <c r="K74" i="1" s="1"/>
  <c r="I75" i="1" s="1"/>
  <c r="G146" i="2"/>
  <c r="M145" i="2"/>
  <c r="G34" i="1"/>
  <c r="M33" i="1"/>
  <c r="J32" i="2"/>
  <c r="H37" i="2" s="1"/>
  <c r="K107" i="2"/>
  <c r="I108" i="2" s="1"/>
  <c r="K70" i="2"/>
  <c r="I71" i="2" s="1"/>
  <c r="L51" i="2"/>
  <c r="K14" i="2"/>
  <c r="I15" i="2" s="1"/>
  <c r="J126" i="1"/>
  <c r="H131" i="1" s="1"/>
  <c r="H93" i="1"/>
  <c r="L88" i="1"/>
  <c r="AJ19" i="1"/>
  <c r="AK19" i="1" s="1"/>
  <c r="I235" i="2" l="1"/>
  <c r="J235" i="2" s="1"/>
  <c r="G54" i="1"/>
  <c r="M53" i="1"/>
  <c r="L126" i="1"/>
  <c r="M126" i="1" s="1"/>
  <c r="O164" i="2"/>
  <c r="U163" i="2"/>
  <c r="J164" i="2"/>
  <c r="H169" i="2" s="1"/>
  <c r="J74" i="1"/>
  <c r="L74" i="1" s="1"/>
  <c r="G75" i="1" s="1"/>
  <c r="J146" i="2"/>
  <c r="K146" i="2"/>
  <c r="I148" i="2" s="1"/>
  <c r="J34" i="1"/>
  <c r="K34" i="1" s="1"/>
  <c r="K32" i="2"/>
  <c r="L107" i="2"/>
  <c r="G52" i="2"/>
  <c r="K52" i="2" s="1"/>
  <c r="M51" i="2"/>
  <c r="J14" i="2"/>
  <c r="L14" i="2" s="1"/>
  <c r="M14" i="2" s="1"/>
  <c r="M88" i="1"/>
  <c r="G89" i="1"/>
  <c r="G127" i="1" l="1"/>
  <c r="J127" i="1" s="1"/>
  <c r="J54" i="1"/>
  <c r="K54" i="1" s="1"/>
  <c r="L164" i="2"/>
  <c r="G165" i="2" s="1"/>
  <c r="S164" i="2"/>
  <c r="Q165" i="2" s="1"/>
  <c r="M74" i="1"/>
  <c r="L146" i="2"/>
  <c r="G147" i="2" s="1"/>
  <c r="I35" i="1"/>
  <c r="L34" i="1"/>
  <c r="I33" i="2"/>
  <c r="L32" i="2"/>
  <c r="M107" i="2"/>
  <c r="G108" i="2"/>
  <c r="J108" i="2" s="1"/>
  <c r="H75" i="2"/>
  <c r="L70" i="2"/>
  <c r="I53" i="2"/>
  <c r="H19" i="2"/>
  <c r="H132" i="1"/>
  <c r="K89" i="1"/>
  <c r="I90" i="1" s="1"/>
  <c r="J75" i="1"/>
  <c r="K75" i="1"/>
  <c r="K235" i="2" l="1"/>
  <c r="L235" i="2" s="1"/>
  <c r="I56" i="1"/>
  <c r="L54" i="1"/>
  <c r="J89" i="1"/>
  <c r="H94" i="1" s="1"/>
  <c r="M164" i="2"/>
  <c r="R164" i="2"/>
  <c r="P169" i="2" s="1"/>
  <c r="T164" i="2"/>
  <c r="K165" i="2"/>
  <c r="I166" i="2" s="1"/>
  <c r="L75" i="1"/>
  <c r="M75" i="1" s="1"/>
  <c r="M76" i="1" s="1"/>
  <c r="M146" i="2"/>
  <c r="I149" i="2"/>
  <c r="J147" i="2"/>
  <c r="G35" i="1"/>
  <c r="M34" i="1"/>
  <c r="G33" i="2"/>
  <c r="M32" i="2"/>
  <c r="K108" i="2"/>
  <c r="I109" i="2" s="1"/>
  <c r="G71" i="2"/>
  <c r="J71" i="2" s="1"/>
  <c r="M70" i="2"/>
  <c r="J52" i="2"/>
  <c r="G15" i="2"/>
  <c r="L127" i="1"/>
  <c r="L89" i="1"/>
  <c r="M235" i="2" l="1"/>
  <c r="N235" i="2" s="1"/>
  <c r="M54" i="1"/>
  <c r="G55" i="1"/>
  <c r="O165" i="2"/>
  <c r="U164" i="2"/>
  <c r="J165" i="2"/>
  <c r="L165" i="2" s="1"/>
  <c r="L147" i="2"/>
  <c r="G148" i="2" s="1"/>
  <c r="J35" i="1"/>
  <c r="K35" i="1" s="1"/>
  <c r="J33" i="2"/>
  <c r="H38" i="2" s="1"/>
  <c r="L108" i="2"/>
  <c r="K71" i="2"/>
  <c r="I72" i="2" s="1"/>
  <c r="H76" i="2"/>
  <c r="H57" i="2"/>
  <c r="L52" i="2"/>
  <c r="K15" i="2"/>
  <c r="I16" i="2" s="1"/>
  <c r="G128" i="1"/>
  <c r="M127" i="1"/>
  <c r="G90" i="1"/>
  <c r="M89" i="1"/>
  <c r="O235" i="2" l="1"/>
  <c r="J55" i="1"/>
  <c r="L55" i="1" s="1"/>
  <c r="S165" i="2"/>
  <c r="Q166" i="2" s="1"/>
  <c r="G166" i="2"/>
  <c r="M165" i="2"/>
  <c r="M147" i="2"/>
  <c r="K148" i="2"/>
  <c r="I150" i="2" s="1"/>
  <c r="J148" i="2"/>
  <c r="L148" i="2" s="1"/>
  <c r="I36" i="1"/>
  <c r="L35" i="1"/>
  <c r="K33" i="2"/>
  <c r="G109" i="2"/>
  <c r="J109" i="2" s="1"/>
  <c r="M108" i="2"/>
  <c r="L71" i="2"/>
  <c r="G53" i="2"/>
  <c r="K53" i="2" s="1"/>
  <c r="M52" i="2"/>
  <c r="J15" i="2"/>
  <c r="L15" i="2" s="1"/>
  <c r="K128" i="1"/>
  <c r="I130" i="1" s="1"/>
  <c r="K90" i="1"/>
  <c r="I91" i="1" s="1"/>
  <c r="P235" i="2" l="1"/>
  <c r="G236" i="2" s="1"/>
  <c r="H236" i="2" s="1"/>
  <c r="I236" i="2" s="1"/>
  <c r="J236" i="2" s="1"/>
  <c r="M55" i="1"/>
  <c r="G56" i="1"/>
  <c r="K56" i="1" s="1"/>
  <c r="L56" i="1" s="1"/>
  <c r="M56" i="1" s="1"/>
  <c r="M57" i="1" s="1"/>
  <c r="R165" i="2"/>
  <c r="T165" i="2" s="1"/>
  <c r="K166" i="2"/>
  <c r="I167" i="2" s="1"/>
  <c r="M148" i="2"/>
  <c r="G149" i="2"/>
  <c r="M35" i="1"/>
  <c r="G36" i="1"/>
  <c r="I34" i="2"/>
  <c r="L33" i="2"/>
  <c r="K109" i="2"/>
  <c r="G72" i="2"/>
  <c r="J72" i="2" s="1"/>
  <c r="M71" i="2"/>
  <c r="I54" i="2"/>
  <c r="G16" i="2"/>
  <c r="M15" i="2"/>
  <c r="J128" i="1"/>
  <c r="L128" i="1" s="1"/>
  <c r="J90" i="1"/>
  <c r="L90" i="1" s="1"/>
  <c r="K236" i="2" l="1"/>
  <c r="L236" i="2" s="1"/>
  <c r="O166" i="2"/>
  <c r="U165" i="2"/>
  <c r="S166" i="2"/>
  <c r="Q167" i="2" s="1"/>
  <c r="J166" i="2"/>
  <c r="L166" i="2" s="1"/>
  <c r="J149" i="2"/>
  <c r="L149" i="2" s="1"/>
  <c r="J36" i="1"/>
  <c r="K36" i="1" s="1"/>
  <c r="M33" i="2"/>
  <c r="G34" i="2"/>
  <c r="I110" i="2"/>
  <c r="L109" i="2"/>
  <c r="K72" i="2"/>
  <c r="I73" i="2" s="1"/>
  <c r="J53" i="2"/>
  <c r="L53" i="2" s="1"/>
  <c r="K16" i="2"/>
  <c r="I17" i="2" s="1"/>
  <c r="G129" i="1"/>
  <c r="J129" i="1" s="1"/>
  <c r="M128" i="1"/>
  <c r="G91" i="1"/>
  <c r="M90" i="1"/>
  <c r="M236" i="2" l="1"/>
  <c r="N236" i="2" s="1"/>
  <c r="G167" i="2"/>
  <c r="K167" i="2" s="1"/>
  <c r="I168" i="2" s="1"/>
  <c r="M166" i="2"/>
  <c r="R166" i="2"/>
  <c r="T166" i="2"/>
  <c r="M149" i="2"/>
  <c r="G150" i="2"/>
  <c r="J16" i="2"/>
  <c r="L16" i="2" s="1"/>
  <c r="G17" i="2" s="1"/>
  <c r="I37" i="1"/>
  <c r="L36" i="1"/>
  <c r="J34" i="2"/>
  <c r="K34" i="2" s="1"/>
  <c r="G110" i="2"/>
  <c r="J110" i="2" s="1"/>
  <c r="M109" i="2"/>
  <c r="L72" i="2"/>
  <c r="G54" i="2"/>
  <c r="K54" i="2" s="1"/>
  <c r="M53" i="2"/>
  <c r="L129" i="1"/>
  <c r="K91" i="1"/>
  <c r="I92" i="1" s="1"/>
  <c r="O236" i="2" l="1"/>
  <c r="O167" i="2"/>
  <c r="U166" i="2"/>
  <c r="J167" i="2"/>
  <c r="L167" i="2" s="1"/>
  <c r="G168" i="2" s="1"/>
  <c r="M16" i="2"/>
  <c r="K150" i="2"/>
  <c r="J150" i="2"/>
  <c r="M36" i="1"/>
  <c r="G37" i="1"/>
  <c r="I35" i="2"/>
  <c r="L34" i="2"/>
  <c r="K110" i="2"/>
  <c r="G73" i="2"/>
  <c r="J73" i="2" s="1"/>
  <c r="M72" i="2"/>
  <c r="I55" i="2"/>
  <c r="J54" i="2"/>
  <c r="L54" i="2" s="1"/>
  <c r="K17" i="2"/>
  <c r="I18" i="2" s="1"/>
  <c r="G130" i="1"/>
  <c r="M129" i="1"/>
  <c r="J91" i="1"/>
  <c r="L91" i="1" s="1"/>
  <c r="P236" i="2" l="1"/>
  <c r="G237" i="2" s="1"/>
  <c r="H237" i="2" s="1"/>
  <c r="I237" i="2" s="1"/>
  <c r="J237" i="2" s="1"/>
  <c r="K237" i="2" s="1"/>
  <c r="L237" i="2" s="1"/>
  <c r="M237" i="2" s="1"/>
  <c r="N237" i="2" s="1"/>
  <c r="M167" i="2"/>
  <c r="S167" i="2"/>
  <c r="Q168" i="2" s="1"/>
  <c r="K168" i="2"/>
  <c r="I169" i="2" s="1"/>
  <c r="J17" i="2"/>
  <c r="L17" i="2" s="1"/>
  <c r="M17" i="2" s="1"/>
  <c r="L150" i="2"/>
  <c r="M150" i="2" s="1"/>
  <c r="M151" i="2" s="1"/>
  <c r="J37" i="1"/>
  <c r="K37" i="1" s="1"/>
  <c r="L37" i="1" s="1"/>
  <c r="M37" i="1" s="1"/>
  <c r="M38" i="1" s="1"/>
  <c r="G35" i="2"/>
  <c r="M34" i="2"/>
  <c r="I111" i="2"/>
  <c r="G55" i="2"/>
  <c r="K55" i="2" s="1"/>
  <c r="M54" i="2"/>
  <c r="K130" i="1"/>
  <c r="I132" i="1" s="1"/>
  <c r="G92" i="1"/>
  <c r="M91" i="1"/>
  <c r="O237" i="2" l="1"/>
  <c r="G18" i="2"/>
  <c r="K18" i="2" s="1"/>
  <c r="I19" i="2" s="1"/>
  <c r="R167" i="2"/>
  <c r="T167" i="2" s="1"/>
  <c r="U167" i="2" s="1"/>
  <c r="J168" i="2"/>
  <c r="L168" i="2" s="1"/>
  <c r="J35" i="2"/>
  <c r="K35" i="2" s="1"/>
  <c r="K73" i="2"/>
  <c r="I74" i="2" s="1"/>
  <c r="L110" i="2"/>
  <c r="I56" i="2"/>
  <c r="J55" i="2"/>
  <c r="L55" i="2" s="1"/>
  <c r="J130" i="1"/>
  <c r="L130" i="1" s="1"/>
  <c r="M130" i="1" s="1"/>
  <c r="K92" i="1"/>
  <c r="I93" i="1" s="1"/>
  <c r="P237" i="2" l="1"/>
  <c r="G238" i="2" s="1"/>
  <c r="H238" i="2" s="1"/>
  <c r="I238" i="2" s="1"/>
  <c r="J238" i="2" s="1"/>
  <c r="K238" i="2" s="1"/>
  <c r="O168" i="2"/>
  <c r="S168" i="2" s="1"/>
  <c r="Q169" i="2" s="1"/>
  <c r="G131" i="1"/>
  <c r="J131" i="1" s="1"/>
  <c r="M168" i="2"/>
  <c r="G169" i="2"/>
  <c r="K169" i="2" s="1"/>
  <c r="J18" i="2"/>
  <c r="L18" i="2" s="1"/>
  <c r="G19" i="2" s="1"/>
  <c r="I36" i="2"/>
  <c r="L35" i="2"/>
  <c r="L73" i="2"/>
  <c r="G111" i="2"/>
  <c r="J111" i="2" s="1"/>
  <c r="M110" i="2"/>
  <c r="M55" i="2"/>
  <c r="G56" i="2"/>
  <c r="K56" i="2" s="1"/>
  <c r="J92" i="1"/>
  <c r="L92" i="1" s="1"/>
  <c r="L238" i="2" l="1"/>
  <c r="L131" i="1"/>
  <c r="M131" i="1" s="1"/>
  <c r="M18" i="2"/>
  <c r="R168" i="2"/>
  <c r="T168" i="2" s="1"/>
  <c r="U168" i="2" s="1"/>
  <c r="J169" i="2"/>
  <c r="L169" i="2" s="1"/>
  <c r="M169" i="2" s="1"/>
  <c r="M170" i="2" s="1"/>
  <c r="G36" i="2"/>
  <c r="M35" i="2"/>
  <c r="M73" i="2"/>
  <c r="G74" i="2"/>
  <c r="J74" i="2" s="1"/>
  <c r="K111" i="2"/>
  <c r="I57" i="2"/>
  <c r="J56" i="2"/>
  <c r="L56" i="2" s="1"/>
  <c r="K19" i="2"/>
  <c r="J19" i="2" s="1"/>
  <c r="L19" i="2" s="1"/>
  <c r="M19" i="2" s="1"/>
  <c r="M92" i="1"/>
  <c r="G93" i="1"/>
  <c r="M238" i="2" l="1"/>
  <c r="N238" i="2" s="1"/>
  <c r="O169" i="2"/>
  <c r="M20" i="2"/>
  <c r="G132" i="1"/>
  <c r="K132" i="1" s="1"/>
  <c r="S169" i="2"/>
  <c r="R169" i="2" s="1"/>
  <c r="T169" i="2" s="1"/>
  <c r="U169" i="2" s="1"/>
  <c r="U170" i="2" s="1"/>
  <c r="J36" i="2"/>
  <c r="K74" i="2"/>
  <c r="I75" i="2" s="1"/>
  <c r="I112" i="2"/>
  <c r="M56" i="2"/>
  <c r="G57" i="2"/>
  <c r="K57" i="2" s="1"/>
  <c r="K93" i="1"/>
  <c r="I94" i="1" s="1"/>
  <c r="O238" i="2" l="1"/>
  <c r="P238" i="2" s="1"/>
  <c r="J93" i="1"/>
  <c r="L93" i="1" s="1"/>
  <c r="M93" i="1" s="1"/>
  <c r="K36" i="2"/>
  <c r="I37" i="2" s="1"/>
  <c r="L74" i="2"/>
  <c r="L111" i="2"/>
  <c r="J57" i="2"/>
  <c r="L57" i="2" s="1"/>
  <c r="M57" i="2" s="1"/>
  <c r="M58" i="2" s="1"/>
  <c r="J132" i="1"/>
  <c r="L132" i="1" s="1"/>
  <c r="M132" i="1" s="1"/>
  <c r="M133" i="1" s="1"/>
  <c r="H104" i="1"/>
  <c r="L99" i="1"/>
  <c r="G94" i="1" l="1"/>
  <c r="K94" i="1"/>
  <c r="J94" i="1"/>
  <c r="L36" i="2"/>
  <c r="G75" i="2"/>
  <c r="J75" i="2" s="1"/>
  <c r="M74" i="2"/>
  <c r="M111" i="2"/>
  <c r="G112" i="2"/>
  <c r="J112" i="2" s="1"/>
  <c r="G100" i="1"/>
  <c r="J100" i="1" s="1"/>
  <c r="M99" i="1"/>
  <c r="I101" i="1"/>
  <c r="L94" i="1" l="1"/>
  <c r="M94" i="1" s="1"/>
  <c r="M95" i="1" s="1"/>
  <c r="G37" i="2"/>
  <c r="M36" i="2"/>
  <c r="K75" i="2"/>
  <c r="I76" i="2" s="1"/>
  <c r="K112" i="2"/>
  <c r="H105" i="1"/>
  <c r="L75" i="2" l="1"/>
  <c r="J37" i="2"/>
  <c r="G76" i="2"/>
  <c r="J76" i="2" s="1"/>
  <c r="M75" i="2"/>
  <c r="L112" i="2"/>
  <c r="M112" i="2" s="1"/>
  <c r="M113" i="2" s="1"/>
  <c r="L100" i="1"/>
  <c r="G101" i="1" s="1"/>
  <c r="M100" i="1" l="1"/>
  <c r="K101" i="1"/>
  <c r="J101" i="1" s="1"/>
  <c r="K37" i="2"/>
  <c r="I38" i="2" s="1"/>
  <c r="K76" i="2"/>
  <c r="L76" i="2" s="1"/>
  <c r="M76" i="2" s="1"/>
  <c r="M77" i="2" s="1"/>
  <c r="I103" i="1" l="1"/>
  <c r="L37" i="2"/>
  <c r="H106" i="1"/>
  <c r="L101" i="1"/>
  <c r="M37" i="2" l="1"/>
  <c r="G38" i="2"/>
  <c r="M101" i="1"/>
  <c r="G102" i="1"/>
  <c r="J102" i="1" s="1"/>
  <c r="J38" i="2" l="1"/>
  <c r="I104" i="1"/>
  <c r="K38" i="2" l="1"/>
  <c r="L38" i="2" s="1"/>
  <c r="M38" i="2" s="1"/>
  <c r="M39" i="2" s="1"/>
  <c r="H107" i="1"/>
  <c r="L102" i="1"/>
  <c r="M102" i="1" l="1"/>
  <c r="G103" i="1"/>
  <c r="K103" i="1" s="1"/>
  <c r="I105" i="1" s="1"/>
  <c r="J103" i="1" l="1"/>
  <c r="H108" i="1" l="1"/>
  <c r="L103" i="1"/>
  <c r="G104" i="1" l="1"/>
  <c r="M103" i="1"/>
  <c r="I106" i="1" l="1"/>
  <c r="L104" i="1" l="1"/>
  <c r="H109" i="1"/>
  <c r="G105" i="1" l="1"/>
  <c r="M104" i="1"/>
  <c r="K105" i="1" l="1"/>
  <c r="I107" i="1" s="1"/>
  <c r="J105" i="1" l="1"/>
  <c r="I108" i="1"/>
  <c r="L105" i="1" l="1"/>
  <c r="H110" i="1"/>
  <c r="G106" i="1" l="1"/>
  <c r="J106" i="1" s="1"/>
  <c r="H111" i="1" s="1"/>
  <c r="M105" i="1"/>
  <c r="L106" i="1"/>
  <c r="M106" i="1" s="1"/>
  <c r="G107" i="1" l="1"/>
  <c r="K107" i="1" s="1"/>
  <c r="I109" i="1"/>
  <c r="J107" i="1" l="1"/>
  <c r="H112" i="1" s="1"/>
  <c r="L107" i="1" l="1"/>
  <c r="G108" i="1" s="1"/>
  <c r="M107" i="1" l="1"/>
  <c r="I110" i="1"/>
  <c r="J108" i="1" l="1"/>
  <c r="L108" i="1" l="1"/>
  <c r="H113" i="1"/>
  <c r="G109" i="1" l="1"/>
  <c r="K109" i="1" s="1"/>
  <c r="I111" i="1" s="1"/>
  <c r="M108" i="1"/>
  <c r="L109" i="1" l="1"/>
  <c r="M109" i="1"/>
  <c r="G110" i="1"/>
  <c r="I112" i="1" l="1"/>
  <c r="J110" i="1" l="1"/>
  <c r="L110" i="1" s="1"/>
  <c r="M110" i="1" l="1"/>
  <c r="G111" i="1"/>
  <c r="K111" i="1" s="1"/>
  <c r="I113" i="1" s="1"/>
  <c r="J111" i="1" l="1"/>
  <c r="L111" i="1" s="1"/>
  <c r="G112" i="1" s="1"/>
  <c r="J112" i="1" s="1"/>
  <c r="L112" i="1" s="1"/>
  <c r="M111" i="1" l="1"/>
  <c r="M112" i="1"/>
  <c r="G113" i="1"/>
  <c r="K113" i="1" s="1"/>
  <c r="J113" i="1" l="1"/>
  <c r="L113" i="1" s="1"/>
  <c r="M113" i="1" s="1"/>
  <c r="M114" i="1" s="1"/>
  <c r="I119" i="2"/>
  <c r="L118" i="2"/>
  <c r="M118" i="2" l="1"/>
  <c r="G119" i="2"/>
  <c r="K119" i="2" s="1"/>
  <c r="H123" i="2"/>
  <c r="J119" i="2" l="1"/>
  <c r="H124" i="2" s="1"/>
  <c r="I120" i="2" l="1"/>
  <c r="L119" i="2" l="1"/>
  <c r="M119" i="2" l="1"/>
  <c r="G120" i="2"/>
  <c r="K120" i="2" s="1"/>
  <c r="J120" i="2" l="1"/>
  <c r="H125" i="2" s="1"/>
  <c r="I121" i="2" l="1"/>
  <c r="L120" i="2"/>
  <c r="G121" i="2" l="1"/>
  <c r="K121" i="2" s="1"/>
  <c r="M120" i="2"/>
  <c r="J121" i="2" l="1"/>
  <c r="H126" i="2" s="1"/>
  <c r="I122" i="2"/>
  <c r="L121" i="2"/>
  <c r="G122" i="2" l="1"/>
  <c r="K122" i="2" s="1"/>
  <c r="M121" i="2"/>
  <c r="J122" i="2" l="1"/>
  <c r="H127" i="2" s="1"/>
  <c r="I123" i="2"/>
  <c r="L122" i="2" l="1"/>
  <c r="M122" i="2" s="1"/>
  <c r="G123" i="2" l="1"/>
  <c r="K123" i="2" s="1"/>
  <c r="J123" i="2" l="1"/>
  <c r="H128" i="2" s="1"/>
  <c r="I124" i="2"/>
  <c r="L123" i="2"/>
  <c r="G124" i="2" l="1"/>
  <c r="K124" i="2" s="1"/>
  <c r="M123" i="2"/>
  <c r="J124" i="2" l="1"/>
  <c r="H129" i="2" s="1"/>
  <c r="I125" i="2" l="1"/>
  <c r="L124" i="2" l="1"/>
  <c r="G125" i="2" l="1"/>
  <c r="K125" i="2" s="1"/>
  <c r="M124" i="2"/>
  <c r="J125" i="2" l="1"/>
  <c r="H130" i="2" s="1"/>
  <c r="I126" i="2" l="1"/>
  <c r="L125" i="2" l="1"/>
  <c r="G126" i="2" l="1"/>
  <c r="K126" i="2" s="1"/>
  <c r="M125" i="2"/>
  <c r="J126" i="2" l="1"/>
  <c r="H131" i="2" s="1"/>
  <c r="I127" i="2" l="1"/>
  <c r="L126" i="2"/>
  <c r="G127" i="2" l="1"/>
  <c r="K127" i="2" s="1"/>
  <c r="M126" i="2"/>
  <c r="J127" i="2" l="1"/>
  <c r="L127" i="2" s="1"/>
  <c r="I128" i="2"/>
  <c r="G128" i="2" l="1"/>
  <c r="K128" i="2" s="1"/>
  <c r="M127" i="2"/>
  <c r="J128" i="2" l="1"/>
  <c r="I129" i="2"/>
  <c r="L128" i="2" l="1"/>
  <c r="M128" i="2" l="1"/>
  <c r="G129" i="2"/>
  <c r="K129" i="2" s="1"/>
  <c r="J129" i="2" l="1"/>
  <c r="L129" i="2" s="1"/>
  <c r="I130" i="2"/>
  <c r="G130" i="2" l="1"/>
  <c r="K130" i="2" s="1"/>
  <c r="M129" i="2"/>
  <c r="J130" i="2" l="1"/>
  <c r="L130" i="2" s="1"/>
  <c r="I131" i="2"/>
  <c r="G131" i="2" l="1"/>
  <c r="K131" i="2" s="1"/>
  <c r="M130" i="2"/>
  <c r="J131" i="2" l="1"/>
  <c r="L131" i="2" l="1"/>
  <c r="M131" i="2" s="1"/>
  <c r="M132" i="2" s="1"/>
  <c r="I178" i="2"/>
  <c r="H182" i="2"/>
  <c r="M177" i="2" l="1"/>
  <c r="G178" i="2"/>
  <c r="J178" i="2" l="1"/>
  <c r="K178" i="2" l="1"/>
  <c r="I179" i="2" s="1"/>
  <c r="H183" i="2"/>
  <c r="L178" i="2"/>
  <c r="G179" i="2" l="1"/>
  <c r="M178" i="2"/>
  <c r="J179" i="2" l="1"/>
  <c r="H184" i="2" s="1"/>
  <c r="K179" i="2" l="1"/>
  <c r="I180" i="2" s="1"/>
  <c r="L179" i="2" l="1"/>
  <c r="M179" i="2" s="1"/>
  <c r="G180" i="2" l="1"/>
  <c r="J180" i="2"/>
  <c r="K180" i="2"/>
  <c r="I181" i="2" s="1"/>
  <c r="L180" i="2" l="1"/>
  <c r="H185" i="2"/>
  <c r="M180" i="2" l="1"/>
  <c r="G181" i="2"/>
  <c r="J181" i="2" l="1"/>
  <c r="K181" i="2" s="1"/>
  <c r="I182" i="2" l="1"/>
  <c r="L181" i="2"/>
  <c r="H186" i="2"/>
  <c r="M181" i="2"/>
  <c r="G182" i="2"/>
  <c r="J182" i="2" l="1"/>
  <c r="K182" i="2" s="1"/>
  <c r="I183" i="2" s="1"/>
  <c r="H187" i="2" l="1"/>
  <c r="L182" i="2"/>
  <c r="G183" i="2" l="1"/>
  <c r="M182" i="2"/>
  <c r="J183" i="2" l="1"/>
  <c r="K183" i="2" s="1"/>
  <c r="I184" i="2" s="1"/>
  <c r="H188" i="2" l="1"/>
  <c r="L183" i="2"/>
  <c r="M183" i="2" l="1"/>
  <c r="G184" i="2"/>
  <c r="J184" i="2" l="1"/>
  <c r="K184" i="2" s="1"/>
  <c r="I185" i="2" s="1"/>
  <c r="H189" i="2" l="1"/>
  <c r="L184" i="2"/>
  <c r="G185" i="2"/>
  <c r="M184" i="2"/>
  <c r="J185" i="2" l="1"/>
  <c r="K185" i="2" s="1"/>
  <c r="I186" i="2" s="1"/>
  <c r="L185" i="2" l="1"/>
  <c r="G186" i="2" s="1"/>
  <c r="M185" i="2" l="1"/>
  <c r="J186" i="2"/>
  <c r="K186" i="2" s="1"/>
  <c r="L186" i="2" l="1"/>
  <c r="M186" i="2" s="1"/>
  <c r="I187" i="2"/>
  <c r="G187" i="2" l="1"/>
  <c r="J187" i="2"/>
  <c r="K187" i="2"/>
  <c r="I188" i="2" s="1"/>
  <c r="L187" i="2" l="1"/>
  <c r="M187" i="2"/>
  <c r="G188" i="2"/>
  <c r="J188" i="2" l="1"/>
  <c r="K188" i="2" s="1"/>
  <c r="I189" i="2" s="1"/>
  <c r="L188" i="2" l="1"/>
  <c r="M188" i="2"/>
  <c r="G189" i="2"/>
  <c r="J189" i="2" l="1"/>
  <c r="K189" i="2"/>
  <c r="L189" i="2" s="1"/>
  <c r="M189" i="2" s="1"/>
  <c r="M190" i="2" s="1"/>
  <c r="O53" i="3"/>
  <c r="W53" i="3" s="1"/>
  <c r="P53" i="3" l="1"/>
  <c r="Q53" i="3" s="1"/>
  <c r="X53" i="3" l="1"/>
  <c r="Y53" i="3" s="1"/>
  <c r="O56" i="3"/>
  <c r="V56" i="3" l="1"/>
  <c r="X56" i="3" s="1"/>
  <c r="Y56" i="3" s="1"/>
  <c r="Q56" i="3"/>
  <c r="Z53" i="3"/>
  <c r="V59" i="3" l="1"/>
  <c r="O59" i="3"/>
  <c r="W59" i="3" s="1"/>
  <c r="X59" i="3" s="1"/>
  <c r="P59" i="3"/>
  <c r="Q59" i="3" s="1"/>
  <c r="Z56" i="3"/>
  <c r="O62" i="3" l="1"/>
  <c r="Q62" i="3"/>
  <c r="Y59" i="3"/>
  <c r="V62" i="3" l="1"/>
  <c r="X62" i="3" s="1"/>
  <c r="Y62" i="3" s="1"/>
  <c r="O65" i="3"/>
  <c r="W65" i="3" s="1"/>
  <c r="P65" i="3"/>
  <c r="Q65" i="3" s="1"/>
  <c r="Z59" i="3"/>
  <c r="Z62" i="3"/>
  <c r="V65" i="3" l="1"/>
  <c r="X65" i="3" s="1"/>
  <c r="Y65" i="3" s="1"/>
  <c r="O68" i="3"/>
  <c r="Q68" i="3" s="1"/>
  <c r="Z65" i="3"/>
  <c r="O71" i="3" l="1"/>
  <c r="W71" i="3" s="1"/>
  <c r="V68" i="3"/>
  <c r="X68" i="3" s="1"/>
  <c r="Y68" i="3" s="1"/>
  <c r="P71" i="3"/>
  <c r="Q71" i="3"/>
  <c r="V71" i="3"/>
  <c r="X71" i="3" s="1"/>
  <c r="Y71" i="3" s="1"/>
  <c r="Z71" i="3" l="1"/>
  <c r="Z68" i="3"/>
  <c r="O74" i="3"/>
  <c r="Q74" i="3" s="1"/>
  <c r="V74" i="3" l="1"/>
  <c r="X74" i="3" s="1"/>
  <c r="Y74" i="3" s="1"/>
  <c r="Z74" i="3" l="1"/>
  <c r="G148" i="1"/>
  <c r="H148" i="1" l="1"/>
  <c r="I148" i="1" l="1"/>
  <c r="J148" i="1" s="1"/>
  <c r="K148" i="1" s="1"/>
  <c r="L148" i="1" s="1"/>
  <c r="M152" i="1"/>
  <c r="G149" i="1" l="1"/>
  <c r="H149" i="1" l="1"/>
  <c r="M153" i="1" s="1"/>
  <c r="I149" i="1" l="1"/>
  <c r="K149" i="1" l="1"/>
  <c r="L149" i="1" s="1"/>
  <c r="G150" i="1" s="1"/>
  <c r="H150" i="1" s="1"/>
  <c r="I150" i="1" s="1"/>
  <c r="J150" i="1" l="1"/>
  <c r="K150" i="1" l="1"/>
  <c r="L150" i="1" l="1"/>
  <c r="G151" i="1" s="1"/>
  <c r="H151" i="1" s="1"/>
  <c r="I151" i="1" s="1"/>
  <c r="J151" i="1" l="1"/>
  <c r="K151" i="1" s="1"/>
  <c r="L151" i="1" l="1"/>
  <c r="G152" i="1" s="1"/>
  <c r="H152" i="1" l="1"/>
  <c r="I152" i="1" s="1"/>
  <c r="J152" i="1" l="1"/>
  <c r="K152" i="1" s="1"/>
  <c r="L152" i="1" s="1"/>
  <c r="G153" i="1" l="1"/>
  <c r="H153" i="1" s="1"/>
  <c r="I153" i="1" s="1"/>
  <c r="J153" i="1" l="1"/>
  <c r="K153" i="1" s="1"/>
  <c r="L153" i="1" s="1"/>
</calcChain>
</file>

<file path=xl/sharedStrings.xml><?xml version="1.0" encoding="utf-8"?>
<sst xmlns="http://schemas.openxmlformats.org/spreadsheetml/2006/main" count="1877" uniqueCount="409">
  <si>
    <t>面板防御力</t>
    <phoneticPr fontId="1" type="noConversion"/>
  </si>
  <si>
    <t>返还防御力</t>
    <phoneticPr fontId="1" type="noConversion"/>
  </si>
  <si>
    <t>最终防御力</t>
    <phoneticPr fontId="1" type="noConversion"/>
  </si>
  <si>
    <t>扣除防御力</t>
    <phoneticPr fontId="1" type="noConversion"/>
  </si>
  <si>
    <t>减防百分比</t>
    <phoneticPr fontId="1" type="noConversion"/>
  </si>
  <si>
    <t>命中</t>
  </si>
  <si>
    <t>命中</t>
    <phoneticPr fontId="1" type="noConversion"/>
  </si>
  <si>
    <t>战斗怒吼</t>
  </si>
  <si>
    <t>战斗怒吼</t>
    <phoneticPr fontId="1" type="noConversion"/>
  </si>
  <si>
    <t>闪避</t>
    <phoneticPr fontId="1" type="noConversion"/>
  </si>
  <si>
    <t>闪光弹</t>
    <phoneticPr fontId="1" type="noConversion"/>
  </si>
  <si>
    <t>面板</t>
  </si>
  <si>
    <t>面板</t>
    <phoneticPr fontId="1" type="noConversion"/>
  </si>
  <si>
    <t>返还</t>
    <phoneticPr fontId="1" type="noConversion"/>
  </si>
  <si>
    <t>扣除</t>
    <phoneticPr fontId="1" type="noConversion"/>
  </si>
  <si>
    <t>最终</t>
  </si>
  <si>
    <t>最终</t>
    <phoneticPr fontId="1" type="noConversion"/>
  </si>
  <si>
    <t>添加</t>
  </si>
  <si>
    <t>添加</t>
    <phoneticPr fontId="1" type="noConversion"/>
  </si>
  <si>
    <t>过期</t>
  </si>
  <si>
    <t>过期</t>
    <phoneticPr fontId="1" type="noConversion"/>
  </si>
  <si>
    <t>伤害百分比</t>
    <phoneticPr fontId="1" type="noConversion"/>
  </si>
  <si>
    <t>混开</t>
    <phoneticPr fontId="1" type="noConversion"/>
  </si>
  <si>
    <t>混开，闪歪</t>
    <phoneticPr fontId="1" type="noConversion"/>
  </si>
  <si>
    <t>穿刺初始攻击力</t>
    <phoneticPr fontId="1" type="noConversion"/>
  </si>
  <si>
    <t>劈砍初始攻击力</t>
    <phoneticPr fontId="1" type="noConversion"/>
  </si>
  <si>
    <t>魔化+战斗+单奉献</t>
    <phoneticPr fontId="1" type="noConversion"/>
  </si>
  <si>
    <t>初始</t>
    <phoneticPr fontId="1" type="noConversion"/>
  </si>
  <si>
    <t>魔化过期</t>
    <phoneticPr fontId="1" type="noConversion"/>
  </si>
  <si>
    <t>魔化增加</t>
    <phoneticPr fontId="1" type="noConversion"/>
  </si>
  <si>
    <t>战斗过期</t>
    <phoneticPr fontId="1" type="noConversion"/>
  </si>
  <si>
    <t>战斗增加</t>
    <phoneticPr fontId="1" type="noConversion"/>
  </si>
  <si>
    <t>战斗+魔化+单奉献</t>
    <phoneticPr fontId="1" type="noConversion"/>
  </si>
  <si>
    <t>魔化+战斗+混奉献</t>
    <phoneticPr fontId="1" type="noConversion"/>
  </si>
  <si>
    <t>无词条魔化+劈砍增加+穿刺增加+奉献</t>
    <phoneticPr fontId="1" type="noConversion"/>
  </si>
  <si>
    <t>奉献过期+无词条魔化+劈加+穿加+劈加+穿加+奉献</t>
    <phoneticPr fontId="1" type="noConversion"/>
  </si>
  <si>
    <t>状态栏开始</t>
  </si>
  <si>
    <t>状态栏开始</t>
    <phoneticPr fontId="1" type="noConversion"/>
  </si>
  <si>
    <t>自动结束</t>
  </si>
  <si>
    <t>自动结束</t>
    <phoneticPr fontId="1" type="noConversion"/>
  </si>
  <si>
    <t>无</t>
  </si>
  <si>
    <t>无</t>
    <phoneticPr fontId="1" type="noConversion"/>
  </si>
  <si>
    <t>1.劈加+穿加+无敌</t>
  </si>
  <si>
    <t>1.劈加+穿加+无敌</t>
    <phoneticPr fontId="1" type="noConversion"/>
  </si>
  <si>
    <t>1.劈加+穿加</t>
  </si>
  <si>
    <t>1.劈加+穿加</t>
    <phoneticPr fontId="1" type="noConversion"/>
  </si>
  <si>
    <t>2.劈加+穿加+无敌</t>
  </si>
  <si>
    <t>2.劈加+穿加+无敌</t>
    <phoneticPr fontId="1" type="noConversion"/>
  </si>
  <si>
    <t>2.劈加+穿加</t>
  </si>
  <si>
    <t>3.劈加+穿加+无敌</t>
  </si>
  <si>
    <t>3.劈加+穿加</t>
  </si>
  <si>
    <t>4.劈加+穿加+无敌</t>
  </si>
  <si>
    <t>4.劈加+穿加</t>
  </si>
  <si>
    <t>5.劈加+穿加+无敌</t>
  </si>
  <si>
    <t>奉献和魔化过期+无词条魔化+劈加+穿加+劈加+穿加+奉献</t>
    <phoneticPr fontId="1" type="noConversion"/>
  </si>
  <si>
    <t>5.劈加+穿加</t>
  </si>
  <si>
    <t>6.劈加+穿加+无敌</t>
  </si>
  <si>
    <t>6.劈加+穿加</t>
  </si>
  <si>
    <t>7.劈加+穿加+无敌</t>
  </si>
  <si>
    <t>7.劈加+穿加</t>
  </si>
  <si>
    <t>8.劈加+穿加+无敌</t>
  </si>
  <si>
    <t>8.劈加+穿加</t>
  </si>
  <si>
    <t>9.劈加+穿加+无敌</t>
  </si>
  <si>
    <t>9.劈加+穿加</t>
  </si>
  <si>
    <t>10.劈加+穿加+无敌</t>
  </si>
  <si>
    <t>10.劈加+穿加</t>
  </si>
  <si>
    <t>11.劈加+穿加+无敌</t>
  </si>
  <si>
    <t>11.劈加+穿加</t>
  </si>
  <si>
    <t>12.劈加+穿加+无敌</t>
  </si>
  <si>
    <t>无词条魔化+劈加+穿加+奉献+000</t>
    <phoneticPr fontId="1" type="noConversion"/>
  </si>
  <si>
    <t>2.劈加+穿加</t>
    <phoneticPr fontId="1" type="noConversion"/>
  </si>
  <si>
    <t>魔化过期+无词条魔化+劈加+穿加+奉献+000</t>
    <phoneticPr fontId="1" type="noConversion"/>
  </si>
  <si>
    <t>途中</t>
  </si>
  <si>
    <t>途中</t>
    <phoneticPr fontId="1" type="noConversion"/>
  </si>
  <si>
    <t>1.劈加+穿加+2.劈加+穿加+无敌</t>
    <phoneticPr fontId="1" type="noConversion"/>
  </si>
  <si>
    <t>2.劈加+穿加+3.劈加+穿加+无敌</t>
  </si>
  <si>
    <t>3.劈加+穿加+4.劈加+穿加+无敌</t>
  </si>
  <si>
    <t>4.劈加+穿加+5.劈加+穿加+无敌</t>
  </si>
  <si>
    <t>5.劈加+穿加+6.劈加+穿加+无敌</t>
  </si>
  <si>
    <t>6.劈加+穿加+7.劈加+穿加+无敌</t>
  </si>
  <si>
    <t>7.劈加+穿加+8.劈加+穿加+无敌</t>
  </si>
  <si>
    <t>8.劈加+穿加+9.劈加+穿加+无敌</t>
  </si>
  <si>
    <t>9.劈加+穿加+10.劈加+穿加+无敌</t>
  </si>
  <si>
    <t>10.劈加+穿加+11.劈加+穿加+无敌</t>
  </si>
  <si>
    <t>11.劈加+穿加+12.劈加+穿加+无敌</t>
  </si>
  <si>
    <t>2.劈加+穿加+3.劈加+穿加+无敌</t>
    <phoneticPr fontId="1" type="noConversion"/>
  </si>
  <si>
    <t>3.劈加+穿加+4.劈加+穿加+无敌</t>
    <phoneticPr fontId="1" type="noConversion"/>
  </si>
  <si>
    <t>1.劈加+穿加+3.劈加+穿加+无敌</t>
    <phoneticPr fontId="1" type="noConversion"/>
  </si>
  <si>
    <t>4.劈加+穿加+5.劈加+穿加+无敌</t>
    <phoneticPr fontId="1" type="noConversion"/>
  </si>
  <si>
    <t>5.劈加+穿加+6.劈加+穿加+无敌</t>
    <phoneticPr fontId="1" type="noConversion"/>
  </si>
  <si>
    <t>6.劈加+穿加+7.劈加+穿加+无敌</t>
    <phoneticPr fontId="1" type="noConversion"/>
  </si>
  <si>
    <t>7.劈加+穿加+8.劈加+穿加+无敌</t>
    <phoneticPr fontId="1" type="noConversion"/>
  </si>
  <si>
    <t>8.劈加+穿加+9.劈加+穿加+无敌</t>
    <phoneticPr fontId="1" type="noConversion"/>
  </si>
  <si>
    <t>9.劈加+穿加+10.劈加+穿加+无敌</t>
    <phoneticPr fontId="1" type="noConversion"/>
  </si>
  <si>
    <t>10.劈加+穿加+11.劈加+穿加+无敌</t>
    <phoneticPr fontId="1" type="noConversion"/>
  </si>
  <si>
    <t>11.劈加+穿加+12.劈加+穿加+无敌</t>
    <phoneticPr fontId="1" type="noConversion"/>
  </si>
  <si>
    <t>3.劈加+穿加+无敌</t>
    <phoneticPr fontId="1" type="noConversion"/>
  </si>
  <si>
    <t>3.劈加+穿加</t>
    <phoneticPr fontId="1" type="noConversion"/>
  </si>
  <si>
    <t>3.劈加+穿加+5.劈加+穿加+无敌</t>
    <phoneticPr fontId="1" type="noConversion"/>
  </si>
  <si>
    <t>5.劈加+穿加</t>
    <phoneticPr fontId="1" type="noConversion"/>
  </si>
  <si>
    <t>5.劈加+穿加+7.劈加+穿加+无敌</t>
    <phoneticPr fontId="1" type="noConversion"/>
  </si>
  <si>
    <t>7.劈加+穿加+无敌</t>
    <phoneticPr fontId="1" type="noConversion"/>
  </si>
  <si>
    <t>7.劈加+穿加</t>
    <phoneticPr fontId="1" type="noConversion"/>
  </si>
  <si>
    <t>7.劈加+穿加+9.劈加+穿加+无敌</t>
    <phoneticPr fontId="1" type="noConversion"/>
  </si>
  <si>
    <t>9.劈加+穿加</t>
    <phoneticPr fontId="1" type="noConversion"/>
  </si>
  <si>
    <t>9.劈加+穿加+11.劈加+穿加+无敌</t>
    <phoneticPr fontId="1" type="noConversion"/>
  </si>
  <si>
    <t>11.劈加+穿加+无敌</t>
    <phoneticPr fontId="1" type="noConversion"/>
  </si>
  <si>
    <t>奉献+魔化过期+无词条魔化+劈加+穿加+劈加+穿加+奉献</t>
    <phoneticPr fontId="1" type="noConversion"/>
  </si>
  <si>
    <t>结论，魔化先行状态下。第二回合吃不到战斗劈砍加成。故而可以战斗混开。</t>
    <phoneticPr fontId="1" type="noConversion"/>
  </si>
  <si>
    <t>注意，这是出手辅助没有金刚的前提下。如果有</t>
    <phoneticPr fontId="1" type="noConversion"/>
  </si>
  <si>
    <t>1.劈加+穿加+全免</t>
    <phoneticPr fontId="1" type="noConversion"/>
  </si>
  <si>
    <t>1.劈加+穿加+全免+2.劈砍+穿加+无敌</t>
    <phoneticPr fontId="1" type="noConversion"/>
  </si>
  <si>
    <t>结论，在魔化先行情况下，没有影响。</t>
    <phoneticPr fontId="1" type="noConversion"/>
  </si>
  <si>
    <t>劈砍增加+穿刺增加+无词条魔化+奉献</t>
    <phoneticPr fontId="1" type="noConversion"/>
  </si>
  <si>
    <t>劈加+穿加+奉献+000+无词条魔化</t>
    <phoneticPr fontId="1" type="noConversion"/>
  </si>
  <si>
    <t>1.劈加+穿加+2.劈砍+穿加+魔化+无敌</t>
    <phoneticPr fontId="1" type="noConversion"/>
  </si>
  <si>
    <r>
      <t>奉献过期+劈加+</t>
    </r>
    <r>
      <rPr>
        <sz val="11"/>
        <color rgb="FFFF0000"/>
        <rFont val="等线"/>
        <family val="3"/>
        <charset val="134"/>
        <scheme val="minor"/>
      </rPr>
      <t>穿加+劈加+穿加+无词条魔化</t>
    </r>
    <r>
      <rPr>
        <sz val="11"/>
        <color theme="1"/>
        <rFont val="等线"/>
        <family val="2"/>
        <scheme val="minor"/>
      </rPr>
      <t>+奉献</t>
    </r>
    <phoneticPr fontId="1" type="noConversion"/>
  </si>
  <si>
    <t>奉献和魔化过期+劈加+穿加+劈加+穿加+无词条魔化+奉献</t>
    <phoneticPr fontId="1" type="noConversion"/>
  </si>
  <si>
    <t>注意，在出手辅助不加状态前提下，魔化是能够吃到两个穿刺百分比加成的，劈砍则不行。注意魔化需要快于无敌，不然一样挤。</t>
    <phoneticPr fontId="1" type="noConversion"/>
  </si>
  <si>
    <t>计算最终</t>
    <phoneticPr fontId="1" type="noConversion"/>
  </si>
  <si>
    <t>实际</t>
    <phoneticPr fontId="1" type="noConversion"/>
  </si>
  <si>
    <t>15回合总伤害</t>
    <phoneticPr fontId="1" type="noConversion"/>
  </si>
  <si>
    <r>
      <t>奉献过期+劈加</t>
    </r>
    <r>
      <rPr>
        <sz val="11"/>
        <color rgb="FFFF0000"/>
        <rFont val="等线"/>
        <family val="3"/>
        <charset val="134"/>
        <scheme val="minor"/>
      </rPr>
      <t>+穿加+劈加+穿加+无词条魔化</t>
    </r>
    <r>
      <rPr>
        <sz val="11"/>
        <color theme="1"/>
        <rFont val="等线"/>
        <family val="2"/>
        <scheme val="minor"/>
      </rPr>
      <t>+奉献</t>
    </r>
    <phoneticPr fontId="1" type="noConversion"/>
  </si>
  <si>
    <t>魔化过期+劈加+穿加+奉献+000+无词条魔化</t>
    <phoneticPr fontId="1" type="noConversion"/>
  </si>
  <si>
    <r>
      <t>魔化+奉献过期+劈加</t>
    </r>
    <r>
      <rPr>
        <sz val="11"/>
        <color rgb="FFFF0000"/>
        <rFont val="等线"/>
        <family val="3"/>
        <charset val="134"/>
        <scheme val="minor"/>
      </rPr>
      <t>+穿加+劈加+穿加+无词条魔化</t>
    </r>
    <r>
      <rPr>
        <sz val="11"/>
        <color theme="1"/>
        <rFont val="等线"/>
        <family val="2"/>
        <scheme val="minor"/>
      </rPr>
      <t>+奉献</t>
    </r>
    <phoneticPr fontId="1" type="noConversion"/>
  </si>
  <si>
    <t>注意，在出手辅助不加状态前提下，对于劈砍系而言，魔化只能吃到第二个战斗加成。故而在魔化计算公式中战斗加成需要减去战斗过期而穿刺系不用</t>
    <phoneticPr fontId="1" type="noConversion"/>
  </si>
  <si>
    <t>战斗+魔化+混奉献</t>
    <phoneticPr fontId="1" type="noConversion"/>
  </si>
  <si>
    <t>不分穿劈</t>
    <phoneticPr fontId="1" type="noConversion"/>
  </si>
  <si>
    <t>劈砍增加+穿刺增加+无词条魔化+血雾</t>
    <phoneticPr fontId="1" type="noConversion"/>
  </si>
  <si>
    <t>下面大同小异，主要</t>
    <phoneticPr fontId="1" type="noConversion"/>
  </si>
  <si>
    <t>战斗+魔化+单血舞</t>
    <phoneticPr fontId="1" type="noConversion"/>
  </si>
  <si>
    <t>1.劈加+穿加+物免</t>
    <phoneticPr fontId="1" type="noConversion"/>
  </si>
  <si>
    <t>1.劈加+穿加+物免+2.劈加+穿加+物免</t>
    <phoneticPr fontId="1" type="noConversion"/>
  </si>
  <si>
    <t>2.劈加+穿加+物免</t>
  </si>
  <si>
    <t>2.劈加+穿加+物免</t>
    <phoneticPr fontId="1" type="noConversion"/>
  </si>
  <si>
    <t>2.劈加+穿加+物免+3.劈加+穿加+物免</t>
    <phoneticPr fontId="1" type="noConversion"/>
  </si>
  <si>
    <t>3.劈加+穿加+物免</t>
  </si>
  <si>
    <t>4.劈加+穿加+物免</t>
  </si>
  <si>
    <t>5.劈加+穿加+物免</t>
  </si>
  <si>
    <t>6.劈加+穿加+物免</t>
  </si>
  <si>
    <t>7.劈加+穿加+物免</t>
  </si>
  <si>
    <t>8.劈加+穿加+物免</t>
  </si>
  <si>
    <t>9.劈加+穿加+物免</t>
  </si>
  <si>
    <t>10.劈加+穿加+物免</t>
  </si>
  <si>
    <t>11.劈加+穿加+物免</t>
  </si>
  <si>
    <t>3.劈加+穿加+物免</t>
    <phoneticPr fontId="1" type="noConversion"/>
  </si>
  <si>
    <t>3.劈加+穿加+物免+4.劈加+穿加+物免</t>
    <phoneticPr fontId="1" type="noConversion"/>
  </si>
  <si>
    <t>4.劈加+穿加+物免</t>
    <phoneticPr fontId="1" type="noConversion"/>
  </si>
  <si>
    <t>4.劈加+穿加+物免+5.劈加+穿加+物免</t>
    <phoneticPr fontId="1" type="noConversion"/>
  </si>
  <si>
    <t>5.劈加+穿加+物免</t>
    <phoneticPr fontId="1" type="noConversion"/>
  </si>
  <si>
    <t>5.劈加+穿加+物免+6.劈加+穿加+物免</t>
    <phoneticPr fontId="1" type="noConversion"/>
  </si>
  <si>
    <t>6.劈加+穿加+物免</t>
    <phoneticPr fontId="1" type="noConversion"/>
  </si>
  <si>
    <t>6.劈加+穿加+物免+7.劈加+穿加+物免</t>
    <phoneticPr fontId="1" type="noConversion"/>
  </si>
  <si>
    <t>7.劈加+穿加+物免</t>
    <phoneticPr fontId="1" type="noConversion"/>
  </si>
  <si>
    <t>7.劈加+穿加+物免+8.劈加+穿加+物免</t>
    <phoneticPr fontId="1" type="noConversion"/>
  </si>
  <si>
    <t>8.劈加+穿加+物免</t>
    <phoneticPr fontId="1" type="noConversion"/>
  </si>
  <si>
    <t>10.劈加+穿加+物免</t>
    <phoneticPr fontId="1" type="noConversion"/>
  </si>
  <si>
    <t>8.劈加+穿加+物免+9.劈加+穿加+物免</t>
    <phoneticPr fontId="1" type="noConversion"/>
  </si>
  <si>
    <t>9.劈加+穿加+物免</t>
    <phoneticPr fontId="1" type="noConversion"/>
  </si>
  <si>
    <t>9.劈加+穿加+物免+10.劈加+穿加+物免</t>
    <phoneticPr fontId="1" type="noConversion"/>
  </si>
  <si>
    <t>10.劈加+穿加+物免+11.劈加+穿加+物免</t>
    <phoneticPr fontId="1" type="noConversion"/>
  </si>
  <si>
    <t>11.劈加+穿加+物免</t>
    <phoneticPr fontId="1" type="noConversion"/>
  </si>
  <si>
    <t>11.劈加+穿加+物免+12.劈加+穿加+物免</t>
    <phoneticPr fontId="1" type="noConversion"/>
  </si>
  <si>
    <t>劈加+穿加+血舞+劈加+穿加+无词条魔化+血雾</t>
    <phoneticPr fontId="1" type="noConversion"/>
  </si>
  <si>
    <t>魔化过期+劈加+穿加+血舞+劈加+穿加+无词条魔化+血雾</t>
    <phoneticPr fontId="1" type="noConversion"/>
  </si>
  <si>
    <t>12.劈加+穿加+物免</t>
  </si>
  <si>
    <t>这里血舞的速度与战斗无关</t>
    <phoneticPr fontId="1" type="noConversion"/>
  </si>
  <si>
    <t>若魔化先行，则为1423</t>
    <phoneticPr fontId="1" type="noConversion"/>
  </si>
  <si>
    <t>现在讨论出手来加状态。出手手速第一，毋庸置疑</t>
    <phoneticPr fontId="1" type="noConversion"/>
  </si>
  <si>
    <t>则全免加入中，战斗增加则需要减去战斗过期</t>
    <phoneticPr fontId="1" type="noConversion"/>
  </si>
  <si>
    <t>全免+战斗+魔化+单血舞</t>
    <phoneticPr fontId="1" type="noConversion"/>
  </si>
  <si>
    <t>全免+魔化+战斗+单血舞</t>
    <phoneticPr fontId="1" type="noConversion"/>
  </si>
  <si>
    <t>单魔化</t>
    <phoneticPr fontId="1" type="noConversion"/>
  </si>
  <si>
    <t>过期值</t>
    <phoneticPr fontId="1" type="noConversion"/>
  </si>
  <si>
    <t>增加值</t>
    <phoneticPr fontId="1" type="noConversion"/>
  </si>
  <si>
    <t>最终值</t>
    <phoneticPr fontId="1" type="noConversion"/>
  </si>
  <si>
    <t>全免+劈砍增加+穿刺增加+无词条魔化+血雾</t>
    <phoneticPr fontId="1" type="noConversion"/>
  </si>
  <si>
    <t>全免+1.劈加+穿加+魔化+物免</t>
    <phoneticPr fontId="1" type="noConversion"/>
  </si>
  <si>
    <t>全免+劈加+穿加+血舞+全免+劈加+穿加+无词条魔化+血雾</t>
    <phoneticPr fontId="1" type="noConversion"/>
  </si>
  <si>
    <r>
      <t>全免+1.劈加</t>
    </r>
    <r>
      <rPr>
        <sz val="11"/>
        <color rgb="FFFF0000"/>
        <rFont val="等线"/>
        <family val="3"/>
        <charset val="134"/>
        <scheme val="minor"/>
      </rPr>
      <t>+穿加+魔化+物免+全免</t>
    </r>
    <r>
      <rPr>
        <sz val="11"/>
        <color theme="1"/>
        <rFont val="等线"/>
        <family val="2"/>
        <scheme val="minor"/>
      </rPr>
      <t>+2.劈加+穿加+魔化+物免</t>
    </r>
    <phoneticPr fontId="1" type="noConversion"/>
  </si>
  <si>
    <t>全免+无词条魔化+劈砍增加+穿刺增加+血雾</t>
    <phoneticPr fontId="1" type="noConversion"/>
  </si>
  <si>
    <t>全免+无词条魔化+劈加+穿加+血舞+全免+无词条魔化+劈加+穿加+无词条魔化+血雾</t>
    <phoneticPr fontId="1" type="noConversion"/>
  </si>
  <si>
    <t>战斗没吃到上一个的，魔化吃到了战斗的</t>
    <phoneticPr fontId="1" type="noConversion"/>
  </si>
  <si>
    <t>战斗没吃到上一个的，魔化也没吃到战斗之后，简直暴毙</t>
    <phoneticPr fontId="1" type="noConversion"/>
  </si>
  <si>
    <t>全免+无词条魔化+劈砍增加+穿刺增加+奉献</t>
    <phoneticPr fontId="1" type="noConversion"/>
  </si>
  <si>
    <r>
      <t>奉献过期+劈加</t>
    </r>
    <r>
      <rPr>
        <sz val="11"/>
        <color rgb="FFFF0000"/>
        <rFont val="等线"/>
        <family val="3"/>
        <charset val="134"/>
        <scheme val="minor"/>
      </rPr>
      <t>+穿加+全免+无词条魔化+劈加</t>
    </r>
    <r>
      <rPr>
        <sz val="11"/>
        <color theme="1"/>
        <rFont val="等线"/>
        <family val="2"/>
        <scheme val="minor"/>
      </rPr>
      <t>+穿加+奉献</t>
    </r>
    <phoneticPr fontId="1" type="noConversion"/>
  </si>
  <si>
    <t>1.劈加+穿加+全免+无词条魔化+2.劈加+穿加+无敌</t>
    <phoneticPr fontId="1" type="noConversion"/>
  </si>
  <si>
    <t>2.劈加+穿加+全免+无词条魔化+3.劈加+穿加+无敌</t>
    <phoneticPr fontId="1" type="noConversion"/>
  </si>
  <si>
    <t>魔化没吃到战斗之后，劈砍和战斗吃到上一回合但是有战斗过期</t>
    <phoneticPr fontId="1" type="noConversion"/>
  </si>
  <si>
    <t>推论为要加上战斗过期，所以为1324</t>
    <phoneticPr fontId="1" type="noConversion"/>
  </si>
  <si>
    <t>全免+劈砍增加+穿刺增加+无词条魔化+奉献</t>
    <phoneticPr fontId="1" type="noConversion"/>
  </si>
  <si>
    <r>
      <t>奉献过期+劈加</t>
    </r>
    <r>
      <rPr>
        <sz val="11"/>
        <color rgb="FFFF0000"/>
        <rFont val="等线"/>
        <family val="3"/>
        <charset val="134"/>
        <scheme val="minor"/>
      </rPr>
      <t>+穿加+全免+劈加</t>
    </r>
    <r>
      <rPr>
        <sz val="11"/>
        <color theme="1"/>
        <rFont val="等线"/>
        <family val="2"/>
        <scheme val="minor"/>
      </rPr>
      <t>+穿加+无词条魔化+奉献</t>
    </r>
    <phoneticPr fontId="1" type="noConversion"/>
  </si>
  <si>
    <t>1.劈加+穿加+全免+2.劈加+穿加+无词条魔化+无敌</t>
    <phoneticPr fontId="1" type="noConversion"/>
  </si>
  <si>
    <t>全免+魔化+1.劈加+穿加+物免</t>
    <phoneticPr fontId="1" type="noConversion"/>
  </si>
  <si>
    <t>1.劈加+穿加+物免+魔化+全免+魔化+2.劈加+穿加+物免</t>
    <phoneticPr fontId="1" type="noConversion"/>
  </si>
  <si>
    <t>2.劈加+穿加+全免+3.劈加+穿加+无词条魔化+无敌</t>
    <phoneticPr fontId="1" type="noConversion"/>
  </si>
  <si>
    <t>魔化+战斗+单血舞</t>
    <phoneticPr fontId="1" type="noConversion"/>
  </si>
  <si>
    <t>无词条魔化+劈砍增加+穿刺增加+血雾</t>
    <phoneticPr fontId="1" type="noConversion"/>
  </si>
  <si>
    <t>劈加+穿加+血舞+无词条魔化+劈加+穿加+血雾</t>
    <phoneticPr fontId="1" type="noConversion"/>
  </si>
  <si>
    <t>全免+战斗+魔化+单奉献</t>
    <phoneticPr fontId="1" type="noConversion"/>
  </si>
  <si>
    <t>全免+魔化+战斗+单奉献</t>
    <phoneticPr fontId="1" type="noConversion"/>
  </si>
  <si>
    <t>单奉献强于混奉献</t>
    <phoneticPr fontId="1" type="noConversion"/>
  </si>
  <si>
    <t>穿强于劈</t>
    <phoneticPr fontId="1" type="noConversion"/>
  </si>
  <si>
    <t>魔化先行强于战斗先行</t>
    <phoneticPr fontId="1" type="noConversion"/>
  </si>
  <si>
    <t>战斗先行穿刺单奉献最强</t>
    <phoneticPr fontId="1" type="noConversion"/>
  </si>
  <si>
    <t>全免下</t>
    <phoneticPr fontId="1" type="noConversion"/>
  </si>
  <si>
    <t>魔化强于先行</t>
    <phoneticPr fontId="1" type="noConversion"/>
  </si>
  <si>
    <t>奉献强于血舞</t>
    <phoneticPr fontId="1" type="noConversion"/>
  </si>
  <si>
    <t>定律</t>
    <phoneticPr fontId="1" type="noConversion"/>
  </si>
  <si>
    <t>一般</t>
    <phoneticPr fontId="1" type="noConversion"/>
  </si>
  <si>
    <t>综上</t>
    <phoneticPr fontId="1" type="noConversion"/>
  </si>
  <si>
    <t>武圣队</t>
    <phoneticPr fontId="1" type="noConversion"/>
  </si>
  <si>
    <t>然后单奉献和穿系绝对强于混奉献和劈系</t>
    <phoneticPr fontId="1" type="noConversion"/>
  </si>
  <si>
    <t>魔化先行强于战斗先行只有一个例外，</t>
    <phoneticPr fontId="1" type="noConversion"/>
  </si>
  <si>
    <t>金刚队</t>
    <phoneticPr fontId="1" type="noConversion"/>
  </si>
  <si>
    <t>魔化先行强于战斗先行。</t>
    <phoneticPr fontId="1" type="noConversion"/>
  </si>
  <si>
    <t>全免+1.劈加+穿加+无词条魔化+无敌</t>
    <phoneticPr fontId="1" type="noConversion"/>
  </si>
  <si>
    <t>1.劈加+穿加+无敌=000+无词条魔化</t>
    <phoneticPr fontId="1" type="noConversion"/>
  </si>
  <si>
    <t>劈砍增加+穿刺增加+奉献+000+无词条魔化</t>
    <phoneticPr fontId="1" type="noConversion"/>
  </si>
  <si>
    <t>1.劈加+穿加+全免+3.劈加+穿加+无词条魔化+奉献</t>
    <phoneticPr fontId="1" type="noConversion"/>
  </si>
  <si>
    <t>全免+战斗+魔化+混奉献</t>
    <phoneticPr fontId="1" type="noConversion"/>
  </si>
  <si>
    <t>单奉献强于单血舞强于混奉献</t>
    <phoneticPr fontId="1" type="noConversion"/>
  </si>
  <si>
    <t>1.劈加+穿加+物免+2.劈加+穿加</t>
    <phoneticPr fontId="1" type="noConversion"/>
  </si>
  <si>
    <t>物免+2.劈加+穿加</t>
    <phoneticPr fontId="1" type="noConversion"/>
  </si>
  <si>
    <t>物免+2.劈加+穿加+3.劈加+穿加+物免</t>
    <phoneticPr fontId="1" type="noConversion"/>
  </si>
  <si>
    <t>战斗+魔化+混血舞</t>
    <phoneticPr fontId="1" type="noConversion"/>
  </si>
  <si>
    <t>魔化+战斗+混血舞</t>
    <phoneticPr fontId="1" type="noConversion"/>
  </si>
  <si>
    <t>穿劈不分</t>
    <phoneticPr fontId="1" type="noConversion"/>
  </si>
  <si>
    <t>单穿刺</t>
    <phoneticPr fontId="1" type="noConversion"/>
  </si>
  <si>
    <t>单劈砍</t>
    <phoneticPr fontId="1" type="noConversion"/>
  </si>
  <si>
    <t>血舞稳定性强于奉献系、混和单血舞差不多</t>
    <phoneticPr fontId="1" type="noConversion"/>
  </si>
  <si>
    <t>混血舞加战斗先行穿刺系第二名</t>
    <phoneticPr fontId="1" type="noConversion"/>
  </si>
  <si>
    <t>大于</t>
    <phoneticPr fontId="1" type="noConversion"/>
  </si>
  <si>
    <t>单奉献强</t>
    <phoneticPr fontId="1" type="noConversion"/>
  </si>
  <si>
    <t>不然则混开血舞强</t>
    <phoneticPr fontId="1" type="noConversion"/>
  </si>
  <si>
    <t>全免+1.劈加+穿加+物免</t>
    <phoneticPr fontId="1" type="noConversion"/>
  </si>
  <si>
    <t>1.劈加+穿加+物免+全免+2.劈加+穿加</t>
    <phoneticPr fontId="1" type="noConversion"/>
  </si>
  <si>
    <t>全免=2.劈加+穿加</t>
    <phoneticPr fontId="1" type="noConversion"/>
  </si>
  <si>
    <t>全免混血舞等于暴毙。</t>
    <phoneticPr fontId="1" type="noConversion"/>
  </si>
  <si>
    <t>攻击力初始值</t>
    <phoneticPr fontId="1" type="noConversion"/>
  </si>
  <si>
    <t>战斗叠加比例</t>
    <phoneticPr fontId="1" type="noConversion"/>
  </si>
  <si>
    <t>魔力增幅叠加比例</t>
    <phoneticPr fontId="1" type="noConversion"/>
  </si>
  <si>
    <t>劈砍系推测</t>
    <phoneticPr fontId="1" type="noConversion"/>
  </si>
  <si>
    <t>穿刺系推测</t>
    <phoneticPr fontId="1" type="noConversion"/>
  </si>
  <si>
    <t>单魔增推测</t>
    <phoneticPr fontId="1" type="noConversion"/>
  </si>
  <si>
    <t>第1回合</t>
    <phoneticPr fontId="1" type="noConversion"/>
  </si>
  <si>
    <t>初始值</t>
    <phoneticPr fontId="1" type="noConversion"/>
  </si>
  <si>
    <t>战斗叠加后</t>
    <phoneticPr fontId="1" type="noConversion"/>
  </si>
  <si>
    <t>战斗叠加值</t>
    <phoneticPr fontId="1" type="noConversion"/>
  </si>
  <si>
    <t>战斗过期值</t>
    <phoneticPr fontId="1" type="noConversion"/>
  </si>
  <si>
    <t>魔增叠加后</t>
    <phoneticPr fontId="1" type="noConversion"/>
  </si>
  <si>
    <t>魔增叠加值</t>
    <phoneticPr fontId="1" type="noConversion"/>
  </si>
  <si>
    <t>魔增过期值</t>
    <phoneticPr fontId="1" type="noConversion"/>
  </si>
  <si>
    <t>第2回合</t>
  </si>
  <si>
    <t>第3回合</t>
  </si>
  <si>
    <t>第4回合</t>
  </si>
  <si>
    <t>第5回合</t>
  </si>
  <si>
    <t>第6回合</t>
  </si>
  <si>
    <t>第7回合</t>
  </si>
  <si>
    <t>第8回合</t>
  </si>
  <si>
    <t>第9回合</t>
  </si>
  <si>
    <t>不分劈穿</t>
    <phoneticPr fontId="1" type="noConversion"/>
  </si>
  <si>
    <t>战斗叠加是先叠加后顶值</t>
    <phoneticPr fontId="1" type="noConversion"/>
  </si>
  <si>
    <t>初始攻击力</t>
    <phoneticPr fontId="1" type="noConversion"/>
  </si>
  <si>
    <t>初始</t>
    <phoneticPr fontId="1" type="noConversion"/>
  </si>
  <si>
    <t>战斗叠加</t>
    <phoneticPr fontId="1" type="noConversion"/>
  </si>
  <si>
    <t>中值为本轮叠加后减去上轮叠加的值</t>
    <phoneticPr fontId="1" type="noConversion"/>
  </si>
  <si>
    <t>战斗、魔化、战斗叠加</t>
    <phoneticPr fontId="1" type="noConversion"/>
  </si>
  <si>
    <t>不分劈穿</t>
    <phoneticPr fontId="1" type="noConversion"/>
  </si>
  <si>
    <t>初始攻击力</t>
    <phoneticPr fontId="1" type="noConversion"/>
  </si>
  <si>
    <t>初始</t>
    <phoneticPr fontId="1" type="noConversion"/>
  </si>
  <si>
    <t>中值</t>
    <phoneticPr fontId="1" type="noConversion"/>
  </si>
  <si>
    <t>魔化叠加</t>
    <phoneticPr fontId="1" type="noConversion"/>
  </si>
  <si>
    <t>回合结束</t>
    <phoneticPr fontId="1" type="noConversion"/>
  </si>
  <si>
    <t>魔化作为有回合的叠加技能在中间起承接二次叠加作用</t>
    <phoneticPr fontId="1" type="noConversion"/>
  </si>
  <si>
    <t>金刚、魔化、血雾、战斗</t>
    <phoneticPr fontId="1" type="noConversion"/>
  </si>
  <si>
    <t>因为人物本身只有三个状态位置所以在劈砍系的情况下如果魔化释放速度低于其他状态时可能会因为挤状态的原因而无法吃到增益</t>
    <phoneticPr fontId="1" type="noConversion"/>
  </si>
  <si>
    <t>此种状态叠加：【金刚、血舞、战斗(劈砍)、战斗(穿刺)】==&gt;金刚被挤掉</t>
    <phoneticPr fontId="1" type="noConversion"/>
  </si>
  <si>
    <t>【血雾、战斗(劈砍)、战斗(穿刺)、金刚、血舞、战斗(劈砍)、战斗(穿刺)】==&gt;金刚挤掉了上回合的血舞，血雾挤掉了上回合的战斗(劈砍)，战斗(劈砍)掉了上回合的战斗(穿刺)，本回合的战斗(穿刺)又挤掉了本回合的金刚==&gt;保留的状态【血雾、战斗(劈砍)、战斗(穿刺)】==&gt;根据状态互挤的条件如果要用魔化保留战斗(劈砍)就必须在血雾释放之前，如果是要保留战斗(穿刺)那么只需要在下一个战斗之前就行了</t>
    <phoneticPr fontId="1" type="noConversion"/>
  </si>
  <si>
    <t>魔化过期</t>
    <phoneticPr fontId="1" type="noConversion"/>
  </si>
  <si>
    <t>单战斗混魔化叠加</t>
    <phoneticPr fontId="1" type="noConversion"/>
  </si>
  <si>
    <t>魔化叠加比例</t>
    <phoneticPr fontId="1" type="noConversion"/>
  </si>
  <si>
    <t>第1回合</t>
    <phoneticPr fontId="1" type="noConversion"/>
  </si>
  <si>
    <t>初始值</t>
    <phoneticPr fontId="1" type="noConversion"/>
  </si>
  <si>
    <t>魔化叠加后</t>
    <phoneticPr fontId="1" type="noConversion"/>
  </si>
  <si>
    <t>魔化叠加值</t>
    <phoneticPr fontId="1" type="noConversion"/>
  </si>
  <si>
    <t>最终值</t>
    <phoneticPr fontId="1" type="noConversion"/>
  </si>
  <si>
    <t>第2回合</t>
    <phoneticPr fontId="1" type="noConversion"/>
  </si>
  <si>
    <t>第3回合</t>
    <phoneticPr fontId="1" type="noConversion"/>
  </si>
  <si>
    <t>第4回合</t>
    <phoneticPr fontId="1" type="noConversion"/>
  </si>
  <si>
    <t>第5回合</t>
    <phoneticPr fontId="1" type="noConversion"/>
  </si>
  <si>
    <t>第6回合</t>
    <phoneticPr fontId="1" type="noConversion"/>
  </si>
  <si>
    <t>第7回合</t>
    <phoneticPr fontId="1" type="noConversion"/>
  </si>
  <si>
    <t>第8回合</t>
    <phoneticPr fontId="1" type="noConversion"/>
  </si>
  <si>
    <t>第9回合</t>
    <phoneticPr fontId="1" type="noConversion"/>
  </si>
  <si>
    <t>第10回合</t>
    <phoneticPr fontId="1" type="noConversion"/>
  </si>
  <si>
    <t>第11回合</t>
    <phoneticPr fontId="1" type="noConversion"/>
  </si>
  <si>
    <t>第12回合</t>
    <phoneticPr fontId="1" type="noConversion"/>
  </si>
  <si>
    <t>第13回合</t>
    <phoneticPr fontId="1" type="noConversion"/>
  </si>
  <si>
    <t>第一回合</t>
    <phoneticPr fontId="1" type="noConversion"/>
  </si>
  <si>
    <t>战斗(劈砍)</t>
    <phoneticPr fontId="1" type="noConversion"/>
  </si>
  <si>
    <t>战斗(穿刺)</t>
    <phoneticPr fontId="1" type="noConversion"/>
  </si>
  <si>
    <t>血雾</t>
    <phoneticPr fontId="1" type="noConversion"/>
  </si>
  <si>
    <t>魔化</t>
    <phoneticPr fontId="1" type="noConversion"/>
  </si>
  <si>
    <t>第二回合</t>
    <phoneticPr fontId="1" type="noConversion"/>
  </si>
  <si>
    <t>第三回合</t>
    <phoneticPr fontId="1" type="noConversion"/>
  </si>
  <si>
    <t>回合清增魔化战斗叠加模拟</t>
    <phoneticPr fontId="1" type="noConversion"/>
  </si>
  <si>
    <t>战斗先行</t>
    <phoneticPr fontId="1" type="noConversion"/>
  </si>
  <si>
    <t>基础值</t>
    <phoneticPr fontId="1" type="noConversion"/>
  </si>
  <si>
    <t>魔化回合过期值</t>
    <phoneticPr fontId="1" type="noConversion"/>
  </si>
  <si>
    <t>第四回合</t>
    <phoneticPr fontId="1" type="noConversion"/>
  </si>
  <si>
    <t>第五回合</t>
    <phoneticPr fontId="1" type="noConversion"/>
  </si>
  <si>
    <t>第六回合</t>
    <phoneticPr fontId="1" type="noConversion"/>
  </si>
  <si>
    <t>第七回合</t>
    <phoneticPr fontId="1" type="noConversion"/>
  </si>
  <si>
    <t>第八回合</t>
    <phoneticPr fontId="1" type="noConversion"/>
  </si>
  <si>
    <t>第九回合</t>
    <phoneticPr fontId="1" type="noConversion"/>
  </si>
  <si>
    <t>第十回合</t>
    <phoneticPr fontId="1" type="noConversion"/>
  </si>
  <si>
    <t>第十一回合</t>
    <phoneticPr fontId="1" type="noConversion"/>
  </si>
  <si>
    <t>第十二回合</t>
    <phoneticPr fontId="1" type="noConversion"/>
  </si>
  <si>
    <t>第十三回合</t>
    <phoneticPr fontId="1" type="noConversion"/>
  </si>
  <si>
    <t>魔化先行</t>
    <phoneticPr fontId="1" type="noConversion"/>
  </si>
  <si>
    <t>混开魔增（单回合释放）</t>
    <phoneticPr fontId="1" type="noConversion"/>
  </si>
  <si>
    <t>混开魔增（双回合释放）</t>
    <phoneticPr fontId="1" type="noConversion"/>
  </si>
  <si>
    <t>第10回合</t>
  </si>
  <si>
    <t>基础</t>
    <phoneticPr fontId="1" type="noConversion"/>
  </si>
  <si>
    <t>土阵</t>
    <phoneticPr fontId="1" type="noConversion"/>
  </si>
  <si>
    <t>魔增</t>
    <phoneticPr fontId="1" type="noConversion"/>
  </si>
  <si>
    <t>土阵叠加值</t>
    <phoneticPr fontId="1" type="noConversion"/>
  </si>
  <si>
    <t>最终结果</t>
    <phoneticPr fontId="1" type="noConversion"/>
  </si>
  <si>
    <t>土阵、魔增、结界猜想
官服-隔壁老王提出</t>
    <phoneticPr fontId="1" type="noConversion"/>
  </si>
  <si>
    <t>结界</t>
    <phoneticPr fontId="1" type="noConversion"/>
  </si>
  <si>
    <t>魔法</t>
    <phoneticPr fontId="1" type="noConversion"/>
  </si>
  <si>
    <t>魔攻推算</t>
    <phoneticPr fontId="1" type="noConversion"/>
  </si>
  <si>
    <t>宠物1提速，2结界</t>
  </si>
  <si>
    <t>人物1魔增，筋斗云</t>
  </si>
  <si>
    <t>第一回合状态：免疫禁言</t>
    <phoneticPr fontId="1" type="noConversion"/>
  </si>
  <si>
    <t>第二回合状态：免疫禁言，魔免，魔免</t>
    <phoneticPr fontId="1" type="noConversion"/>
  </si>
  <si>
    <t>第三回合状态：免疫禁言，魔免，魔免，免疫禁言（免疫禁言是先结算新加的再被挤掉）</t>
    <phoneticPr fontId="1" type="noConversion"/>
  </si>
  <si>
    <t>初始值</t>
    <phoneticPr fontId="1" type="noConversion"/>
  </si>
  <si>
    <t>魔增百分比</t>
    <phoneticPr fontId="1" type="noConversion"/>
  </si>
  <si>
    <t>魔增叠加值</t>
    <phoneticPr fontId="1" type="noConversion"/>
  </si>
  <si>
    <t>回合结束状态</t>
  </si>
  <si>
    <t>回合结束状态</t>
    <phoneticPr fontId="1" type="noConversion"/>
  </si>
  <si>
    <t>过期情况</t>
    <phoneticPr fontId="1" type="noConversion"/>
  </si>
  <si>
    <t>第1回合</t>
    <phoneticPr fontId="1" type="noConversion"/>
  </si>
  <si>
    <t>免疫禁言</t>
    <phoneticPr fontId="1" type="noConversion"/>
  </si>
  <si>
    <t>无过期</t>
    <phoneticPr fontId="1" type="noConversion"/>
  </si>
  <si>
    <t>免疫禁言、魔免、魔免</t>
    <phoneticPr fontId="1" type="noConversion"/>
  </si>
  <si>
    <t>第5回合</t>
    <phoneticPr fontId="1" type="noConversion"/>
  </si>
  <si>
    <t>第6回合</t>
    <phoneticPr fontId="1" type="noConversion"/>
  </si>
  <si>
    <t>第7回合</t>
    <phoneticPr fontId="1" type="noConversion"/>
  </si>
  <si>
    <t>第8回合</t>
    <phoneticPr fontId="1" type="noConversion"/>
  </si>
  <si>
    <t>第9回合</t>
    <phoneticPr fontId="1" type="noConversion"/>
  </si>
  <si>
    <t>魔免、魔免、免疫禁言</t>
    <phoneticPr fontId="1" type="noConversion"/>
  </si>
  <si>
    <t>第10回合</t>
    <phoneticPr fontId="1" type="noConversion"/>
  </si>
  <si>
    <t>最终值</t>
    <phoneticPr fontId="1" type="noConversion"/>
  </si>
  <si>
    <t>第2回合</t>
    <phoneticPr fontId="1" type="noConversion"/>
  </si>
  <si>
    <t>叠加后的值</t>
    <phoneticPr fontId="1" type="noConversion"/>
  </si>
  <si>
    <t>实际叠加的值</t>
    <phoneticPr fontId="1" type="noConversion"/>
  </si>
  <si>
    <t>第一种过期数据为叠加百分比所叠加的数据；第二种过期数据是先计算百分比叠加，然后再经过百万攻击力拦截后所叠加的实际数据</t>
    <phoneticPr fontId="1" type="noConversion"/>
  </si>
  <si>
    <t>叠加百分率</t>
  </si>
  <si>
    <t>魔化叠加</t>
    <phoneticPr fontId="1" type="noConversion"/>
  </si>
  <si>
    <t>战斗叠加</t>
    <phoneticPr fontId="1" type="noConversion"/>
  </si>
  <si>
    <t>战斗增加值</t>
    <phoneticPr fontId="1" type="noConversion"/>
  </si>
  <si>
    <t>魔化增加值</t>
    <phoneticPr fontId="1" type="noConversion"/>
  </si>
  <si>
    <t>双战斗叠加</t>
    <phoneticPr fontId="1" type="noConversion"/>
  </si>
  <si>
    <t>战斗叠加比率</t>
    <phoneticPr fontId="1" type="noConversion"/>
  </si>
  <si>
    <t>战斗后</t>
    <phoneticPr fontId="1" type="noConversion"/>
  </si>
  <si>
    <t>战斗增幅后</t>
    <phoneticPr fontId="1" type="noConversion"/>
  </si>
  <si>
    <t>战斗叠加率</t>
    <phoneticPr fontId="1" type="noConversion"/>
  </si>
  <si>
    <t>魔化叠加率</t>
    <phoneticPr fontId="1" type="noConversion"/>
  </si>
  <si>
    <t>第5回合</t>
    <phoneticPr fontId="1" type="noConversion"/>
  </si>
  <si>
    <t>第7回合</t>
    <phoneticPr fontId="1" type="noConversion"/>
  </si>
  <si>
    <t>第6回合</t>
    <phoneticPr fontId="1" type="noConversion"/>
  </si>
  <si>
    <t>第8回合</t>
    <phoneticPr fontId="1" type="noConversion"/>
  </si>
  <si>
    <t>第9回合</t>
    <phoneticPr fontId="1" type="noConversion"/>
  </si>
  <si>
    <t>第10回合</t>
    <phoneticPr fontId="1" type="noConversion"/>
  </si>
  <si>
    <t>土阵叠加后</t>
    <phoneticPr fontId="1" type="noConversion"/>
  </si>
  <si>
    <t xml:space="preserve">魔增叠加值 </t>
    <phoneticPr fontId="1" type="noConversion"/>
  </si>
  <si>
    <t>魔增叠加后</t>
    <phoneticPr fontId="1" type="noConversion"/>
  </si>
  <si>
    <t>回合过期值</t>
    <phoneticPr fontId="1" type="noConversion"/>
  </si>
  <si>
    <t>错误的计算公式</t>
    <phoneticPr fontId="1" type="noConversion"/>
  </si>
  <si>
    <t>订正后的计算公式</t>
    <phoneticPr fontId="1" type="noConversion"/>
  </si>
  <si>
    <t>以上两个计算公式为以前的计算公式和更改后的计算公式对比。
以前的公式是通过具体的叠加值减去过期值后，来倒推叠加结果，犯了十分严重的错误。用叠加值本身减去初始值的方法除了相对来说比较麻烦以外本身是没有错的，以前的公式错在多减了过期的数据值。过期的数据值不应当作为初始值被扣除。感谢晨风提出的意见更改，最终将错误的计算方式加以纠正。
但，目前我们仍不清楚的是：当数据达到百万时应当如何进行处理，目前我们选择的方案为数据到达百万时，则采用以前的计算逻辑进行倒退合理的叠加值。不过这个解决方案并不是官方解决方案，也不一定是最佳解决方案。所以，如果您有更好的更改意见不妨和我们一起讨论，我们十分希望听到您的声音。</t>
    <phoneticPr fontId="1" type="noConversion"/>
  </si>
  <si>
    <t xml:space="preserve">注：原作者的计算公式是没有错误的。错误的公式为空城无人却喧嚣后续添加，现已订正 </t>
    <phoneticPr fontId="1" type="noConversion"/>
  </si>
  <si>
    <t>奉献魔增推算</t>
    <phoneticPr fontId="1" type="noConversion"/>
  </si>
  <si>
    <t>人物单开魔增，宠物单开一级奉献，魔增叠加倍数</t>
    <phoneticPr fontId="1" type="noConversion"/>
  </si>
  <si>
    <t>魔增叠加百分率</t>
    <phoneticPr fontId="1" type="noConversion"/>
  </si>
  <si>
    <t>基础魔攻</t>
    <phoneticPr fontId="1" type="noConversion"/>
  </si>
  <si>
    <t>叠加的值</t>
    <phoneticPr fontId="1" type="noConversion"/>
  </si>
  <si>
    <t>叠加后</t>
    <phoneticPr fontId="1" type="noConversion"/>
  </si>
  <si>
    <t>状态</t>
    <phoneticPr fontId="1" type="noConversion"/>
  </si>
  <si>
    <t>免疫禁言、无敌</t>
    <phoneticPr fontId="1" type="noConversion"/>
  </si>
  <si>
    <t>宠物技能只有比人物技能慢才有作用</t>
    <phoneticPr fontId="1" type="noConversion"/>
  </si>
  <si>
    <t>免疫禁言、免疫禁言、无敌</t>
    <phoneticPr fontId="1" type="noConversion"/>
  </si>
  <si>
    <t>叠加比例</t>
    <phoneticPr fontId="1" type="noConversion"/>
  </si>
  <si>
    <t>劈砍系金刚混战斗</t>
    <phoneticPr fontId="1" type="noConversion"/>
  </si>
  <si>
    <t>魔化先行</t>
    <phoneticPr fontId="1" type="noConversion"/>
  </si>
  <si>
    <t>初始值</t>
    <phoneticPr fontId="1" type="noConversion"/>
  </si>
  <si>
    <t>战斗叠加</t>
    <phoneticPr fontId="1" type="noConversion"/>
  </si>
  <si>
    <t>魔化叠加</t>
    <phoneticPr fontId="1" type="noConversion"/>
  </si>
  <si>
    <t>初始</t>
    <phoneticPr fontId="1" type="noConversion"/>
  </si>
  <si>
    <t>战斗叠加值</t>
    <phoneticPr fontId="1" type="noConversion"/>
  </si>
  <si>
    <t>魔化叠加值</t>
    <phoneticPr fontId="1" type="noConversion"/>
  </si>
  <si>
    <t>魔化叠加后</t>
    <phoneticPr fontId="1" type="noConversion"/>
  </si>
  <si>
    <t>战斗叠加后</t>
    <phoneticPr fontId="1" type="noConversion"/>
  </si>
  <si>
    <t>最终值</t>
    <phoneticPr fontId="1" type="noConversion"/>
  </si>
  <si>
    <t>战斗过期值</t>
    <phoneticPr fontId="1" type="noConversion"/>
  </si>
  <si>
    <t>魔化过期值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</si>
</sst>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scheme val="minor"/>
    </font>
    <font>
      <sz val="9"/>
      <name val="等线"/>
      <family val="3"/>
      <charset val="134"/>
      <scheme val="minor"/>
    </font>
    <font>
      <sz val="11"/>
      <color rgb="FFFF0000"/>
      <name val="等线"/>
      <family val="3"/>
      <charset val="134"/>
      <scheme val="minor"/>
    </font>
    <font>
      <strike/>
      <sz val="11"/>
      <color theme="1"/>
      <name val="等线"/>
      <family val="2"/>
      <scheme val="minor"/>
    </font>
    <font>
      <b/>
      <sz val="14"/>
      <color theme="1"/>
      <name val="等线"/>
      <family val="3"/>
      <charset val="134"/>
      <scheme val="minor"/>
    </font>
    <font>
      <sz val="11"/>
      <color rgb="FFFF0000"/>
      <name val="等线"/>
      <family val="2"/>
      <scheme val="minor"/>
    </font>
    <font>
      <b/>
      <sz val="24.75"/>
      <color rgb="FF333333"/>
      <name val="微软雅黑"/>
      <family val="2"/>
      <charset val="134"/>
    </font>
    <font>
      <sz val="11"/>
      <color theme="1"/>
      <name val="等线"/>
      <family val="3"/>
      <charset val="134"/>
      <scheme val="minor"/>
    </font>
    <font>
      <b/>
      <sz val="11"/>
      <color theme="1"/>
      <name val="等线"/>
      <family val="3"/>
      <charset val="134"/>
      <scheme val="minor"/>
    </font>
    <font>
      <b/>
      <sz val="28"/>
      <color theme="1"/>
      <name val="等线"/>
      <family val="3"/>
      <charset val="134"/>
      <scheme val="minor"/>
    </font>
    <font>
      <sz val="8"/>
      <color theme="1"/>
      <name val="等线"/>
      <family val="3"/>
      <charset val="134"/>
      <scheme val="minor"/>
    </font>
  </fonts>
  <fills count="6">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rgb="FFEEEEEE"/>
      </bottom>
      <diagonal/>
    </border>
  </borders>
  <cellStyleXfs count="1">
    <xf numFmtId="0" fontId="0" fillId="0" borderId="0"/>
  </cellStyleXfs>
  <cellXfs count="46">
    <xf numFmtId="0" fontId="0" fillId="0" borderId="0" xfId="0"/>
    <xf numFmtId="0" fontId="0" fillId="2" borderId="0" xfId="0" applyFill="1"/>
    <xf numFmtId="0" fontId="0" fillId="0" borderId="1" xfId="0" applyBorder="1"/>
    <xf numFmtId="0" fontId="0" fillId="3" borderId="1" xfId="0" applyFill="1" applyBorder="1"/>
    <xf numFmtId="0" fontId="0" fillId="4" borderId="0" xfId="0" applyFill="1"/>
    <xf numFmtId="0" fontId="0" fillId="0" borderId="0" xfId="0" applyAlignment="1">
      <alignment horizontal="center"/>
    </xf>
    <xf numFmtId="0" fontId="0" fillId="0" borderId="0" xfId="0" applyAlignment="1">
      <alignment vertical="top" wrapText="1"/>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xf>
    <xf numFmtId="0" fontId="3" fillId="0" borderId="1" xfId="0" applyFont="1" applyBorder="1" applyAlignment="1">
      <alignment horizont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8" xfId="0" applyFont="1" applyBorder="1" applyAlignment="1">
      <alignment horizontal="center" vertical="center"/>
    </xf>
    <xf numFmtId="0" fontId="6" fillId="0" borderId="10" xfId="0" applyFont="1" applyBorder="1" applyAlignment="1">
      <alignment vertical="center"/>
    </xf>
    <xf numFmtId="0" fontId="0" fillId="0" borderId="0" xfId="0" applyAlignment="1">
      <alignment horizontal="left"/>
    </xf>
    <xf numFmtId="0" fontId="7"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xf>
    <xf numFmtId="0" fontId="6" fillId="0" borderId="10" xfId="0" applyFont="1" applyBorder="1" applyAlignment="1">
      <alignment horizontal="center" vertical="center"/>
    </xf>
    <xf numFmtId="0" fontId="0" fillId="0" borderId="0" xfId="0" applyAlignment="1">
      <alignment horizontal="left"/>
    </xf>
    <xf numFmtId="0" fontId="7" fillId="0" borderId="0" xfId="0" applyFont="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xf>
    <xf numFmtId="0" fontId="10"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vertical="center"/>
    </xf>
    <xf numFmtId="0" fontId="8" fillId="2" borderId="0" xfId="0" applyFont="1" applyFill="1" applyAlignment="1">
      <alignment horizontal="center" vertical="center"/>
    </xf>
    <xf numFmtId="0" fontId="5" fillId="2" borderId="0" xfId="0" applyFont="1" applyFill="1" applyAlignment="1">
      <alignment horizontal="center" vertical="center"/>
    </xf>
    <xf numFmtId="0" fontId="8" fillId="5" borderId="0" xfId="0" applyFont="1" applyFill="1" applyAlignment="1">
      <alignment horizontal="center" vertical="center"/>
    </xf>
  </cellXfs>
  <cellStyles count="1">
    <cellStyle name="常规" xfId="0" builtinId="0"/>
  </cellStyles>
  <dxfs count="20">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154"/>
  <sheetViews>
    <sheetView topLeftCell="A109" zoomScaleNormal="100" workbookViewId="0">
      <selection activeCell="B4" sqref="B4"/>
    </sheetView>
  </sheetViews>
  <sheetFormatPr defaultRowHeight="13.8" x14ac:dyDescent="0.25"/>
  <cols>
    <col min="2" max="2" width="57.77734375" bestFit="1" customWidth="1"/>
    <col min="3" max="3" width="18.44140625" bestFit="1" customWidth="1"/>
    <col min="4" max="4" width="33.44140625" customWidth="1"/>
    <col min="5" max="5" width="18.44140625" bestFit="1" customWidth="1"/>
    <col min="7" max="13" width="14.5546875" customWidth="1"/>
    <col min="15" max="15" width="19" bestFit="1" customWidth="1"/>
    <col min="16" max="16" width="9.5546875" customWidth="1"/>
    <col min="25" max="25" width="11.6640625" bestFit="1" customWidth="1"/>
  </cols>
  <sheetData>
    <row r="3" spans="1:39" x14ac:dyDescent="0.25">
      <c r="AA3" t="s">
        <v>22</v>
      </c>
      <c r="AH3" t="s">
        <v>23</v>
      </c>
    </row>
    <row r="4" spans="1:39" x14ac:dyDescent="0.25">
      <c r="A4" t="s">
        <v>208</v>
      </c>
      <c r="B4" t="s">
        <v>201</v>
      </c>
      <c r="G4" t="s">
        <v>4</v>
      </c>
      <c r="H4">
        <v>0.18</v>
      </c>
      <c r="J4">
        <f>1-H4</f>
        <v>0.82000000000000006</v>
      </c>
      <c r="O4" t="s">
        <v>8</v>
      </c>
      <c r="P4">
        <v>0.26</v>
      </c>
      <c r="T4" t="s">
        <v>10</v>
      </c>
      <c r="U4">
        <v>0.51</v>
      </c>
      <c r="AA4" t="s">
        <v>7</v>
      </c>
      <c r="AB4">
        <v>0.26</v>
      </c>
      <c r="AC4">
        <v>4</v>
      </c>
      <c r="AH4" t="s">
        <v>10</v>
      </c>
      <c r="AI4">
        <v>0.51</v>
      </c>
      <c r="AJ4">
        <v>3</v>
      </c>
    </row>
    <row r="5" spans="1:39" x14ac:dyDescent="0.25">
      <c r="B5" t="s">
        <v>202</v>
      </c>
      <c r="H5">
        <v>0.5</v>
      </c>
      <c r="O5" t="s">
        <v>6</v>
      </c>
      <c r="P5">
        <v>1700</v>
      </c>
      <c r="T5" t="s">
        <v>9</v>
      </c>
      <c r="U5">
        <v>10000</v>
      </c>
      <c r="AA5" t="s">
        <v>5</v>
      </c>
      <c r="AB5">
        <v>3300</v>
      </c>
      <c r="AH5" t="s">
        <v>9</v>
      </c>
      <c r="AI5">
        <v>10000</v>
      </c>
    </row>
    <row r="6" spans="1:39" x14ac:dyDescent="0.25">
      <c r="A6" t="s">
        <v>209</v>
      </c>
      <c r="B6" t="s">
        <v>203</v>
      </c>
      <c r="C6" t="s">
        <v>204</v>
      </c>
      <c r="H6" t="s">
        <v>0</v>
      </c>
      <c r="I6" t="s">
        <v>1</v>
      </c>
      <c r="J6" t="s">
        <v>3</v>
      </c>
      <c r="L6" t="s">
        <v>2</v>
      </c>
      <c r="O6" t="s">
        <v>12</v>
      </c>
      <c r="P6" t="s">
        <v>20</v>
      </c>
      <c r="Q6" t="s">
        <v>18</v>
      </c>
      <c r="R6" t="s">
        <v>16</v>
      </c>
      <c r="T6" t="s">
        <v>12</v>
      </c>
      <c r="U6" t="s">
        <v>13</v>
      </c>
      <c r="V6" t="s">
        <v>14</v>
      </c>
      <c r="W6" t="s">
        <v>16</v>
      </c>
      <c r="Y6" t="s">
        <v>21</v>
      </c>
      <c r="AA6" t="s">
        <v>11</v>
      </c>
      <c r="AB6" t="s">
        <v>19</v>
      </c>
      <c r="AC6" t="s">
        <v>17</v>
      </c>
      <c r="AD6" t="s">
        <v>15</v>
      </c>
      <c r="AF6" t="s">
        <v>21</v>
      </c>
      <c r="AH6" t="s">
        <v>12</v>
      </c>
      <c r="AI6" t="s">
        <v>13</v>
      </c>
      <c r="AJ6" t="s">
        <v>14</v>
      </c>
      <c r="AK6" t="s">
        <v>16</v>
      </c>
      <c r="AM6" t="s">
        <v>21</v>
      </c>
    </row>
    <row r="7" spans="1:39" x14ac:dyDescent="0.25">
      <c r="B7" t="s">
        <v>205</v>
      </c>
      <c r="C7" t="s">
        <v>206</v>
      </c>
      <c r="D7" t="s">
        <v>207</v>
      </c>
      <c r="H7">
        <v>65535</v>
      </c>
      <c r="J7">
        <f>H7*$H$4</f>
        <v>11796.3</v>
      </c>
      <c r="L7">
        <f>H7-J7</f>
        <v>53738.7</v>
      </c>
      <c r="O7">
        <f>P5</f>
        <v>1700</v>
      </c>
      <c r="Q7">
        <f>(O7-P7)*P$4</f>
        <v>442</v>
      </c>
      <c r="R7">
        <f>O7-P7+Q7</f>
        <v>2142</v>
      </c>
      <c r="T7">
        <f>U5</f>
        <v>10000</v>
      </c>
      <c r="V7">
        <f>(T7+U7)*U$4</f>
        <v>5100</v>
      </c>
      <c r="W7">
        <f>T7+U7-V7</f>
        <v>4900</v>
      </c>
      <c r="Y7">
        <f>(R7-W7)*100%</f>
        <v>-2758</v>
      </c>
      <c r="AA7">
        <f>AB5</f>
        <v>3300</v>
      </c>
      <c r="AC7">
        <f>(AA7-AB7)*$AB$4</f>
        <v>858</v>
      </c>
      <c r="AD7">
        <f>AA7-AB7+AC7</f>
        <v>4158</v>
      </c>
      <c r="AF7">
        <f>(AD7-W7)*100%</f>
        <v>-742</v>
      </c>
      <c r="AH7">
        <f>AI5</f>
        <v>10000</v>
      </c>
      <c r="AJ7">
        <f>(AH7+AI7)*AI$4</f>
        <v>5100</v>
      </c>
      <c r="AK7">
        <f>AH7+AI7-AJ7</f>
        <v>4900</v>
      </c>
      <c r="AM7">
        <f>(AD7-AK7)*100%</f>
        <v>-742</v>
      </c>
    </row>
    <row r="8" spans="1:39" x14ac:dyDescent="0.25">
      <c r="A8" s="4" t="s">
        <v>210</v>
      </c>
      <c r="B8" s="4" t="s">
        <v>211</v>
      </c>
      <c r="C8" s="1" t="s">
        <v>204</v>
      </c>
      <c r="H8">
        <f>L7</f>
        <v>53738.7</v>
      </c>
      <c r="J8">
        <f t="shared" ref="J8:J9" si="0">H8*$H$4</f>
        <v>9672.9659999999985</v>
      </c>
      <c r="L8">
        <f>H8-J8</f>
        <v>44065.733999999997</v>
      </c>
      <c r="O8">
        <f>R7</f>
        <v>2142</v>
      </c>
      <c r="Q8">
        <f t="shared" ref="Q8:Q10" si="1">(O8-P8)*P$4</f>
        <v>556.92000000000007</v>
      </c>
      <c r="R8">
        <f>O8-P8+Q8</f>
        <v>2698.92</v>
      </c>
      <c r="T8">
        <f>W7</f>
        <v>4900</v>
      </c>
      <c r="V8">
        <f>(T8+U8)*U$4</f>
        <v>2499</v>
      </c>
      <c r="W8">
        <f>T8+U8-V8</f>
        <v>2401</v>
      </c>
      <c r="Y8">
        <f t="shared" ref="Y8:Y18" si="2">(R8-W8)*100%</f>
        <v>297.92000000000007</v>
      </c>
      <c r="AA8">
        <f t="shared" ref="AA8:AA18" si="3">AD7</f>
        <v>4158</v>
      </c>
      <c r="AD8">
        <f t="shared" ref="AD8:AD18" si="4">AA8-AB8+AC8</f>
        <v>4158</v>
      </c>
      <c r="AF8">
        <f t="shared" ref="AF8:AF18" si="5">(AD8-W8)*100%</f>
        <v>1757</v>
      </c>
      <c r="AH8">
        <f>AK7</f>
        <v>4900</v>
      </c>
      <c r="AK8">
        <f>AH8+AI8-AJ8</f>
        <v>4900</v>
      </c>
      <c r="AM8">
        <f t="shared" ref="AM8:AM18" si="6">(AD8-AK8)*100%</f>
        <v>-742</v>
      </c>
    </row>
    <row r="9" spans="1:39" x14ac:dyDescent="0.25">
      <c r="B9" t="s">
        <v>212</v>
      </c>
      <c r="H9">
        <f>L8</f>
        <v>44065.733999999997</v>
      </c>
      <c r="J9">
        <f t="shared" si="0"/>
        <v>7931.8321199999991</v>
      </c>
      <c r="L9">
        <f>H9-J9</f>
        <v>36133.901879999998</v>
      </c>
      <c r="O9">
        <f t="shared" ref="O9" si="7">R8</f>
        <v>2698.92</v>
      </c>
      <c r="Q9">
        <f t="shared" si="1"/>
        <v>701.7192</v>
      </c>
      <c r="R9">
        <f t="shared" ref="R9" si="8">O9-P9+Q9</f>
        <v>3400.6392000000001</v>
      </c>
      <c r="T9">
        <f>W8</f>
        <v>2401</v>
      </c>
      <c r="V9">
        <f>(T9+U9)*U$4</f>
        <v>1224.51</v>
      </c>
      <c r="W9">
        <f>T9+U9-V9</f>
        <v>1176.49</v>
      </c>
      <c r="Y9">
        <f t="shared" si="2"/>
        <v>2224.1491999999998</v>
      </c>
      <c r="AA9">
        <f t="shared" si="3"/>
        <v>4158</v>
      </c>
      <c r="AC9">
        <f>(AA9-AB9)*$AB$4</f>
        <v>1081.08</v>
      </c>
      <c r="AD9">
        <f t="shared" si="4"/>
        <v>5239.08</v>
      </c>
      <c r="AF9">
        <f t="shared" si="5"/>
        <v>4062.59</v>
      </c>
      <c r="AH9">
        <f>AK8</f>
        <v>4900</v>
      </c>
      <c r="AJ9">
        <f>(AH9+AI9)*AI$4</f>
        <v>2499</v>
      </c>
      <c r="AK9">
        <f>AH9+AI9-AJ9</f>
        <v>2401</v>
      </c>
      <c r="AM9">
        <f t="shared" si="6"/>
        <v>2838.08</v>
      </c>
    </row>
    <row r="10" spans="1:39" x14ac:dyDescent="0.25">
      <c r="B10" t="s">
        <v>213</v>
      </c>
      <c r="E10" t="s">
        <v>232</v>
      </c>
      <c r="F10" t="s">
        <v>233</v>
      </c>
      <c r="G10" t="s">
        <v>234</v>
      </c>
      <c r="H10">
        <f>L9</f>
        <v>36133.901879999998</v>
      </c>
      <c r="I10">
        <f>J7</f>
        <v>11796.3</v>
      </c>
      <c r="J10">
        <f t="shared" ref="J10:J18" si="9">(H10+I10)*$H$4</f>
        <v>8627.4363383999989</v>
      </c>
      <c r="L10">
        <f>H10+I10-J10</f>
        <v>39302.765541599991</v>
      </c>
      <c r="O10">
        <f>R9</f>
        <v>3400.6392000000001</v>
      </c>
      <c r="Q10">
        <f t="shared" si="1"/>
        <v>884.16619200000002</v>
      </c>
      <c r="R10">
        <f>O10-P10+Q10</f>
        <v>4284.8053920000002</v>
      </c>
      <c r="T10">
        <f>W9</f>
        <v>1176.49</v>
      </c>
      <c r="U10">
        <f>V7</f>
        <v>5100</v>
      </c>
      <c r="V10">
        <f t="shared" ref="V10:V11" si="10">(T10+U10)*U$4</f>
        <v>3201.0099</v>
      </c>
      <c r="W10">
        <f>T10+U10-V10</f>
        <v>3075.4800999999998</v>
      </c>
      <c r="Y10">
        <f t="shared" si="2"/>
        <v>1209.3252920000004</v>
      </c>
      <c r="AA10">
        <f t="shared" si="3"/>
        <v>5239.08</v>
      </c>
      <c r="AD10">
        <f t="shared" si="4"/>
        <v>5239.08</v>
      </c>
      <c r="AF10">
        <f t="shared" si="5"/>
        <v>2163.5999000000002</v>
      </c>
      <c r="AH10">
        <f>AK9</f>
        <v>2401</v>
      </c>
      <c r="AI10">
        <f>AJ7</f>
        <v>5100</v>
      </c>
      <c r="AK10">
        <f>AH10+AI10-AJ10</f>
        <v>7501</v>
      </c>
      <c r="AM10">
        <f t="shared" si="6"/>
        <v>-2261.92</v>
      </c>
    </row>
    <row r="11" spans="1:39" x14ac:dyDescent="0.25">
      <c r="B11" t="s">
        <v>230</v>
      </c>
      <c r="C11" t="s">
        <v>231</v>
      </c>
      <c r="E11">
        <v>45313</v>
      </c>
      <c r="H11">
        <f>L10</f>
        <v>39302.765541599991</v>
      </c>
      <c r="I11">
        <f>J8</f>
        <v>9672.9659999999985</v>
      </c>
      <c r="J11">
        <f t="shared" si="9"/>
        <v>8815.6316774879979</v>
      </c>
      <c r="L11">
        <f>H11+I11-J11</f>
        <v>40160.099864111995</v>
      </c>
      <c r="O11">
        <f>R10</f>
        <v>4284.8053920000002</v>
      </c>
      <c r="P11">
        <f>Q7</f>
        <v>442</v>
      </c>
      <c r="Q11">
        <f>(O11-P11)*P$4</f>
        <v>999.12940192000008</v>
      </c>
      <c r="R11">
        <f>O11-P11+Q11</f>
        <v>4841.9347939200006</v>
      </c>
      <c r="T11">
        <f t="shared" ref="T11:T13" si="11">W10</f>
        <v>3075.4800999999998</v>
      </c>
      <c r="U11">
        <f t="shared" ref="U11:U18" si="12">V8</f>
        <v>2499</v>
      </c>
      <c r="V11">
        <f t="shared" si="10"/>
        <v>2842.9848509999997</v>
      </c>
      <c r="W11">
        <f t="shared" ref="W11:W13" si="13">T11+U11-V11</f>
        <v>2731.4952490000001</v>
      </c>
      <c r="Y11">
        <f t="shared" si="2"/>
        <v>2110.4395449200006</v>
      </c>
      <c r="AA11">
        <f t="shared" si="3"/>
        <v>5239.08</v>
      </c>
      <c r="AB11">
        <f>AC7</f>
        <v>858</v>
      </c>
      <c r="AC11">
        <f>(AA11-AB11)*$AB$4</f>
        <v>1139.0808</v>
      </c>
      <c r="AD11">
        <f t="shared" si="4"/>
        <v>5520.1607999999997</v>
      </c>
      <c r="AF11">
        <f t="shared" si="5"/>
        <v>2788.6655509999996</v>
      </c>
      <c r="AH11">
        <f t="shared" ref="AH11:AH18" si="14">AK10</f>
        <v>7501</v>
      </c>
      <c r="AI11">
        <f t="shared" ref="AI11:AI19" si="15">AJ8</f>
        <v>0</v>
      </c>
      <c r="AJ11">
        <f t="shared" ref="AJ11:AJ19" si="16">(AH11+AI11)*AI$4</f>
        <v>3825.51</v>
      </c>
      <c r="AK11">
        <f t="shared" ref="AK11:AK18" si="17">AH11+AI11-AJ11</f>
        <v>3675.49</v>
      </c>
      <c r="AM11">
        <f t="shared" si="6"/>
        <v>1844.6707999999999</v>
      </c>
    </row>
    <row r="12" spans="1:39" x14ac:dyDescent="0.25">
      <c r="B12" s="4" t="s">
        <v>214</v>
      </c>
      <c r="H12">
        <f t="shared" ref="H12:H15" si="18">L11</f>
        <v>40160.099864111995</v>
      </c>
      <c r="I12">
        <f t="shared" ref="I12:I18" si="19">J9</f>
        <v>7931.8321199999991</v>
      </c>
      <c r="J12">
        <f t="shared" si="9"/>
        <v>8656.5477571401589</v>
      </c>
      <c r="L12">
        <f t="shared" ref="L12:L15" si="20">H12+I12-J12</f>
        <v>39435.384226971837</v>
      </c>
      <c r="O12">
        <f>R11</f>
        <v>4841.9347939200006</v>
      </c>
      <c r="P12">
        <f>Q8</f>
        <v>556.92000000000007</v>
      </c>
      <c r="Q12">
        <f>(O12-P12)*P$4</f>
        <v>1114.1038464192002</v>
      </c>
      <c r="R12">
        <f>O12-P12+Q12</f>
        <v>5399.1186403392003</v>
      </c>
      <c r="T12">
        <f t="shared" si="11"/>
        <v>2731.4952490000001</v>
      </c>
      <c r="U12">
        <f t="shared" si="12"/>
        <v>1224.51</v>
      </c>
      <c r="V12">
        <f>(T12+U12)*U$4</f>
        <v>2017.56267699</v>
      </c>
      <c r="W12">
        <f t="shared" si="13"/>
        <v>1938.4425720099998</v>
      </c>
      <c r="Y12">
        <f t="shared" si="2"/>
        <v>3460.6760683292005</v>
      </c>
      <c r="AA12">
        <f t="shared" si="3"/>
        <v>5520.1607999999997</v>
      </c>
      <c r="AD12">
        <f t="shared" si="4"/>
        <v>5520.1607999999997</v>
      </c>
      <c r="AF12">
        <f t="shared" si="5"/>
        <v>3581.7182279899998</v>
      </c>
      <c r="AH12">
        <f t="shared" si="14"/>
        <v>3675.49</v>
      </c>
      <c r="AI12">
        <f>AJ9</f>
        <v>2499</v>
      </c>
      <c r="AK12">
        <f t="shared" si="17"/>
        <v>6174.49</v>
      </c>
      <c r="AM12">
        <f t="shared" si="6"/>
        <v>-654.32920000000013</v>
      </c>
    </row>
    <row r="13" spans="1:39" x14ac:dyDescent="0.25">
      <c r="B13" t="s">
        <v>221</v>
      </c>
      <c r="H13">
        <f t="shared" si="18"/>
        <v>39435.384226971837</v>
      </c>
      <c r="I13">
        <f t="shared" si="19"/>
        <v>8627.4363383999989</v>
      </c>
      <c r="J13">
        <f t="shared" si="9"/>
        <v>8651.3077017669293</v>
      </c>
      <c r="L13">
        <f>H13+I13-J13</f>
        <v>39411.512863604905</v>
      </c>
      <c r="O13">
        <f t="shared" ref="O13:O18" si="21">R12</f>
        <v>5399.1186403392003</v>
      </c>
      <c r="P13">
        <f t="shared" ref="P13:P18" si="22">Q9</f>
        <v>701.7192</v>
      </c>
      <c r="Q13">
        <f t="shared" ref="Q13:Q18" si="23">(O13-P13)*P$4</f>
        <v>1221.3238544881922</v>
      </c>
      <c r="R13">
        <f t="shared" ref="R13:R18" si="24">O13-P13+Q13</f>
        <v>5918.7232948273931</v>
      </c>
      <c r="T13">
        <f t="shared" si="11"/>
        <v>1938.4425720099998</v>
      </c>
      <c r="U13">
        <f t="shared" si="12"/>
        <v>3201.0099</v>
      </c>
      <c r="V13">
        <f t="shared" ref="V13" si="25">(T13+U13)*U$4</f>
        <v>2621.1207607250999</v>
      </c>
      <c r="W13">
        <f t="shared" si="13"/>
        <v>2518.3317112848999</v>
      </c>
      <c r="Y13">
        <f t="shared" si="2"/>
        <v>3400.3915835424932</v>
      </c>
      <c r="AA13">
        <f t="shared" si="3"/>
        <v>5520.1607999999997</v>
      </c>
      <c r="AB13">
        <f>AC9</f>
        <v>1081.08</v>
      </c>
      <c r="AC13">
        <f>(AA13-AB13)*$AB$4</f>
        <v>1154.161008</v>
      </c>
      <c r="AD13">
        <f t="shared" si="4"/>
        <v>5593.2418079999998</v>
      </c>
      <c r="AF13">
        <f t="shared" si="5"/>
        <v>3074.9100967150998</v>
      </c>
      <c r="AH13">
        <f t="shared" si="14"/>
        <v>6174.49</v>
      </c>
      <c r="AI13">
        <f t="shared" si="15"/>
        <v>0</v>
      </c>
      <c r="AJ13">
        <f t="shared" si="16"/>
        <v>3148.9899</v>
      </c>
      <c r="AK13">
        <f t="shared" si="17"/>
        <v>3025.5000999999997</v>
      </c>
      <c r="AM13">
        <f t="shared" si="6"/>
        <v>2567.741708</v>
      </c>
    </row>
    <row r="14" spans="1:39" x14ac:dyDescent="0.25">
      <c r="B14" t="s">
        <v>215</v>
      </c>
      <c r="H14">
        <f t="shared" si="18"/>
        <v>39411.512863604905</v>
      </c>
      <c r="I14">
        <f t="shared" si="19"/>
        <v>8815.6316774879979</v>
      </c>
      <c r="J14">
        <f t="shared" si="9"/>
        <v>8680.8860173967223</v>
      </c>
      <c r="L14">
        <f t="shared" si="20"/>
        <v>39546.258523696175</v>
      </c>
      <c r="O14">
        <f t="shared" si="21"/>
        <v>5918.7232948273931</v>
      </c>
      <c r="P14">
        <f t="shared" si="22"/>
        <v>884.16619200000002</v>
      </c>
      <c r="Q14">
        <f t="shared" si="23"/>
        <v>1308.9848467351223</v>
      </c>
      <c r="R14">
        <f t="shared" si="24"/>
        <v>6343.5419495625156</v>
      </c>
      <c r="T14">
        <f t="shared" ref="T14:T18" si="26">W13</f>
        <v>2518.3317112848999</v>
      </c>
      <c r="U14">
        <f t="shared" si="12"/>
        <v>2842.9848509999997</v>
      </c>
      <c r="V14">
        <f t="shared" ref="V14:V18" si="27">(T14+U14)*U$4</f>
        <v>2734.2714467652986</v>
      </c>
      <c r="W14">
        <f t="shared" ref="W14:W18" si="28">T14+U14-V14</f>
        <v>2627.0451155196006</v>
      </c>
      <c r="Y14">
        <f t="shared" si="2"/>
        <v>3716.496834042915</v>
      </c>
      <c r="AA14">
        <f t="shared" si="3"/>
        <v>5593.2418079999998</v>
      </c>
      <c r="AD14">
        <f t="shared" si="4"/>
        <v>5593.2418079999998</v>
      </c>
      <c r="AF14">
        <f t="shared" si="5"/>
        <v>2966.1966924803992</v>
      </c>
      <c r="AH14">
        <f t="shared" si="14"/>
        <v>3025.5000999999997</v>
      </c>
      <c r="AI14">
        <f t="shared" si="15"/>
        <v>3825.51</v>
      </c>
      <c r="AK14">
        <f t="shared" si="17"/>
        <v>6851.0100999999995</v>
      </c>
      <c r="AM14">
        <f t="shared" si="6"/>
        <v>-1257.7682919999997</v>
      </c>
    </row>
    <row r="15" spans="1:39" x14ac:dyDescent="0.25">
      <c r="H15">
        <f t="shared" si="18"/>
        <v>39546.258523696175</v>
      </c>
      <c r="I15">
        <f t="shared" si="19"/>
        <v>8656.5477571401589</v>
      </c>
      <c r="J15">
        <f t="shared" si="9"/>
        <v>8676.5051305505403</v>
      </c>
      <c r="L15">
        <f t="shared" si="20"/>
        <v>39526.301150285792</v>
      </c>
      <c r="O15">
        <f t="shared" si="21"/>
        <v>6343.5419495625156</v>
      </c>
      <c r="P15">
        <f t="shared" si="22"/>
        <v>999.12940192000008</v>
      </c>
      <c r="Q15">
        <f t="shared" si="23"/>
        <v>1389.5472623870539</v>
      </c>
      <c r="R15">
        <f t="shared" si="24"/>
        <v>6733.9598100295689</v>
      </c>
      <c r="T15">
        <f t="shared" si="26"/>
        <v>2627.0451155196006</v>
      </c>
      <c r="U15">
        <f t="shared" si="12"/>
        <v>2017.56267699</v>
      </c>
      <c r="V15">
        <f t="shared" si="27"/>
        <v>2368.7499741798965</v>
      </c>
      <c r="W15">
        <f t="shared" si="28"/>
        <v>2275.8578183297041</v>
      </c>
      <c r="Y15">
        <f t="shared" si="2"/>
        <v>4458.1019916998648</v>
      </c>
      <c r="AA15">
        <f t="shared" si="3"/>
        <v>5593.2418079999998</v>
      </c>
      <c r="AB15">
        <f>AC11</f>
        <v>1139.0808</v>
      </c>
      <c r="AC15">
        <f>(AA15-AB15)*$AB$4</f>
        <v>1158.0818620800001</v>
      </c>
      <c r="AD15">
        <f t="shared" si="4"/>
        <v>5612.2428700800001</v>
      </c>
      <c r="AF15">
        <f t="shared" si="5"/>
        <v>3336.385051750296</v>
      </c>
      <c r="AH15">
        <f t="shared" si="14"/>
        <v>6851.0100999999995</v>
      </c>
      <c r="AI15">
        <f t="shared" si="15"/>
        <v>0</v>
      </c>
      <c r="AJ15">
        <f t="shared" si="16"/>
        <v>3494.0151509999996</v>
      </c>
      <c r="AK15">
        <f t="shared" si="17"/>
        <v>3356.9949489999999</v>
      </c>
      <c r="AM15">
        <f t="shared" si="6"/>
        <v>2255.2479210800002</v>
      </c>
    </row>
    <row r="16" spans="1:39" x14ac:dyDescent="0.25">
      <c r="H16">
        <f t="shared" ref="H16:H18" si="29">L15</f>
        <v>39526.301150285792</v>
      </c>
      <c r="I16">
        <f t="shared" si="19"/>
        <v>8651.3077017669293</v>
      </c>
      <c r="J16">
        <f t="shared" si="9"/>
        <v>8671.9695933694893</v>
      </c>
      <c r="L16">
        <f t="shared" ref="L16:L18" si="30">H16+I16-J16</f>
        <v>39505.63925868323</v>
      </c>
      <c r="O16">
        <f t="shared" si="21"/>
        <v>6733.9598100295689</v>
      </c>
      <c r="P16">
        <f t="shared" si="22"/>
        <v>1114.1038464192002</v>
      </c>
      <c r="Q16">
        <f t="shared" si="23"/>
        <v>1461.162550538696</v>
      </c>
      <c r="R16">
        <f t="shared" si="24"/>
        <v>7081.0185141490656</v>
      </c>
      <c r="T16">
        <f t="shared" si="26"/>
        <v>2275.8578183297041</v>
      </c>
      <c r="U16">
        <f t="shared" si="12"/>
        <v>2621.1207607250999</v>
      </c>
      <c r="V16">
        <f t="shared" si="27"/>
        <v>2497.45907531795</v>
      </c>
      <c r="W16">
        <f t="shared" si="28"/>
        <v>2399.5195037368539</v>
      </c>
      <c r="Y16">
        <f t="shared" si="2"/>
        <v>4681.4990104122116</v>
      </c>
      <c r="AA16">
        <f t="shared" si="3"/>
        <v>5612.2428700800001</v>
      </c>
      <c r="AD16">
        <f t="shared" si="4"/>
        <v>5612.2428700800001</v>
      </c>
      <c r="AF16">
        <f t="shared" si="5"/>
        <v>3212.7233663431462</v>
      </c>
      <c r="AH16">
        <f t="shared" si="14"/>
        <v>3356.9949489999999</v>
      </c>
      <c r="AI16">
        <f t="shared" si="15"/>
        <v>3148.9899</v>
      </c>
      <c r="AK16">
        <f t="shared" si="17"/>
        <v>6505.9848490000004</v>
      </c>
      <c r="AM16">
        <f t="shared" si="6"/>
        <v>-893.74197892000029</v>
      </c>
    </row>
    <row r="17" spans="1:39" x14ac:dyDescent="0.25">
      <c r="H17">
        <f t="shared" si="29"/>
        <v>39505.63925868323</v>
      </c>
      <c r="I17">
        <f t="shared" si="19"/>
        <v>8680.8860173967223</v>
      </c>
      <c r="J17">
        <f t="shared" si="9"/>
        <v>8673.574549694391</v>
      </c>
      <c r="L17">
        <f t="shared" si="30"/>
        <v>39512.950726385556</v>
      </c>
      <c r="O17">
        <f t="shared" si="21"/>
        <v>7081.0185141490656</v>
      </c>
      <c r="P17">
        <f t="shared" si="22"/>
        <v>1221.3238544881922</v>
      </c>
      <c r="Q17">
        <f t="shared" si="23"/>
        <v>1523.5206115118272</v>
      </c>
      <c r="R17">
        <f t="shared" si="24"/>
        <v>7383.2152711727003</v>
      </c>
      <c r="T17">
        <f t="shared" si="26"/>
        <v>2399.5195037368539</v>
      </c>
      <c r="U17">
        <f t="shared" si="12"/>
        <v>2734.2714467652986</v>
      </c>
      <c r="V17">
        <f t="shared" si="27"/>
        <v>2618.2333847560981</v>
      </c>
      <c r="W17">
        <f t="shared" si="28"/>
        <v>2515.5575657460545</v>
      </c>
      <c r="Y17">
        <f t="shared" si="2"/>
        <v>4867.6577054266454</v>
      </c>
      <c r="AA17">
        <f t="shared" si="3"/>
        <v>5612.2428700800001</v>
      </c>
      <c r="AB17">
        <f>AC13</f>
        <v>1154.161008</v>
      </c>
      <c r="AC17">
        <f>(AA17-AB17)*$AB$4</f>
        <v>1159.1012841408001</v>
      </c>
      <c r="AD17">
        <f t="shared" si="4"/>
        <v>5617.1831462208002</v>
      </c>
      <c r="AF17">
        <f t="shared" si="5"/>
        <v>3101.6255804747457</v>
      </c>
      <c r="AH17">
        <f t="shared" si="14"/>
        <v>6505.9848490000004</v>
      </c>
      <c r="AI17">
        <f t="shared" si="15"/>
        <v>0</v>
      </c>
      <c r="AJ17">
        <f t="shared" si="16"/>
        <v>3318.0522729900003</v>
      </c>
      <c r="AK17">
        <f t="shared" si="17"/>
        <v>3187.93257601</v>
      </c>
      <c r="AM17">
        <f t="shared" si="6"/>
        <v>2429.2505702108001</v>
      </c>
    </row>
    <row r="18" spans="1:39" x14ac:dyDescent="0.25">
      <c r="H18">
        <f t="shared" si="29"/>
        <v>39512.950726385556</v>
      </c>
      <c r="I18">
        <f t="shared" si="19"/>
        <v>8676.5051305505403</v>
      </c>
      <c r="J18">
        <f t="shared" si="9"/>
        <v>8674.1020542484966</v>
      </c>
      <c r="L18">
        <f t="shared" si="30"/>
        <v>39515.353802687598</v>
      </c>
      <c r="O18">
        <f t="shared" si="21"/>
        <v>7383.2152711727003</v>
      </c>
      <c r="P18">
        <f t="shared" si="22"/>
        <v>1308.9848467351223</v>
      </c>
      <c r="Q18">
        <f t="shared" si="23"/>
        <v>1579.2999103537704</v>
      </c>
      <c r="R18">
        <f t="shared" si="24"/>
        <v>7653.5303347913487</v>
      </c>
      <c r="T18">
        <f t="shared" si="26"/>
        <v>2515.5575657460545</v>
      </c>
      <c r="U18">
        <f t="shared" si="12"/>
        <v>2368.7499741798965</v>
      </c>
      <c r="V18">
        <f t="shared" si="27"/>
        <v>2490.996845362235</v>
      </c>
      <c r="W18">
        <f t="shared" si="28"/>
        <v>2393.3106945637155</v>
      </c>
      <c r="Y18">
        <f t="shared" si="2"/>
        <v>5260.2196402276331</v>
      </c>
      <c r="AA18">
        <f t="shared" si="3"/>
        <v>5617.1831462208002</v>
      </c>
      <c r="AD18">
        <f t="shared" si="4"/>
        <v>5617.1831462208002</v>
      </c>
      <c r="AF18">
        <f t="shared" si="5"/>
        <v>3223.8724516570846</v>
      </c>
      <c r="AH18">
        <f t="shared" si="14"/>
        <v>3187.93257601</v>
      </c>
      <c r="AI18">
        <f t="shared" si="15"/>
        <v>3494.0151509999996</v>
      </c>
      <c r="AK18">
        <f t="shared" si="17"/>
        <v>6681.9477270099997</v>
      </c>
      <c r="AM18">
        <f t="shared" si="6"/>
        <v>-1064.7645807891995</v>
      </c>
    </row>
    <row r="19" spans="1:39" x14ac:dyDescent="0.25">
      <c r="AH19">
        <f t="shared" ref="AH19" si="31">AK18</f>
        <v>6681.9477270099997</v>
      </c>
      <c r="AI19">
        <f t="shared" si="15"/>
        <v>0</v>
      </c>
      <c r="AJ19">
        <f t="shared" si="16"/>
        <v>3407.7933407750998</v>
      </c>
      <c r="AK19">
        <f>AH19+AI19-AJ19</f>
        <v>3274.1543862348999</v>
      </c>
    </row>
    <row r="20" spans="1:39" x14ac:dyDescent="0.25">
      <c r="G20" t="s">
        <v>24</v>
      </c>
      <c r="H20">
        <v>50000</v>
      </c>
      <c r="I20" t="s">
        <v>25</v>
      </c>
      <c r="J20">
        <v>50000</v>
      </c>
    </row>
    <row r="21" spans="1:39" x14ac:dyDescent="0.25">
      <c r="F21" t="s">
        <v>127</v>
      </c>
      <c r="G21" t="s">
        <v>26</v>
      </c>
      <c r="H21">
        <v>1</v>
      </c>
      <c r="I21">
        <v>4</v>
      </c>
      <c r="J21">
        <v>2</v>
      </c>
      <c r="K21">
        <v>3</v>
      </c>
    </row>
    <row r="22" spans="1:39" x14ac:dyDescent="0.25">
      <c r="C22" t="s">
        <v>37</v>
      </c>
      <c r="D22" t="s">
        <v>73</v>
      </c>
      <c r="E22" t="s">
        <v>39</v>
      </c>
      <c r="G22" t="s">
        <v>27</v>
      </c>
      <c r="H22" t="s">
        <v>28</v>
      </c>
      <c r="I22" t="s">
        <v>30</v>
      </c>
      <c r="J22" t="s">
        <v>29</v>
      </c>
      <c r="K22" t="s">
        <v>31</v>
      </c>
      <c r="L22" t="s">
        <v>119</v>
      </c>
      <c r="M22" t="s">
        <v>120</v>
      </c>
    </row>
    <row r="23" spans="1:39" x14ac:dyDescent="0.25">
      <c r="A23">
        <v>1</v>
      </c>
      <c r="B23" t="s">
        <v>34</v>
      </c>
      <c r="C23" t="s">
        <v>41</v>
      </c>
      <c r="D23" t="s">
        <v>43</v>
      </c>
      <c r="E23" t="s">
        <v>43</v>
      </c>
      <c r="F23">
        <v>1</v>
      </c>
      <c r="G23">
        <f>H20</f>
        <v>50000</v>
      </c>
      <c r="J23">
        <f>(G23-H23)*0.24</f>
        <v>12000</v>
      </c>
      <c r="K23">
        <f>(G23-H23+J23)*0.4</f>
        <v>24800</v>
      </c>
      <c r="L23">
        <f t="shared" ref="L23:L28" si="32">(G23-H23-I23+J23+K23)</f>
        <v>86800</v>
      </c>
      <c r="M23">
        <f>IF(L23&gt;1000000,1000000,L23)</f>
        <v>86800</v>
      </c>
    </row>
    <row r="24" spans="1:39" x14ac:dyDescent="0.25">
      <c r="A24">
        <v>2</v>
      </c>
      <c r="B24" t="s">
        <v>35</v>
      </c>
      <c r="C24" t="s">
        <v>45</v>
      </c>
      <c r="D24" t="s">
        <v>74</v>
      </c>
      <c r="E24" t="s">
        <v>47</v>
      </c>
      <c r="F24">
        <v>2</v>
      </c>
      <c r="G24">
        <f>L23</f>
        <v>86800</v>
      </c>
      <c r="I24">
        <f>K23</f>
        <v>24800</v>
      </c>
      <c r="J24">
        <f>(G24-H24)*0.24</f>
        <v>20832</v>
      </c>
      <c r="K24">
        <f>(G24-H24+J24)*0.4</f>
        <v>43052.800000000003</v>
      </c>
      <c r="L24">
        <f t="shared" si="32"/>
        <v>125884.8</v>
      </c>
      <c r="M24">
        <f t="shared" ref="M24:M37" si="33">IF(L24&gt;1000000,1000000,L24)</f>
        <v>125884.8</v>
      </c>
    </row>
    <row r="25" spans="1:39" x14ac:dyDescent="0.25">
      <c r="A25">
        <v>3</v>
      </c>
      <c r="B25" t="s">
        <v>35</v>
      </c>
      <c r="C25" t="s">
        <v>70</v>
      </c>
      <c r="D25" t="s">
        <v>85</v>
      </c>
      <c r="E25" t="s">
        <v>49</v>
      </c>
      <c r="F25">
        <v>3</v>
      </c>
      <c r="G25">
        <f>L24</f>
        <v>125884.8</v>
      </c>
      <c r="I25">
        <f>K24</f>
        <v>43052.800000000003</v>
      </c>
      <c r="J25">
        <f>(G25-H25)*0.24</f>
        <v>30212.351999999999</v>
      </c>
      <c r="K25">
        <f>(G25-H25+J25)*0.4</f>
        <v>62438.860800000002</v>
      </c>
      <c r="L25">
        <f t="shared" si="32"/>
        <v>175483.21280000001</v>
      </c>
      <c r="M25">
        <f t="shared" si="33"/>
        <v>175483.21280000001</v>
      </c>
    </row>
    <row r="26" spans="1:39" x14ac:dyDescent="0.25">
      <c r="A26">
        <v>4</v>
      </c>
      <c r="B26" t="s">
        <v>35</v>
      </c>
      <c r="C26" t="s">
        <v>50</v>
      </c>
      <c r="D26" t="s">
        <v>86</v>
      </c>
      <c r="E26" t="s">
        <v>51</v>
      </c>
      <c r="F26">
        <v>4</v>
      </c>
      <c r="G26">
        <f>L25</f>
        <v>175483.21280000001</v>
      </c>
      <c r="I26">
        <f>K25</f>
        <v>62438.860800000002</v>
      </c>
      <c r="J26">
        <f>(G26-H26)*0.24</f>
        <v>42115.971072</v>
      </c>
      <c r="K26">
        <f>(G26-H26+J26)*0.4</f>
        <v>87039.673548800012</v>
      </c>
      <c r="L26">
        <f t="shared" si="32"/>
        <v>242199.9966208</v>
      </c>
      <c r="M26">
        <f t="shared" si="33"/>
        <v>242199.9966208</v>
      </c>
    </row>
    <row r="27" spans="1:39" x14ac:dyDescent="0.25">
      <c r="A27">
        <v>5</v>
      </c>
      <c r="B27" t="s">
        <v>35</v>
      </c>
      <c r="C27" t="s">
        <v>52</v>
      </c>
      <c r="D27" t="s">
        <v>88</v>
      </c>
      <c r="E27" t="s">
        <v>53</v>
      </c>
      <c r="F27">
        <v>5</v>
      </c>
      <c r="G27">
        <f>L26</f>
        <v>242199.9966208</v>
      </c>
      <c r="I27">
        <f>K26</f>
        <v>87039.673548800012</v>
      </c>
      <c r="J27">
        <f t="shared" ref="J27:J34" si="34">(G27-H27)*0.24</f>
        <v>58127.999188991998</v>
      </c>
      <c r="K27">
        <f>(G27-H27+J27)*0.4</f>
        <v>120131.19832391682</v>
      </c>
      <c r="L27">
        <f t="shared" si="32"/>
        <v>333419.52058490878</v>
      </c>
      <c r="M27">
        <f t="shared" si="33"/>
        <v>333419.52058490878</v>
      </c>
    </row>
    <row r="28" spans="1:39" x14ac:dyDescent="0.25">
      <c r="A28">
        <v>6</v>
      </c>
      <c r="B28" t="s">
        <v>54</v>
      </c>
      <c r="C28" t="s">
        <v>55</v>
      </c>
      <c r="D28" t="s">
        <v>89</v>
      </c>
      <c r="E28" t="s">
        <v>56</v>
      </c>
      <c r="F28">
        <v>6</v>
      </c>
      <c r="G28">
        <f>L27</f>
        <v>333419.52058490878</v>
      </c>
      <c r="H28">
        <f>J23</f>
        <v>12000</v>
      </c>
      <c r="I28">
        <f>K27</f>
        <v>120131.19832391682</v>
      </c>
      <c r="J28">
        <f t="shared" si="34"/>
        <v>77140.684940378109</v>
      </c>
      <c r="K28">
        <f t="shared" ref="K28:K37" si="35">(G28-H28+J28)*0.4</f>
        <v>159424.08221011478</v>
      </c>
      <c r="L28">
        <f t="shared" si="32"/>
        <v>437853.08941148489</v>
      </c>
      <c r="M28">
        <f t="shared" si="33"/>
        <v>437853.08941148489</v>
      </c>
    </row>
    <row r="29" spans="1:39" x14ac:dyDescent="0.25">
      <c r="A29">
        <v>7</v>
      </c>
      <c r="B29" t="s">
        <v>54</v>
      </c>
      <c r="C29" t="s">
        <v>57</v>
      </c>
      <c r="D29" t="s">
        <v>90</v>
      </c>
      <c r="E29" t="s">
        <v>58</v>
      </c>
      <c r="F29">
        <v>7</v>
      </c>
      <c r="G29">
        <f t="shared" ref="G29:G34" si="36">L28</f>
        <v>437853.08941148489</v>
      </c>
      <c r="H29">
        <f t="shared" ref="H29:H34" si="37">J24</f>
        <v>20832</v>
      </c>
      <c r="I29">
        <f t="shared" ref="I29:I34" si="38">K28</f>
        <v>159424.08221011478</v>
      </c>
      <c r="J29">
        <f t="shared" si="34"/>
        <v>100085.06145875638</v>
      </c>
      <c r="K29">
        <f t="shared" si="35"/>
        <v>206842.46034809653</v>
      </c>
      <c r="L29">
        <f t="shared" ref="L29:L34" si="39">(G29-H29-I29+J29+K29)</f>
        <v>564524.52900822298</v>
      </c>
      <c r="M29">
        <f t="shared" si="33"/>
        <v>564524.52900822298</v>
      </c>
    </row>
    <row r="30" spans="1:39" x14ac:dyDescent="0.25">
      <c r="A30">
        <v>8</v>
      </c>
      <c r="B30" t="s">
        <v>54</v>
      </c>
      <c r="C30" t="s">
        <v>59</v>
      </c>
      <c r="D30" t="s">
        <v>91</v>
      </c>
      <c r="E30" t="s">
        <v>60</v>
      </c>
      <c r="F30">
        <v>8</v>
      </c>
      <c r="G30">
        <f t="shared" si="36"/>
        <v>564524.52900822298</v>
      </c>
      <c r="H30">
        <f t="shared" si="37"/>
        <v>30212.351999999999</v>
      </c>
      <c r="I30">
        <f t="shared" si="38"/>
        <v>206842.46034809653</v>
      </c>
      <c r="J30">
        <f t="shared" si="34"/>
        <v>128234.92248197352</v>
      </c>
      <c r="K30">
        <f t="shared" si="35"/>
        <v>265018.83979607862</v>
      </c>
      <c r="L30">
        <f t="shared" si="39"/>
        <v>720723.47893817862</v>
      </c>
      <c r="M30">
        <f t="shared" si="33"/>
        <v>720723.47893817862</v>
      </c>
    </row>
    <row r="31" spans="1:39" x14ac:dyDescent="0.25">
      <c r="A31">
        <v>9</v>
      </c>
      <c r="B31" t="s">
        <v>54</v>
      </c>
      <c r="C31" t="s">
        <v>61</v>
      </c>
      <c r="D31" t="s">
        <v>92</v>
      </c>
      <c r="E31" t="s">
        <v>62</v>
      </c>
      <c r="F31">
        <v>9</v>
      </c>
      <c r="G31">
        <f t="shared" si="36"/>
        <v>720723.47893817862</v>
      </c>
      <c r="H31">
        <f t="shared" si="37"/>
        <v>42115.971072</v>
      </c>
      <c r="I31">
        <f t="shared" si="38"/>
        <v>265018.83979607862</v>
      </c>
      <c r="J31">
        <f t="shared" si="34"/>
        <v>162865.80188788287</v>
      </c>
      <c r="K31">
        <f t="shared" si="35"/>
        <v>336589.32390162465</v>
      </c>
      <c r="L31">
        <f t="shared" si="39"/>
        <v>913043.79385960754</v>
      </c>
      <c r="M31">
        <f t="shared" si="33"/>
        <v>913043.79385960754</v>
      </c>
    </row>
    <row r="32" spans="1:39" x14ac:dyDescent="0.25">
      <c r="A32">
        <v>10</v>
      </c>
      <c r="B32" t="s">
        <v>54</v>
      </c>
      <c r="C32" t="s">
        <v>63</v>
      </c>
      <c r="D32" t="s">
        <v>93</v>
      </c>
      <c r="E32" t="s">
        <v>64</v>
      </c>
      <c r="F32">
        <v>10</v>
      </c>
      <c r="G32">
        <f t="shared" si="36"/>
        <v>913043.79385960754</v>
      </c>
      <c r="H32">
        <f t="shared" si="37"/>
        <v>58127.999188991998</v>
      </c>
      <c r="I32">
        <f t="shared" si="38"/>
        <v>336589.32390162465</v>
      </c>
      <c r="J32">
        <f t="shared" si="34"/>
        <v>205179.79072094773</v>
      </c>
      <c r="K32">
        <f t="shared" si="35"/>
        <v>424038.23415662535</v>
      </c>
      <c r="L32">
        <f t="shared" si="39"/>
        <v>1147544.4956465641</v>
      </c>
      <c r="M32">
        <f t="shared" si="33"/>
        <v>1000000</v>
      </c>
    </row>
    <row r="33" spans="1:16" x14ac:dyDescent="0.25">
      <c r="A33">
        <v>11</v>
      </c>
      <c r="B33" t="s">
        <v>54</v>
      </c>
      <c r="C33" t="s">
        <v>65</v>
      </c>
      <c r="D33" t="s">
        <v>94</v>
      </c>
      <c r="E33" t="s">
        <v>66</v>
      </c>
      <c r="F33">
        <v>11</v>
      </c>
      <c r="G33">
        <f t="shared" si="36"/>
        <v>1147544.4956465641</v>
      </c>
      <c r="H33">
        <f t="shared" si="37"/>
        <v>77140.684940378109</v>
      </c>
      <c r="I33">
        <f t="shared" si="38"/>
        <v>424038.23415662535</v>
      </c>
      <c r="J33">
        <f t="shared" si="34"/>
        <v>256896.91456948459</v>
      </c>
      <c r="K33">
        <f t="shared" si="35"/>
        <v>530920.29011026816</v>
      </c>
      <c r="L33">
        <f t="shared" si="39"/>
        <v>1434182.7812293132</v>
      </c>
      <c r="M33">
        <f t="shared" si="33"/>
        <v>1000000</v>
      </c>
    </row>
    <row r="34" spans="1:16" x14ac:dyDescent="0.25">
      <c r="A34">
        <v>12</v>
      </c>
      <c r="B34" t="s">
        <v>54</v>
      </c>
      <c r="C34" t="s">
        <v>67</v>
      </c>
      <c r="D34" t="s">
        <v>95</v>
      </c>
      <c r="E34" t="s">
        <v>68</v>
      </c>
      <c r="F34">
        <v>12</v>
      </c>
      <c r="G34">
        <f t="shared" si="36"/>
        <v>1434182.7812293132</v>
      </c>
      <c r="H34">
        <f t="shared" si="37"/>
        <v>100085.06145875638</v>
      </c>
      <c r="I34">
        <f t="shared" si="38"/>
        <v>530920.29011026816</v>
      </c>
      <c r="J34">
        <f t="shared" si="34"/>
        <v>320183.4527449336</v>
      </c>
      <c r="K34">
        <f t="shared" si="35"/>
        <v>661712.46900619613</v>
      </c>
      <c r="L34">
        <f t="shared" si="39"/>
        <v>1785073.3514114183</v>
      </c>
      <c r="M34">
        <f t="shared" si="33"/>
        <v>1000000</v>
      </c>
    </row>
    <row r="35" spans="1:16" x14ac:dyDescent="0.25">
      <c r="F35">
        <v>13</v>
      </c>
      <c r="G35">
        <f t="shared" ref="G35:G37" si="40">L34</f>
        <v>1785073.3514114183</v>
      </c>
      <c r="H35">
        <f t="shared" ref="H35:H37" si="41">J30</f>
        <v>128234.92248197352</v>
      </c>
      <c r="I35">
        <f t="shared" ref="I35:I37" si="42">K34</f>
        <v>661712.46900619613</v>
      </c>
      <c r="J35">
        <f t="shared" ref="J35:J37" si="43">(G35-H35)*0.24</f>
        <v>397641.22294306674</v>
      </c>
      <c r="K35">
        <f t="shared" si="35"/>
        <v>821791.86074900464</v>
      </c>
      <c r="L35">
        <f t="shared" ref="L35:L37" si="44">(G35-H35-I35+J35+K35)</f>
        <v>2214559.0436153198</v>
      </c>
      <c r="M35">
        <f t="shared" si="33"/>
        <v>1000000</v>
      </c>
    </row>
    <row r="36" spans="1:16" x14ac:dyDescent="0.25">
      <c r="B36" t="s">
        <v>109</v>
      </c>
      <c r="C36" t="s">
        <v>110</v>
      </c>
      <c r="D36" t="s">
        <v>111</v>
      </c>
      <c r="E36" t="s">
        <v>47</v>
      </c>
      <c r="F36">
        <v>14</v>
      </c>
      <c r="G36">
        <f t="shared" si="40"/>
        <v>2214559.0436153198</v>
      </c>
      <c r="H36">
        <f t="shared" si="41"/>
        <v>162865.80188788287</v>
      </c>
      <c r="I36">
        <f t="shared" si="42"/>
        <v>821791.86074900464</v>
      </c>
      <c r="J36">
        <f t="shared" si="43"/>
        <v>492406.37801458483</v>
      </c>
      <c r="K36">
        <f t="shared" si="35"/>
        <v>1017639.8478968088</v>
      </c>
      <c r="L36">
        <f t="shared" si="44"/>
        <v>2739947.6068898258</v>
      </c>
      <c r="M36">
        <f t="shared" si="33"/>
        <v>1000000</v>
      </c>
      <c r="O36">
        <v>0.3</v>
      </c>
      <c r="P36">
        <v>0.3</v>
      </c>
    </row>
    <row r="37" spans="1:16" x14ac:dyDescent="0.25">
      <c r="B37" t="s">
        <v>112</v>
      </c>
      <c r="F37">
        <v>15</v>
      </c>
      <c r="G37">
        <f t="shared" si="40"/>
        <v>2739947.6068898258</v>
      </c>
      <c r="H37">
        <f t="shared" si="41"/>
        <v>205179.79072094773</v>
      </c>
      <c r="I37">
        <f t="shared" si="42"/>
        <v>1017639.8478968088</v>
      </c>
      <c r="J37">
        <f t="shared" si="43"/>
        <v>608344.27588053071</v>
      </c>
      <c r="K37">
        <f t="shared" si="35"/>
        <v>1257244.8368197635</v>
      </c>
      <c r="L37">
        <f t="shared" si="44"/>
        <v>3382717.0809723632</v>
      </c>
      <c r="M37">
        <f t="shared" si="33"/>
        <v>1000000</v>
      </c>
    </row>
    <row r="38" spans="1:16" x14ac:dyDescent="0.25">
      <c r="C38" t="s">
        <v>45</v>
      </c>
      <c r="D38" t="s">
        <v>115</v>
      </c>
      <c r="L38" t="s">
        <v>121</v>
      </c>
      <c r="M38">
        <f>SUM(M23:M37)</f>
        <v>9599932.4212232027</v>
      </c>
      <c r="N38">
        <f>9500000</f>
        <v>9500000</v>
      </c>
      <c r="O38">
        <f>N38*1.5*1.2*O36*1.1*P36*0.3</f>
        <v>507870</v>
      </c>
    </row>
    <row r="39" spans="1:16" x14ac:dyDescent="0.25">
      <c r="G39" t="s">
        <v>24</v>
      </c>
      <c r="H39">
        <v>50000</v>
      </c>
      <c r="I39" t="s">
        <v>25</v>
      </c>
      <c r="J39">
        <v>50000</v>
      </c>
    </row>
    <row r="40" spans="1:16" x14ac:dyDescent="0.25">
      <c r="C40" t="s">
        <v>37</v>
      </c>
      <c r="D40" t="s">
        <v>73</v>
      </c>
      <c r="E40" t="s">
        <v>39</v>
      </c>
      <c r="F40" t="s">
        <v>127</v>
      </c>
      <c r="G40" t="s">
        <v>33</v>
      </c>
      <c r="H40">
        <v>1</v>
      </c>
      <c r="I40">
        <v>4</v>
      </c>
      <c r="J40">
        <v>2</v>
      </c>
      <c r="K40">
        <v>3</v>
      </c>
    </row>
    <row r="41" spans="1:16" x14ac:dyDescent="0.25">
      <c r="A41">
        <v>1</v>
      </c>
      <c r="B41" t="s">
        <v>34</v>
      </c>
      <c r="C41" t="s">
        <v>41</v>
      </c>
      <c r="D41" t="s">
        <v>43</v>
      </c>
      <c r="E41" t="s">
        <v>43</v>
      </c>
      <c r="G41" t="s">
        <v>27</v>
      </c>
      <c r="H41" t="s">
        <v>28</v>
      </c>
      <c r="I41" t="s">
        <v>30</v>
      </c>
      <c r="J41" t="s">
        <v>29</v>
      </c>
      <c r="K41" t="s">
        <v>31</v>
      </c>
      <c r="L41" t="s">
        <v>16</v>
      </c>
    </row>
    <row r="42" spans="1:16" x14ac:dyDescent="0.25">
      <c r="A42">
        <v>2</v>
      </c>
      <c r="B42" t="s">
        <v>69</v>
      </c>
      <c r="C42" t="s">
        <v>43</v>
      </c>
      <c r="D42" t="s">
        <v>43</v>
      </c>
      <c r="E42" t="s">
        <v>43</v>
      </c>
      <c r="F42">
        <v>1</v>
      </c>
      <c r="G42">
        <f>H39</f>
        <v>50000</v>
      </c>
      <c r="J42">
        <f>(G42-H42)*0.24</f>
        <v>12000</v>
      </c>
      <c r="K42">
        <f>(G42-H42+J42)*0.4</f>
        <v>24800</v>
      </c>
      <c r="L42">
        <f t="shared" ref="L42:L47" si="45">(G42-H42-I42+J42+K42)</f>
        <v>86800</v>
      </c>
      <c r="M42">
        <f>IF(L42&gt;1000000,1000000,L42)</f>
        <v>86800</v>
      </c>
    </row>
    <row r="43" spans="1:16" x14ac:dyDescent="0.25">
      <c r="A43">
        <v>3</v>
      </c>
      <c r="B43" t="s">
        <v>35</v>
      </c>
      <c r="C43" t="s">
        <v>45</v>
      </c>
      <c r="D43" t="s">
        <v>87</v>
      </c>
      <c r="E43" t="s">
        <v>49</v>
      </c>
      <c r="F43">
        <v>2</v>
      </c>
      <c r="G43">
        <f>L42</f>
        <v>86800</v>
      </c>
      <c r="J43">
        <f>(G43-H43)*0.24</f>
        <v>20832</v>
      </c>
      <c r="L43">
        <f t="shared" si="45"/>
        <v>107632</v>
      </c>
      <c r="M43">
        <f t="shared" ref="M43:M56" si="46">IF(L43&gt;1000000,1000000,L43)</f>
        <v>107632</v>
      </c>
    </row>
    <row r="44" spans="1:16" x14ac:dyDescent="0.25">
      <c r="A44">
        <v>4</v>
      </c>
      <c r="B44" t="s">
        <v>69</v>
      </c>
      <c r="C44" t="s">
        <v>96</v>
      </c>
      <c r="D44" t="s">
        <v>96</v>
      </c>
      <c r="E44" t="s">
        <v>96</v>
      </c>
      <c r="F44">
        <v>3</v>
      </c>
      <c r="G44">
        <f>L43</f>
        <v>107632</v>
      </c>
      <c r="I44">
        <f>K42</f>
        <v>24800</v>
      </c>
      <c r="J44">
        <f>(G44-H44)*0.24</f>
        <v>25831.68</v>
      </c>
      <c r="K44">
        <f t="shared" ref="K44:K56" si="47">(G44-H44+J44)*0.4</f>
        <v>53385.472000000002</v>
      </c>
      <c r="L44">
        <f t="shared" si="45"/>
        <v>162049.152</v>
      </c>
      <c r="M44">
        <f t="shared" si="46"/>
        <v>162049.152</v>
      </c>
    </row>
    <row r="45" spans="1:16" x14ac:dyDescent="0.25">
      <c r="A45">
        <v>5</v>
      </c>
      <c r="B45" t="s">
        <v>35</v>
      </c>
      <c r="C45" t="s">
        <v>97</v>
      </c>
      <c r="D45" t="s">
        <v>98</v>
      </c>
      <c r="E45" t="s">
        <v>53</v>
      </c>
      <c r="F45">
        <v>4</v>
      </c>
      <c r="G45">
        <f>L44</f>
        <v>162049.152</v>
      </c>
      <c r="I45">
        <f t="shared" ref="I45:I56" si="48">K43</f>
        <v>0</v>
      </c>
      <c r="J45">
        <f t="shared" ref="J45:J53" si="49">(G45-H45)*0.24</f>
        <v>38891.796479999997</v>
      </c>
      <c r="L45">
        <f t="shared" si="45"/>
        <v>200940.94847999999</v>
      </c>
      <c r="M45">
        <f t="shared" si="46"/>
        <v>200940.94847999999</v>
      </c>
    </row>
    <row r="46" spans="1:16" x14ac:dyDescent="0.25">
      <c r="A46">
        <v>6</v>
      </c>
      <c r="B46" t="s">
        <v>71</v>
      </c>
      <c r="C46" t="s">
        <v>53</v>
      </c>
      <c r="D46" t="s">
        <v>53</v>
      </c>
      <c r="E46" t="s">
        <v>53</v>
      </c>
      <c r="F46">
        <v>5</v>
      </c>
      <c r="G46">
        <f>L45</f>
        <v>200940.94847999999</v>
      </c>
      <c r="I46">
        <f t="shared" si="48"/>
        <v>53385.472000000002</v>
      </c>
      <c r="J46">
        <f t="shared" si="49"/>
        <v>48225.827635199996</v>
      </c>
      <c r="K46">
        <f t="shared" si="47"/>
        <v>99666.710446080004</v>
      </c>
      <c r="L46">
        <f>(G46-H46-I46+J46+K46)</f>
        <v>295448.01456127997</v>
      </c>
      <c r="M46">
        <f t="shared" si="46"/>
        <v>295448.01456127997</v>
      </c>
    </row>
    <row r="47" spans="1:16" x14ac:dyDescent="0.25">
      <c r="A47">
        <v>7</v>
      </c>
      <c r="B47" t="s">
        <v>107</v>
      </c>
      <c r="C47" t="s">
        <v>99</v>
      </c>
      <c r="D47" t="s">
        <v>100</v>
      </c>
      <c r="E47" t="s">
        <v>101</v>
      </c>
      <c r="F47">
        <v>6</v>
      </c>
      <c r="G47">
        <f>L46</f>
        <v>295448.01456127997</v>
      </c>
      <c r="H47">
        <f>J42</f>
        <v>12000</v>
      </c>
      <c r="I47">
        <f t="shared" si="48"/>
        <v>0</v>
      </c>
      <c r="J47">
        <f>(G47-H47)*0.24</f>
        <v>68027.523494707188</v>
      </c>
      <c r="L47">
        <f t="shared" si="45"/>
        <v>351475.53805598716</v>
      </c>
      <c r="M47">
        <f>IF(L47&gt;1000000,1000000,L47)</f>
        <v>351475.53805598716</v>
      </c>
    </row>
    <row r="48" spans="1:16" x14ac:dyDescent="0.25">
      <c r="A48">
        <v>8</v>
      </c>
      <c r="B48" t="s">
        <v>71</v>
      </c>
      <c r="C48" t="s">
        <v>101</v>
      </c>
      <c r="D48" t="s">
        <v>101</v>
      </c>
      <c r="E48" t="s">
        <v>101</v>
      </c>
      <c r="F48">
        <v>7</v>
      </c>
      <c r="G48">
        <f t="shared" ref="G48:G53" si="50">L47</f>
        <v>351475.53805598716</v>
      </c>
      <c r="H48">
        <f t="shared" ref="H48:H53" si="51">J43</f>
        <v>20832</v>
      </c>
      <c r="I48">
        <f t="shared" si="48"/>
        <v>99666.710446080004</v>
      </c>
      <c r="J48">
        <f t="shared" si="49"/>
        <v>79354.449133436909</v>
      </c>
      <c r="K48">
        <f t="shared" si="47"/>
        <v>163999.19487576964</v>
      </c>
      <c r="L48">
        <f t="shared" ref="L48:L53" si="52">(G48-H48-I48+J48+K48)</f>
        <v>474330.4716191137</v>
      </c>
      <c r="M48">
        <f t="shared" si="46"/>
        <v>474330.4716191137</v>
      </c>
    </row>
    <row r="49" spans="1:13" x14ac:dyDescent="0.25">
      <c r="A49">
        <v>9</v>
      </c>
      <c r="B49" t="s">
        <v>107</v>
      </c>
      <c r="C49" t="s">
        <v>102</v>
      </c>
      <c r="D49" t="s">
        <v>103</v>
      </c>
      <c r="E49" t="s">
        <v>62</v>
      </c>
      <c r="F49">
        <v>8</v>
      </c>
      <c r="G49">
        <f t="shared" si="50"/>
        <v>474330.4716191137</v>
      </c>
      <c r="H49">
        <f t="shared" si="51"/>
        <v>25831.68</v>
      </c>
      <c r="I49">
        <f t="shared" si="48"/>
        <v>0</v>
      </c>
      <c r="J49">
        <f t="shared" si="49"/>
        <v>107639.70998858729</v>
      </c>
      <c r="L49">
        <f t="shared" si="52"/>
        <v>556138.50160770095</v>
      </c>
      <c r="M49">
        <f t="shared" si="46"/>
        <v>556138.50160770095</v>
      </c>
    </row>
    <row r="50" spans="1:13" x14ac:dyDescent="0.25">
      <c r="A50">
        <v>10</v>
      </c>
      <c r="B50" t="s">
        <v>71</v>
      </c>
      <c r="C50" t="s">
        <v>62</v>
      </c>
      <c r="D50" t="s">
        <v>62</v>
      </c>
      <c r="E50" t="s">
        <v>62</v>
      </c>
      <c r="F50">
        <v>9</v>
      </c>
      <c r="G50">
        <f t="shared" si="50"/>
        <v>556138.50160770095</v>
      </c>
      <c r="H50">
        <f t="shared" si="51"/>
        <v>38891.796479999997</v>
      </c>
      <c r="I50">
        <f t="shared" si="48"/>
        <v>163999.19487576964</v>
      </c>
      <c r="J50">
        <f t="shared" si="49"/>
        <v>124139.20923064822</v>
      </c>
      <c r="K50">
        <f t="shared" si="47"/>
        <v>256554.36574333967</v>
      </c>
      <c r="L50">
        <f t="shared" si="52"/>
        <v>733941.08522591915</v>
      </c>
      <c r="M50">
        <f t="shared" si="46"/>
        <v>733941.08522591915</v>
      </c>
    </row>
    <row r="51" spans="1:13" x14ac:dyDescent="0.25">
      <c r="A51">
        <v>11</v>
      </c>
      <c r="B51" t="s">
        <v>107</v>
      </c>
      <c r="C51" t="s">
        <v>104</v>
      </c>
      <c r="D51" t="s">
        <v>105</v>
      </c>
      <c r="E51" t="s">
        <v>106</v>
      </c>
      <c r="F51">
        <v>10</v>
      </c>
      <c r="G51">
        <f t="shared" si="50"/>
        <v>733941.08522591915</v>
      </c>
      <c r="H51">
        <f t="shared" si="51"/>
        <v>48225.827635199996</v>
      </c>
      <c r="I51">
        <f t="shared" si="48"/>
        <v>0</v>
      </c>
      <c r="J51">
        <f t="shared" si="49"/>
        <v>164571.66182177258</v>
      </c>
      <c r="L51">
        <f t="shared" si="52"/>
        <v>850286.91941249173</v>
      </c>
      <c r="M51">
        <f t="shared" si="46"/>
        <v>850286.91941249173</v>
      </c>
    </row>
    <row r="52" spans="1:13" x14ac:dyDescent="0.25">
      <c r="A52">
        <v>12</v>
      </c>
      <c r="B52" t="s">
        <v>71</v>
      </c>
      <c r="C52" t="s">
        <v>106</v>
      </c>
      <c r="D52" t="s">
        <v>106</v>
      </c>
      <c r="E52" t="s">
        <v>106</v>
      </c>
      <c r="F52">
        <v>11</v>
      </c>
      <c r="G52">
        <f t="shared" si="50"/>
        <v>850286.91941249173</v>
      </c>
      <c r="H52">
        <f t="shared" si="51"/>
        <v>68027.523494707188</v>
      </c>
      <c r="I52">
        <f t="shared" si="48"/>
        <v>256554.36574333967</v>
      </c>
      <c r="J52">
        <f t="shared" si="49"/>
        <v>187742.25502026829</v>
      </c>
      <c r="K52">
        <f t="shared" si="47"/>
        <v>388000.66037522117</v>
      </c>
      <c r="L52">
        <f t="shared" si="52"/>
        <v>1101447.9455699343</v>
      </c>
      <c r="M52">
        <f t="shared" si="46"/>
        <v>1000000</v>
      </c>
    </row>
    <row r="53" spans="1:13" x14ac:dyDescent="0.25">
      <c r="F53">
        <v>12</v>
      </c>
      <c r="G53">
        <f t="shared" si="50"/>
        <v>1101447.9455699343</v>
      </c>
      <c r="H53">
        <f t="shared" si="51"/>
        <v>79354.449133436909</v>
      </c>
      <c r="I53">
        <f t="shared" si="48"/>
        <v>0</v>
      </c>
      <c r="J53">
        <f t="shared" si="49"/>
        <v>245302.43914475938</v>
      </c>
      <c r="L53">
        <f t="shared" si="52"/>
        <v>1267395.9355812569</v>
      </c>
      <c r="M53">
        <f t="shared" si="46"/>
        <v>1000000</v>
      </c>
    </row>
    <row r="54" spans="1:13" x14ac:dyDescent="0.25">
      <c r="F54">
        <v>13</v>
      </c>
      <c r="G54">
        <f t="shared" ref="G54:G56" si="53">L53</f>
        <v>1267395.9355812569</v>
      </c>
      <c r="H54">
        <f t="shared" ref="H54:H56" si="54">J49</f>
        <v>107639.70998858729</v>
      </c>
      <c r="I54">
        <f t="shared" si="48"/>
        <v>388000.66037522117</v>
      </c>
      <c r="J54">
        <f t="shared" ref="J54:J55" si="55">(G54-H54)*0.24</f>
        <v>278341.49414224067</v>
      </c>
      <c r="K54">
        <f t="shared" si="47"/>
        <v>575239.08789396414</v>
      </c>
      <c r="L54">
        <f t="shared" ref="L54:L56" si="56">(G54-H54-I54+J54+K54)</f>
        <v>1625336.147253653</v>
      </c>
      <c r="M54">
        <f t="shared" si="46"/>
        <v>1000000</v>
      </c>
    </row>
    <row r="55" spans="1:13" x14ac:dyDescent="0.25">
      <c r="B55" t="s">
        <v>108</v>
      </c>
      <c r="F55">
        <v>14</v>
      </c>
      <c r="G55">
        <f t="shared" si="53"/>
        <v>1625336.147253653</v>
      </c>
      <c r="H55">
        <f t="shared" si="54"/>
        <v>124139.20923064822</v>
      </c>
      <c r="I55">
        <f t="shared" si="48"/>
        <v>0</v>
      </c>
      <c r="J55">
        <f t="shared" si="55"/>
        <v>360287.26512552117</v>
      </c>
      <c r="L55">
        <f t="shared" si="56"/>
        <v>1861484.2031485261</v>
      </c>
      <c r="M55">
        <f t="shared" si="46"/>
        <v>1000000</v>
      </c>
    </row>
    <row r="56" spans="1:13" x14ac:dyDescent="0.25">
      <c r="F56">
        <v>15</v>
      </c>
      <c r="G56">
        <f t="shared" si="53"/>
        <v>1861484.2031485261</v>
      </c>
      <c r="H56">
        <f t="shared" si="54"/>
        <v>164571.66182177258</v>
      </c>
      <c r="I56">
        <f t="shared" si="48"/>
        <v>575239.08789396414</v>
      </c>
      <c r="J56">
        <f>(G56-H56)*0.24</f>
        <v>407259.00991842087</v>
      </c>
      <c r="K56">
        <f t="shared" si="47"/>
        <v>841668.62049806979</v>
      </c>
      <c r="L56">
        <f t="shared" si="56"/>
        <v>2370601.0838492801</v>
      </c>
      <c r="M56">
        <f t="shared" si="46"/>
        <v>1000000</v>
      </c>
    </row>
    <row r="57" spans="1:13" x14ac:dyDescent="0.25">
      <c r="L57" t="s">
        <v>121</v>
      </c>
      <c r="M57">
        <f>SUM(M42:M56)</f>
        <v>8819042.6309624929</v>
      </c>
    </row>
    <row r="58" spans="1:13" x14ac:dyDescent="0.25">
      <c r="G58" t="s">
        <v>24</v>
      </c>
      <c r="H58">
        <v>45313</v>
      </c>
    </row>
    <row r="59" spans="1:13" x14ac:dyDescent="0.25">
      <c r="G59" t="s">
        <v>32</v>
      </c>
      <c r="H59">
        <v>1</v>
      </c>
      <c r="I59">
        <v>3</v>
      </c>
      <c r="J59">
        <v>4</v>
      </c>
      <c r="K59">
        <v>2</v>
      </c>
    </row>
    <row r="60" spans="1:13" x14ac:dyDescent="0.25">
      <c r="C60" t="s">
        <v>36</v>
      </c>
      <c r="D60" t="s">
        <v>72</v>
      </c>
      <c r="E60" t="s">
        <v>38</v>
      </c>
      <c r="G60" t="s">
        <v>27</v>
      </c>
      <c r="H60" t="s">
        <v>28</v>
      </c>
      <c r="I60" t="s">
        <v>30</v>
      </c>
      <c r="J60" t="s">
        <v>29</v>
      </c>
      <c r="K60" t="s">
        <v>31</v>
      </c>
      <c r="L60" t="s">
        <v>16</v>
      </c>
    </row>
    <row r="61" spans="1:13" x14ac:dyDescent="0.25">
      <c r="A61">
        <v>1</v>
      </c>
      <c r="B61" t="s">
        <v>113</v>
      </c>
      <c r="C61" t="s">
        <v>40</v>
      </c>
      <c r="D61" t="s">
        <v>42</v>
      </c>
      <c r="E61" t="s">
        <v>42</v>
      </c>
      <c r="F61">
        <v>1</v>
      </c>
      <c r="G61">
        <f>H58</f>
        <v>45313</v>
      </c>
      <c r="J61">
        <f>(G61-H61+K61)*0.24</f>
        <v>15225.167999999998</v>
      </c>
      <c r="K61">
        <f>(G61-H61)*0.4</f>
        <v>18125.2</v>
      </c>
      <c r="L61">
        <f>(G61-H61-I61+J61+K61)</f>
        <v>78663.368000000002</v>
      </c>
      <c r="M61">
        <f>IF(L61&gt;1000000,1000000,L61)</f>
        <v>78663.368000000002</v>
      </c>
    </row>
    <row r="62" spans="1:13" x14ac:dyDescent="0.25">
      <c r="A62">
        <v>2</v>
      </c>
      <c r="B62" t="s">
        <v>116</v>
      </c>
      <c r="C62" t="s">
        <v>44</v>
      </c>
      <c r="D62" t="s">
        <v>74</v>
      </c>
      <c r="E62" t="s">
        <v>46</v>
      </c>
      <c r="F62">
        <v>2</v>
      </c>
      <c r="G62">
        <f>L61</f>
        <v>78663.368000000002</v>
      </c>
      <c r="I62">
        <f>K61</f>
        <v>18125.2</v>
      </c>
      <c r="J62">
        <f>(G62-H62+K62)*0.24</f>
        <v>26430.891648000001</v>
      </c>
      <c r="K62">
        <f>(G62-H62)*0.4</f>
        <v>31465.347200000004</v>
      </c>
      <c r="L62">
        <f>(G62-H62-I62+J62+K62)</f>
        <v>118434.40684800001</v>
      </c>
      <c r="M62">
        <f t="shared" ref="M62:M75" si="57">IF(L62&gt;1000000,1000000,L62)</f>
        <v>118434.40684800001</v>
      </c>
    </row>
    <row r="63" spans="1:13" x14ac:dyDescent="0.25">
      <c r="A63">
        <v>3</v>
      </c>
      <c r="B63" t="s">
        <v>116</v>
      </c>
      <c r="C63" t="s">
        <v>48</v>
      </c>
      <c r="D63" t="s">
        <v>75</v>
      </c>
      <c r="E63" t="s">
        <v>49</v>
      </c>
      <c r="F63">
        <v>3</v>
      </c>
      <c r="G63">
        <f t="shared" ref="G63:G65" si="58">L62</f>
        <v>118434.40684800001</v>
      </c>
      <c r="I63">
        <f t="shared" ref="I63:I64" si="59">K62</f>
        <v>31465.347200000004</v>
      </c>
      <c r="J63">
        <f>(G63-H63+K63)*0.24</f>
        <v>39793.960700928001</v>
      </c>
      <c r="K63">
        <f>(G63-H63)*0.4</f>
        <v>47373.762739200007</v>
      </c>
      <c r="L63">
        <f t="shared" ref="L63:L65" si="60">(G63-H63-I63+J63+K63)</f>
        <v>174136.78308812802</v>
      </c>
      <c r="M63">
        <f t="shared" si="57"/>
        <v>174136.78308812802</v>
      </c>
    </row>
    <row r="64" spans="1:13" x14ac:dyDescent="0.25">
      <c r="A64">
        <v>4</v>
      </c>
      <c r="B64" t="s">
        <v>116</v>
      </c>
      <c r="C64" t="s">
        <v>50</v>
      </c>
      <c r="D64" t="s">
        <v>76</v>
      </c>
      <c r="E64" t="s">
        <v>51</v>
      </c>
      <c r="F64">
        <v>4</v>
      </c>
      <c r="G64">
        <f t="shared" si="58"/>
        <v>174136.78308812802</v>
      </c>
      <c r="I64">
        <f t="shared" si="59"/>
        <v>47373.762739200007</v>
      </c>
      <c r="J64">
        <f>(G64-H64+K64)*0.24</f>
        <v>58509.959117611012</v>
      </c>
      <c r="K64">
        <f t="shared" ref="K64:K65" si="61">(G64-H64)*0.4</f>
        <v>69654.713235251213</v>
      </c>
      <c r="L64">
        <f t="shared" si="60"/>
        <v>254927.69270179025</v>
      </c>
      <c r="M64">
        <f t="shared" si="57"/>
        <v>254927.69270179025</v>
      </c>
    </row>
    <row r="65" spans="1:13" x14ac:dyDescent="0.25">
      <c r="A65">
        <v>5</v>
      </c>
      <c r="B65" t="s">
        <v>116</v>
      </c>
      <c r="C65" t="s">
        <v>52</v>
      </c>
      <c r="D65" t="s">
        <v>77</v>
      </c>
      <c r="E65" t="s">
        <v>53</v>
      </c>
      <c r="F65">
        <v>5</v>
      </c>
      <c r="G65">
        <f t="shared" si="58"/>
        <v>254927.69270179025</v>
      </c>
      <c r="I65">
        <f>K64</f>
        <v>69654.713235251213</v>
      </c>
      <c r="J65">
        <f t="shared" ref="J65" si="62">(G65-H65+K65)*0.24</f>
        <v>85655.704747801516</v>
      </c>
      <c r="K65">
        <f t="shared" si="61"/>
        <v>101971.0770807161</v>
      </c>
      <c r="L65">
        <f t="shared" si="60"/>
        <v>372899.76129505667</v>
      </c>
      <c r="M65">
        <f t="shared" si="57"/>
        <v>372899.76129505667</v>
      </c>
    </row>
    <row r="66" spans="1:13" x14ac:dyDescent="0.25">
      <c r="A66">
        <v>6</v>
      </c>
      <c r="B66" t="s">
        <v>117</v>
      </c>
      <c r="C66" t="s">
        <v>55</v>
      </c>
      <c r="D66" t="s">
        <v>78</v>
      </c>
      <c r="E66" t="s">
        <v>56</v>
      </c>
      <c r="F66">
        <v>6</v>
      </c>
      <c r="G66">
        <f>L65</f>
        <v>372899.76129505667</v>
      </c>
      <c r="H66">
        <f>J61</f>
        <v>15225.167999999998</v>
      </c>
      <c r="I66">
        <f t="shared" ref="I66:I75" si="63">K65</f>
        <v>101971.0770807161</v>
      </c>
      <c r="J66">
        <f t="shared" ref="J66:J75" si="64">(G66-H66)*0.24</f>
        <v>85841.902390813601</v>
      </c>
      <c r="K66">
        <f t="shared" ref="K66:K75" si="65">(G66-H66)*0.4</f>
        <v>143069.83731802268</v>
      </c>
      <c r="L66">
        <f>(G66-H66-I66+J66+K66)</f>
        <v>484615.25592317682</v>
      </c>
      <c r="M66">
        <f t="shared" si="57"/>
        <v>484615.25592317682</v>
      </c>
    </row>
    <row r="67" spans="1:13" x14ac:dyDescent="0.25">
      <c r="A67">
        <v>7</v>
      </c>
      <c r="B67" t="s">
        <v>117</v>
      </c>
      <c r="C67" t="s">
        <v>57</v>
      </c>
      <c r="D67" t="s">
        <v>79</v>
      </c>
      <c r="E67" t="s">
        <v>58</v>
      </c>
      <c r="F67">
        <v>7</v>
      </c>
      <c r="G67">
        <f t="shared" ref="G67:G75" si="66">L66</f>
        <v>484615.25592317682</v>
      </c>
      <c r="H67">
        <f t="shared" ref="H67:H75" si="67">J62</f>
        <v>26430.891648000001</v>
      </c>
      <c r="I67">
        <f t="shared" si="63"/>
        <v>143069.83731802268</v>
      </c>
      <c r="J67">
        <f t="shared" si="64"/>
        <v>109964.24742604244</v>
      </c>
      <c r="K67">
        <f>(G67-H67)*0.4</f>
        <v>183273.74571007074</v>
      </c>
      <c r="L67">
        <f t="shared" ref="L67:L75" si="68">(G67-H67-I67+J67+K67)</f>
        <v>608352.52009326732</v>
      </c>
      <c r="M67">
        <f t="shared" si="57"/>
        <v>608352.52009326732</v>
      </c>
    </row>
    <row r="68" spans="1:13" x14ac:dyDescent="0.25">
      <c r="A68">
        <v>8</v>
      </c>
      <c r="B68" t="s">
        <v>117</v>
      </c>
      <c r="C68" t="s">
        <v>59</v>
      </c>
      <c r="D68" t="s">
        <v>80</v>
      </c>
      <c r="E68" t="s">
        <v>60</v>
      </c>
      <c r="F68">
        <v>8</v>
      </c>
      <c r="G68">
        <f t="shared" si="66"/>
        <v>608352.52009326732</v>
      </c>
      <c r="H68">
        <f t="shared" si="67"/>
        <v>39793.960700928001</v>
      </c>
      <c r="I68">
        <f t="shared" si="63"/>
        <v>183273.74571007074</v>
      </c>
      <c r="J68">
        <f t="shared" si="64"/>
        <v>136454.05425416143</v>
      </c>
      <c r="K68">
        <f t="shared" si="65"/>
        <v>227423.42375693575</v>
      </c>
      <c r="L68">
        <f>(G68-H68-I68+J68+K68)</f>
        <v>749162.29169336578</v>
      </c>
      <c r="M68">
        <f t="shared" si="57"/>
        <v>749162.29169336578</v>
      </c>
    </row>
    <row r="69" spans="1:13" x14ac:dyDescent="0.25">
      <c r="A69">
        <v>9</v>
      </c>
      <c r="B69" t="s">
        <v>117</v>
      </c>
      <c r="C69" t="s">
        <v>61</v>
      </c>
      <c r="D69" t="s">
        <v>81</v>
      </c>
      <c r="E69" t="s">
        <v>62</v>
      </c>
      <c r="F69">
        <v>9</v>
      </c>
      <c r="G69">
        <f t="shared" si="66"/>
        <v>749162.29169336578</v>
      </c>
      <c r="H69">
        <f t="shared" si="67"/>
        <v>58509.959117611012</v>
      </c>
      <c r="I69">
        <f t="shared" si="63"/>
        <v>227423.42375693575</v>
      </c>
      <c r="J69">
        <f t="shared" si="64"/>
        <v>165756.55981818112</v>
      </c>
      <c r="K69">
        <f>(G69-H69)*0.4</f>
        <v>276260.93303030188</v>
      </c>
      <c r="L69">
        <f t="shared" si="68"/>
        <v>905246.40166730201</v>
      </c>
      <c r="M69">
        <f t="shared" si="57"/>
        <v>905246.40166730201</v>
      </c>
    </row>
    <row r="70" spans="1:13" x14ac:dyDescent="0.25">
      <c r="A70">
        <v>10</v>
      </c>
      <c r="B70" t="s">
        <v>117</v>
      </c>
      <c r="C70" t="s">
        <v>63</v>
      </c>
      <c r="D70" t="s">
        <v>82</v>
      </c>
      <c r="E70" t="s">
        <v>64</v>
      </c>
      <c r="F70">
        <v>10</v>
      </c>
      <c r="G70">
        <f t="shared" si="66"/>
        <v>905246.40166730201</v>
      </c>
      <c r="H70">
        <f t="shared" si="67"/>
        <v>85655.704747801516</v>
      </c>
      <c r="I70">
        <f t="shared" si="63"/>
        <v>276260.93303030188</v>
      </c>
      <c r="J70">
        <f t="shared" si="64"/>
        <v>196701.76726068012</v>
      </c>
      <c r="K70">
        <f t="shared" si="65"/>
        <v>327836.27876780019</v>
      </c>
      <c r="L70">
        <f t="shared" si="68"/>
        <v>1067867.8099176791</v>
      </c>
      <c r="M70">
        <f t="shared" si="57"/>
        <v>1000000</v>
      </c>
    </row>
    <row r="71" spans="1:13" x14ac:dyDescent="0.25">
      <c r="A71">
        <v>11</v>
      </c>
      <c r="B71" t="s">
        <v>117</v>
      </c>
      <c r="C71" t="s">
        <v>65</v>
      </c>
      <c r="D71" t="s">
        <v>83</v>
      </c>
      <c r="E71" t="s">
        <v>66</v>
      </c>
      <c r="F71">
        <v>11</v>
      </c>
      <c r="G71">
        <f t="shared" si="66"/>
        <v>1067867.8099176791</v>
      </c>
      <c r="H71">
        <f t="shared" si="67"/>
        <v>85841.902390813601</v>
      </c>
      <c r="I71">
        <f t="shared" si="63"/>
        <v>327836.27876780019</v>
      </c>
      <c r="J71">
        <f>(G71-H71)*0.24</f>
        <v>235686.2178064477</v>
      </c>
      <c r="K71">
        <f t="shared" si="65"/>
        <v>392810.36301074619</v>
      </c>
      <c r="L71">
        <f t="shared" si="68"/>
        <v>1282686.2095762591</v>
      </c>
      <c r="M71">
        <f t="shared" si="57"/>
        <v>1000000</v>
      </c>
    </row>
    <row r="72" spans="1:13" x14ac:dyDescent="0.25">
      <c r="A72">
        <v>12</v>
      </c>
      <c r="B72" t="s">
        <v>117</v>
      </c>
      <c r="C72" t="s">
        <v>67</v>
      </c>
      <c r="D72" t="s">
        <v>84</v>
      </c>
      <c r="E72" t="s">
        <v>68</v>
      </c>
      <c r="F72">
        <v>12</v>
      </c>
      <c r="G72">
        <f t="shared" si="66"/>
        <v>1282686.2095762591</v>
      </c>
      <c r="H72">
        <f t="shared" si="67"/>
        <v>109964.24742604244</v>
      </c>
      <c r="I72">
        <f t="shared" si="63"/>
        <v>392810.36301074619</v>
      </c>
      <c r="J72">
        <f t="shared" si="64"/>
        <v>281453.27091605205</v>
      </c>
      <c r="K72">
        <f t="shared" si="65"/>
        <v>469088.78486008674</v>
      </c>
      <c r="L72">
        <f t="shared" si="68"/>
        <v>1530453.6549156094</v>
      </c>
      <c r="M72">
        <f t="shared" si="57"/>
        <v>1000000</v>
      </c>
    </row>
    <row r="73" spans="1:13" x14ac:dyDescent="0.25">
      <c r="F73">
        <v>13</v>
      </c>
      <c r="G73">
        <f t="shared" si="66"/>
        <v>1530453.6549156094</v>
      </c>
      <c r="H73">
        <f t="shared" si="67"/>
        <v>136454.05425416143</v>
      </c>
      <c r="I73">
        <f t="shared" si="63"/>
        <v>469088.78486008674</v>
      </c>
      <c r="J73">
        <f t="shared" si="64"/>
        <v>334559.90415874752</v>
      </c>
      <c r="K73">
        <f t="shared" si="65"/>
        <v>557599.84026457916</v>
      </c>
      <c r="L73">
        <f t="shared" si="68"/>
        <v>1817070.5602246881</v>
      </c>
      <c r="M73">
        <f t="shared" si="57"/>
        <v>1000000</v>
      </c>
    </row>
    <row r="74" spans="1:13" x14ac:dyDescent="0.25">
      <c r="B74" t="s">
        <v>118</v>
      </c>
      <c r="F74">
        <v>14</v>
      </c>
      <c r="G74">
        <f t="shared" si="66"/>
        <v>1817070.5602246881</v>
      </c>
      <c r="H74">
        <f t="shared" si="67"/>
        <v>165756.55981818112</v>
      </c>
      <c r="I74">
        <f t="shared" si="63"/>
        <v>557599.84026457916</v>
      </c>
      <c r="J74">
        <f t="shared" si="64"/>
        <v>396315.36009756167</v>
      </c>
      <c r="K74">
        <f t="shared" si="65"/>
        <v>660525.60016260284</v>
      </c>
      <c r="L74">
        <f t="shared" si="68"/>
        <v>2150555.1204020921</v>
      </c>
      <c r="M74">
        <f t="shared" si="57"/>
        <v>1000000</v>
      </c>
    </row>
    <row r="75" spans="1:13" x14ac:dyDescent="0.25">
      <c r="F75">
        <v>15</v>
      </c>
      <c r="G75">
        <f t="shared" si="66"/>
        <v>2150555.1204020921</v>
      </c>
      <c r="H75">
        <f t="shared" si="67"/>
        <v>196701.76726068012</v>
      </c>
      <c r="I75">
        <f t="shared" si="63"/>
        <v>660525.60016260284</v>
      </c>
      <c r="J75">
        <f t="shared" si="64"/>
        <v>468924.80475393886</v>
      </c>
      <c r="K75">
        <f t="shared" si="65"/>
        <v>781541.34125656483</v>
      </c>
      <c r="L75">
        <f t="shared" si="68"/>
        <v>2543793.8989893128</v>
      </c>
      <c r="M75">
        <f t="shared" si="57"/>
        <v>1000000</v>
      </c>
    </row>
    <row r="76" spans="1:13" x14ac:dyDescent="0.25">
      <c r="L76" t="s">
        <v>121</v>
      </c>
      <c r="M76">
        <f>SUM(M61:M75)</f>
        <v>9746438.4813100863</v>
      </c>
    </row>
    <row r="77" spans="1:13" x14ac:dyDescent="0.25">
      <c r="G77" t="s">
        <v>25</v>
      </c>
      <c r="H77">
        <v>50000</v>
      </c>
    </row>
    <row r="78" spans="1:13" x14ac:dyDescent="0.25">
      <c r="G78" t="s">
        <v>32</v>
      </c>
      <c r="H78">
        <v>1</v>
      </c>
      <c r="I78">
        <v>3</v>
      </c>
      <c r="J78">
        <v>4</v>
      </c>
      <c r="K78">
        <v>2</v>
      </c>
    </row>
    <row r="79" spans="1:13" x14ac:dyDescent="0.25">
      <c r="C79" t="s">
        <v>36</v>
      </c>
      <c r="D79" t="s">
        <v>72</v>
      </c>
      <c r="E79" t="s">
        <v>38</v>
      </c>
      <c r="G79" t="s">
        <v>27</v>
      </c>
      <c r="H79" t="s">
        <v>28</v>
      </c>
      <c r="I79" t="s">
        <v>30</v>
      </c>
      <c r="J79" t="s">
        <v>29</v>
      </c>
      <c r="K79" t="s">
        <v>31</v>
      </c>
      <c r="L79" t="s">
        <v>16</v>
      </c>
    </row>
    <row r="80" spans="1:13" x14ac:dyDescent="0.25">
      <c r="A80">
        <v>1</v>
      </c>
      <c r="B80" t="s">
        <v>113</v>
      </c>
      <c r="C80" t="s">
        <v>40</v>
      </c>
      <c r="D80" t="s">
        <v>42</v>
      </c>
      <c r="E80" t="s">
        <v>42</v>
      </c>
      <c r="F80">
        <v>1</v>
      </c>
      <c r="G80">
        <f>H77</f>
        <v>50000</v>
      </c>
      <c r="J80">
        <f>(G80-H80+K80-I80)*0.24</f>
        <v>16800</v>
      </c>
      <c r="K80">
        <f>(G80-H80)*0.4</f>
        <v>20000</v>
      </c>
      <c r="L80">
        <f>(G80-H80-I80+J80+K80)</f>
        <v>86800</v>
      </c>
      <c r="M80">
        <f>IF(L80&gt;1000000,1000000,L80)</f>
        <v>86800</v>
      </c>
    </row>
    <row r="81" spans="1:13" x14ac:dyDescent="0.25">
      <c r="A81">
        <v>2</v>
      </c>
      <c r="B81" t="s">
        <v>116</v>
      </c>
      <c r="C81" t="s">
        <v>44</v>
      </c>
      <c r="D81" t="s">
        <v>74</v>
      </c>
      <c r="E81" t="s">
        <v>46</v>
      </c>
      <c r="F81">
        <v>2</v>
      </c>
      <c r="G81">
        <f>L80</f>
        <v>86800</v>
      </c>
      <c r="I81">
        <f>K80</f>
        <v>20000</v>
      </c>
      <c r="J81">
        <f>(G81-H81+K81-I81)*0.24</f>
        <v>24364.799999999999</v>
      </c>
      <c r="K81">
        <f>(G81-H81)*0.4</f>
        <v>34720</v>
      </c>
      <c r="L81">
        <f>(G81-H81-I81+J81+K81)</f>
        <v>125884.8</v>
      </c>
      <c r="M81">
        <f t="shared" ref="M81:M94" si="69">IF(L81&gt;1000000,1000000,L81)</f>
        <v>125884.8</v>
      </c>
    </row>
    <row r="82" spans="1:13" x14ac:dyDescent="0.25">
      <c r="A82">
        <v>3</v>
      </c>
      <c r="B82" t="s">
        <v>116</v>
      </c>
      <c r="C82" t="s">
        <v>48</v>
      </c>
      <c r="D82" t="s">
        <v>85</v>
      </c>
      <c r="E82" t="s">
        <v>49</v>
      </c>
      <c r="F82">
        <v>3</v>
      </c>
      <c r="G82">
        <f t="shared" ref="G82:G84" si="70">L81</f>
        <v>125884.8</v>
      </c>
      <c r="I82">
        <f t="shared" ref="I82:I83" si="71">K81</f>
        <v>34720</v>
      </c>
      <c r="J82">
        <f t="shared" ref="J82:J93" si="72">(G82-H82+K82-I82)*0.24</f>
        <v>33964.4928</v>
      </c>
      <c r="K82">
        <f>(G82-H82)*0.4</f>
        <v>50353.920000000006</v>
      </c>
      <c r="L82">
        <f t="shared" ref="L82:L84" si="73">(G82-H82-I82+J82+K82)</f>
        <v>175483.21280000001</v>
      </c>
      <c r="M82">
        <f t="shared" si="69"/>
        <v>175483.21280000001</v>
      </c>
    </row>
    <row r="83" spans="1:13" x14ac:dyDescent="0.25">
      <c r="A83">
        <v>4</v>
      </c>
      <c r="B83" t="s">
        <v>116</v>
      </c>
      <c r="C83" t="s">
        <v>50</v>
      </c>
      <c r="D83" t="s">
        <v>76</v>
      </c>
      <c r="E83" t="s">
        <v>51</v>
      </c>
      <c r="F83">
        <v>4</v>
      </c>
      <c r="G83">
        <f t="shared" si="70"/>
        <v>175483.21280000001</v>
      </c>
      <c r="I83">
        <f t="shared" si="71"/>
        <v>50353.920000000006</v>
      </c>
      <c r="J83">
        <f t="shared" si="72"/>
        <v>46877.418700799994</v>
      </c>
      <c r="K83">
        <f t="shared" ref="K83:K85" si="74">(G83-H83)*0.4</f>
        <v>70193.28512</v>
      </c>
      <c r="L83">
        <f t="shared" si="73"/>
        <v>242199.9966208</v>
      </c>
      <c r="M83">
        <f t="shared" si="69"/>
        <v>242199.9966208</v>
      </c>
    </row>
    <row r="84" spans="1:13" x14ac:dyDescent="0.25">
      <c r="A84">
        <v>5</v>
      </c>
      <c r="B84" t="s">
        <v>116</v>
      </c>
      <c r="C84" t="s">
        <v>52</v>
      </c>
      <c r="D84" t="s">
        <v>77</v>
      </c>
      <c r="E84" t="s">
        <v>53</v>
      </c>
      <c r="F84">
        <v>5</v>
      </c>
      <c r="G84">
        <f t="shared" si="70"/>
        <v>242199.9966208</v>
      </c>
      <c r="I84">
        <f>K83</f>
        <v>70193.28512</v>
      </c>
      <c r="J84">
        <f>(G84-H84+K84-I84)*0.24</f>
        <v>64532.810435788786</v>
      </c>
      <c r="K84">
        <f t="shared" si="74"/>
        <v>96879.998648320005</v>
      </c>
      <c r="L84">
        <f t="shared" si="73"/>
        <v>333419.52058490878</v>
      </c>
      <c r="M84">
        <f t="shared" si="69"/>
        <v>333419.52058490878</v>
      </c>
    </row>
    <row r="85" spans="1:13" x14ac:dyDescent="0.25">
      <c r="A85">
        <v>6</v>
      </c>
      <c r="B85" t="s">
        <v>117</v>
      </c>
      <c r="C85" t="s">
        <v>55</v>
      </c>
      <c r="D85" t="s">
        <v>78</v>
      </c>
      <c r="E85" t="s">
        <v>56</v>
      </c>
      <c r="F85">
        <v>6</v>
      </c>
      <c r="G85">
        <f>L84</f>
        <v>333419.52058490878</v>
      </c>
      <c r="H85">
        <f>J80</f>
        <v>16800</v>
      </c>
      <c r="I85">
        <f t="shared" ref="I85:I94" si="75">K84</f>
        <v>96879.998648320005</v>
      </c>
      <c r="J85">
        <f t="shared" si="72"/>
        <v>83132.959240932541</v>
      </c>
      <c r="K85">
        <f t="shared" si="74"/>
        <v>126647.80823396351</v>
      </c>
      <c r="L85">
        <f>(G85-H85-I85+J85+K85)</f>
        <v>429520.28941148479</v>
      </c>
      <c r="M85">
        <f t="shared" si="69"/>
        <v>429520.28941148479</v>
      </c>
    </row>
    <row r="86" spans="1:13" x14ac:dyDescent="0.25">
      <c r="A86">
        <v>7</v>
      </c>
      <c r="B86" t="s">
        <v>117</v>
      </c>
      <c r="C86" t="s">
        <v>57</v>
      </c>
      <c r="D86" t="s">
        <v>79</v>
      </c>
      <c r="E86" t="s">
        <v>58</v>
      </c>
      <c r="F86">
        <v>7</v>
      </c>
      <c r="G86">
        <f t="shared" ref="G86:G94" si="76">L85</f>
        <v>429520.28941148479</v>
      </c>
      <c r="H86">
        <f t="shared" ref="H86:H94" si="77">J81</f>
        <v>24364.799999999999</v>
      </c>
      <c r="I86">
        <f t="shared" si="75"/>
        <v>126647.80823396351</v>
      </c>
      <c r="J86">
        <f>(G86-H86+K86-I86)*0.24</f>
        <v>105736.77046610764</v>
      </c>
      <c r="K86">
        <f>(G86-H86)*0.4</f>
        <v>162062.19576459393</v>
      </c>
      <c r="L86">
        <f t="shared" ref="L86:L94" si="78">(G86-H86-I86+J86+K86)</f>
        <v>546306.6474082229</v>
      </c>
      <c r="M86">
        <f t="shared" si="69"/>
        <v>546306.6474082229</v>
      </c>
    </row>
    <row r="87" spans="1:13" x14ac:dyDescent="0.25">
      <c r="A87">
        <v>8</v>
      </c>
      <c r="B87" t="s">
        <v>117</v>
      </c>
      <c r="C87" t="s">
        <v>59</v>
      </c>
      <c r="D87" t="s">
        <v>80</v>
      </c>
      <c r="E87" t="s">
        <v>60</v>
      </c>
      <c r="F87">
        <v>8</v>
      </c>
      <c r="G87">
        <f t="shared" si="76"/>
        <v>546306.6474082229</v>
      </c>
      <c r="H87">
        <f t="shared" si="77"/>
        <v>33964.4928</v>
      </c>
      <c r="I87">
        <f t="shared" si="75"/>
        <v>162062.19576459393</v>
      </c>
      <c r="J87">
        <f t="shared" si="72"/>
        <v>133252.03696486034</v>
      </c>
      <c r="K87">
        <f t="shared" ref="K87" si="79">(G87-H87)*0.4</f>
        <v>204936.86184328917</v>
      </c>
      <c r="L87">
        <f t="shared" si="78"/>
        <v>688468.8576517785</v>
      </c>
      <c r="M87">
        <f t="shared" si="69"/>
        <v>688468.8576517785</v>
      </c>
    </row>
    <row r="88" spans="1:13" x14ac:dyDescent="0.25">
      <c r="A88">
        <v>9</v>
      </c>
      <c r="B88" t="s">
        <v>117</v>
      </c>
      <c r="C88" t="s">
        <v>61</v>
      </c>
      <c r="D88" t="s">
        <v>81</v>
      </c>
      <c r="E88" t="s">
        <v>62</v>
      </c>
      <c r="F88">
        <v>9</v>
      </c>
      <c r="G88">
        <f t="shared" si="76"/>
        <v>688468.8576517785</v>
      </c>
      <c r="H88">
        <f t="shared" si="77"/>
        <v>46877.418700799994</v>
      </c>
      <c r="I88">
        <f t="shared" si="75"/>
        <v>204936.86184328917</v>
      </c>
      <c r="J88">
        <f t="shared" si="72"/>
        <v>166389.87664513936</v>
      </c>
      <c r="K88">
        <f>(G88-H88)*0.4</f>
        <v>256636.57558039139</v>
      </c>
      <c r="L88">
        <f t="shared" si="78"/>
        <v>859681.0293332201</v>
      </c>
      <c r="M88">
        <f t="shared" si="69"/>
        <v>859681.0293332201</v>
      </c>
    </row>
    <row r="89" spans="1:13" x14ac:dyDescent="0.25">
      <c r="A89">
        <v>10</v>
      </c>
      <c r="B89" t="s">
        <v>117</v>
      </c>
      <c r="C89" t="s">
        <v>63</v>
      </c>
      <c r="D89" t="s">
        <v>82</v>
      </c>
      <c r="E89" t="s">
        <v>64</v>
      </c>
      <c r="F89">
        <v>10</v>
      </c>
      <c r="G89">
        <f t="shared" si="76"/>
        <v>859681.0293332201</v>
      </c>
      <c r="H89">
        <f t="shared" si="77"/>
        <v>64532.810435788786</v>
      </c>
      <c r="I89">
        <f t="shared" si="75"/>
        <v>256636.57558039139</v>
      </c>
      <c r="J89">
        <f>(G89-H89+K89-I89)*0.24</f>
        <v>205577.02341024298</v>
      </c>
      <c r="K89">
        <f t="shared" ref="K89:K94" si="80">(G89-H89)*0.4</f>
        <v>318059.28755897254</v>
      </c>
      <c r="L89">
        <f t="shared" si="78"/>
        <v>1062147.9542862554</v>
      </c>
      <c r="M89">
        <f t="shared" si="69"/>
        <v>1000000</v>
      </c>
    </row>
    <row r="90" spans="1:13" x14ac:dyDescent="0.25">
      <c r="A90">
        <v>11</v>
      </c>
      <c r="B90" t="s">
        <v>117</v>
      </c>
      <c r="C90" t="s">
        <v>65</v>
      </c>
      <c r="D90" t="s">
        <v>83</v>
      </c>
      <c r="E90" t="s">
        <v>66</v>
      </c>
      <c r="F90">
        <v>11</v>
      </c>
      <c r="G90">
        <f t="shared" si="76"/>
        <v>1062147.9542862554</v>
      </c>
      <c r="H90">
        <f t="shared" si="77"/>
        <v>83132.959240932541</v>
      </c>
      <c r="I90">
        <f t="shared" si="75"/>
        <v>318059.28755897254</v>
      </c>
      <c r="J90">
        <f t="shared" si="72"/>
        <v>252614.8093210751</v>
      </c>
      <c r="K90">
        <f t="shared" si="80"/>
        <v>391605.9980181292</v>
      </c>
      <c r="L90">
        <f t="shared" si="78"/>
        <v>1305176.5148255546</v>
      </c>
      <c r="M90">
        <f t="shared" si="69"/>
        <v>1000000</v>
      </c>
    </row>
    <row r="91" spans="1:13" x14ac:dyDescent="0.25">
      <c r="A91">
        <v>12</v>
      </c>
      <c r="B91" t="s">
        <v>117</v>
      </c>
      <c r="C91" t="s">
        <v>67</v>
      </c>
      <c r="D91" t="s">
        <v>84</v>
      </c>
      <c r="E91" t="s">
        <v>68</v>
      </c>
      <c r="F91">
        <v>12</v>
      </c>
      <c r="G91">
        <f t="shared" si="76"/>
        <v>1305176.5148255546</v>
      </c>
      <c r="H91">
        <f t="shared" si="77"/>
        <v>105736.77046610764</v>
      </c>
      <c r="I91">
        <f t="shared" si="75"/>
        <v>391605.9980181292</v>
      </c>
      <c r="J91">
        <f t="shared" si="72"/>
        <v>309026.31458042312</v>
      </c>
      <c r="K91">
        <f t="shared" si="80"/>
        <v>479775.89774377877</v>
      </c>
      <c r="L91">
        <f t="shared" si="78"/>
        <v>1596635.9586655195</v>
      </c>
      <c r="M91">
        <f t="shared" si="69"/>
        <v>1000000</v>
      </c>
    </row>
    <row r="92" spans="1:13" x14ac:dyDescent="0.25">
      <c r="F92">
        <v>13</v>
      </c>
      <c r="G92">
        <f t="shared" si="76"/>
        <v>1596635.9586655195</v>
      </c>
      <c r="H92">
        <f t="shared" si="77"/>
        <v>133252.03696486034</v>
      </c>
      <c r="I92">
        <f t="shared" si="75"/>
        <v>479775.89774377877</v>
      </c>
      <c r="J92">
        <f t="shared" si="72"/>
        <v>376550.78223291453</v>
      </c>
      <c r="K92">
        <f t="shared" si="80"/>
        <v>585353.56868026371</v>
      </c>
      <c r="L92">
        <f t="shared" si="78"/>
        <v>1945512.3748700586</v>
      </c>
      <c r="M92">
        <f t="shared" si="69"/>
        <v>1000000</v>
      </c>
    </row>
    <row r="93" spans="1:13" x14ac:dyDescent="0.25">
      <c r="B93" t="s">
        <v>125</v>
      </c>
      <c r="F93">
        <v>14</v>
      </c>
      <c r="G93">
        <f t="shared" si="76"/>
        <v>1945512.3748700586</v>
      </c>
      <c r="H93">
        <f t="shared" si="77"/>
        <v>166389.87664513936</v>
      </c>
      <c r="I93">
        <f t="shared" si="75"/>
        <v>585353.56868026371</v>
      </c>
      <c r="J93">
        <f t="shared" si="72"/>
        <v>457300.30292030954</v>
      </c>
      <c r="K93">
        <f t="shared" si="80"/>
        <v>711648.9992899677</v>
      </c>
      <c r="L93">
        <f t="shared" si="78"/>
        <v>2362718.231754933</v>
      </c>
      <c r="M93">
        <f t="shared" si="69"/>
        <v>1000000</v>
      </c>
    </row>
    <row r="94" spans="1:13" x14ac:dyDescent="0.25">
      <c r="F94">
        <v>15</v>
      </c>
      <c r="G94">
        <f t="shared" si="76"/>
        <v>2362718.231754933</v>
      </c>
      <c r="H94">
        <f t="shared" si="77"/>
        <v>205577.02341024298</v>
      </c>
      <c r="I94">
        <f t="shared" si="75"/>
        <v>711648.9992899677</v>
      </c>
      <c r="J94">
        <f>(G94-H94+K94-I94)*0.24</f>
        <v>554003.68617422355</v>
      </c>
      <c r="K94">
        <f t="shared" si="80"/>
        <v>862856.48333787604</v>
      </c>
      <c r="L94">
        <f t="shared" si="78"/>
        <v>2862352.378566822</v>
      </c>
      <c r="M94">
        <f t="shared" si="69"/>
        <v>1000000</v>
      </c>
    </row>
    <row r="95" spans="1:13" x14ac:dyDescent="0.25">
      <c r="L95" t="s">
        <v>121</v>
      </c>
      <c r="M95">
        <f>SUM(M80:M94)</f>
        <v>9487764.3538104147</v>
      </c>
    </row>
    <row r="96" spans="1:13" x14ac:dyDescent="0.25">
      <c r="G96" t="s">
        <v>24</v>
      </c>
      <c r="H96">
        <v>50000</v>
      </c>
    </row>
    <row r="97" spans="1:13" x14ac:dyDescent="0.25">
      <c r="G97" t="s">
        <v>126</v>
      </c>
      <c r="H97">
        <v>1</v>
      </c>
      <c r="I97">
        <v>4</v>
      </c>
      <c r="J97">
        <v>3</v>
      </c>
      <c r="K97">
        <v>2</v>
      </c>
    </row>
    <row r="98" spans="1:13" x14ac:dyDescent="0.25">
      <c r="C98" t="s">
        <v>37</v>
      </c>
      <c r="D98" t="s">
        <v>73</v>
      </c>
      <c r="E98" t="s">
        <v>39</v>
      </c>
      <c r="G98" t="s">
        <v>27</v>
      </c>
      <c r="H98" t="s">
        <v>28</v>
      </c>
      <c r="I98" t="s">
        <v>30</v>
      </c>
      <c r="J98" t="s">
        <v>29</v>
      </c>
      <c r="K98" t="s">
        <v>31</v>
      </c>
      <c r="L98" t="s">
        <v>16</v>
      </c>
    </row>
    <row r="99" spans="1:13" x14ac:dyDescent="0.25">
      <c r="A99">
        <v>1</v>
      </c>
      <c r="B99" t="s">
        <v>113</v>
      </c>
      <c r="C99" t="s">
        <v>41</v>
      </c>
      <c r="D99" t="s">
        <v>43</v>
      </c>
      <c r="E99" t="s">
        <v>43</v>
      </c>
      <c r="F99">
        <v>1</v>
      </c>
      <c r="G99">
        <f>H96</f>
        <v>50000</v>
      </c>
      <c r="J99">
        <f>(G99-H99+K99)*0.24</f>
        <v>16800</v>
      </c>
      <c r="K99">
        <f>(G99-H99)*0.4</f>
        <v>20000</v>
      </c>
      <c r="L99">
        <f t="shared" ref="L99:L104" si="81">(G99-H99-I99+J99+K99)</f>
        <v>86800</v>
      </c>
      <c r="M99">
        <f>IF(L99&gt;1000000,1000000,L99)</f>
        <v>86800</v>
      </c>
    </row>
    <row r="100" spans="1:13" x14ac:dyDescent="0.25">
      <c r="A100">
        <v>2</v>
      </c>
      <c r="B100" t="s">
        <v>114</v>
      </c>
      <c r="C100" t="s">
        <v>43</v>
      </c>
      <c r="D100" t="s">
        <v>43</v>
      </c>
      <c r="E100" t="s">
        <v>43</v>
      </c>
      <c r="F100">
        <v>2</v>
      </c>
      <c r="G100">
        <f>L99</f>
        <v>86800</v>
      </c>
      <c r="J100">
        <f t="shared" ref="J100:J113" si="82">(G100-H100+K100)*0.24</f>
        <v>20832</v>
      </c>
      <c r="L100">
        <f t="shared" si="81"/>
        <v>107632</v>
      </c>
      <c r="M100">
        <f t="shared" ref="M100:M113" si="83">IF(L100&gt;1000000,1000000,L100)</f>
        <v>107632</v>
      </c>
    </row>
    <row r="101" spans="1:13" x14ac:dyDescent="0.25">
      <c r="A101">
        <v>3</v>
      </c>
      <c r="B101" t="s">
        <v>122</v>
      </c>
      <c r="C101" t="s">
        <v>45</v>
      </c>
      <c r="D101" t="s">
        <v>87</v>
      </c>
      <c r="E101" t="s">
        <v>49</v>
      </c>
      <c r="F101">
        <v>3</v>
      </c>
      <c r="G101">
        <f>L100</f>
        <v>107632</v>
      </c>
      <c r="I101">
        <f>K99</f>
        <v>20000</v>
      </c>
      <c r="J101">
        <f>(G101-H101+K101)*0.24</f>
        <v>36164.351999999999</v>
      </c>
      <c r="K101">
        <f t="shared" ref="K101:K113" si="84">(G101-H101)*0.4</f>
        <v>43052.800000000003</v>
      </c>
      <c r="L101">
        <f t="shared" si="81"/>
        <v>166849.152</v>
      </c>
      <c r="M101">
        <f t="shared" si="83"/>
        <v>166849.152</v>
      </c>
    </row>
    <row r="102" spans="1:13" x14ac:dyDescent="0.25">
      <c r="A102">
        <v>4</v>
      </c>
      <c r="B102" t="s">
        <v>114</v>
      </c>
      <c r="C102" t="s">
        <v>96</v>
      </c>
      <c r="D102" t="s">
        <v>96</v>
      </c>
      <c r="E102" t="s">
        <v>96</v>
      </c>
      <c r="F102">
        <v>4</v>
      </c>
      <c r="G102">
        <f>L101</f>
        <v>166849.152</v>
      </c>
      <c r="I102">
        <f t="shared" ref="I102:I113" si="85">K100</f>
        <v>0</v>
      </c>
      <c r="J102">
        <f>(G102-H102+K102)*0.24</f>
        <v>40043.796479999997</v>
      </c>
      <c r="L102">
        <f t="shared" si="81"/>
        <v>206892.94847999999</v>
      </c>
      <c r="M102">
        <f t="shared" si="83"/>
        <v>206892.94847999999</v>
      </c>
    </row>
    <row r="103" spans="1:13" x14ac:dyDescent="0.25">
      <c r="A103">
        <v>5</v>
      </c>
      <c r="B103" t="s">
        <v>122</v>
      </c>
      <c r="C103" t="s">
        <v>97</v>
      </c>
      <c r="D103" t="s">
        <v>98</v>
      </c>
      <c r="E103" t="s">
        <v>53</v>
      </c>
      <c r="F103">
        <v>5</v>
      </c>
      <c r="G103">
        <f>L102</f>
        <v>206892.94847999999</v>
      </c>
      <c r="I103">
        <f t="shared" si="85"/>
        <v>43052.800000000003</v>
      </c>
      <c r="J103">
        <f>(G103-H103+K103)*0.24</f>
        <v>69516.03068928</v>
      </c>
      <c r="K103">
        <f>(G103-H103)*0.4</f>
        <v>82757.179392000005</v>
      </c>
      <c r="L103">
        <f t="shared" si="81"/>
        <v>316113.35856128001</v>
      </c>
      <c r="M103">
        <f t="shared" si="83"/>
        <v>316113.35856128001</v>
      </c>
    </row>
    <row r="104" spans="1:13" x14ac:dyDescent="0.25">
      <c r="A104">
        <v>6</v>
      </c>
      <c r="B104" t="s">
        <v>123</v>
      </c>
      <c r="C104" t="s">
        <v>53</v>
      </c>
      <c r="D104" t="s">
        <v>53</v>
      </c>
      <c r="E104" t="s">
        <v>53</v>
      </c>
      <c r="F104">
        <v>6</v>
      </c>
      <c r="G104">
        <f>L103</f>
        <v>316113.35856128001</v>
      </c>
      <c r="H104">
        <f>J99</f>
        <v>16800</v>
      </c>
      <c r="I104">
        <f t="shared" si="85"/>
        <v>0</v>
      </c>
      <c r="J104">
        <f>(G104-H104+K104)*0.24</f>
        <v>71835.206054707203</v>
      </c>
      <c r="L104">
        <f t="shared" si="81"/>
        <v>371148.56461598724</v>
      </c>
      <c r="M104">
        <f t="shared" si="83"/>
        <v>371148.56461598724</v>
      </c>
    </row>
    <row r="105" spans="1:13" x14ac:dyDescent="0.25">
      <c r="A105">
        <v>7</v>
      </c>
      <c r="B105" t="s">
        <v>124</v>
      </c>
      <c r="C105" t="s">
        <v>99</v>
      </c>
      <c r="D105" t="s">
        <v>100</v>
      </c>
      <c r="E105" t="s">
        <v>101</v>
      </c>
      <c r="F105">
        <v>7</v>
      </c>
      <c r="G105">
        <f t="shared" ref="G105:G113" si="86">L104</f>
        <v>371148.56461598724</v>
      </c>
      <c r="H105">
        <f t="shared" ref="H105:H113" si="87">J100</f>
        <v>20832</v>
      </c>
      <c r="I105">
        <f>K103</f>
        <v>82757.179392000005</v>
      </c>
      <c r="J105">
        <f>(G105-H105+K105)*0.24</f>
        <v>117706.36571097172</v>
      </c>
      <c r="K105">
        <f t="shared" si="84"/>
        <v>140126.62584639489</v>
      </c>
      <c r="L105">
        <f t="shared" ref="L105:L113" si="88">(G105-H105-I105+J105+K105)</f>
        <v>525392.37678135384</v>
      </c>
      <c r="M105">
        <f t="shared" si="83"/>
        <v>525392.37678135384</v>
      </c>
    </row>
    <row r="106" spans="1:13" x14ac:dyDescent="0.25">
      <c r="A106">
        <v>8</v>
      </c>
      <c r="B106" t="s">
        <v>123</v>
      </c>
      <c r="C106" t="s">
        <v>101</v>
      </c>
      <c r="D106" t="s">
        <v>101</v>
      </c>
      <c r="E106" t="s">
        <v>101</v>
      </c>
      <c r="F106">
        <v>8</v>
      </c>
      <c r="G106">
        <f t="shared" si="86"/>
        <v>525392.37678135384</v>
      </c>
      <c r="H106">
        <f t="shared" si="87"/>
        <v>36164.351999999999</v>
      </c>
      <c r="I106">
        <f t="shared" si="85"/>
        <v>0</v>
      </c>
      <c r="J106">
        <f t="shared" si="82"/>
        <v>117414.72594752492</v>
      </c>
      <c r="L106">
        <f t="shared" si="88"/>
        <v>606642.75072887877</v>
      </c>
      <c r="M106">
        <f t="shared" si="83"/>
        <v>606642.75072887877</v>
      </c>
    </row>
    <row r="107" spans="1:13" x14ac:dyDescent="0.25">
      <c r="A107">
        <v>9</v>
      </c>
      <c r="B107" t="s">
        <v>124</v>
      </c>
      <c r="C107" t="s">
        <v>102</v>
      </c>
      <c r="D107" t="s">
        <v>103</v>
      </c>
      <c r="E107" t="s">
        <v>62</v>
      </c>
      <c r="F107">
        <v>9</v>
      </c>
      <c r="G107">
        <f t="shared" si="86"/>
        <v>606642.75072887877</v>
      </c>
      <c r="H107">
        <f t="shared" si="87"/>
        <v>40043.796479999997</v>
      </c>
      <c r="I107">
        <f t="shared" si="85"/>
        <v>140126.62584639489</v>
      </c>
      <c r="J107">
        <f t="shared" si="82"/>
        <v>190377.24862762325</v>
      </c>
      <c r="K107">
        <f t="shared" si="84"/>
        <v>226639.58169955152</v>
      </c>
      <c r="L107">
        <f t="shared" si="88"/>
        <v>843489.15872965869</v>
      </c>
      <c r="M107">
        <f t="shared" si="83"/>
        <v>843489.15872965869</v>
      </c>
    </row>
    <row r="108" spans="1:13" x14ac:dyDescent="0.25">
      <c r="A108">
        <v>10</v>
      </c>
      <c r="B108" t="s">
        <v>123</v>
      </c>
      <c r="C108" t="s">
        <v>62</v>
      </c>
      <c r="D108" t="s">
        <v>62</v>
      </c>
      <c r="E108" t="s">
        <v>62</v>
      </c>
      <c r="F108">
        <v>10</v>
      </c>
      <c r="G108">
        <f t="shared" si="86"/>
        <v>843489.15872965869</v>
      </c>
      <c r="H108">
        <f t="shared" si="87"/>
        <v>69516.03068928</v>
      </c>
      <c r="I108">
        <f t="shared" si="85"/>
        <v>0</v>
      </c>
      <c r="J108">
        <f t="shared" si="82"/>
        <v>185753.55072969088</v>
      </c>
      <c r="L108">
        <f t="shared" si="88"/>
        <v>959726.6787700695</v>
      </c>
      <c r="M108">
        <f t="shared" si="83"/>
        <v>959726.6787700695</v>
      </c>
    </row>
    <row r="109" spans="1:13" x14ac:dyDescent="0.25">
      <c r="A109">
        <v>11</v>
      </c>
      <c r="B109" t="s">
        <v>124</v>
      </c>
      <c r="C109" t="s">
        <v>104</v>
      </c>
      <c r="D109" t="s">
        <v>105</v>
      </c>
      <c r="E109" t="s">
        <v>106</v>
      </c>
      <c r="F109">
        <v>11</v>
      </c>
      <c r="G109">
        <f t="shared" si="86"/>
        <v>959726.6787700695</v>
      </c>
      <c r="H109">
        <f t="shared" si="87"/>
        <v>71835.206054707203</v>
      </c>
      <c r="I109">
        <f t="shared" si="85"/>
        <v>226639.58169955152</v>
      </c>
      <c r="J109">
        <f>(G109-H109+K109)*0.24</f>
        <v>298331.53483236168</v>
      </c>
      <c r="K109">
        <f t="shared" si="84"/>
        <v>355156.58908614493</v>
      </c>
      <c r="L109">
        <f t="shared" si="88"/>
        <v>1314740.0149343174</v>
      </c>
      <c r="M109">
        <f t="shared" si="83"/>
        <v>1000000</v>
      </c>
    </row>
    <row r="110" spans="1:13" x14ac:dyDescent="0.25">
      <c r="A110">
        <v>12</v>
      </c>
      <c r="B110" t="s">
        <v>123</v>
      </c>
      <c r="C110" t="s">
        <v>106</v>
      </c>
      <c r="D110" t="s">
        <v>106</v>
      </c>
      <c r="E110" t="s">
        <v>106</v>
      </c>
      <c r="F110">
        <v>12</v>
      </c>
      <c r="G110">
        <f t="shared" si="86"/>
        <v>1314740.0149343174</v>
      </c>
      <c r="H110">
        <f t="shared" si="87"/>
        <v>117706.36571097172</v>
      </c>
      <c r="I110">
        <f t="shared" si="85"/>
        <v>0</v>
      </c>
      <c r="J110">
        <f t="shared" si="82"/>
        <v>287288.07581360301</v>
      </c>
      <c r="L110">
        <f t="shared" si="88"/>
        <v>1484321.7250369489</v>
      </c>
      <c r="M110">
        <f t="shared" si="83"/>
        <v>1000000</v>
      </c>
    </row>
    <row r="111" spans="1:13" x14ac:dyDescent="0.25">
      <c r="F111">
        <v>13</v>
      </c>
      <c r="G111">
        <f t="shared" si="86"/>
        <v>1484321.7250369489</v>
      </c>
      <c r="H111">
        <f t="shared" si="87"/>
        <v>117414.72594752492</v>
      </c>
      <c r="I111">
        <f t="shared" si="85"/>
        <v>355156.58908614493</v>
      </c>
      <c r="J111">
        <f t="shared" si="82"/>
        <v>459280.75169404648</v>
      </c>
      <c r="K111">
        <f t="shared" si="84"/>
        <v>546762.79963576968</v>
      </c>
      <c r="L111">
        <f t="shared" si="88"/>
        <v>2017793.9613330951</v>
      </c>
      <c r="M111">
        <f t="shared" si="83"/>
        <v>1000000</v>
      </c>
    </row>
    <row r="112" spans="1:13" x14ac:dyDescent="0.25">
      <c r="F112">
        <v>14</v>
      </c>
      <c r="G112">
        <f t="shared" si="86"/>
        <v>2017793.9613330951</v>
      </c>
      <c r="H112">
        <f t="shared" si="87"/>
        <v>190377.24862762325</v>
      </c>
      <c r="I112">
        <f t="shared" si="85"/>
        <v>0</v>
      </c>
      <c r="J112">
        <f t="shared" si="82"/>
        <v>438580.01104931324</v>
      </c>
      <c r="L112">
        <f t="shared" si="88"/>
        <v>2265996.723754785</v>
      </c>
      <c r="M112">
        <f t="shared" si="83"/>
        <v>1000000</v>
      </c>
    </row>
    <row r="113" spans="6:13" x14ac:dyDescent="0.25">
      <c r="F113">
        <v>15</v>
      </c>
      <c r="G113">
        <f t="shared" si="86"/>
        <v>2265996.723754785</v>
      </c>
      <c r="H113">
        <f t="shared" si="87"/>
        <v>185753.55072969088</v>
      </c>
      <c r="I113">
        <f t="shared" si="85"/>
        <v>546762.79963576968</v>
      </c>
      <c r="J113">
        <f t="shared" si="82"/>
        <v>698961.70613643155</v>
      </c>
      <c r="K113">
        <f t="shared" si="84"/>
        <v>832097.26921003778</v>
      </c>
      <c r="L113">
        <f t="shared" si="88"/>
        <v>3064539.348735794</v>
      </c>
      <c r="M113">
        <f t="shared" si="83"/>
        <v>1000000</v>
      </c>
    </row>
    <row r="114" spans="6:13" x14ac:dyDescent="0.25">
      <c r="L114" t="s">
        <v>121</v>
      </c>
      <c r="M114">
        <f>SUM(M99:M113)</f>
        <v>9190686.9886672273</v>
      </c>
    </row>
    <row r="115" spans="6:13" x14ac:dyDescent="0.25">
      <c r="G115" t="s">
        <v>25</v>
      </c>
      <c r="H115">
        <v>50000</v>
      </c>
    </row>
    <row r="116" spans="6:13" x14ac:dyDescent="0.25">
      <c r="G116" t="s">
        <v>126</v>
      </c>
      <c r="H116">
        <v>1</v>
      </c>
      <c r="I116">
        <v>3</v>
      </c>
      <c r="J116">
        <v>4</v>
      </c>
      <c r="K116">
        <v>2</v>
      </c>
    </row>
    <row r="117" spans="6:13" x14ac:dyDescent="0.25">
      <c r="G117" t="s">
        <v>27</v>
      </c>
      <c r="H117" t="s">
        <v>28</v>
      </c>
      <c r="I117" t="s">
        <v>30</v>
      </c>
      <c r="J117" t="s">
        <v>29</v>
      </c>
      <c r="K117" t="s">
        <v>31</v>
      </c>
      <c r="L117" t="s">
        <v>16</v>
      </c>
    </row>
    <row r="118" spans="6:13" x14ac:dyDescent="0.25">
      <c r="F118">
        <v>1</v>
      </c>
      <c r="G118">
        <f>H115</f>
        <v>50000</v>
      </c>
      <c r="J118">
        <f>(G118-H118-I118+K118)*0.24</f>
        <v>16800</v>
      </c>
      <c r="K118">
        <f>(G118-H118)*0.4</f>
        <v>20000</v>
      </c>
      <c r="L118">
        <f t="shared" ref="L118:L123" si="89">(G118-H118-I118+J118+K118)</f>
        <v>86800</v>
      </c>
      <c r="M118">
        <f>IF(L118&gt;1000000,1000000,L118)</f>
        <v>86800</v>
      </c>
    </row>
    <row r="119" spans="6:13" x14ac:dyDescent="0.25">
      <c r="F119">
        <v>2</v>
      </c>
      <c r="G119">
        <f>L118</f>
        <v>86800</v>
      </c>
      <c r="J119">
        <f t="shared" ref="J119:J132" si="90">(G119-H119-I119+K119)*0.24</f>
        <v>20832</v>
      </c>
      <c r="L119">
        <f t="shared" si="89"/>
        <v>107632</v>
      </c>
      <c r="M119">
        <f t="shared" ref="M119:M132" si="91">IF(L119&gt;1000000,1000000,L119)</f>
        <v>107632</v>
      </c>
    </row>
    <row r="120" spans="6:13" x14ac:dyDescent="0.25">
      <c r="F120">
        <v>3</v>
      </c>
      <c r="G120">
        <f>L119</f>
        <v>107632</v>
      </c>
      <c r="I120">
        <f>K118</f>
        <v>20000</v>
      </c>
      <c r="J120">
        <f t="shared" si="90"/>
        <v>31364.351999999999</v>
      </c>
      <c r="K120">
        <f>(G120-H120)*0.4</f>
        <v>43052.800000000003</v>
      </c>
      <c r="L120">
        <f t="shared" si="89"/>
        <v>162049.152</v>
      </c>
      <c r="M120">
        <f t="shared" si="91"/>
        <v>162049.152</v>
      </c>
    </row>
    <row r="121" spans="6:13" x14ac:dyDescent="0.25">
      <c r="F121">
        <v>4</v>
      </c>
      <c r="G121">
        <f>L120</f>
        <v>162049.152</v>
      </c>
      <c r="I121">
        <f t="shared" ref="I121:I132" si="92">K119</f>
        <v>0</v>
      </c>
      <c r="J121">
        <f t="shared" si="90"/>
        <v>38891.796479999997</v>
      </c>
      <c r="L121">
        <f t="shared" si="89"/>
        <v>200940.94847999999</v>
      </c>
      <c r="M121">
        <f t="shared" si="91"/>
        <v>200940.94847999999</v>
      </c>
    </row>
    <row r="122" spans="6:13" x14ac:dyDescent="0.25">
      <c r="F122">
        <v>5</v>
      </c>
      <c r="G122">
        <f>L121</f>
        <v>200940.94847999999</v>
      </c>
      <c r="I122">
        <f t="shared" si="92"/>
        <v>43052.800000000003</v>
      </c>
      <c r="J122">
        <f>(G122-H122-I122+K122)*0.24</f>
        <v>57183.486689279991</v>
      </c>
      <c r="K122">
        <f t="shared" ref="K122" si="93">(G122-H122)*0.4</f>
        <v>80376.379392000003</v>
      </c>
      <c r="L122">
        <f t="shared" si="89"/>
        <v>295448.01456127997</v>
      </c>
      <c r="M122">
        <f t="shared" si="91"/>
        <v>295448.01456127997</v>
      </c>
    </row>
    <row r="123" spans="6:13" x14ac:dyDescent="0.25">
      <c r="F123">
        <v>6</v>
      </c>
      <c r="G123">
        <f>L122</f>
        <v>295448.01456127997</v>
      </c>
      <c r="H123">
        <f>J118</f>
        <v>16800</v>
      </c>
      <c r="I123">
        <f t="shared" si="92"/>
        <v>0</v>
      </c>
      <c r="J123">
        <f>(G123-H123-I123+K123)*0.24</f>
        <v>66875.523494707188</v>
      </c>
      <c r="L123">
        <f t="shared" si="89"/>
        <v>345523.53805598716</v>
      </c>
      <c r="M123">
        <f t="shared" si="91"/>
        <v>345523.53805598716</v>
      </c>
    </row>
    <row r="124" spans="6:13" x14ac:dyDescent="0.25">
      <c r="F124">
        <v>7</v>
      </c>
      <c r="G124">
        <f t="shared" ref="G124:G132" si="94">L123</f>
        <v>345523.53805598716</v>
      </c>
      <c r="H124">
        <f t="shared" ref="H124:H132" si="95">J119</f>
        <v>20832</v>
      </c>
      <c r="I124">
        <f t="shared" si="92"/>
        <v>80376.379392000003</v>
      </c>
      <c r="J124">
        <f t="shared" si="90"/>
        <v>89806.025732731679</v>
      </c>
      <c r="K124">
        <f t="shared" ref="K124" si="96">(G124-H124)*0.4</f>
        <v>129876.61522239487</v>
      </c>
      <c r="L124">
        <f t="shared" ref="L124:L132" si="97">(G124-H124-I124+J124+K124)</f>
        <v>463997.79961911374</v>
      </c>
      <c r="M124">
        <f t="shared" si="91"/>
        <v>463997.79961911374</v>
      </c>
    </row>
    <row r="125" spans="6:13" x14ac:dyDescent="0.25">
      <c r="F125">
        <v>8</v>
      </c>
      <c r="G125">
        <f t="shared" si="94"/>
        <v>463997.79961911374</v>
      </c>
      <c r="H125">
        <f t="shared" si="95"/>
        <v>31364.351999999999</v>
      </c>
      <c r="I125">
        <f t="shared" si="92"/>
        <v>0</v>
      </c>
      <c r="J125">
        <f t="shared" si="90"/>
        <v>103832.02742858729</v>
      </c>
      <c r="L125">
        <f t="shared" si="97"/>
        <v>536465.47504770104</v>
      </c>
      <c r="M125">
        <f t="shared" si="91"/>
        <v>536465.47504770104</v>
      </c>
    </row>
    <row r="126" spans="6:13" x14ac:dyDescent="0.25">
      <c r="F126">
        <v>9</v>
      </c>
      <c r="G126">
        <f t="shared" si="94"/>
        <v>536465.47504770104</v>
      </c>
      <c r="H126">
        <f t="shared" si="95"/>
        <v>38891.796479999997</v>
      </c>
      <c r="I126">
        <f t="shared" si="92"/>
        <v>129876.61522239487</v>
      </c>
      <c r="J126">
        <f t="shared" si="90"/>
        <v>136014.36834537276</v>
      </c>
      <c r="K126">
        <f t="shared" ref="K126" si="98">(G126-H126)*0.4</f>
        <v>199029.47142708043</v>
      </c>
      <c r="L126">
        <f t="shared" si="97"/>
        <v>702740.90311775939</v>
      </c>
      <c r="M126">
        <f t="shared" si="91"/>
        <v>702740.90311775939</v>
      </c>
    </row>
    <row r="127" spans="6:13" x14ac:dyDescent="0.25">
      <c r="F127">
        <v>10</v>
      </c>
      <c r="G127">
        <f t="shared" si="94"/>
        <v>702740.90311775939</v>
      </c>
      <c r="H127">
        <f t="shared" si="95"/>
        <v>57183.486689279991</v>
      </c>
      <c r="I127">
        <f t="shared" si="92"/>
        <v>0</v>
      </c>
      <c r="J127">
        <f t="shared" si="90"/>
        <v>154933.77994283504</v>
      </c>
      <c r="L127">
        <f t="shared" si="97"/>
        <v>800491.19637131435</v>
      </c>
      <c r="M127">
        <f t="shared" si="91"/>
        <v>800491.19637131435</v>
      </c>
    </row>
    <row r="128" spans="6:13" x14ac:dyDescent="0.25">
      <c r="F128">
        <v>11</v>
      </c>
      <c r="G128">
        <f t="shared" si="94"/>
        <v>800491.19637131435</v>
      </c>
      <c r="H128">
        <f t="shared" si="95"/>
        <v>66875.523494707188</v>
      </c>
      <c r="I128">
        <f t="shared" si="92"/>
        <v>199029.47142708043</v>
      </c>
      <c r="J128">
        <f t="shared" si="90"/>
        <v>198727.7929440407</v>
      </c>
      <c r="K128">
        <f t="shared" ref="K128" si="99">(G128-H128)*0.4</f>
        <v>293446.26915064285</v>
      </c>
      <c r="L128">
        <f t="shared" si="97"/>
        <v>1026760.2635442102</v>
      </c>
      <c r="M128">
        <f t="shared" si="91"/>
        <v>1000000</v>
      </c>
    </row>
    <row r="129" spans="2:13" x14ac:dyDescent="0.25">
      <c r="F129">
        <v>12</v>
      </c>
      <c r="G129">
        <f t="shared" si="94"/>
        <v>1026760.2635442102</v>
      </c>
      <c r="H129">
        <f t="shared" si="95"/>
        <v>89806.025732731679</v>
      </c>
      <c r="I129">
        <f t="shared" si="92"/>
        <v>0</v>
      </c>
      <c r="J129">
        <f t="shared" si="90"/>
        <v>224869.01707475484</v>
      </c>
      <c r="L129">
        <f t="shared" si="97"/>
        <v>1161823.2548862335</v>
      </c>
      <c r="M129">
        <f t="shared" si="91"/>
        <v>1000000</v>
      </c>
    </row>
    <row r="130" spans="2:13" x14ac:dyDescent="0.25">
      <c r="F130">
        <v>13</v>
      </c>
      <c r="G130">
        <f t="shared" si="94"/>
        <v>1161823.2548862335</v>
      </c>
      <c r="H130">
        <f t="shared" si="95"/>
        <v>103832.02742858729</v>
      </c>
      <c r="I130">
        <f t="shared" si="92"/>
        <v>293446.26915064285</v>
      </c>
      <c r="J130">
        <f t="shared" si="90"/>
        <v>285057.9478296148</v>
      </c>
      <c r="K130">
        <f t="shared" ref="K130" si="100">(G130-H130)*0.4</f>
        <v>423196.49098305852</v>
      </c>
      <c r="L130">
        <f t="shared" si="97"/>
        <v>1472799.3971196767</v>
      </c>
      <c r="M130">
        <f t="shared" si="91"/>
        <v>1000000</v>
      </c>
    </row>
    <row r="131" spans="2:13" x14ac:dyDescent="0.25">
      <c r="F131">
        <v>14</v>
      </c>
      <c r="G131">
        <f t="shared" si="94"/>
        <v>1472799.3971196767</v>
      </c>
      <c r="H131">
        <f t="shared" si="95"/>
        <v>136014.36834537276</v>
      </c>
      <c r="I131">
        <f t="shared" si="92"/>
        <v>0</v>
      </c>
      <c r="J131">
        <f t="shared" si="90"/>
        <v>320828.40690583293</v>
      </c>
      <c r="L131">
        <f t="shared" si="97"/>
        <v>1657613.4356801368</v>
      </c>
      <c r="M131">
        <f t="shared" si="91"/>
        <v>1000000</v>
      </c>
    </row>
    <row r="132" spans="2:13" x14ac:dyDescent="0.25">
      <c r="F132">
        <v>15</v>
      </c>
      <c r="G132">
        <f t="shared" si="94"/>
        <v>1657613.4356801368</v>
      </c>
      <c r="H132">
        <f t="shared" si="95"/>
        <v>154933.77994283504</v>
      </c>
      <c r="I132">
        <f t="shared" si="92"/>
        <v>423196.49098305852</v>
      </c>
      <c r="J132">
        <f t="shared" si="90"/>
        <v>403333.20649179938</v>
      </c>
      <c r="K132">
        <f t="shared" ref="K132" si="101">(G132-H132)*0.4</f>
        <v>601071.86229492072</v>
      </c>
      <c r="L132">
        <f t="shared" si="97"/>
        <v>2083888.2335409634</v>
      </c>
      <c r="M132">
        <f t="shared" si="91"/>
        <v>1000000</v>
      </c>
    </row>
    <row r="133" spans="2:13" x14ac:dyDescent="0.25">
      <c r="L133" t="s">
        <v>121</v>
      </c>
      <c r="M133">
        <f>SUM(M118:M132)</f>
        <v>8702089.0272531547</v>
      </c>
    </row>
    <row r="137" spans="2:13" x14ac:dyDescent="0.25">
      <c r="B137" t="s">
        <v>275</v>
      </c>
      <c r="G137" t="s">
        <v>25</v>
      </c>
      <c r="H137">
        <v>50000</v>
      </c>
      <c r="J137" t="s">
        <v>361</v>
      </c>
      <c r="K137">
        <v>0.24</v>
      </c>
      <c r="L137" t="s">
        <v>362</v>
      </c>
      <c r="M137">
        <v>0.4</v>
      </c>
    </row>
    <row r="138" spans="2:13" ht="13.8" customHeight="1" x14ac:dyDescent="0.25">
      <c r="B138" s="24" t="s">
        <v>276</v>
      </c>
      <c r="G138" s="23" t="s">
        <v>275</v>
      </c>
      <c r="H138" s="23"/>
    </row>
    <row r="139" spans="2:13" x14ac:dyDescent="0.25">
      <c r="B139" s="24"/>
      <c r="G139" t="s">
        <v>27</v>
      </c>
      <c r="H139" t="s">
        <v>364</v>
      </c>
      <c r="I139" t="s">
        <v>284</v>
      </c>
      <c r="J139" t="s">
        <v>363</v>
      </c>
      <c r="K139" t="s">
        <v>247</v>
      </c>
      <c r="L139" t="s">
        <v>16</v>
      </c>
      <c r="M139" t="s">
        <v>279</v>
      </c>
    </row>
    <row r="140" spans="2:13" x14ac:dyDescent="0.25">
      <c r="B140" s="24"/>
      <c r="F140">
        <v>1</v>
      </c>
      <c r="G140">
        <f>H137</f>
        <v>50000</v>
      </c>
      <c r="H140">
        <f>INT(G140*$K$137)</f>
        <v>12000</v>
      </c>
      <c r="I140">
        <f>G140+H140</f>
        <v>62000</v>
      </c>
      <c r="J140">
        <f>INT(I140*$M$137)</f>
        <v>24800</v>
      </c>
      <c r="K140">
        <f>I140+J140</f>
        <v>86800</v>
      </c>
      <c r="L140">
        <f>K140</f>
        <v>86800</v>
      </c>
    </row>
    <row r="141" spans="2:13" ht="13.2" customHeight="1" x14ac:dyDescent="0.25">
      <c r="B141" s="25" t="s">
        <v>277</v>
      </c>
      <c r="F141">
        <v>2</v>
      </c>
      <c r="G141">
        <f>L140-M140</f>
        <v>86800</v>
      </c>
      <c r="H141">
        <f>INT(G141*$K$137)</f>
        <v>20832</v>
      </c>
      <c r="I141">
        <f>G141+H141</f>
        <v>107632</v>
      </c>
      <c r="J141">
        <f>INT(I141*$M$137)</f>
        <v>43052</v>
      </c>
      <c r="K141">
        <f>I141+J141</f>
        <v>150684</v>
      </c>
      <c r="L141">
        <f>K141-J140</f>
        <v>125884</v>
      </c>
    </row>
    <row r="142" spans="2:13" x14ac:dyDescent="0.25">
      <c r="B142" s="25"/>
      <c r="F142">
        <v>3</v>
      </c>
      <c r="G142">
        <f>L141-M141</f>
        <v>125884</v>
      </c>
      <c r="H142">
        <f>INT(G142*$K$137)</f>
        <v>30212</v>
      </c>
      <c r="I142">
        <f>G142+H142</f>
        <v>156096</v>
      </c>
      <c r="J142">
        <f>INT(I142*$M$137)</f>
        <v>62438</v>
      </c>
      <c r="K142">
        <f>I142+J142</f>
        <v>218534</v>
      </c>
      <c r="L142">
        <f t="shared" ref="L142:L153" si="102">K142-J141</f>
        <v>175482</v>
      </c>
    </row>
    <row r="143" spans="2:13" ht="13.8" customHeight="1" x14ac:dyDescent="0.25">
      <c r="B143" s="24" t="s">
        <v>278</v>
      </c>
      <c r="F143">
        <v>4</v>
      </c>
      <c r="G143">
        <f t="shared" ref="G143:G153" si="103">L142-M142</f>
        <v>175482</v>
      </c>
      <c r="H143">
        <f t="shared" ref="H143:H153" si="104">INT(G143*$K$137)</f>
        <v>42115</v>
      </c>
      <c r="I143">
        <f t="shared" ref="I143:I153" si="105">G143+H143</f>
        <v>217597</v>
      </c>
      <c r="J143">
        <f t="shared" ref="J143:J152" si="106">INT(I143*$M$137)</f>
        <v>87038</v>
      </c>
      <c r="K143">
        <f t="shared" ref="K143:K153" si="107">I143+J143</f>
        <v>304635</v>
      </c>
      <c r="L143">
        <f t="shared" si="102"/>
        <v>242197</v>
      </c>
    </row>
    <row r="144" spans="2:13" x14ac:dyDescent="0.25">
      <c r="B144" s="24"/>
      <c r="F144">
        <v>5</v>
      </c>
      <c r="G144">
        <f t="shared" si="103"/>
        <v>242197</v>
      </c>
      <c r="H144">
        <f>INT(G144*$K$137)</f>
        <v>58127</v>
      </c>
      <c r="I144">
        <f t="shared" si="105"/>
        <v>300324</v>
      </c>
      <c r="J144">
        <f t="shared" si="106"/>
        <v>120129</v>
      </c>
      <c r="K144">
        <f t="shared" si="107"/>
        <v>420453</v>
      </c>
      <c r="L144">
        <f t="shared" si="102"/>
        <v>333415</v>
      </c>
      <c r="M144">
        <f>H140</f>
        <v>12000</v>
      </c>
    </row>
    <row r="145" spans="2:13" x14ac:dyDescent="0.25">
      <c r="B145" s="24"/>
      <c r="F145">
        <v>6</v>
      </c>
      <c r="G145">
        <f t="shared" si="103"/>
        <v>321415</v>
      </c>
      <c r="H145">
        <f t="shared" si="104"/>
        <v>77139</v>
      </c>
      <c r="I145">
        <f t="shared" si="105"/>
        <v>398554</v>
      </c>
      <c r="J145">
        <f t="shared" si="106"/>
        <v>159421</v>
      </c>
      <c r="K145">
        <f t="shared" si="107"/>
        <v>557975</v>
      </c>
      <c r="L145">
        <f t="shared" si="102"/>
        <v>437846</v>
      </c>
      <c r="M145">
        <f t="shared" ref="M145:M153" si="108">H141</f>
        <v>20832</v>
      </c>
    </row>
    <row r="146" spans="2:13" x14ac:dyDescent="0.25">
      <c r="B146" s="24"/>
      <c r="F146">
        <v>7</v>
      </c>
      <c r="G146">
        <f t="shared" si="103"/>
        <v>417014</v>
      </c>
      <c r="H146">
        <f>INT(G146*$K$137)</f>
        <v>100083</v>
      </c>
      <c r="I146">
        <f t="shared" si="105"/>
        <v>517097</v>
      </c>
      <c r="J146">
        <f>INT(I146*$M$137)</f>
        <v>206838</v>
      </c>
      <c r="K146">
        <f t="shared" si="107"/>
        <v>723935</v>
      </c>
      <c r="L146">
        <f t="shared" si="102"/>
        <v>564514</v>
      </c>
      <c r="M146">
        <f t="shared" si="108"/>
        <v>30212</v>
      </c>
    </row>
    <row r="147" spans="2:13" x14ac:dyDescent="0.25">
      <c r="B147" s="24"/>
      <c r="F147">
        <v>8</v>
      </c>
      <c r="G147">
        <f t="shared" si="103"/>
        <v>534302</v>
      </c>
      <c r="H147">
        <f t="shared" si="104"/>
        <v>128232</v>
      </c>
      <c r="I147">
        <f t="shared" si="105"/>
        <v>662534</v>
      </c>
      <c r="J147">
        <f t="shared" si="106"/>
        <v>265013</v>
      </c>
      <c r="K147">
        <f t="shared" si="107"/>
        <v>927547</v>
      </c>
      <c r="L147">
        <f t="shared" si="102"/>
        <v>720709</v>
      </c>
      <c r="M147">
        <f t="shared" si="108"/>
        <v>42115</v>
      </c>
    </row>
    <row r="148" spans="2:13" x14ac:dyDescent="0.25">
      <c r="B148" s="24"/>
      <c r="F148">
        <v>9</v>
      </c>
      <c r="G148">
        <f t="shared" si="103"/>
        <v>678594</v>
      </c>
      <c r="H148">
        <f t="shared" si="104"/>
        <v>162862</v>
      </c>
      <c r="I148">
        <f t="shared" si="105"/>
        <v>841456</v>
      </c>
      <c r="J148">
        <f t="shared" si="106"/>
        <v>336582</v>
      </c>
      <c r="K148">
        <f t="shared" si="107"/>
        <v>1178038</v>
      </c>
      <c r="L148">
        <f t="shared" si="102"/>
        <v>913025</v>
      </c>
      <c r="M148">
        <f t="shared" si="108"/>
        <v>58127</v>
      </c>
    </row>
    <row r="149" spans="2:13" x14ac:dyDescent="0.25">
      <c r="B149" s="24"/>
      <c r="F149">
        <v>10</v>
      </c>
      <c r="G149">
        <f t="shared" si="103"/>
        <v>854898</v>
      </c>
      <c r="H149">
        <f t="shared" si="104"/>
        <v>205175</v>
      </c>
      <c r="I149">
        <f t="shared" si="105"/>
        <v>1060073</v>
      </c>
      <c r="J149">
        <f>INT(I149*$M$137)</f>
        <v>424029</v>
      </c>
      <c r="K149">
        <f>I149+J149</f>
        <v>1484102</v>
      </c>
      <c r="L149">
        <f t="shared" si="102"/>
        <v>1147520</v>
      </c>
      <c r="M149">
        <f t="shared" si="108"/>
        <v>77139</v>
      </c>
    </row>
    <row r="150" spans="2:13" x14ac:dyDescent="0.25">
      <c r="B150" s="6"/>
      <c r="F150">
        <v>11</v>
      </c>
      <c r="G150">
        <f t="shared" si="103"/>
        <v>1070381</v>
      </c>
      <c r="H150">
        <f>INT(G150*$K$137)</f>
        <v>256891</v>
      </c>
      <c r="I150">
        <f t="shared" si="105"/>
        <v>1327272</v>
      </c>
      <c r="J150">
        <f t="shared" si="106"/>
        <v>530908</v>
      </c>
      <c r="K150">
        <f t="shared" si="107"/>
        <v>1858180</v>
      </c>
      <c r="L150">
        <f t="shared" si="102"/>
        <v>1434151</v>
      </c>
      <c r="M150">
        <f t="shared" si="108"/>
        <v>100083</v>
      </c>
    </row>
    <row r="151" spans="2:13" x14ac:dyDescent="0.25">
      <c r="F151">
        <v>12</v>
      </c>
      <c r="G151">
        <f t="shared" si="103"/>
        <v>1334068</v>
      </c>
      <c r="H151">
        <f t="shared" si="104"/>
        <v>320176</v>
      </c>
      <c r="I151">
        <f>G151+H151</f>
        <v>1654244</v>
      </c>
      <c r="J151">
        <f t="shared" si="106"/>
        <v>661697</v>
      </c>
      <c r="K151">
        <f t="shared" si="107"/>
        <v>2315941</v>
      </c>
      <c r="L151">
        <f t="shared" si="102"/>
        <v>1785033</v>
      </c>
      <c r="M151">
        <f t="shared" si="108"/>
        <v>128232</v>
      </c>
    </row>
    <row r="152" spans="2:13" x14ac:dyDescent="0.25">
      <c r="F152">
        <v>13</v>
      </c>
      <c r="G152">
        <f t="shared" si="103"/>
        <v>1656801</v>
      </c>
      <c r="H152">
        <f t="shared" si="104"/>
        <v>397632</v>
      </c>
      <c r="I152">
        <f t="shared" si="105"/>
        <v>2054433</v>
      </c>
      <c r="J152">
        <f t="shared" si="106"/>
        <v>821773</v>
      </c>
      <c r="K152">
        <f t="shared" si="107"/>
        <v>2876206</v>
      </c>
      <c r="L152">
        <f>K152-J151</f>
        <v>2214509</v>
      </c>
      <c r="M152">
        <f t="shared" si="108"/>
        <v>162862</v>
      </c>
    </row>
    <row r="153" spans="2:13" x14ac:dyDescent="0.25">
      <c r="F153">
        <v>14</v>
      </c>
      <c r="G153">
        <f t="shared" si="103"/>
        <v>2051647</v>
      </c>
      <c r="H153">
        <f t="shared" si="104"/>
        <v>492395</v>
      </c>
      <c r="I153">
        <f t="shared" si="105"/>
        <v>2544042</v>
      </c>
      <c r="J153">
        <f>INT(I153*$M$137)</f>
        <v>1017616</v>
      </c>
      <c r="K153">
        <f t="shared" si="107"/>
        <v>3561658</v>
      </c>
      <c r="L153">
        <f t="shared" si="102"/>
        <v>2739885</v>
      </c>
      <c r="M153">
        <f t="shared" si="108"/>
        <v>205175</v>
      </c>
    </row>
    <row r="154" spans="2:13" x14ac:dyDescent="0.25">
      <c r="F154">
        <v>15</v>
      </c>
    </row>
  </sheetData>
  <mergeCells count="4">
    <mergeCell ref="G138:H138"/>
    <mergeCell ref="B138:B140"/>
    <mergeCell ref="B141:B142"/>
    <mergeCell ref="B143:B149"/>
  </mergeCells>
  <phoneticPr fontId="1" type="noConversion"/>
  <conditionalFormatting sqref="L23:L37">
    <cfRule type="cellIs" dxfId="19" priority="9" operator="greaterThan">
      <formula>1000000</formula>
    </cfRule>
  </conditionalFormatting>
  <conditionalFormatting sqref="L42:L56">
    <cfRule type="cellIs" dxfId="18" priority="6" operator="greaterThan">
      <formula>1000000</formula>
    </cfRule>
  </conditionalFormatting>
  <conditionalFormatting sqref="L61:L75">
    <cfRule type="cellIs" dxfId="17" priority="5" operator="greaterThan">
      <formula>1000000</formula>
    </cfRule>
  </conditionalFormatting>
  <conditionalFormatting sqref="L80:L94">
    <cfRule type="cellIs" dxfId="16" priority="4" operator="greaterThan">
      <formula>1000000</formula>
    </cfRule>
  </conditionalFormatting>
  <conditionalFormatting sqref="L99:L113">
    <cfRule type="cellIs" dxfId="15" priority="3" operator="greaterThan">
      <formula>1000000</formula>
    </cfRule>
  </conditionalFormatting>
  <conditionalFormatting sqref="L118:L132">
    <cfRule type="cellIs" dxfId="14" priority="2" operator="greaterThan">
      <formula>1000000</formula>
    </cfRule>
  </conditionalFormatting>
  <conditionalFormatting sqref="L140:L154">
    <cfRule type="cellIs" dxfId="13" priority="1" operator="greaterThan">
      <formula>1000000</formula>
    </cfRule>
  </conditionalFormatting>
  <conditionalFormatting sqref="T23:T34">
    <cfRule type="cellIs" dxfId="12" priority="8" operator="greaterThan">
      <formula>1000000</formula>
    </cfRule>
  </conditionalFormatting>
  <pageMargins left="0.7" right="0.7" top="0.75" bottom="0.75" header="0.3" footer="0.3"/>
  <ignoredErrors>
    <ignoredError sqref="J140:J15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8031D-EE60-4F3C-B68C-012B767E9126}">
  <dimension ref="A2:AA238"/>
  <sheetViews>
    <sheetView tabSelected="1" topLeftCell="I189" zoomScale="85" zoomScaleNormal="85" workbookViewId="0">
      <selection activeCell="Z212" sqref="Z212"/>
    </sheetView>
  </sheetViews>
  <sheetFormatPr defaultRowHeight="13.8" x14ac:dyDescent="0.25"/>
  <cols>
    <col min="2" max="2" width="83.33203125" bestFit="1" customWidth="1"/>
    <col min="3" max="3" width="19.44140625" bestFit="1" customWidth="1"/>
    <col min="4" max="4" width="55.109375" bestFit="1" customWidth="1"/>
    <col min="5" max="5" width="19.44140625" bestFit="1" customWidth="1"/>
    <col min="7" max="12" width="12.6640625" customWidth="1"/>
    <col min="13" max="16" width="13.109375" customWidth="1"/>
    <col min="17" max="19" width="11.44140625" customWidth="1"/>
    <col min="20" max="28" width="11.6640625" customWidth="1"/>
  </cols>
  <sheetData>
    <row r="2" spans="1:13" x14ac:dyDescent="0.25">
      <c r="G2" t="s">
        <v>25</v>
      </c>
      <c r="H2">
        <v>50000</v>
      </c>
    </row>
    <row r="3" spans="1:13" x14ac:dyDescent="0.25">
      <c r="G3" t="s">
        <v>130</v>
      </c>
      <c r="H3">
        <v>1</v>
      </c>
      <c r="I3">
        <v>3</v>
      </c>
      <c r="J3">
        <v>4</v>
      </c>
      <c r="K3">
        <v>2</v>
      </c>
    </row>
    <row r="4" spans="1:13" x14ac:dyDescent="0.25">
      <c r="A4" s="2"/>
      <c r="B4" s="2"/>
      <c r="C4" t="s">
        <v>37</v>
      </c>
      <c r="D4" t="s">
        <v>73</v>
      </c>
      <c r="E4" t="s">
        <v>39</v>
      </c>
      <c r="G4" t="s">
        <v>27</v>
      </c>
      <c r="H4" t="s">
        <v>28</v>
      </c>
      <c r="I4" t="s">
        <v>30</v>
      </c>
      <c r="J4" t="s">
        <v>29</v>
      </c>
      <c r="K4" t="s">
        <v>31</v>
      </c>
      <c r="L4" t="s">
        <v>16</v>
      </c>
    </row>
    <row r="5" spans="1:13" x14ac:dyDescent="0.25">
      <c r="A5" s="2">
        <v>1</v>
      </c>
      <c r="B5" s="3" t="s">
        <v>128</v>
      </c>
      <c r="C5" t="s">
        <v>41</v>
      </c>
      <c r="D5" t="s">
        <v>131</v>
      </c>
      <c r="E5" t="s">
        <v>131</v>
      </c>
      <c r="F5">
        <v>1</v>
      </c>
      <c r="G5">
        <f>H2</f>
        <v>50000</v>
      </c>
      <c r="J5">
        <f>(G5-H5+K5-I5)*0.24</f>
        <v>16800</v>
      </c>
      <c r="K5">
        <f>(G5-H5)*0.4</f>
        <v>20000</v>
      </c>
      <c r="L5">
        <f>(G5-H5-I5+J5+K5)</f>
        <v>86800</v>
      </c>
      <c r="M5">
        <f>IF(L5&gt;1000000,1000000,L5)</f>
        <v>86800</v>
      </c>
    </row>
    <row r="6" spans="1:13" x14ac:dyDescent="0.25">
      <c r="A6" s="2">
        <v>2</v>
      </c>
      <c r="B6" s="3" t="s">
        <v>163</v>
      </c>
      <c r="C6" t="s">
        <v>131</v>
      </c>
      <c r="D6" t="s">
        <v>132</v>
      </c>
      <c r="E6" t="s">
        <v>133</v>
      </c>
      <c r="F6">
        <v>2</v>
      </c>
      <c r="G6">
        <f>L5</f>
        <v>86800</v>
      </c>
      <c r="I6">
        <f>K5</f>
        <v>20000</v>
      </c>
      <c r="J6">
        <f>(G6-H6+K6-I6)*0.24</f>
        <v>24364.799999999999</v>
      </c>
      <c r="K6">
        <f>(G6-H6)*0.4</f>
        <v>34720</v>
      </c>
      <c r="L6">
        <f>(G6-H6-I6+J6+K6)</f>
        <v>125884.8</v>
      </c>
      <c r="M6">
        <f t="shared" ref="M6:M19" si="0">IF(L6&gt;1000000,1000000,L6)</f>
        <v>125884.8</v>
      </c>
    </row>
    <row r="7" spans="1:13" x14ac:dyDescent="0.25">
      <c r="A7" s="2">
        <v>3</v>
      </c>
      <c r="B7" s="3" t="s">
        <v>163</v>
      </c>
      <c r="C7" t="s">
        <v>134</v>
      </c>
      <c r="D7" t="s">
        <v>135</v>
      </c>
      <c r="E7" t="s">
        <v>136</v>
      </c>
      <c r="F7">
        <v>3</v>
      </c>
      <c r="G7">
        <f t="shared" ref="G7:G9" si="1">L6</f>
        <v>125884.8</v>
      </c>
      <c r="I7">
        <f>K6</f>
        <v>34720</v>
      </c>
      <c r="J7">
        <f>(G7-H7+K7-I7)*0.24</f>
        <v>33964.4928</v>
      </c>
      <c r="K7">
        <f>(G7-H7)*0.4</f>
        <v>50353.920000000006</v>
      </c>
      <c r="L7">
        <f t="shared" ref="L7:L9" si="2">(G7-H7-I7+J7+K7)</f>
        <v>175483.21280000001</v>
      </c>
      <c r="M7">
        <f t="shared" si="0"/>
        <v>175483.21280000001</v>
      </c>
    </row>
    <row r="8" spans="1:13" x14ac:dyDescent="0.25">
      <c r="A8" s="2">
        <v>4</v>
      </c>
      <c r="B8" s="3" t="s">
        <v>163</v>
      </c>
      <c r="C8" t="s">
        <v>145</v>
      </c>
      <c r="D8" t="s">
        <v>146</v>
      </c>
      <c r="E8" t="s">
        <v>137</v>
      </c>
      <c r="F8">
        <v>4</v>
      </c>
      <c r="G8">
        <f t="shared" si="1"/>
        <v>175483.21280000001</v>
      </c>
      <c r="I8">
        <f>K7</f>
        <v>50353.920000000006</v>
      </c>
      <c r="J8">
        <f t="shared" ref="J8:J18" si="3">(G8-H8+K8-I8)*0.24</f>
        <v>46877.418700799994</v>
      </c>
      <c r="K8">
        <f t="shared" ref="K8:K10" si="4">(G8-H8)*0.4</f>
        <v>70193.28512</v>
      </c>
      <c r="L8">
        <f t="shared" si="2"/>
        <v>242199.9966208</v>
      </c>
      <c r="M8">
        <f t="shared" si="0"/>
        <v>242199.9966208</v>
      </c>
    </row>
    <row r="9" spans="1:13" x14ac:dyDescent="0.25">
      <c r="A9" s="2">
        <v>5</v>
      </c>
      <c r="B9" s="3" t="s">
        <v>163</v>
      </c>
      <c r="C9" t="s">
        <v>147</v>
      </c>
      <c r="D9" t="s">
        <v>148</v>
      </c>
      <c r="E9" t="s">
        <v>138</v>
      </c>
      <c r="F9">
        <v>5</v>
      </c>
      <c r="G9">
        <f t="shared" si="1"/>
        <v>242199.9966208</v>
      </c>
      <c r="I9">
        <f>K8</f>
        <v>70193.28512</v>
      </c>
      <c r="J9">
        <f t="shared" si="3"/>
        <v>64532.810435788786</v>
      </c>
      <c r="K9">
        <f>(G9-H9)*0.4</f>
        <v>96879.998648320005</v>
      </c>
      <c r="L9">
        <f t="shared" si="2"/>
        <v>333419.52058490878</v>
      </c>
      <c r="M9">
        <f t="shared" si="0"/>
        <v>333419.52058490878</v>
      </c>
    </row>
    <row r="10" spans="1:13" x14ac:dyDescent="0.25">
      <c r="A10" s="2">
        <v>6</v>
      </c>
      <c r="B10" s="2" t="s">
        <v>164</v>
      </c>
      <c r="C10" t="s">
        <v>149</v>
      </c>
      <c r="D10" t="s">
        <v>150</v>
      </c>
      <c r="E10" t="s">
        <v>139</v>
      </c>
      <c r="F10">
        <v>6</v>
      </c>
      <c r="G10">
        <f>L9</f>
        <v>333419.52058490878</v>
      </c>
      <c r="H10">
        <f>J5</f>
        <v>16800</v>
      </c>
      <c r="I10">
        <f t="shared" ref="I10:I19" si="5">K9</f>
        <v>96879.998648320005</v>
      </c>
      <c r="J10">
        <f t="shared" si="3"/>
        <v>83132.959240932541</v>
      </c>
      <c r="K10">
        <f t="shared" si="4"/>
        <v>126647.80823396351</v>
      </c>
      <c r="L10">
        <f>(G10-H10-I10+J10+K10)</f>
        <v>429520.28941148479</v>
      </c>
      <c r="M10">
        <f t="shared" si="0"/>
        <v>429520.28941148479</v>
      </c>
    </row>
    <row r="11" spans="1:13" x14ac:dyDescent="0.25">
      <c r="A11" s="2">
        <v>7</v>
      </c>
      <c r="B11" s="2" t="s">
        <v>164</v>
      </c>
      <c r="C11" t="s">
        <v>151</v>
      </c>
      <c r="D11" t="s">
        <v>152</v>
      </c>
      <c r="E11" t="s">
        <v>140</v>
      </c>
      <c r="F11">
        <v>7</v>
      </c>
      <c r="G11">
        <f t="shared" ref="G11:G19" si="6">L10</f>
        <v>429520.28941148479</v>
      </c>
      <c r="H11">
        <f t="shared" ref="H11:H19" si="7">J6</f>
        <v>24364.799999999999</v>
      </c>
      <c r="I11">
        <f t="shared" si="5"/>
        <v>126647.80823396351</v>
      </c>
      <c r="J11">
        <f t="shared" si="3"/>
        <v>105736.77046610764</v>
      </c>
      <c r="K11">
        <f>(G11-H11)*0.4</f>
        <v>162062.19576459393</v>
      </c>
      <c r="L11">
        <f t="shared" ref="L11:L19" si="8">(G11-H11-I11+J11+K11)</f>
        <v>546306.6474082229</v>
      </c>
      <c r="M11">
        <f t="shared" si="0"/>
        <v>546306.6474082229</v>
      </c>
    </row>
    <row r="12" spans="1:13" x14ac:dyDescent="0.25">
      <c r="A12" s="2">
        <v>8</v>
      </c>
      <c r="B12" s="2" t="s">
        <v>164</v>
      </c>
      <c r="C12" t="s">
        <v>153</v>
      </c>
      <c r="D12" t="s">
        <v>154</v>
      </c>
      <c r="E12" t="s">
        <v>141</v>
      </c>
      <c r="F12">
        <v>8</v>
      </c>
      <c r="G12">
        <f t="shared" si="6"/>
        <v>546306.6474082229</v>
      </c>
      <c r="H12">
        <f t="shared" si="7"/>
        <v>33964.4928</v>
      </c>
      <c r="I12">
        <f t="shared" si="5"/>
        <v>162062.19576459393</v>
      </c>
      <c r="J12">
        <f t="shared" si="3"/>
        <v>133252.03696486034</v>
      </c>
      <c r="K12">
        <f t="shared" ref="K12" si="9">(G12-H12)*0.4</f>
        <v>204936.86184328917</v>
      </c>
      <c r="L12">
        <f t="shared" si="8"/>
        <v>688468.8576517785</v>
      </c>
      <c r="M12">
        <f t="shared" si="0"/>
        <v>688468.8576517785</v>
      </c>
    </row>
    <row r="13" spans="1:13" x14ac:dyDescent="0.25">
      <c r="A13" s="2">
        <v>9</v>
      </c>
      <c r="B13" s="2" t="s">
        <v>164</v>
      </c>
      <c r="C13" t="s">
        <v>155</v>
      </c>
      <c r="D13" t="s">
        <v>157</v>
      </c>
      <c r="E13" t="s">
        <v>142</v>
      </c>
      <c r="F13">
        <v>9</v>
      </c>
      <c r="G13">
        <f t="shared" si="6"/>
        <v>688468.8576517785</v>
      </c>
      <c r="H13">
        <f t="shared" si="7"/>
        <v>46877.418700799994</v>
      </c>
      <c r="I13">
        <f t="shared" si="5"/>
        <v>204936.86184328917</v>
      </c>
      <c r="J13">
        <f t="shared" si="3"/>
        <v>166389.87664513936</v>
      </c>
      <c r="K13">
        <f>(G13-H13)*0.4</f>
        <v>256636.57558039139</v>
      </c>
      <c r="L13">
        <f t="shared" si="8"/>
        <v>859681.0293332201</v>
      </c>
      <c r="M13">
        <f t="shared" si="0"/>
        <v>859681.0293332201</v>
      </c>
    </row>
    <row r="14" spans="1:13" x14ac:dyDescent="0.25">
      <c r="A14" s="2">
        <v>10</v>
      </c>
      <c r="B14" s="2" t="s">
        <v>164</v>
      </c>
      <c r="C14" t="s">
        <v>158</v>
      </c>
      <c r="D14" t="s">
        <v>159</v>
      </c>
      <c r="E14" t="s">
        <v>143</v>
      </c>
      <c r="F14">
        <v>10</v>
      </c>
      <c r="G14">
        <f t="shared" si="6"/>
        <v>859681.0293332201</v>
      </c>
      <c r="H14">
        <f t="shared" si="7"/>
        <v>64532.810435788786</v>
      </c>
      <c r="I14">
        <f t="shared" si="5"/>
        <v>256636.57558039139</v>
      </c>
      <c r="J14">
        <f>(G14-H14+K14-I14)*0.24</f>
        <v>205577.02341024298</v>
      </c>
      <c r="K14">
        <f t="shared" ref="K14:K19" si="10">(G14-H14)*0.4</f>
        <v>318059.28755897254</v>
      </c>
      <c r="L14">
        <f>(G14-H14-I14+J14+K14)</f>
        <v>1062147.9542862554</v>
      </c>
      <c r="M14">
        <f>IF(L14&gt;1000000,1000000,L14)</f>
        <v>1000000</v>
      </c>
    </row>
    <row r="15" spans="1:13" x14ac:dyDescent="0.25">
      <c r="A15" s="2">
        <v>11</v>
      </c>
      <c r="B15" s="2" t="s">
        <v>164</v>
      </c>
      <c r="C15" t="s">
        <v>156</v>
      </c>
      <c r="D15" t="s">
        <v>160</v>
      </c>
      <c r="E15" t="s">
        <v>144</v>
      </c>
      <c r="F15">
        <v>11</v>
      </c>
      <c r="G15">
        <f t="shared" si="6"/>
        <v>1062147.9542862554</v>
      </c>
      <c r="H15">
        <f t="shared" si="7"/>
        <v>83132.959240932541</v>
      </c>
      <c r="I15">
        <f t="shared" si="5"/>
        <v>318059.28755897254</v>
      </c>
      <c r="J15">
        <f t="shared" si="3"/>
        <v>252614.8093210751</v>
      </c>
      <c r="K15">
        <f t="shared" si="10"/>
        <v>391605.9980181292</v>
      </c>
      <c r="L15">
        <f t="shared" si="8"/>
        <v>1305176.5148255546</v>
      </c>
      <c r="M15">
        <f t="shared" si="0"/>
        <v>1000000</v>
      </c>
    </row>
    <row r="16" spans="1:13" x14ac:dyDescent="0.25">
      <c r="A16" s="2">
        <v>12</v>
      </c>
      <c r="B16" s="2" t="s">
        <v>164</v>
      </c>
      <c r="C16" t="s">
        <v>161</v>
      </c>
      <c r="D16" t="s">
        <v>162</v>
      </c>
      <c r="E16" t="s">
        <v>165</v>
      </c>
      <c r="F16">
        <v>12</v>
      </c>
      <c r="G16">
        <f t="shared" si="6"/>
        <v>1305176.5148255546</v>
      </c>
      <c r="H16">
        <f t="shared" si="7"/>
        <v>105736.77046610764</v>
      </c>
      <c r="I16">
        <f t="shared" si="5"/>
        <v>391605.9980181292</v>
      </c>
      <c r="J16">
        <f t="shared" si="3"/>
        <v>309026.31458042312</v>
      </c>
      <c r="K16">
        <f t="shared" si="10"/>
        <v>479775.89774377877</v>
      </c>
      <c r="L16">
        <f t="shared" si="8"/>
        <v>1596635.9586655195</v>
      </c>
      <c r="M16">
        <f t="shared" si="0"/>
        <v>1000000</v>
      </c>
    </row>
    <row r="17" spans="1:13" x14ac:dyDescent="0.25">
      <c r="F17">
        <v>13</v>
      </c>
      <c r="G17">
        <f t="shared" si="6"/>
        <v>1596635.9586655195</v>
      </c>
      <c r="H17">
        <f t="shared" si="7"/>
        <v>133252.03696486034</v>
      </c>
      <c r="I17">
        <f t="shared" si="5"/>
        <v>479775.89774377877</v>
      </c>
      <c r="J17">
        <f t="shared" si="3"/>
        <v>376550.78223291453</v>
      </c>
      <c r="K17">
        <f t="shared" si="10"/>
        <v>585353.56868026371</v>
      </c>
      <c r="L17">
        <f t="shared" si="8"/>
        <v>1945512.3748700586</v>
      </c>
      <c r="M17">
        <f t="shared" si="0"/>
        <v>1000000</v>
      </c>
    </row>
    <row r="18" spans="1:13" x14ac:dyDescent="0.25">
      <c r="F18">
        <v>14</v>
      </c>
      <c r="G18">
        <f t="shared" si="6"/>
        <v>1945512.3748700586</v>
      </c>
      <c r="H18">
        <f t="shared" si="7"/>
        <v>166389.87664513936</v>
      </c>
      <c r="I18">
        <f t="shared" si="5"/>
        <v>585353.56868026371</v>
      </c>
      <c r="J18">
        <f t="shared" si="3"/>
        <v>457300.30292030954</v>
      </c>
      <c r="K18">
        <f t="shared" si="10"/>
        <v>711648.9992899677</v>
      </c>
      <c r="L18">
        <f t="shared" si="8"/>
        <v>2362718.231754933</v>
      </c>
      <c r="M18">
        <f t="shared" si="0"/>
        <v>1000000</v>
      </c>
    </row>
    <row r="19" spans="1:13" x14ac:dyDescent="0.25">
      <c r="B19" t="s">
        <v>129</v>
      </c>
      <c r="F19">
        <v>15</v>
      </c>
      <c r="G19">
        <f t="shared" si="6"/>
        <v>2362718.231754933</v>
      </c>
      <c r="H19">
        <f t="shared" si="7"/>
        <v>205577.02341024298</v>
      </c>
      <c r="I19">
        <f t="shared" si="5"/>
        <v>711648.9992899677</v>
      </c>
      <c r="J19">
        <f>(G19-H19+K19-I19)*0.24</f>
        <v>554003.68617422355</v>
      </c>
      <c r="K19">
        <f t="shared" si="10"/>
        <v>862856.48333787604</v>
      </c>
      <c r="L19">
        <f t="shared" si="8"/>
        <v>2862352.378566822</v>
      </c>
      <c r="M19">
        <f t="shared" si="0"/>
        <v>1000000</v>
      </c>
    </row>
    <row r="20" spans="1:13" x14ac:dyDescent="0.25">
      <c r="D20" t="s">
        <v>166</v>
      </c>
      <c r="L20" t="s">
        <v>121</v>
      </c>
      <c r="M20">
        <f>SUM(M5:M19)</f>
        <v>9487764.3538104147</v>
      </c>
    </row>
    <row r="21" spans="1:13" x14ac:dyDescent="0.25">
      <c r="G21" t="s">
        <v>24</v>
      </c>
      <c r="H21">
        <v>50000</v>
      </c>
      <c r="I21" t="s">
        <v>25</v>
      </c>
      <c r="J21">
        <v>50000</v>
      </c>
    </row>
    <row r="22" spans="1:13" x14ac:dyDescent="0.25">
      <c r="D22" t="s">
        <v>167</v>
      </c>
      <c r="F22" t="s">
        <v>127</v>
      </c>
      <c r="G22" t="s">
        <v>196</v>
      </c>
      <c r="H22">
        <v>1</v>
      </c>
      <c r="I22">
        <v>4</v>
      </c>
      <c r="J22">
        <v>2</v>
      </c>
      <c r="K22">
        <v>3</v>
      </c>
    </row>
    <row r="23" spans="1:13" x14ac:dyDescent="0.25">
      <c r="A23" s="2"/>
      <c r="B23" s="2"/>
      <c r="C23" t="s">
        <v>37</v>
      </c>
      <c r="D23" t="s">
        <v>73</v>
      </c>
      <c r="E23" t="s">
        <v>39</v>
      </c>
      <c r="G23" t="s">
        <v>27</v>
      </c>
      <c r="H23" t="s">
        <v>28</v>
      </c>
      <c r="I23" t="s">
        <v>30</v>
      </c>
      <c r="J23" t="s">
        <v>29</v>
      </c>
      <c r="K23" t="s">
        <v>31</v>
      </c>
      <c r="L23" t="s">
        <v>119</v>
      </c>
      <c r="M23" t="s">
        <v>120</v>
      </c>
    </row>
    <row r="24" spans="1:13" x14ac:dyDescent="0.25">
      <c r="A24" s="2">
        <v>1</v>
      </c>
      <c r="B24" s="3" t="s">
        <v>197</v>
      </c>
      <c r="C24" t="s">
        <v>41</v>
      </c>
      <c r="D24" t="s">
        <v>131</v>
      </c>
      <c r="E24" t="s">
        <v>131</v>
      </c>
      <c r="F24">
        <v>1</v>
      </c>
      <c r="G24">
        <f>H21</f>
        <v>50000</v>
      </c>
      <c r="J24">
        <f>(G24-H24)*0.24</f>
        <v>12000</v>
      </c>
      <c r="K24">
        <f>(G24-H24+J24)*0.4</f>
        <v>24800</v>
      </c>
      <c r="L24">
        <f t="shared" ref="L24:L29" si="11">(G24-H24-I24+J24+K24)</f>
        <v>86800</v>
      </c>
      <c r="M24">
        <f>IF(L24&gt;1000000,1000000,L24)</f>
        <v>86800</v>
      </c>
    </row>
    <row r="25" spans="1:13" x14ac:dyDescent="0.25">
      <c r="A25" s="2">
        <v>2</v>
      </c>
      <c r="B25" s="3" t="s">
        <v>198</v>
      </c>
      <c r="C25" t="s">
        <v>131</v>
      </c>
      <c r="D25" t="s">
        <v>132</v>
      </c>
      <c r="E25" t="s">
        <v>133</v>
      </c>
      <c r="F25">
        <v>2</v>
      </c>
      <c r="G25">
        <f>L24</f>
        <v>86800</v>
      </c>
      <c r="I25">
        <f>K24</f>
        <v>24800</v>
      </c>
      <c r="J25">
        <f>(G25-H25)*0.24</f>
        <v>20832</v>
      </c>
      <c r="K25">
        <f>(G25-H25+J25)*0.4</f>
        <v>43052.800000000003</v>
      </c>
      <c r="L25">
        <f t="shared" si="11"/>
        <v>125884.8</v>
      </c>
      <c r="M25">
        <f t="shared" ref="M25:M38" si="12">IF(L25&gt;1000000,1000000,L25)</f>
        <v>125884.8</v>
      </c>
    </row>
    <row r="26" spans="1:13" x14ac:dyDescent="0.25">
      <c r="F26">
        <v>3</v>
      </c>
      <c r="G26">
        <f>L25</f>
        <v>125884.8</v>
      </c>
      <c r="I26">
        <f t="shared" ref="I26:I38" si="13">K25</f>
        <v>43052.800000000003</v>
      </c>
      <c r="J26">
        <f t="shared" ref="J26:J38" si="14">(G26-H26)*0.24</f>
        <v>30212.351999999999</v>
      </c>
      <c r="K26">
        <f>(G26-H26+J26)*0.4</f>
        <v>62438.860800000002</v>
      </c>
      <c r="L26">
        <f t="shared" si="11"/>
        <v>175483.21280000001</v>
      </c>
      <c r="M26">
        <f t="shared" si="12"/>
        <v>175483.21280000001</v>
      </c>
    </row>
    <row r="27" spans="1:13" x14ac:dyDescent="0.25">
      <c r="F27">
        <v>4</v>
      </c>
      <c r="G27">
        <f>L26</f>
        <v>175483.21280000001</v>
      </c>
      <c r="I27">
        <f t="shared" si="13"/>
        <v>62438.860800000002</v>
      </c>
      <c r="J27">
        <f t="shared" si="14"/>
        <v>42115.971072</v>
      </c>
      <c r="K27">
        <f t="shared" ref="K27:K38" si="15">(G27-H27+J27)*0.4</f>
        <v>87039.673548800012</v>
      </c>
      <c r="L27">
        <f t="shared" si="11"/>
        <v>242199.9966208</v>
      </c>
      <c r="M27">
        <f t="shared" si="12"/>
        <v>242199.9966208</v>
      </c>
    </row>
    <row r="28" spans="1:13" x14ac:dyDescent="0.25">
      <c r="F28">
        <v>5</v>
      </c>
      <c r="G28">
        <f>L27</f>
        <v>242199.9966208</v>
      </c>
      <c r="I28">
        <f t="shared" si="13"/>
        <v>87039.673548800012</v>
      </c>
      <c r="J28">
        <f t="shared" si="14"/>
        <v>58127.999188991998</v>
      </c>
      <c r="K28">
        <f t="shared" si="15"/>
        <v>120131.19832391682</v>
      </c>
      <c r="L28">
        <f t="shared" si="11"/>
        <v>333419.52058490878</v>
      </c>
      <c r="M28">
        <f t="shared" si="12"/>
        <v>333419.52058490878</v>
      </c>
    </row>
    <row r="29" spans="1:13" x14ac:dyDescent="0.25">
      <c r="F29">
        <v>6</v>
      </c>
      <c r="G29">
        <f>L28</f>
        <v>333419.52058490878</v>
      </c>
      <c r="H29">
        <f>J24</f>
        <v>12000</v>
      </c>
      <c r="I29">
        <f t="shared" si="13"/>
        <v>120131.19832391682</v>
      </c>
      <c r="J29">
        <f t="shared" si="14"/>
        <v>77140.684940378109</v>
      </c>
      <c r="K29">
        <f t="shared" si="15"/>
        <v>159424.08221011478</v>
      </c>
      <c r="L29">
        <f t="shared" si="11"/>
        <v>437853.08941148489</v>
      </c>
      <c r="M29">
        <f t="shared" si="12"/>
        <v>437853.08941148489</v>
      </c>
    </row>
    <row r="30" spans="1:13" x14ac:dyDescent="0.25">
      <c r="F30">
        <v>7</v>
      </c>
      <c r="G30">
        <f t="shared" ref="G30:G38" si="16">L29</f>
        <v>437853.08941148489</v>
      </c>
      <c r="H30">
        <f t="shared" ref="H30:H38" si="17">J25</f>
        <v>20832</v>
      </c>
      <c r="I30">
        <f t="shared" si="13"/>
        <v>159424.08221011478</v>
      </c>
      <c r="J30">
        <f t="shared" si="14"/>
        <v>100085.06145875638</v>
      </c>
      <c r="K30">
        <f t="shared" si="15"/>
        <v>206842.46034809653</v>
      </c>
      <c r="L30">
        <f t="shared" ref="L30:L38" si="18">(G30-H30-I30+J30+K30)</f>
        <v>564524.52900822298</v>
      </c>
      <c r="M30">
        <f t="shared" si="12"/>
        <v>564524.52900822298</v>
      </c>
    </row>
    <row r="31" spans="1:13" x14ac:dyDescent="0.25">
      <c r="F31">
        <v>8</v>
      </c>
      <c r="G31">
        <f t="shared" si="16"/>
        <v>564524.52900822298</v>
      </c>
      <c r="H31">
        <f t="shared" si="17"/>
        <v>30212.351999999999</v>
      </c>
      <c r="I31">
        <f t="shared" si="13"/>
        <v>206842.46034809653</v>
      </c>
      <c r="J31">
        <f t="shared" si="14"/>
        <v>128234.92248197352</v>
      </c>
      <c r="K31">
        <f t="shared" si="15"/>
        <v>265018.83979607862</v>
      </c>
      <c r="L31">
        <f t="shared" si="18"/>
        <v>720723.47893817862</v>
      </c>
      <c r="M31">
        <f t="shared" si="12"/>
        <v>720723.47893817862</v>
      </c>
    </row>
    <row r="32" spans="1:13" x14ac:dyDescent="0.25">
      <c r="F32">
        <v>9</v>
      </c>
      <c r="G32">
        <f t="shared" si="16"/>
        <v>720723.47893817862</v>
      </c>
      <c r="H32">
        <f t="shared" si="17"/>
        <v>42115.971072</v>
      </c>
      <c r="I32">
        <f t="shared" si="13"/>
        <v>265018.83979607862</v>
      </c>
      <c r="J32">
        <f t="shared" si="14"/>
        <v>162865.80188788287</v>
      </c>
      <c r="K32">
        <f t="shared" si="15"/>
        <v>336589.32390162465</v>
      </c>
      <c r="L32">
        <f t="shared" si="18"/>
        <v>913043.79385960754</v>
      </c>
      <c r="M32">
        <f t="shared" si="12"/>
        <v>913043.79385960754</v>
      </c>
    </row>
    <row r="33" spans="2:13" x14ac:dyDescent="0.25">
      <c r="F33">
        <v>10</v>
      </c>
      <c r="G33">
        <f t="shared" si="16"/>
        <v>913043.79385960754</v>
      </c>
      <c r="H33">
        <f t="shared" si="17"/>
        <v>58127.999188991998</v>
      </c>
      <c r="I33">
        <f t="shared" si="13"/>
        <v>336589.32390162465</v>
      </c>
      <c r="J33">
        <f t="shared" si="14"/>
        <v>205179.79072094773</v>
      </c>
      <c r="K33">
        <f t="shared" si="15"/>
        <v>424038.23415662535</v>
      </c>
      <c r="L33">
        <f t="shared" si="18"/>
        <v>1147544.4956465641</v>
      </c>
      <c r="M33">
        <f t="shared" si="12"/>
        <v>1000000</v>
      </c>
    </row>
    <row r="34" spans="2:13" x14ac:dyDescent="0.25">
      <c r="F34">
        <v>11</v>
      </c>
      <c r="G34">
        <f t="shared" si="16"/>
        <v>1147544.4956465641</v>
      </c>
      <c r="H34">
        <f t="shared" si="17"/>
        <v>77140.684940378109</v>
      </c>
      <c r="I34">
        <f t="shared" si="13"/>
        <v>424038.23415662535</v>
      </c>
      <c r="J34">
        <f t="shared" si="14"/>
        <v>256896.91456948459</v>
      </c>
      <c r="K34">
        <f t="shared" si="15"/>
        <v>530920.29011026816</v>
      </c>
      <c r="L34">
        <f t="shared" si="18"/>
        <v>1434182.7812293132</v>
      </c>
      <c r="M34">
        <f t="shared" si="12"/>
        <v>1000000</v>
      </c>
    </row>
    <row r="35" spans="2:13" x14ac:dyDescent="0.25">
      <c r="F35">
        <v>12</v>
      </c>
      <c r="G35">
        <f t="shared" si="16"/>
        <v>1434182.7812293132</v>
      </c>
      <c r="H35">
        <f t="shared" si="17"/>
        <v>100085.06145875638</v>
      </c>
      <c r="I35">
        <f t="shared" si="13"/>
        <v>530920.29011026816</v>
      </c>
      <c r="J35">
        <f t="shared" si="14"/>
        <v>320183.4527449336</v>
      </c>
      <c r="K35">
        <f t="shared" si="15"/>
        <v>661712.46900619613</v>
      </c>
      <c r="L35">
        <f t="shared" si="18"/>
        <v>1785073.3514114183</v>
      </c>
      <c r="M35">
        <f t="shared" si="12"/>
        <v>1000000</v>
      </c>
    </row>
    <row r="36" spans="2:13" x14ac:dyDescent="0.25">
      <c r="F36">
        <v>13</v>
      </c>
      <c r="G36">
        <f t="shared" si="16"/>
        <v>1785073.3514114183</v>
      </c>
      <c r="H36">
        <f t="shared" si="17"/>
        <v>128234.92248197352</v>
      </c>
      <c r="I36">
        <f t="shared" si="13"/>
        <v>661712.46900619613</v>
      </c>
      <c r="J36">
        <f t="shared" si="14"/>
        <v>397641.22294306674</v>
      </c>
      <c r="K36">
        <f t="shared" si="15"/>
        <v>821791.86074900464</v>
      </c>
      <c r="L36">
        <f t="shared" si="18"/>
        <v>2214559.0436153198</v>
      </c>
      <c r="M36">
        <f t="shared" si="12"/>
        <v>1000000</v>
      </c>
    </row>
    <row r="37" spans="2:13" x14ac:dyDescent="0.25">
      <c r="F37">
        <v>14</v>
      </c>
      <c r="G37">
        <f t="shared" si="16"/>
        <v>2214559.0436153198</v>
      </c>
      <c r="H37">
        <f t="shared" si="17"/>
        <v>162865.80188788287</v>
      </c>
      <c r="I37">
        <f t="shared" si="13"/>
        <v>821791.86074900464</v>
      </c>
      <c r="J37">
        <f t="shared" si="14"/>
        <v>492406.37801458483</v>
      </c>
      <c r="K37">
        <f t="shared" si="15"/>
        <v>1017639.8478968088</v>
      </c>
      <c r="L37">
        <f t="shared" si="18"/>
        <v>2739947.6068898258</v>
      </c>
      <c r="M37">
        <f t="shared" si="12"/>
        <v>1000000</v>
      </c>
    </row>
    <row r="38" spans="2:13" x14ac:dyDescent="0.25">
      <c r="F38">
        <v>15</v>
      </c>
      <c r="G38">
        <f t="shared" si="16"/>
        <v>2739947.6068898258</v>
      </c>
      <c r="H38">
        <f t="shared" si="17"/>
        <v>205179.79072094773</v>
      </c>
      <c r="I38">
        <f t="shared" si="13"/>
        <v>1017639.8478968088</v>
      </c>
      <c r="J38">
        <f t="shared" si="14"/>
        <v>608344.27588053071</v>
      </c>
      <c r="K38">
        <f t="shared" si="15"/>
        <v>1257244.8368197635</v>
      </c>
      <c r="L38">
        <f t="shared" si="18"/>
        <v>3382717.0809723632</v>
      </c>
      <c r="M38">
        <f t="shared" si="12"/>
        <v>1000000</v>
      </c>
    </row>
    <row r="39" spans="2:13" x14ac:dyDescent="0.25">
      <c r="B39" s="4"/>
      <c r="L39" t="s">
        <v>121</v>
      </c>
      <c r="M39">
        <f>SUM(M24:M38)</f>
        <v>9599932.4212232027</v>
      </c>
    </row>
    <row r="40" spans="2:13" x14ac:dyDescent="0.25">
      <c r="B40" s="4" t="s">
        <v>168</v>
      </c>
      <c r="G40" t="s">
        <v>25</v>
      </c>
      <c r="H40">
        <v>50000</v>
      </c>
    </row>
    <row r="41" spans="2:13" x14ac:dyDescent="0.25">
      <c r="B41" s="4" t="s">
        <v>169</v>
      </c>
      <c r="G41" t="s">
        <v>170</v>
      </c>
      <c r="H41">
        <v>1</v>
      </c>
      <c r="I41">
        <v>2</v>
      </c>
      <c r="J41">
        <v>4</v>
      </c>
      <c r="K41">
        <v>3</v>
      </c>
    </row>
    <row r="42" spans="2:13" x14ac:dyDescent="0.25">
      <c r="B42" s="2"/>
      <c r="C42" t="s">
        <v>37</v>
      </c>
      <c r="D42" t="s">
        <v>73</v>
      </c>
      <c r="E42" t="s">
        <v>39</v>
      </c>
      <c r="G42" t="s">
        <v>27</v>
      </c>
      <c r="H42" t="s">
        <v>28</v>
      </c>
      <c r="I42" t="s">
        <v>30</v>
      </c>
      <c r="J42" t="s">
        <v>29</v>
      </c>
      <c r="K42" t="s">
        <v>31</v>
      </c>
      <c r="L42" t="s">
        <v>16</v>
      </c>
    </row>
    <row r="43" spans="2:13" x14ac:dyDescent="0.25">
      <c r="B43" s="3" t="s">
        <v>176</v>
      </c>
      <c r="C43" t="s">
        <v>41</v>
      </c>
      <c r="D43" t="s">
        <v>177</v>
      </c>
      <c r="E43" t="s">
        <v>131</v>
      </c>
      <c r="F43">
        <v>1</v>
      </c>
      <c r="G43">
        <f>H40</f>
        <v>50000</v>
      </c>
      <c r="J43">
        <f>(G43-H43+K43-I43)*0.24</f>
        <v>16800</v>
      </c>
      <c r="K43">
        <f>(G43-H43-I43)*0.4</f>
        <v>20000</v>
      </c>
      <c r="L43">
        <f>(G43-H43-I43+J43+K43)</f>
        <v>86800</v>
      </c>
      <c r="M43">
        <f>IF(L43&gt;1000000,1000000,L43)</f>
        <v>86800</v>
      </c>
    </row>
    <row r="44" spans="2:13" x14ac:dyDescent="0.25">
      <c r="B44" s="3" t="s">
        <v>178</v>
      </c>
      <c r="C44" t="s">
        <v>131</v>
      </c>
      <c r="D44" t="s">
        <v>179</v>
      </c>
      <c r="E44" t="s">
        <v>134</v>
      </c>
      <c r="F44">
        <v>2</v>
      </c>
      <c r="G44">
        <f>L43</f>
        <v>86800</v>
      </c>
      <c r="I44">
        <f>K43</f>
        <v>20000</v>
      </c>
      <c r="J44">
        <f>(G44-H44+K44-I44)*0.24</f>
        <v>22444.799999999999</v>
      </c>
      <c r="K44">
        <f>(G44-H44-I44)*0.4</f>
        <v>26720</v>
      </c>
      <c r="L44">
        <f>(G44-H44-I44+J44+K44)</f>
        <v>115964.8</v>
      </c>
      <c r="M44">
        <f t="shared" ref="M44:M57" si="19">IF(L44&gt;1000000,1000000,L44)</f>
        <v>115964.8</v>
      </c>
    </row>
    <row r="45" spans="2:13" x14ac:dyDescent="0.25">
      <c r="F45">
        <v>3</v>
      </c>
      <c r="G45">
        <f t="shared" ref="G45:G47" si="20">L44</f>
        <v>115964.8</v>
      </c>
      <c r="I45">
        <f t="shared" ref="I45:I46" si="21">K44</f>
        <v>26720</v>
      </c>
      <c r="J45">
        <f>(G45-H45+K45-I45)*0.24</f>
        <v>29986.252799999998</v>
      </c>
      <c r="K45">
        <f>(G45-H45-I45)*0.4</f>
        <v>35697.920000000006</v>
      </c>
      <c r="L45">
        <f t="shared" ref="L45:L47" si="22">(G45-H45-I45+J45+K45)</f>
        <v>154928.97280000002</v>
      </c>
      <c r="M45">
        <f t="shared" si="19"/>
        <v>154928.97280000002</v>
      </c>
    </row>
    <row r="46" spans="2:13" x14ac:dyDescent="0.25">
      <c r="D46" t="s">
        <v>182</v>
      </c>
      <c r="F46">
        <v>4</v>
      </c>
      <c r="G46">
        <f t="shared" si="20"/>
        <v>154928.97280000002</v>
      </c>
      <c r="I46">
        <f t="shared" si="21"/>
        <v>35697.920000000006</v>
      </c>
      <c r="J46">
        <f t="shared" ref="J46:J51" si="23">(G46-H46+K46-I46)*0.24</f>
        <v>40061.633740800004</v>
      </c>
      <c r="K46">
        <f>(G46-H46-I46)*0.4</f>
        <v>47692.421120000006</v>
      </c>
      <c r="L46">
        <f t="shared" si="22"/>
        <v>206985.10766080001</v>
      </c>
      <c r="M46">
        <f t="shared" si="19"/>
        <v>206985.10766080001</v>
      </c>
    </row>
    <row r="47" spans="2:13" x14ac:dyDescent="0.25">
      <c r="F47">
        <v>5</v>
      </c>
      <c r="G47">
        <f t="shared" si="20"/>
        <v>206985.10766080001</v>
      </c>
      <c r="I47">
        <f>K46</f>
        <v>47692.421120000006</v>
      </c>
      <c r="J47">
        <f t="shared" si="23"/>
        <v>53522.342677708795</v>
      </c>
      <c r="K47">
        <f t="shared" ref="K47:K57" si="24">(G47-H47-I47)*0.4</f>
        <v>63717.074616320002</v>
      </c>
      <c r="L47">
        <f t="shared" si="22"/>
        <v>276532.10383482883</v>
      </c>
      <c r="M47">
        <f t="shared" si="19"/>
        <v>276532.10383482883</v>
      </c>
    </row>
    <row r="48" spans="2:13" x14ac:dyDescent="0.25">
      <c r="F48">
        <v>6</v>
      </c>
      <c r="G48">
        <f>L47</f>
        <v>276532.10383482883</v>
      </c>
      <c r="H48">
        <f>J43</f>
        <v>16800</v>
      </c>
      <c r="I48">
        <f t="shared" ref="I48:I57" si="25">K47</f>
        <v>63717.074616320002</v>
      </c>
      <c r="J48">
        <f t="shared" si="23"/>
        <v>65861.049817418956</v>
      </c>
      <c r="K48">
        <f t="shared" si="24"/>
        <v>78406.01168740353</v>
      </c>
      <c r="L48">
        <f>(G48-H48-I48+J48+K48)</f>
        <v>340282.09072333132</v>
      </c>
      <c r="M48">
        <f t="shared" si="19"/>
        <v>340282.09072333132</v>
      </c>
    </row>
    <row r="49" spans="1:13" x14ac:dyDescent="0.25">
      <c r="F49">
        <v>7</v>
      </c>
      <c r="G49">
        <f t="shared" ref="G49:G57" si="26">L48</f>
        <v>340282.09072333132</v>
      </c>
      <c r="H49">
        <f t="shared" ref="H49:H57" si="27">J44</f>
        <v>22444.799999999999</v>
      </c>
      <c r="I49">
        <f t="shared" si="25"/>
        <v>78406.01168740353</v>
      </c>
      <c r="J49">
        <f t="shared" si="23"/>
        <v>80448.909756071735</v>
      </c>
      <c r="K49">
        <f t="shared" si="24"/>
        <v>95772.51161437112</v>
      </c>
      <c r="L49">
        <f t="shared" ref="L49:L57" si="28">(G49-H49-I49+J49+K49)</f>
        <v>415652.70040637068</v>
      </c>
      <c r="M49">
        <f t="shared" si="19"/>
        <v>415652.70040637068</v>
      </c>
    </row>
    <row r="50" spans="1:13" x14ac:dyDescent="0.25">
      <c r="F50">
        <v>8</v>
      </c>
      <c r="G50">
        <f t="shared" si="26"/>
        <v>415652.70040637068</v>
      </c>
      <c r="H50">
        <f t="shared" si="27"/>
        <v>29986.252799999998</v>
      </c>
      <c r="I50">
        <f t="shared" si="25"/>
        <v>95772.51161437112</v>
      </c>
      <c r="J50">
        <f t="shared" si="23"/>
        <v>97404.362493311841</v>
      </c>
      <c r="K50">
        <f t="shared" si="24"/>
        <v>115957.57439679984</v>
      </c>
      <c r="L50">
        <f t="shared" si="28"/>
        <v>503255.87288211129</v>
      </c>
      <c r="M50">
        <f t="shared" si="19"/>
        <v>503255.87288211129</v>
      </c>
    </row>
    <row r="51" spans="1:13" x14ac:dyDescent="0.25">
      <c r="F51">
        <v>9</v>
      </c>
      <c r="G51">
        <f t="shared" si="26"/>
        <v>503255.87288211129</v>
      </c>
      <c r="H51">
        <f t="shared" si="27"/>
        <v>40061.633740800004</v>
      </c>
      <c r="I51">
        <f t="shared" si="25"/>
        <v>115957.57439679984</v>
      </c>
      <c r="J51">
        <f t="shared" si="23"/>
        <v>116671.51935415583</v>
      </c>
      <c r="K51">
        <f t="shared" si="24"/>
        <v>138894.66589780457</v>
      </c>
      <c r="L51">
        <f t="shared" si="28"/>
        <v>602802.84999647178</v>
      </c>
      <c r="M51">
        <f t="shared" si="19"/>
        <v>602802.84999647178</v>
      </c>
    </row>
    <row r="52" spans="1:13" x14ac:dyDescent="0.25">
      <c r="F52">
        <v>10</v>
      </c>
      <c r="G52">
        <f t="shared" si="26"/>
        <v>602802.84999647178</v>
      </c>
      <c r="H52">
        <f t="shared" si="27"/>
        <v>53522.342677708795</v>
      </c>
      <c r="I52">
        <f t="shared" si="25"/>
        <v>138894.66589780457</v>
      </c>
      <c r="J52">
        <f>(G52-H52+K52-I52)*0.24</f>
        <v>137889.64271744201</v>
      </c>
      <c r="K52">
        <f t="shared" si="24"/>
        <v>164154.33656838338</v>
      </c>
      <c r="L52">
        <f t="shared" si="28"/>
        <v>712429.82070678379</v>
      </c>
      <c r="M52">
        <f t="shared" si="19"/>
        <v>712429.82070678379</v>
      </c>
    </row>
    <row r="53" spans="1:13" x14ac:dyDescent="0.25">
      <c r="F53">
        <v>11</v>
      </c>
      <c r="G53">
        <f t="shared" si="26"/>
        <v>712429.82070678379</v>
      </c>
      <c r="H53">
        <f t="shared" si="27"/>
        <v>65861.049817418956</v>
      </c>
      <c r="I53">
        <f t="shared" si="25"/>
        <v>164154.33656838338</v>
      </c>
      <c r="J53">
        <f t="shared" ref="J53:J56" si="29">(G53-H53+K53-I53)*0.24</f>
        <v>162091.24993184977</v>
      </c>
      <c r="K53">
        <f t="shared" si="24"/>
        <v>192965.77372839261</v>
      </c>
      <c r="L53">
        <f t="shared" si="28"/>
        <v>837471.45798122394</v>
      </c>
      <c r="M53">
        <f t="shared" si="19"/>
        <v>837471.45798122394</v>
      </c>
    </row>
    <row r="54" spans="1:13" x14ac:dyDescent="0.25">
      <c r="F54">
        <v>12</v>
      </c>
      <c r="G54">
        <f t="shared" si="26"/>
        <v>837471.45798122394</v>
      </c>
      <c r="H54">
        <f t="shared" si="27"/>
        <v>80448.909756071735</v>
      </c>
      <c r="I54">
        <f t="shared" si="25"/>
        <v>192965.77372839261</v>
      </c>
      <c r="J54">
        <f t="shared" si="29"/>
        <v>189523.07623091122</v>
      </c>
      <c r="K54">
        <f t="shared" si="24"/>
        <v>225622.70979870381</v>
      </c>
      <c r="L54">
        <f t="shared" si="28"/>
        <v>979202.56052637449</v>
      </c>
      <c r="M54">
        <f t="shared" si="19"/>
        <v>979202.56052637449</v>
      </c>
    </row>
    <row r="55" spans="1:13" x14ac:dyDescent="0.25">
      <c r="F55">
        <v>13</v>
      </c>
      <c r="G55">
        <f t="shared" si="26"/>
        <v>979202.56052637449</v>
      </c>
      <c r="H55">
        <f t="shared" si="27"/>
        <v>97404.362493311841</v>
      </c>
      <c r="I55">
        <f t="shared" si="25"/>
        <v>225622.70979870381</v>
      </c>
      <c r="J55">
        <f t="shared" si="29"/>
        <v>220474.96404674454</v>
      </c>
      <c r="K55">
        <f t="shared" si="24"/>
        <v>262470.19529374357</v>
      </c>
      <c r="L55">
        <f t="shared" si="28"/>
        <v>1139120.6475748469</v>
      </c>
      <c r="M55">
        <f t="shared" si="19"/>
        <v>1000000</v>
      </c>
    </row>
    <row r="56" spans="1:13" x14ac:dyDescent="0.25">
      <c r="F56">
        <v>14</v>
      </c>
      <c r="G56">
        <f t="shared" si="26"/>
        <v>1139120.6475748469</v>
      </c>
      <c r="H56">
        <f t="shared" si="27"/>
        <v>116671.51935415583</v>
      </c>
      <c r="I56">
        <f t="shared" si="25"/>
        <v>262470.19529374357</v>
      </c>
      <c r="J56">
        <f t="shared" si="29"/>
        <v>255352.92146345429</v>
      </c>
      <c r="K56">
        <f t="shared" si="24"/>
        <v>303991.57317077898</v>
      </c>
      <c r="L56">
        <f t="shared" si="28"/>
        <v>1319323.4275611807</v>
      </c>
      <c r="M56">
        <f t="shared" si="19"/>
        <v>1000000</v>
      </c>
    </row>
    <row r="57" spans="1:13" x14ac:dyDescent="0.25">
      <c r="F57">
        <v>15</v>
      </c>
      <c r="G57">
        <f t="shared" si="26"/>
        <v>1319323.4275611807</v>
      </c>
      <c r="H57">
        <f t="shared" si="27"/>
        <v>137889.64271744201</v>
      </c>
      <c r="I57">
        <f t="shared" si="25"/>
        <v>303991.57317077898</v>
      </c>
      <c r="J57">
        <f>(G57-H57+K57-I57)*0.24</f>
        <v>294820.58312211442</v>
      </c>
      <c r="K57">
        <f t="shared" si="24"/>
        <v>350976.88466918387</v>
      </c>
      <c r="L57">
        <f t="shared" si="28"/>
        <v>1523239.6794642578</v>
      </c>
      <c r="M57">
        <f t="shared" si="19"/>
        <v>1000000</v>
      </c>
    </row>
    <row r="58" spans="1:13" x14ac:dyDescent="0.25">
      <c r="L58" t="s">
        <v>121</v>
      </c>
      <c r="M58">
        <f>SUM(M43:M57)</f>
        <v>8232308.3375182962</v>
      </c>
    </row>
    <row r="59" spans="1:13" x14ac:dyDescent="0.25">
      <c r="G59" t="s">
        <v>25</v>
      </c>
      <c r="H59">
        <v>50000</v>
      </c>
    </row>
    <row r="60" spans="1:13" x14ac:dyDescent="0.25">
      <c r="G60" t="s">
        <v>171</v>
      </c>
      <c r="H60">
        <v>1</v>
      </c>
      <c r="I60">
        <v>2</v>
      </c>
      <c r="J60">
        <v>3</v>
      </c>
      <c r="K60">
        <v>4</v>
      </c>
    </row>
    <row r="61" spans="1:13" x14ac:dyDescent="0.25">
      <c r="G61" t="s">
        <v>27</v>
      </c>
      <c r="H61" t="s">
        <v>28</v>
      </c>
      <c r="I61" t="s">
        <v>30</v>
      </c>
      <c r="J61" t="s">
        <v>29</v>
      </c>
      <c r="K61" t="s">
        <v>31</v>
      </c>
      <c r="L61" t="s">
        <v>16</v>
      </c>
    </row>
    <row r="62" spans="1:13" x14ac:dyDescent="0.25">
      <c r="B62" s="2"/>
      <c r="C62" t="s">
        <v>37</v>
      </c>
      <c r="D62" t="s">
        <v>73</v>
      </c>
      <c r="E62" t="s">
        <v>39</v>
      </c>
      <c r="F62">
        <v>1</v>
      </c>
      <c r="G62">
        <f>H59</f>
        <v>50000</v>
      </c>
      <c r="J62">
        <f>(G62-H62)*0.24</f>
        <v>12000</v>
      </c>
      <c r="K62">
        <f>(G62+J62-H62-I62)*0.4</f>
        <v>24800</v>
      </c>
      <c r="L62">
        <f>(G62-H62-I62+J62+K62)</f>
        <v>86800</v>
      </c>
      <c r="M62">
        <f>IF(L62&gt;1000000,1000000,L62)</f>
        <v>86800</v>
      </c>
    </row>
    <row r="63" spans="1:13" x14ac:dyDescent="0.25">
      <c r="A63" s="2">
        <v>1</v>
      </c>
      <c r="B63" s="3" t="s">
        <v>180</v>
      </c>
      <c r="C63" t="s">
        <v>41</v>
      </c>
      <c r="D63" t="s">
        <v>193</v>
      </c>
      <c r="E63" t="s">
        <v>131</v>
      </c>
      <c r="F63">
        <v>2</v>
      </c>
      <c r="G63">
        <f>L62</f>
        <v>86800</v>
      </c>
      <c r="I63">
        <f>K62</f>
        <v>24800</v>
      </c>
      <c r="J63">
        <f t="shared" ref="J63:J76" si="30">(G63-H63)*0.24</f>
        <v>20832</v>
      </c>
      <c r="K63">
        <f t="shared" ref="K63:K76" si="31">(G63+J63-H63-I63)*0.4</f>
        <v>33132.800000000003</v>
      </c>
      <c r="L63">
        <f>(G63-H63-I63+J63+K63)</f>
        <v>115964.8</v>
      </c>
      <c r="M63">
        <f t="shared" ref="M63:M76" si="32">IF(L63&gt;1000000,1000000,L63)</f>
        <v>115964.8</v>
      </c>
    </row>
    <row r="64" spans="1:13" x14ac:dyDescent="0.25">
      <c r="A64" s="2">
        <v>2</v>
      </c>
      <c r="B64" s="3" t="s">
        <v>181</v>
      </c>
      <c r="C64" t="s">
        <v>131</v>
      </c>
      <c r="D64" t="s">
        <v>194</v>
      </c>
      <c r="E64" t="s">
        <v>134</v>
      </c>
      <c r="F64">
        <v>3</v>
      </c>
      <c r="G64">
        <f t="shared" ref="G64:G66" si="33">L63</f>
        <v>115964.8</v>
      </c>
      <c r="I64">
        <f t="shared" ref="I64:I65" si="34">K63</f>
        <v>33132.800000000003</v>
      </c>
      <c r="J64">
        <f t="shared" si="30"/>
        <v>27831.552</v>
      </c>
      <c r="K64">
        <f t="shared" si="31"/>
        <v>44265.420800000007</v>
      </c>
      <c r="L64">
        <f t="shared" ref="L64:L66" si="35">(G64-H64-I64+J64+K64)</f>
        <v>154928.97279999999</v>
      </c>
      <c r="M64">
        <f t="shared" si="32"/>
        <v>154928.97279999999</v>
      </c>
    </row>
    <row r="65" spans="4:13" x14ac:dyDescent="0.25">
      <c r="F65">
        <v>4</v>
      </c>
      <c r="G65">
        <f t="shared" si="33"/>
        <v>154928.97279999999</v>
      </c>
      <c r="I65">
        <f t="shared" si="34"/>
        <v>44265.420800000007</v>
      </c>
      <c r="J65">
        <f t="shared" si="30"/>
        <v>37182.953471999994</v>
      </c>
      <c r="K65">
        <f t="shared" si="31"/>
        <v>59138.602188799996</v>
      </c>
      <c r="L65">
        <f t="shared" si="35"/>
        <v>206985.10766079999</v>
      </c>
      <c r="M65">
        <f t="shared" si="32"/>
        <v>206985.10766079999</v>
      </c>
    </row>
    <row r="66" spans="4:13" x14ac:dyDescent="0.25">
      <c r="F66">
        <v>5</v>
      </c>
      <c r="G66">
        <f t="shared" si="33"/>
        <v>206985.10766079999</v>
      </c>
      <c r="I66">
        <f>K65</f>
        <v>59138.602188799996</v>
      </c>
      <c r="J66">
        <f t="shared" si="30"/>
        <v>49676.425838591997</v>
      </c>
      <c r="K66">
        <f t="shared" si="31"/>
        <v>79009.172524236797</v>
      </c>
      <c r="L66">
        <f t="shared" si="35"/>
        <v>276532.10383482877</v>
      </c>
      <c r="M66">
        <f t="shared" si="32"/>
        <v>276532.10383482877</v>
      </c>
    </row>
    <row r="67" spans="4:13" x14ac:dyDescent="0.25">
      <c r="D67" t="s">
        <v>183</v>
      </c>
      <c r="F67">
        <v>6</v>
      </c>
      <c r="G67">
        <f>L66</f>
        <v>276532.10383482877</v>
      </c>
      <c r="H67">
        <f>J62</f>
        <v>12000</v>
      </c>
      <c r="I67">
        <f t="shared" ref="I67:I76" si="36">K66</f>
        <v>79009.172524236797</v>
      </c>
      <c r="J67">
        <f t="shared" si="30"/>
        <v>63487.704920358905</v>
      </c>
      <c r="K67">
        <f t="shared" si="31"/>
        <v>99604.254492380365</v>
      </c>
      <c r="L67">
        <f>(G67-H67-I67+J67+K67)</f>
        <v>348614.89072333125</v>
      </c>
      <c r="M67">
        <f t="shared" si="32"/>
        <v>348614.89072333125</v>
      </c>
    </row>
    <row r="68" spans="4:13" x14ac:dyDescent="0.25">
      <c r="F68">
        <v>7</v>
      </c>
      <c r="G68">
        <f t="shared" ref="G68:G76" si="37">L67</f>
        <v>348614.89072333125</v>
      </c>
      <c r="H68">
        <f t="shared" ref="H68:H76" si="38">J63</f>
        <v>20832</v>
      </c>
      <c r="I68">
        <f t="shared" si="36"/>
        <v>99604.254492380365</v>
      </c>
      <c r="J68">
        <f t="shared" si="30"/>
        <v>78667.893773599499</v>
      </c>
      <c r="K68">
        <f t="shared" si="31"/>
        <v>122738.61200182018</v>
      </c>
      <c r="L68">
        <f t="shared" ref="L68:L76" si="39">(G68-H68-I68+J68+K68)</f>
        <v>429585.14200637053</v>
      </c>
      <c r="M68">
        <f t="shared" si="32"/>
        <v>429585.14200637053</v>
      </c>
    </row>
    <row r="69" spans="4:13" x14ac:dyDescent="0.25">
      <c r="F69">
        <v>8</v>
      </c>
      <c r="G69">
        <f t="shared" si="37"/>
        <v>429585.14200637053</v>
      </c>
      <c r="H69">
        <f t="shared" si="38"/>
        <v>27831.552</v>
      </c>
      <c r="I69">
        <f t="shared" si="36"/>
        <v>122738.61200182018</v>
      </c>
      <c r="J69">
        <f t="shared" si="30"/>
        <v>96420.861601528915</v>
      </c>
      <c r="K69">
        <f t="shared" si="31"/>
        <v>150174.3358424317</v>
      </c>
      <c r="L69">
        <f t="shared" si="39"/>
        <v>525610.17544851103</v>
      </c>
      <c r="M69">
        <f t="shared" si="32"/>
        <v>525610.17544851103</v>
      </c>
    </row>
    <row r="70" spans="4:13" x14ac:dyDescent="0.25">
      <c r="F70">
        <v>9</v>
      </c>
      <c r="G70">
        <f t="shared" si="37"/>
        <v>525610.17544851103</v>
      </c>
      <c r="H70">
        <f t="shared" si="38"/>
        <v>37182.953471999994</v>
      </c>
      <c r="I70">
        <f t="shared" si="36"/>
        <v>150174.3358424317</v>
      </c>
      <c r="J70">
        <f t="shared" si="30"/>
        <v>117222.53327436265</v>
      </c>
      <c r="K70">
        <f t="shared" si="31"/>
        <v>182190.16776337684</v>
      </c>
      <c r="L70">
        <f t="shared" si="39"/>
        <v>637665.58717181883</v>
      </c>
      <c r="M70">
        <f t="shared" si="32"/>
        <v>637665.58717181883</v>
      </c>
    </row>
    <row r="71" spans="4:13" x14ac:dyDescent="0.25">
      <c r="F71">
        <v>10</v>
      </c>
      <c r="G71">
        <f t="shared" si="37"/>
        <v>637665.58717181883</v>
      </c>
      <c r="H71">
        <f t="shared" si="38"/>
        <v>49676.425838591997</v>
      </c>
      <c r="I71">
        <f t="shared" si="36"/>
        <v>182190.16776337684</v>
      </c>
      <c r="J71">
        <f t="shared" si="30"/>
        <v>141117.39871997444</v>
      </c>
      <c r="K71">
        <f t="shared" si="31"/>
        <v>218766.55691592977</v>
      </c>
      <c r="L71">
        <f t="shared" si="39"/>
        <v>765682.94920575421</v>
      </c>
      <c r="M71">
        <f t="shared" si="32"/>
        <v>765682.94920575421</v>
      </c>
    </row>
    <row r="72" spans="4:13" x14ac:dyDescent="0.25">
      <c r="F72">
        <v>11</v>
      </c>
      <c r="G72">
        <f t="shared" si="37"/>
        <v>765682.94920575421</v>
      </c>
      <c r="H72">
        <f t="shared" si="38"/>
        <v>63487.704920358905</v>
      </c>
      <c r="I72">
        <f t="shared" si="36"/>
        <v>218766.55691592977</v>
      </c>
      <c r="J72">
        <f t="shared" si="30"/>
        <v>168526.85862849487</v>
      </c>
      <c r="K72">
        <f t="shared" si="31"/>
        <v>260782.21839918417</v>
      </c>
      <c r="L72">
        <f t="shared" si="39"/>
        <v>912737.76439714455</v>
      </c>
      <c r="M72">
        <f t="shared" si="32"/>
        <v>912737.76439714455</v>
      </c>
    </row>
    <row r="73" spans="4:13" x14ac:dyDescent="0.25">
      <c r="F73">
        <v>12</v>
      </c>
      <c r="G73">
        <f t="shared" si="37"/>
        <v>912737.76439714455</v>
      </c>
      <c r="H73">
        <f t="shared" si="38"/>
        <v>78667.893773599499</v>
      </c>
      <c r="I73">
        <f t="shared" si="36"/>
        <v>260782.21839918417</v>
      </c>
      <c r="J73">
        <f t="shared" si="30"/>
        <v>200176.76894965081</v>
      </c>
      <c r="K73">
        <f t="shared" si="31"/>
        <v>309385.76846960472</v>
      </c>
      <c r="L73">
        <f t="shared" si="39"/>
        <v>1082850.1896436163</v>
      </c>
      <c r="M73">
        <f t="shared" si="32"/>
        <v>1000000</v>
      </c>
    </row>
    <row r="74" spans="4:13" x14ac:dyDescent="0.25">
      <c r="F74">
        <v>13</v>
      </c>
      <c r="G74">
        <f t="shared" si="37"/>
        <v>1082850.1896436163</v>
      </c>
      <c r="H74">
        <f t="shared" si="38"/>
        <v>96420.861601528915</v>
      </c>
      <c r="I74">
        <f t="shared" si="36"/>
        <v>309385.76846960472</v>
      </c>
      <c r="J74">
        <f t="shared" si="30"/>
        <v>236743.03873010096</v>
      </c>
      <c r="K74">
        <f t="shared" si="31"/>
        <v>365514.63932103349</v>
      </c>
      <c r="L74">
        <f t="shared" si="39"/>
        <v>1279301.2376236171</v>
      </c>
      <c r="M74">
        <f t="shared" si="32"/>
        <v>1000000</v>
      </c>
    </row>
    <row r="75" spans="4:13" x14ac:dyDescent="0.25">
      <c r="F75">
        <v>14</v>
      </c>
      <c r="G75">
        <f t="shared" si="37"/>
        <v>1279301.2376236171</v>
      </c>
      <c r="H75">
        <f t="shared" si="38"/>
        <v>117222.53327436265</v>
      </c>
      <c r="I75">
        <f t="shared" si="36"/>
        <v>365514.63932103349</v>
      </c>
      <c r="J75">
        <f t="shared" si="30"/>
        <v>278898.88904382108</v>
      </c>
      <c r="K75">
        <f t="shared" si="31"/>
        <v>430185.18162881676</v>
      </c>
      <c r="L75">
        <f t="shared" si="39"/>
        <v>1505648.1357008589</v>
      </c>
      <c r="M75">
        <f t="shared" si="32"/>
        <v>1000000</v>
      </c>
    </row>
    <row r="76" spans="4:13" x14ac:dyDescent="0.25">
      <c r="F76">
        <v>15</v>
      </c>
      <c r="G76">
        <f t="shared" si="37"/>
        <v>1505648.1357008589</v>
      </c>
      <c r="H76">
        <f t="shared" si="38"/>
        <v>141117.39871997444</v>
      </c>
      <c r="I76">
        <f t="shared" si="36"/>
        <v>430185.18162881676</v>
      </c>
      <c r="J76">
        <f t="shared" si="30"/>
        <v>327487.37687541224</v>
      </c>
      <c r="K76">
        <f t="shared" si="31"/>
        <v>504733.1728909919</v>
      </c>
      <c r="L76">
        <f t="shared" si="39"/>
        <v>1766566.1051184717</v>
      </c>
      <c r="M76">
        <f t="shared" si="32"/>
        <v>1000000</v>
      </c>
    </row>
    <row r="77" spans="4:13" x14ac:dyDescent="0.25">
      <c r="L77" t="s">
        <v>121</v>
      </c>
      <c r="M77">
        <f>SUM(M62:M76)</f>
        <v>8461107.4932485595</v>
      </c>
    </row>
    <row r="79" spans="4:13" x14ac:dyDescent="0.25">
      <c r="G79" t="s">
        <v>172</v>
      </c>
      <c r="H79" t="s">
        <v>173</v>
      </c>
      <c r="I79" t="s">
        <v>174</v>
      </c>
      <c r="J79" t="s">
        <v>175</v>
      </c>
    </row>
    <row r="80" spans="4:13" x14ac:dyDescent="0.25">
      <c r="F80">
        <v>1</v>
      </c>
      <c r="G80">
        <v>50000</v>
      </c>
      <c r="I80">
        <f>G80*0.24</f>
        <v>12000</v>
      </c>
      <c r="J80">
        <f>G80-H80+I80</f>
        <v>62000</v>
      </c>
    </row>
    <row r="81" spans="3:11" x14ac:dyDescent="0.25">
      <c r="F81">
        <v>2</v>
      </c>
      <c r="G81">
        <f>J80</f>
        <v>62000</v>
      </c>
      <c r="I81">
        <f t="shared" ref="I81:I84" si="40">G81*0.24</f>
        <v>14880</v>
      </c>
      <c r="J81">
        <f>G81-H81+I81</f>
        <v>76880</v>
      </c>
    </row>
    <row r="82" spans="3:11" x14ac:dyDescent="0.25">
      <c r="F82">
        <v>3</v>
      </c>
      <c r="G82">
        <f>J81</f>
        <v>76880</v>
      </c>
      <c r="I82">
        <f>G82*0.24</f>
        <v>18451.2</v>
      </c>
      <c r="J82">
        <f t="shared" ref="J82:J83" si="41">G82-H82+I82</f>
        <v>95331.199999999997</v>
      </c>
    </row>
    <row r="83" spans="3:11" x14ac:dyDescent="0.25">
      <c r="F83">
        <v>4</v>
      </c>
      <c r="G83">
        <f t="shared" ref="G83" si="42">J82</f>
        <v>95331.199999999997</v>
      </c>
      <c r="I83">
        <f t="shared" si="40"/>
        <v>22879.487999999998</v>
      </c>
      <c r="J83">
        <f t="shared" si="41"/>
        <v>118210.68799999999</v>
      </c>
    </row>
    <row r="84" spans="3:11" x14ac:dyDescent="0.25">
      <c r="F84">
        <v>5</v>
      </c>
      <c r="G84">
        <f>J83</f>
        <v>118210.68799999999</v>
      </c>
      <c r="I84">
        <f t="shared" si="40"/>
        <v>28370.565119999999</v>
      </c>
      <c r="J84">
        <f>G84-H84+I84</f>
        <v>146581.25312000001</v>
      </c>
    </row>
    <row r="85" spans="3:11" x14ac:dyDescent="0.25">
      <c r="F85">
        <v>6</v>
      </c>
      <c r="G85">
        <f>J84-H85</f>
        <v>134581.25312000001</v>
      </c>
      <c r="H85">
        <f>I80</f>
        <v>12000</v>
      </c>
      <c r="I85">
        <f>G85*0.24</f>
        <v>32299.500748800001</v>
      </c>
      <c r="J85">
        <f>G85+I85</f>
        <v>166880.75386880001</v>
      </c>
    </row>
    <row r="86" spans="3:11" x14ac:dyDescent="0.25">
      <c r="F86">
        <v>7</v>
      </c>
      <c r="G86">
        <f t="shared" ref="G86:G94" si="43">J85-H86</f>
        <v>152000.75386880001</v>
      </c>
      <c r="H86">
        <f>I81</f>
        <v>14880</v>
      </c>
      <c r="I86">
        <f>G86*0.24</f>
        <v>36480.180928512003</v>
      </c>
      <c r="J86">
        <f>G86+I86</f>
        <v>188480.93479731202</v>
      </c>
    </row>
    <row r="87" spans="3:11" x14ac:dyDescent="0.25">
      <c r="F87">
        <v>8</v>
      </c>
      <c r="G87">
        <f>J86-H87</f>
        <v>170029.734797312</v>
      </c>
      <c r="H87">
        <f t="shared" ref="H87:H94" si="44">I82</f>
        <v>18451.2</v>
      </c>
      <c r="I87">
        <f t="shared" ref="I87:I93" si="45">G87*0.24</f>
        <v>40807.136351354879</v>
      </c>
      <c r="J87">
        <f t="shared" ref="J87:J94" si="46">G87+I87</f>
        <v>210836.87114866689</v>
      </c>
    </row>
    <row r="88" spans="3:11" x14ac:dyDescent="0.25">
      <c r="F88">
        <v>9</v>
      </c>
      <c r="G88">
        <f t="shared" si="43"/>
        <v>187957.38314866688</v>
      </c>
      <c r="H88">
        <f t="shared" si="44"/>
        <v>22879.487999999998</v>
      </c>
      <c r="I88">
        <f t="shared" si="45"/>
        <v>45109.771955680051</v>
      </c>
      <c r="J88">
        <f t="shared" si="46"/>
        <v>233067.15510434692</v>
      </c>
    </row>
    <row r="89" spans="3:11" x14ac:dyDescent="0.25">
      <c r="F89">
        <v>10</v>
      </c>
      <c r="G89">
        <f t="shared" si="43"/>
        <v>204696.58998434694</v>
      </c>
      <c r="H89">
        <f t="shared" si="44"/>
        <v>28370.565119999999</v>
      </c>
      <c r="I89">
        <f t="shared" si="45"/>
        <v>49127.181596243267</v>
      </c>
      <c r="J89">
        <f t="shared" si="46"/>
        <v>253823.7715805902</v>
      </c>
    </row>
    <row r="90" spans="3:11" x14ac:dyDescent="0.25">
      <c r="F90">
        <v>11</v>
      </c>
      <c r="G90">
        <f t="shared" si="43"/>
        <v>221524.2708317902</v>
      </c>
      <c r="H90">
        <f t="shared" si="44"/>
        <v>32299.500748800001</v>
      </c>
      <c r="I90">
        <f t="shared" si="45"/>
        <v>53165.824999629644</v>
      </c>
      <c r="J90">
        <f t="shared" si="46"/>
        <v>274690.09583141987</v>
      </c>
    </row>
    <row r="91" spans="3:11" x14ac:dyDescent="0.25">
      <c r="F91">
        <v>12</v>
      </c>
      <c r="G91">
        <f t="shared" si="43"/>
        <v>238209.91490290785</v>
      </c>
      <c r="H91">
        <f t="shared" si="44"/>
        <v>36480.180928512003</v>
      </c>
      <c r="I91">
        <f t="shared" si="45"/>
        <v>57170.37957669788</v>
      </c>
      <c r="J91">
        <f t="shared" si="46"/>
        <v>295380.29447960574</v>
      </c>
    </row>
    <row r="92" spans="3:11" x14ac:dyDescent="0.25">
      <c r="F92">
        <v>13</v>
      </c>
      <c r="G92">
        <f t="shared" si="43"/>
        <v>254573.15812825086</v>
      </c>
      <c r="H92">
        <f t="shared" si="44"/>
        <v>40807.136351354879</v>
      </c>
      <c r="I92">
        <f t="shared" si="45"/>
        <v>61097.557950780203</v>
      </c>
      <c r="J92">
        <f t="shared" si="46"/>
        <v>315670.71607903106</v>
      </c>
    </row>
    <row r="93" spans="3:11" x14ac:dyDescent="0.25">
      <c r="F93">
        <v>14</v>
      </c>
      <c r="G93">
        <f t="shared" si="43"/>
        <v>270560.94412335102</v>
      </c>
      <c r="H93">
        <f t="shared" si="44"/>
        <v>45109.771955680051</v>
      </c>
      <c r="I93">
        <f t="shared" si="45"/>
        <v>64934.626589604239</v>
      </c>
      <c r="J93">
        <f t="shared" si="46"/>
        <v>335495.57071295526</v>
      </c>
    </row>
    <row r="94" spans="3:11" x14ac:dyDescent="0.25">
      <c r="F94">
        <v>15</v>
      </c>
      <c r="G94">
        <f t="shared" si="43"/>
        <v>286368.38911671197</v>
      </c>
      <c r="H94">
        <f t="shared" si="44"/>
        <v>49127.181596243267</v>
      </c>
      <c r="I94">
        <f t="shared" ref="I94" si="47">G94*0.24</f>
        <v>68728.413388010871</v>
      </c>
      <c r="J94">
        <f t="shared" si="46"/>
        <v>355096.80250472284</v>
      </c>
    </row>
    <row r="95" spans="3:11" x14ac:dyDescent="0.25">
      <c r="G95" t="s">
        <v>25</v>
      </c>
      <c r="H95">
        <v>50000</v>
      </c>
    </row>
    <row r="96" spans="3:11" x14ac:dyDescent="0.25">
      <c r="C96" t="s">
        <v>189</v>
      </c>
      <c r="G96" t="s">
        <v>200</v>
      </c>
      <c r="H96">
        <v>1</v>
      </c>
      <c r="I96">
        <v>3</v>
      </c>
      <c r="J96">
        <v>2</v>
      </c>
      <c r="K96">
        <v>4</v>
      </c>
    </row>
    <row r="97" spans="1:13" x14ac:dyDescent="0.25">
      <c r="G97" t="s">
        <v>27</v>
      </c>
      <c r="H97" t="s">
        <v>28</v>
      </c>
      <c r="I97" t="s">
        <v>30</v>
      </c>
      <c r="J97" t="s">
        <v>29</v>
      </c>
      <c r="K97" t="s">
        <v>31</v>
      </c>
      <c r="L97" t="s">
        <v>16</v>
      </c>
    </row>
    <row r="98" spans="1:13" x14ac:dyDescent="0.25">
      <c r="C98" t="s">
        <v>37</v>
      </c>
      <c r="D98" t="s">
        <v>73</v>
      </c>
      <c r="E98" t="s">
        <v>39</v>
      </c>
      <c r="F98">
        <v>1</v>
      </c>
      <c r="G98">
        <f>H95</f>
        <v>50000</v>
      </c>
      <c r="J98">
        <f>(G98-H98)*0.24</f>
        <v>12000</v>
      </c>
      <c r="K98">
        <f>(G98+J98-H98)*0.4</f>
        <v>24800</v>
      </c>
      <c r="L98">
        <f>(G98-H98-I98+J98+K98)</f>
        <v>86800</v>
      </c>
      <c r="M98">
        <f>IF(L98&gt;1000000,1000000,L98)</f>
        <v>86800</v>
      </c>
    </row>
    <row r="99" spans="1:13" x14ac:dyDescent="0.25">
      <c r="A99">
        <v>1</v>
      </c>
      <c r="B99" t="s">
        <v>184</v>
      </c>
      <c r="C99" t="s">
        <v>41</v>
      </c>
      <c r="D99" t="s">
        <v>43</v>
      </c>
      <c r="E99" t="s">
        <v>43</v>
      </c>
      <c r="F99">
        <v>2</v>
      </c>
      <c r="G99">
        <f>L98</f>
        <v>86800</v>
      </c>
      <c r="I99">
        <f>K98</f>
        <v>24800</v>
      </c>
      <c r="J99">
        <f t="shared" ref="J99:J112" si="48">(G99-H99)*0.24</f>
        <v>20832</v>
      </c>
      <c r="K99">
        <f>(G99+J99-H99)*0.4</f>
        <v>43052.800000000003</v>
      </c>
      <c r="L99">
        <f>(G99-H99-I99+J99+K99)</f>
        <v>125884.8</v>
      </c>
      <c r="M99">
        <f t="shared" ref="M99:M112" si="49">IF(L99&gt;1000000,1000000,L99)</f>
        <v>125884.8</v>
      </c>
    </row>
    <row r="100" spans="1:13" x14ac:dyDescent="0.25">
      <c r="A100">
        <v>2</v>
      </c>
      <c r="B100" t="s">
        <v>185</v>
      </c>
      <c r="C100" t="s">
        <v>45</v>
      </c>
      <c r="D100" t="s">
        <v>186</v>
      </c>
      <c r="E100" t="s">
        <v>47</v>
      </c>
      <c r="F100">
        <v>3</v>
      </c>
      <c r="G100">
        <f t="shared" ref="G100:G102" si="50">L99</f>
        <v>125884.8</v>
      </c>
      <c r="I100">
        <f t="shared" ref="I100:I101" si="51">K99</f>
        <v>43052.800000000003</v>
      </c>
      <c r="J100">
        <f>(G100-H100)*0.24</f>
        <v>30212.351999999999</v>
      </c>
      <c r="K100">
        <f t="shared" ref="K100:K112" si="52">(G100+J100-H100)*0.4</f>
        <v>62438.860800000002</v>
      </c>
      <c r="L100">
        <f>(G100-H100-I100+J100+K100)</f>
        <v>175483.21280000001</v>
      </c>
      <c r="M100">
        <f>IF(L100&gt;1000000,1000000,L100)</f>
        <v>175483.21280000001</v>
      </c>
    </row>
    <row r="101" spans="1:13" x14ac:dyDescent="0.25">
      <c r="A101">
        <v>3</v>
      </c>
      <c r="B101" t="s">
        <v>185</v>
      </c>
      <c r="C101" t="s">
        <v>70</v>
      </c>
      <c r="D101" t="s">
        <v>187</v>
      </c>
      <c r="E101" t="s">
        <v>49</v>
      </c>
      <c r="F101">
        <v>4</v>
      </c>
      <c r="G101">
        <f t="shared" si="50"/>
        <v>175483.21280000001</v>
      </c>
      <c r="I101">
        <f t="shared" si="51"/>
        <v>62438.860800000002</v>
      </c>
      <c r="J101">
        <f t="shared" si="48"/>
        <v>42115.971072</v>
      </c>
      <c r="K101">
        <f t="shared" si="52"/>
        <v>87039.673548800012</v>
      </c>
      <c r="L101">
        <f t="shared" ref="L101:L102" si="53">(G101-H101-I101+J101+K101)</f>
        <v>242199.9966208</v>
      </c>
      <c r="M101">
        <f t="shared" si="49"/>
        <v>242199.9966208</v>
      </c>
    </row>
    <row r="102" spans="1:13" x14ac:dyDescent="0.25">
      <c r="F102">
        <v>5</v>
      </c>
      <c r="G102">
        <f t="shared" si="50"/>
        <v>242199.9966208</v>
      </c>
      <c r="I102">
        <f>K101</f>
        <v>87039.673548800012</v>
      </c>
      <c r="J102">
        <f t="shared" si="48"/>
        <v>58127.999188991998</v>
      </c>
      <c r="K102">
        <f t="shared" si="52"/>
        <v>120131.19832391682</v>
      </c>
      <c r="L102">
        <f t="shared" si="53"/>
        <v>333419.52058490878</v>
      </c>
      <c r="M102">
        <f t="shared" si="49"/>
        <v>333419.52058490878</v>
      </c>
    </row>
    <row r="103" spans="1:13" x14ac:dyDescent="0.25">
      <c r="D103" t="s">
        <v>188</v>
      </c>
      <c r="F103">
        <v>6</v>
      </c>
      <c r="G103">
        <f>L102</f>
        <v>333419.52058490878</v>
      </c>
      <c r="H103">
        <f>J98</f>
        <v>12000</v>
      </c>
      <c r="I103">
        <f t="shared" ref="I103:I112" si="54">K102</f>
        <v>120131.19832391682</v>
      </c>
      <c r="J103">
        <f t="shared" si="48"/>
        <v>77140.684940378109</v>
      </c>
      <c r="K103">
        <f t="shared" si="52"/>
        <v>159424.08221011478</v>
      </c>
      <c r="L103">
        <f>(G103-H103-I103+J103+K103)</f>
        <v>437853.08941148489</v>
      </c>
      <c r="M103">
        <f t="shared" si="49"/>
        <v>437853.08941148489</v>
      </c>
    </row>
    <row r="104" spans="1:13" x14ac:dyDescent="0.25">
      <c r="F104">
        <v>7</v>
      </c>
      <c r="G104">
        <f t="shared" ref="G104:G112" si="55">L103</f>
        <v>437853.08941148489</v>
      </c>
      <c r="H104">
        <f t="shared" ref="H104:H112" si="56">J99</f>
        <v>20832</v>
      </c>
      <c r="I104">
        <f t="shared" si="54"/>
        <v>159424.08221011478</v>
      </c>
      <c r="J104">
        <f t="shared" si="48"/>
        <v>100085.06145875638</v>
      </c>
      <c r="K104">
        <f t="shared" si="52"/>
        <v>206842.4603480965</v>
      </c>
      <c r="L104">
        <f t="shared" ref="L104:L112" si="57">(G104-H104-I104+J104+K104)</f>
        <v>564524.52900822298</v>
      </c>
      <c r="M104">
        <f t="shared" si="49"/>
        <v>564524.52900822298</v>
      </c>
    </row>
    <row r="105" spans="1:13" x14ac:dyDescent="0.25">
      <c r="F105">
        <v>8</v>
      </c>
      <c r="G105">
        <f t="shared" si="55"/>
        <v>564524.52900822298</v>
      </c>
      <c r="H105">
        <f t="shared" si="56"/>
        <v>30212.351999999999</v>
      </c>
      <c r="I105">
        <f t="shared" si="54"/>
        <v>206842.4603480965</v>
      </c>
      <c r="J105">
        <f t="shared" si="48"/>
        <v>128234.92248197352</v>
      </c>
      <c r="K105">
        <f t="shared" si="52"/>
        <v>265018.83979607862</v>
      </c>
      <c r="L105">
        <f t="shared" si="57"/>
        <v>720723.47893817862</v>
      </c>
      <c r="M105">
        <f t="shared" si="49"/>
        <v>720723.47893817862</v>
      </c>
    </row>
    <row r="106" spans="1:13" x14ac:dyDescent="0.25">
      <c r="F106">
        <v>9</v>
      </c>
      <c r="G106">
        <f>L105</f>
        <v>720723.47893817862</v>
      </c>
      <c r="H106">
        <f t="shared" si="56"/>
        <v>42115.971072</v>
      </c>
      <c r="I106">
        <f t="shared" si="54"/>
        <v>265018.83979607862</v>
      </c>
      <c r="J106">
        <f t="shared" si="48"/>
        <v>162865.80188788287</v>
      </c>
      <c r="K106">
        <f t="shared" si="52"/>
        <v>336589.32390162465</v>
      </c>
      <c r="L106">
        <f t="shared" si="57"/>
        <v>913043.79385960754</v>
      </c>
      <c r="M106">
        <f t="shared" si="49"/>
        <v>913043.79385960754</v>
      </c>
    </row>
    <row r="107" spans="1:13" x14ac:dyDescent="0.25">
      <c r="F107">
        <v>10</v>
      </c>
      <c r="G107">
        <f t="shared" si="55"/>
        <v>913043.79385960754</v>
      </c>
      <c r="H107">
        <f t="shared" si="56"/>
        <v>58127.999188991998</v>
      </c>
      <c r="I107">
        <f t="shared" si="54"/>
        <v>336589.32390162465</v>
      </c>
      <c r="J107">
        <f t="shared" si="48"/>
        <v>205179.79072094773</v>
      </c>
      <c r="K107">
        <f t="shared" si="52"/>
        <v>424038.23415662535</v>
      </c>
      <c r="L107">
        <f t="shared" si="57"/>
        <v>1147544.4956465641</v>
      </c>
      <c r="M107">
        <f t="shared" si="49"/>
        <v>1000000</v>
      </c>
    </row>
    <row r="108" spans="1:13" x14ac:dyDescent="0.25">
      <c r="F108">
        <v>11</v>
      </c>
      <c r="G108">
        <f t="shared" si="55"/>
        <v>1147544.4956465641</v>
      </c>
      <c r="H108">
        <f t="shared" si="56"/>
        <v>77140.684940378109</v>
      </c>
      <c r="I108">
        <f t="shared" si="54"/>
        <v>424038.23415662535</v>
      </c>
      <c r="J108">
        <f t="shared" si="48"/>
        <v>256896.91456948459</v>
      </c>
      <c r="K108">
        <f t="shared" si="52"/>
        <v>530920.29011026816</v>
      </c>
      <c r="L108">
        <f t="shared" si="57"/>
        <v>1434182.7812293132</v>
      </c>
      <c r="M108">
        <f t="shared" si="49"/>
        <v>1000000</v>
      </c>
    </row>
    <row r="109" spans="1:13" x14ac:dyDescent="0.25">
      <c r="F109">
        <v>12</v>
      </c>
      <c r="G109">
        <f t="shared" si="55"/>
        <v>1434182.7812293132</v>
      </c>
      <c r="H109">
        <f t="shared" si="56"/>
        <v>100085.06145875638</v>
      </c>
      <c r="I109">
        <f t="shared" si="54"/>
        <v>530920.29011026816</v>
      </c>
      <c r="J109">
        <f t="shared" si="48"/>
        <v>320183.4527449336</v>
      </c>
      <c r="K109">
        <f t="shared" si="52"/>
        <v>661712.46900619613</v>
      </c>
      <c r="L109">
        <f t="shared" si="57"/>
        <v>1785073.3514114183</v>
      </c>
      <c r="M109">
        <f t="shared" si="49"/>
        <v>1000000</v>
      </c>
    </row>
    <row r="110" spans="1:13" x14ac:dyDescent="0.25">
      <c r="F110">
        <v>13</v>
      </c>
      <c r="G110">
        <f t="shared" si="55"/>
        <v>1785073.3514114183</v>
      </c>
      <c r="H110">
        <f t="shared" si="56"/>
        <v>128234.92248197352</v>
      </c>
      <c r="I110">
        <f t="shared" si="54"/>
        <v>661712.46900619613</v>
      </c>
      <c r="J110">
        <f t="shared" si="48"/>
        <v>397641.22294306674</v>
      </c>
      <c r="K110">
        <f t="shared" si="52"/>
        <v>821791.86074900476</v>
      </c>
      <c r="L110">
        <f t="shared" si="57"/>
        <v>2214559.0436153202</v>
      </c>
      <c r="M110">
        <f t="shared" si="49"/>
        <v>1000000</v>
      </c>
    </row>
    <row r="111" spans="1:13" x14ac:dyDescent="0.25">
      <c r="F111">
        <v>14</v>
      </c>
      <c r="G111">
        <f t="shared" si="55"/>
        <v>2214559.0436153202</v>
      </c>
      <c r="H111">
        <f t="shared" si="56"/>
        <v>162865.80188788287</v>
      </c>
      <c r="I111">
        <f t="shared" si="54"/>
        <v>821791.86074900476</v>
      </c>
      <c r="J111">
        <f t="shared" si="48"/>
        <v>492406.37801458495</v>
      </c>
      <c r="K111">
        <f t="shared" si="52"/>
        <v>1017639.847896809</v>
      </c>
      <c r="L111">
        <f t="shared" si="57"/>
        <v>2739947.6068898262</v>
      </c>
      <c r="M111">
        <f t="shared" si="49"/>
        <v>1000000</v>
      </c>
    </row>
    <row r="112" spans="1:13" x14ac:dyDescent="0.25">
      <c r="F112">
        <v>15</v>
      </c>
      <c r="G112">
        <f t="shared" si="55"/>
        <v>2739947.6068898262</v>
      </c>
      <c r="H112">
        <f t="shared" si="56"/>
        <v>205179.79072094773</v>
      </c>
      <c r="I112">
        <f t="shared" si="54"/>
        <v>1017639.847896809</v>
      </c>
      <c r="J112">
        <f t="shared" si="48"/>
        <v>608344.27588053083</v>
      </c>
      <c r="K112">
        <f t="shared" si="52"/>
        <v>1257244.836819764</v>
      </c>
      <c r="L112">
        <f t="shared" si="57"/>
        <v>3382717.0809723642</v>
      </c>
      <c r="M112">
        <f t="shared" si="49"/>
        <v>1000000</v>
      </c>
    </row>
    <row r="113" spans="1:13" x14ac:dyDescent="0.25">
      <c r="L113" t="s">
        <v>121</v>
      </c>
      <c r="M113">
        <f>SUM(M98:M112)</f>
        <v>9599932.4212232027</v>
      </c>
    </row>
    <row r="114" spans="1:13" x14ac:dyDescent="0.25">
      <c r="C114" t="s">
        <v>37</v>
      </c>
      <c r="D114" t="s">
        <v>73</v>
      </c>
      <c r="E114" t="s">
        <v>39</v>
      </c>
      <c r="G114" t="s">
        <v>25</v>
      </c>
      <c r="H114">
        <v>50000</v>
      </c>
    </row>
    <row r="115" spans="1:13" x14ac:dyDescent="0.25">
      <c r="A115">
        <v>1</v>
      </c>
      <c r="B115" t="s">
        <v>190</v>
      </c>
      <c r="C115" t="s">
        <v>41</v>
      </c>
      <c r="D115" t="s">
        <v>43</v>
      </c>
      <c r="E115" t="s">
        <v>43</v>
      </c>
      <c r="G115" t="s">
        <v>199</v>
      </c>
      <c r="H115">
        <v>1</v>
      </c>
      <c r="I115">
        <v>2</v>
      </c>
      <c r="J115">
        <v>4</v>
      </c>
      <c r="K115">
        <v>3</v>
      </c>
    </row>
    <row r="116" spans="1:13" x14ac:dyDescent="0.25">
      <c r="A116">
        <v>2</v>
      </c>
      <c r="B116" t="s">
        <v>191</v>
      </c>
      <c r="C116" t="s">
        <v>45</v>
      </c>
      <c r="D116" t="s">
        <v>192</v>
      </c>
      <c r="E116" t="s">
        <v>47</v>
      </c>
      <c r="G116" t="s">
        <v>27</v>
      </c>
      <c r="H116" t="s">
        <v>28</v>
      </c>
      <c r="I116" t="s">
        <v>30</v>
      </c>
      <c r="J116" t="s">
        <v>29</v>
      </c>
      <c r="K116" t="s">
        <v>31</v>
      </c>
      <c r="L116" t="s">
        <v>16</v>
      </c>
    </row>
    <row r="117" spans="1:13" x14ac:dyDescent="0.25">
      <c r="A117">
        <v>3</v>
      </c>
      <c r="B117" t="s">
        <v>191</v>
      </c>
      <c r="C117" t="s">
        <v>70</v>
      </c>
      <c r="D117" t="s">
        <v>195</v>
      </c>
      <c r="E117" t="s">
        <v>49</v>
      </c>
      <c r="F117">
        <v>1</v>
      </c>
      <c r="G117">
        <f>H114</f>
        <v>50000</v>
      </c>
      <c r="J117">
        <f>(G117-H117-I117+K117)*0.24</f>
        <v>16800</v>
      </c>
      <c r="K117">
        <f>(G117-H117)*0.4</f>
        <v>20000</v>
      </c>
      <c r="L117">
        <f>(G117-H117-I117+J117+K117)</f>
        <v>86800</v>
      </c>
      <c r="M117">
        <f>IF(L117&gt;1000000,1000000,L117)</f>
        <v>86800</v>
      </c>
    </row>
    <row r="118" spans="1:13" x14ac:dyDescent="0.25">
      <c r="F118">
        <v>2</v>
      </c>
      <c r="G118">
        <f>L117</f>
        <v>86800</v>
      </c>
      <c r="I118">
        <f>K117</f>
        <v>20000</v>
      </c>
      <c r="J118">
        <f>(G118-H118-I118+K118)*0.24</f>
        <v>24364.799999999999</v>
      </c>
      <c r="K118">
        <f t="shared" ref="K118:K131" si="58">(G118-H118)*0.4</f>
        <v>34720</v>
      </c>
      <c r="L118">
        <f>(G118-H118-I118+J118+K118)</f>
        <v>125884.8</v>
      </c>
      <c r="M118">
        <f t="shared" ref="M118:M131" si="59">IF(L118&gt;1000000,1000000,L118)</f>
        <v>125884.8</v>
      </c>
    </row>
    <row r="119" spans="1:13" x14ac:dyDescent="0.25">
      <c r="D119" t="s">
        <v>188</v>
      </c>
      <c r="F119">
        <v>3</v>
      </c>
      <c r="G119">
        <f t="shared" ref="G119:G121" si="60">L118</f>
        <v>125884.8</v>
      </c>
      <c r="I119">
        <f t="shared" ref="I119:I120" si="61">K118</f>
        <v>34720</v>
      </c>
      <c r="J119">
        <f>(G119-H119)*0.24</f>
        <v>30212.351999999999</v>
      </c>
      <c r="K119">
        <f>(G119-H119)*0.4</f>
        <v>50353.920000000006</v>
      </c>
      <c r="L119">
        <f t="shared" ref="L119:L121" si="62">(G119-H119-I119+J119+K119)</f>
        <v>171731.07200000001</v>
      </c>
      <c r="M119">
        <f t="shared" si="59"/>
        <v>171731.07200000001</v>
      </c>
    </row>
    <row r="120" spans="1:13" x14ac:dyDescent="0.25">
      <c r="F120">
        <v>4</v>
      </c>
      <c r="G120">
        <f t="shared" si="60"/>
        <v>171731.07200000001</v>
      </c>
      <c r="I120">
        <f t="shared" si="61"/>
        <v>50353.920000000006</v>
      </c>
      <c r="J120">
        <f t="shared" ref="J120:J131" si="63">(G120-H120)*0.24</f>
        <v>41215.457280000002</v>
      </c>
      <c r="K120">
        <f t="shared" si="58"/>
        <v>68692.428800000009</v>
      </c>
      <c r="L120">
        <f t="shared" si="62"/>
        <v>231285.03808000003</v>
      </c>
      <c r="M120">
        <f t="shared" si="59"/>
        <v>231285.03808000003</v>
      </c>
    </row>
    <row r="121" spans="1:13" x14ac:dyDescent="0.25">
      <c r="F121">
        <v>5</v>
      </c>
      <c r="G121">
        <f t="shared" si="60"/>
        <v>231285.03808000003</v>
      </c>
      <c r="I121">
        <f>K120</f>
        <v>68692.428800000009</v>
      </c>
      <c r="J121">
        <f t="shared" si="63"/>
        <v>55508.409139200005</v>
      </c>
      <c r="K121">
        <f t="shared" si="58"/>
        <v>92514.01523200002</v>
      </c>
      <c r="L121">
        <f t="shared" si="62"/>
        <v>310615.03365120006</v>
      </c>
      <c r="M121">
        <f t="shared" si="59"/>
        <v>310615.03365120006</v>
      </c>
    </row>
    <row r="122" spans="1:13" x14ac:dyDescent="0.25">
      <c r="F122">
        <v>6</v>
      </c>
      <c r="G122">
        <f>L121</f>
        <v>310615.03365120006</v>
      </c>
      <c r="H122">
        <f>J117</f>
        <v>16800</v>
      </c>
      <c r="I122">
        <f t="shared" ref="I122:I131" si="64">K121</f>
        <v>92514.01523200002</v>
      </c>
      <c r="J122">
        <f t="shared" si="63"/>
        <v>70515.608076288016</v>
      </c>
      <c r="K122">
        <f t="shared" si="58"/>
        <v>117526.01346048003</v>
      </c>
      <c r="L122">
        <f>(G122-H122-I122+J122+K122)</f>
        <v>389342.63995596807</v>
      </c>
      <c r="M122">
        <f t="shared" si="59"/>
        <v>389342.63995596807</v>
      </c>
    </row>
    <row r="123" spans="1:13" x14ac:dyDescent="0.25">
      <c r="F123">
        <v>7</v>
      </c>
      <c r="G123">
        <f t="shared" ref="G123:G131" si="65">L122</f>
        <v>389342.63995596807</v>
      </c>
      <c r="H123">
        <f t="shared" ref="H123:H131" si="66">J118</f>
        <v>24364.799999999999</v>
      </c>
      <c r="I123">
        <f t="shared" si="64"/>
        <v>117526.01346048003</v>
      </c>
      <c r="J123">
        <f t="shared" si="63"/>
        <v>87594.681589432337</v>
      </c>
      <c r="K123">
        <f t="shared" si="58"/>
        <v>145991.13598238723</v>
      </c>
      <c r="L123">
        <f t="shared" ref="L123:L131" si="67">(G123-H123-I123+J123+K123)</f>
        <v>481037.64406730764</v>
      </c>
      <c r="M123">
        <f t="shared" si="59"/>
        <v>481037.64406730764</v>
      </c>
    </row>
    <row r="124" spans="1:13" x14ac:dyDescent="0.25">
      <c r="F124">
        <v>8</v>
      </c>
      <c r="G124">
        <f t="shared" si="65"/>
        <v>481037.64406730764</v>
      </c>
      <c r="H124">
        <f t="shared" si="66"/>
        <v>30212.351999999999</v>
      </c>
      <c r="I124">
        <f t="shared" si="64"/>
        <v>145991.13598238723</v>
      </c>
      <c r="J124">
        <f t="shared" si="63"/>
        <v>108198.07009615382</v>
      </c>
      <c r="K124">
        <f t="shared" si="58"/>
        <v>180330.11682692307</v>
      </c>
      <c r="L124">
        <f t="shared" si="67"/>
        <v>593362.34300799726</v>
      </c>
      <c r="M124">
        <f t="shared" si="59"/>
        <v>593362.34300799726</v>
      </c>
    </row>
    <row r="125" spans="1:13" x14ac:dyDescent="0.25">
      <c r="F125">
        <v>9</v>
      </c>
      <c r="G125">
        <f t="shared" si="65"/>
        <v>593362.34300799726</v>
      </c>
      <c r="H125">
        <f t="shared" si="66"/>
        <v>41215.457280000002</v>
      </c>
      <c r="I125">
        <f t="shared" si="64"/>
        <v>180330.11682692307</v>
      </c>
      <c r="J125">
        <f t="shared" si="63"/>
        <v>132515.25257471934</v>
      </c>
      <c r="K125">
        <f t="shared" si="58"/>
        <v>220858.75429119891</v>
      </c>
      <c r="L125">
        <f t="shared" si="67"/>
        <v>725190.77576699248</v>
      </c>
      <c r="M125">
        <f t="shared" si="59"/>
        <v>725190.77576699248</v>
      </c>
    </row>
    <row r="126" spans="1:13" x14ac:dyDescent="0.25">
      <c r="F126">
        <v>10</v>
      </c>
      <c r="G126">
        <f t="shared" si="65"/>
        <v>725190.77576699248</v>
      </c>
      <c r="H126">
        <f t="shared" si="66"/>
        <v>55508.409139200005</v>
      </c>
      <c r="I126">
        <f t="shared" si="64"/>
        <v>220858.75429119891</v>
      </c>
      <c r="J126">
        <f t="shared" si="63"/>
        <v>160723.7679906702</v>
      </c>
      <c r="K126">
        <f t="shared" si="58"/>
        <v>267872.946651117</v>
      </c>
      <c r="L126">
        <f t="shared" si="67"/>
        <v>877420.32697838079</v>
      </c>
      <c r="M126">
        <f t="shared" si="59"/>
        <v>877420.32697838079</v>
      </c>
    </row>
    <row r="127" spans="1:13" x14ac:dyDescent="0.25">
      <c r="F127">
        <v>11</v>
      </c>
      <c r="G127">
        <f t="shared" si="65"/>
        <v>877420.32697838079</v>
      </c>
      <c r="H127">
        <f t="shared" si="66"/>
        <v>70515.608076288016</v>
      </c>
      <c r="I127">
        <f t="shared" si="64"/>
        <v>267872.946651117</v>
      </c>
      <c r="J127">
        <f t="shared" si="63"/>
        <v>193657.13253650226</v>
      </c>
      <c r="K127">
        <f t="shared" si="58"/>
        <v>322761.88756083715</v>
      </c>
      <c r="L127">
        <f t="shared" si="67"/>
        <v>1055450.7923483152</v>
      </c>
      <c r="M127">
        <f t="shared" si="59"/>
        <v>1000000</v>
      </c>
    </row>
    <row r="128" spans="1:13" x14ac:dyDescent="0.25">
      <c r="F128">
        <v>12</v>
      </c>
      <c r="G128">
        <f t="shared" si="65"/>
        <v>1055450.7923483152</v>
      </c>
      <c r="H128">
        <f t="shared" si="66"/>
        <v>87594.681589432337</v>
      </c>
      <c r="I128">
        <f t="shared" si="64"/>
        <v>322761.88756083715</v>
      </c>
      <c r="J128">
        <f t="shared" si="63"/>
        <v>232285.46658213189</v>
      </c>
      <c r="K128">
        <f t="shared" si="58"/>
        <v>387142.4443035532</v>
      </c>
      <c r="L128">
        <f t="shared" si="67"/>
        <v>1264522.1340837309</v>
      </c>
      <c r="M128">
        <f t="shared" si="59"/>
        <v>1000000</v>
      </c>
    </row>
    <row r="129" spans="1:13" x14ac:dyDescent="0.25">
      <c r="F129">
        <v>13</v>
      </c>
      <c r="G129">
        <f t="shared" si="65"/>
        <v>1264522.1340837309</v>
      </c>
      <c r="H129">
        <f t="shared" si="66"/>
        <v>108198.07009615382</v>
      </c>
      <c r="I129">
        <f t="shared" si="64"/>
        <v>387142.4443035532</v>
      </c>
      <c r="J129">
        <f t="shared" si="63"/>
        <v>277517.77535701852</v>
      </c>
      <c r="K129">
        <f t="shared" si="58"/>
        <v>462529.62559503084</v>
      </c>
      <c r="L129">
        <f t="shared" si="67"/>
        <v>1509229.0206360733</v>
      </c>
      <c r="M129">
        <f t="shared" si="59"/>
        <v>1000000</v>
      </c>
    </row>
    <row r="130" spans="1:13" x14ac:dyDescent="0.25">
      <c r="F130">
        <v>14</v>
      </c>
      <c r="G130">
        <f t="shared" si="65"/>
        <v>1509229.0206360733</v>
      </c>
      <c r="H130">
        <f t="shared" si="66"/>
        <v>132515.25257471934</v>
      </c>
      <c r="I130">
        <f t="shared" si="64"/>
        <v>462529.62559503084</v>
      </c>
      <c r="J130">
        <f t="shared" si="63"/>
        <v>330411.30433472496</v>
      </c>
      <c r="K130">
        <f t="shared" si="58"/>
        <v>550685.50722454162</v>
      </c>
      <c r="L130">
        <f t="shared" si="67"/>
        <v>1795280.9540255899</v>
      </c>
      <c r="M130">
        <f t="shared" si="59"/>
        <v>1000000</v>
      </c>
    </row>
    <row r="131" spans="1:13" x14ac:dyDescent="0.25">
      <c r="F131">
        <v>15</v>
      </c>
      <c r="G131">
        <f t="shared" si="65"/>
        <v>1795280.9540255899</v>
      </c>
      <c r="H131">
        <f t="shared" si="66"/>
        <v>160723.7679906702</v>
      </c>
      <c r="I131">
        <f t="shared" si="64"/>
        <v>550685.50722454162</v>
      </c>
      <c r="J131">
        <f t="shared" si="63"/>
        <v>392293.72464838071</v>
      </c>
      <c r="K131">
        <f t="shared" si="58"/>
        <v>653822.87441396795</v>
      </c>
      <c r="L131">
        <f t="shared" si="67"/>
        <v>2129988.2778727268</v>
      </c>
      <c r="M131">
        <f t="shared" si="59"/>
        <v>1000000</v>
      </c>
    </row>
    <row r="132" spans="1:13" x14ac:dyDescent="0.25">
      <c r="L132" t="s">
        <v>121</v>
      </c>
      <c r="M132">
        <f>SUM(M117:M131)</f>
        <v>8992669.6735078469</v>
      </c>
    </row>
    <row r="133" spans="1:13" x14ac:dyDescent="0.25">
      <c r="G133" t="s">
        <v>25</v>
      </c>
      <c r="H133">
        <v>50000</v>
      </c>
    </row>
    <row r="134" spans="1:13" x14ac:dyDescent="0.25">
      <c r="G134" t="s">
        <v>220</v>
      </c>
      <c r="H134">
        <v>1</v>
      </c>
      <c r="J134">
        <v>4</v>
      </c>
      <c r="K134">
        <v>2</v>
      </c>
    </row>
    <row r="135" spans="1:13" x14ac:dyDescent="0.25">
      <c r="C135" t="s">
        <v>37</v>
      </c>
      <c r="D135" t="s">
        <v>73</v>
      </c>
      <c r="E135" t="s">
        <v>39</v>
      </c>
      <c r="G135" t="s">
        <v>27</v>
      </c>
      <c r="H135" t="s">
        <v>28</v>
      </c>
      <c r="I135" t="s">
        <v>30</v>
      </c>
      <c r="J135" t="s">
        <v>29</v>
      </c>
      <c r="K135" t="s">
        <v>31</v>
      </c>
      <c r="L135" t="s">
        <v>16</v>
      </c>
    </row>
    <row r="136" spans="1:13" x14ac:dyDescent="0.25">
      <c r="A136">
        <v>1</v>
      </c>
      <c r="B136" t="s">
        <v>190</v>
      </c>
      <c r="C136" t="s">
        <v>41</v>
      </c>
      <c r="D136" t="s">
        <v>216</v>
      </c>
      <c r="E136" t="s">
        <v>43</v>
      </c>
      <c r="F136">
        <v>1</v>
      </c>
      <c r="G136">
        <f>H133</f>
        <v>50000</v>
      </c>
      <c r="J136">
        <f>(G136-H136-I136+K136)*0.24</f>
        <v>16800</v>
      </c>
      <c r="K136">
        <f>(G136-H136)*0.4</f>
        <v>20000</v>
      </c>
      <c r="L136">
        <f>(G136-H136-I136+J136+K136)</f>
        <v>86800</v>
      </c>
      <c r="M136">
        <f>IF(L136&gt;1000000,1000000,L136)</f>
        <v>86800</v>
      </c>
    </row>
    <row r="137" spans="1:13" x14ac:dyDescent="0.25">
      <c r="A137">
        <v>2</v>
      </c>
      <c r="B137" t="s">
        <v>218</v>
      </c>
      <c r="C137" t="s">
        <v>43</v>
      </c>
      <c r="D137" t="s">
        <v>217</v>
      </c>
      <c r="E137" t="s">
        <v>43</v>
      </c>
      <c r="F137">
        <v>2</v>
      </c>
      <c r="G137">
        <f>L136</f>
        <v>86800</v>
      </c>
      <c r="J137">
        <f>(G137-H137-I137+K137)*0.24</f>
        <v>20832</v>
      </c>
      <c r="L137">
        <f>(G137-H137-I137+J137+K137)</f>
        <v>107632</v>
      </c>
      <c r="M137">
        <f t="shared" ref="M137:M150" si="68">IF(L137&gt;1000000,1000000,L137)</f>
        <v>107632</v>
      </c>
    </row>
    <row r="138" spans="1:13" x14ac:dyDescent="0.25">
      <c r="A138">
        <v>3</v>
      </c>
      <c r="B138" t="s">
        <v>191</v>
      </c>
      <c r="C138" t="s">
        <v>45</v>
      </c>
      <c r="D138" t="s">
        <v>219</v>
      </c>
      <c r="E138" t="s">
        <v>96</v>
      </c>
      <c r="F138">
        <v>3</v>
      </c>
      <c r="G138">
        <f t="shared" ref="G138:G140" si="69">L137</f>
        <v>107632</v>
      </c>
      <c r="I138">
        <f>K136</f>
        <v>20000</v>
      </c>
      <c r="J138">
        <f>(G138-H138)*0.24</f>
        <v>25831.68</v>
      </c>
      <c r="K138">
        <f>(G138-H138)*0.4</f>
        <v>43052.800000000003</v>
      </c>
      <c r="L138">
        <f>(G138-H138-I138+J138+K138)</f>
        <v>156516.47999999998</v>
      </c>
      <c r="M138">
        <f t="shared" si="68"/>
        <v>156516.47999999998</v>
      </c>
    </row>
    <row r="139" spans="1:13" x14ac:dyDescent="0.25">
      <c r="F139">
        <v>4</v>
      </c>
      <c r="G139">
        <f t="shared" si="69"/>
        <v>156516.47999999998</v>
      </c>
      <c r="I139">
        <f t="shared" ref="I139:I150" si="70">K137</f>
        <v>0</v>
      </c>
      <c r="J139">
        <f t="shared" ref="J139:J150" si="71">(G139-H139)*0.24</f>
        <v>37563.955199999997</v>
      </c>
      <c r="L139">
        <f t="shared" ref="L139:L140" si="72">(G139-H139-I139+J139+K139)</f>
        <v>194080.43519999998</v>
      </c>
      <c r="M139">
        <f t="shared" si="68"/>
        <v>194080.43519999998</v>
      </c>
    </row>
    <row r="140" spans="1:13" x14ac:dyDescent="0.25">
      <c r="F140">
        <v>5</v>
      </c>
      <c r="G140">
        <f t="shared" si="69"/>
        <v>194080.43519999998</v>
      </c>
      <c r="I140">
        <f t="shared" si="70"/>
        <v>43052.800000000003</v>
      </c>
      <c r="J140">
        <f t="shared" si="71"/>
        <v>46579.304447999995</v>
      </c>
      <c r="K140">
        <f t="shared" ref="K140:K150" si="73">(G140-H140)*0.4</f>
        <v>77632.174079999997</v>
      </c>
      <c r="L140">
        <f t="shared" si="72"/>
        <v>275239.11372799997</v>
      </c>
      <c r="M140">
        <f t="shared" si="68"/>
        <v>275239.11372799997</v>
      </c>
    </row>
    <row r="141" spans="1:13" x14ac:dyDescent="0.25">
      <c r="F141">
        <v>6</v>
      </c>
      <c r="G141">
        <f>L140</f>
        <v>275239.11372799997</v>
      </c>
      <c r="H141">
        <f>J136</f>
        <v>16800</v>
      </c>
      <c r="I141">
        <f t="shared" si="70"/>
        <v>0</v>
      </c>
      <c r="J141">
        <f t="shared" si="71"/>
        <v>62025.387294719992</v>
      </c>
      <c r="L141">
        <f>(G141-H141-I141+J141+K141)</f>
        <v>320464.50102271995</v>
      </c>
      <c r="M141">
        <f t="shared" si="68"/>
        <v>320464.50102271995</v>
      </c>
    </row>
    <row r="142" spans="1:13" x14ac:dyDescent="0.25">
      <c r="F142">
        <v>7</v>
      </c>
      <c r="G142">
        <f t="shared" ref="G142:G150" si="74">L141</f>
        <v>320464.50102271995</v>
      </c>
      <c r="H142">
        <f t="shared" ref="H142:H150" si="75">J137</f>
        <v>20832</v>
      </c>
      <c r="I142">
        <f t="shared" si="70"/>
        <v>77632.174079999997</v>
      </c>
      <c r="J142">
        <f t="shared" si="71"/>
        <v>71911.800245452789</v>
      </c>
      <c r="K142">
        <f t="shared" si="73"/>
        <v>119853.00040908798</v>
      </c>
      <c r="L142">
        <f t="shared" ref="L142:L150" si="76">(G142-H142-I142+J142+K142)</f>
        <v>413765.12759726075</v>
      </c>
      <c r="M142">
        <f t="shared" si="68"/>
        <v>413765.12759726075</v>
      </c>
    </row>
    <row r="143" spans="1:13" x14ac:dyDescent="0.25">
      <c r="F143">
        <v>8</v>
      </c>
      <c r="G143">
        <f t="shared" si="74"/>
        <v>413765.12759726075</v>
      </c>
      <c r="H143">
        <f t="shared" si="75"/>
        <v>25831.68</v>
      </c>
      <c r="I143">
        <f t="shared" si="70"/>
        <v>0</v>
      </c>
      <c r="J143">
        <f t="shared" si="71"/>
        <v>93104.027423342573</v>
      </c>
      <c r="L143">
        <f t="shared" si="76"/>
        <v>481037.47502060333</v>
      </c>
      <c r="M143">
        <f t="shared" si="68"/>
        <v>481037.47502060333</v>
      </c>
    </row>
    <row r="144" spans="1:13" x14ac:dyDescent="0.25">
      <c r="F144">
        <v>9</v>
      </c>
      <c r="G144">
        <f t="shared" si="74"/>
        <v>481037.47502060333</v>
      </c>
      <c r="H144">
        <f t="shared" si="75"/>
        <v>37563.955199999997</v>
      </c>
      <c r="I144">
        <f t="shared" si="70"/>
        <v>119853.00040908798</v>
      </c>
      <c r="J144">
        <f t="shared" si="71"/>
        <v>106433.64475694479</v>
      </c>
      <c r="K144">
        <f t="shared" si="73"/>
        <v>177389.40792824133</v>
      </c>
      <c r="L144">
        <f t="shared" si="76"/>
        <v>607443.57209670148</v>
      </c>
      <c r="M144">
        <f t="shared" si="68"/>
        <v>607443.57209670148</v>
      </c>
    </row>
    <row r="145" spans="3:21" x14ac:dyDescent="0.25">
      <c r="F145">
        <v>10</v>
      </c>
      <c r="G145">
        <f t="shared" si="74"/>
        <v>607443.57209670148</v>
      </c>
      <c r="H145">
        <f t="shared" si="75"/>
        <v>46579.304447999995</v>
      </c>
      <c r="I145">
        <f t="shared" si="70"/>
        <v>0</v>
      </c>
      <c r="J145">
        <f t="shared" si="71"/>
        <v>134607.42423568835</v>
      </c>
      <c r="L145">
        <f t="shared" si="76"/>
        <v>695471.69188438985</v>
      </c>
      <c r="M145">
        <f t="shared" si="68"/>
        <v>695471.69188438985</v>
      </c>
    </row>
    <row r="146" spans="3:21" x14ac:dyDescent="0.25">
      <c r="F146">
        <v>11</v>
      </c>
      <c r="G146">
        <f t="shared" si="74"/>
        <v>695471.69188438985</v>
      </c>
      <c r="H146">
        <f t="shared" si="75"/>
        <v>62025.387294719992</v>
      </c>
      <c r="I146">
        <f t="shared" si="70"/>
        <v>177389.40792824133</v>
      </c>
      <c r="J146">
        <f t="shared" si="71"/>
        <v>152027.11310152075</v>
      </c>
      <c r="K146">
        <f t="shared" si="73"/>
        <v>253378.52183586793</v>
      </c>
      <c r="L146">
        <f t="shared" si="76"/>
        <v>861462.53159881721</v>
      </c>
      <c r="M146">
        <f t="shared" si="68"/>
        <v>861462.53159881721</v>
      </c>
    </row>
    <row r="147" spans="3:21" x14ac:dyDescent="0.25">
      <c r="F147">
        <v>12</v>
      </c>
      <c r="G147">
        <f t="shared" si="74"/>
        <v>861462.53159881721</v>
      </c>
      <c r="H147">
        <f t="shared" si="75"/>
        <v>71911.800245452789</v>
      </c>
      <c r="I147">
        <f t="shared" si="70"/>
        <v>0</v>
      </c>
      <c r="J147">
        <f t="shared" si="71"/>
        <v>189492.17552480745</v>
      </c>
      <c r="L147">
        <f t="shared" si="76"/>
        <v>979042.90687817184</v>
      </c>
      <c r="M147">
        <f t="shared" si="68"/>
        <v>979042.90687817184</v>
      </c>
    </row>
    <row r="148" spans="3:21" x14ac:dyDescent="0.25">
      <c r="F148">
        <v>13</v>
      </c>
      <c r="G148">
        <f t="shared" si="74"/>
        <v>979042.90687817184</v>
      </c>
      <c r="H148">
        <f t="shared" si="75"/>
        <v>93104.027423342573</v>
      </c>
      <c r="I148">
        <f t="shared" si="70"/>
        <v>253378.52183586793</v>
      </c>
      <c r="J148">
        <f t="shared" si="71"/>
        <v>212625.331069159</v>
      </c>
      <c r="K148">
        <f t="shared" si="73"/>
        <v>354375.55178193172</v>
      </c>
      <c r="L148">
        <f t="shared" si="76"/>
        <v>1199561.240470052</v>
      </c>
      <c r="M148">
        <f t="shared" si="68"/>
        <v>1000000</v>
      </c>
    </row>
    <row r="149" spans="3:21" x14ac:dyDescent="0.25">
      <c r="F149">
        <v>14</v>
      </c>
      <c r="G149">
        <f t="shared" si="74"/>
        <v>1199561.240470052</v>
      </c>
      <c r="H149">
        <f t="shared" si="75"/>
        <v>106433.64475694479</v>
      </c>
      <c r="I149">
        <f t="shared" si="70"/>
        <v>0</v>
      </c>
      <c r="J149">
        <f t="shared" si="71"/>
        <v>262350.62297114573</v>
      </c>
      <c r="L149">
        <f t="shared" si="76"/>
        <v>1355478.2186842528</v>
      </c>
      <c r="M149">
        <f t="shared" si="68"/>
        <v>1000000</v>
      </c>
    </row>
    <row r="150" spans="3:21" x14ac:dyDescent="0.25">
      <c r="F150">
        <v>15</v>
      </c>
      <c r="G150">
        <f t="shared" si="74"/>
        <v>1355478.2186842528</v>
      </c>
      <c r="H150">
        <f t="shared" si="75"/>
        <v>134607.42423568835</v>
      </c>
      <c r="I150">
        <f t="shared" si="70"/>
        <v>354375.55178193172</v>
      </c>
      <c r="J150">
        <f t="shared" si="71"/>
        <v>293008.99066765548</v>
      </c>
      <c r="K150">
        <f t="shared" si="73"/>
        <v>488348.31777942582</v>
      </c>
      <c r="L150">
        <f t="shared" si="76"/>
        <v>1647852.5511137142</v>
      </c>
      <c r="M150">
        <f t="shared" si="68"/>
        <v>1000000</v>
      </c>
    </row>
    <row r="151" spans="3:21" x14ac:dyDescent="0.25">
      <c r="L151" t="s">
        <v>121</v>
      </c>
      <c r="M151">
        <f>SUM(M136:M150)</f>
        <v>8178955.8350266647</v>
      </c>
    </row>
    <row r="152" spans="3:21" x14ac:dyDescent="0.25">
      <c r="F152" t="s">
        <v>228</v>
      </c>
      <c r="G152" t="s">
        <v>24</v>
      </c>
      <c r="H152">
        <v>50000</v>
      </c>
      <c r="N152" t="s">
        <v>229</v>
      </c>
      <c r="O152" t="s">
        <v>25</v>
      </c>
      <c r="P152">
        <v>50000</v>
      </c>
    </row>
    <row r="153" spans="3:21" x14ac:dyDescent="0.25">
      <c r="C153" t="s">
        <v>37</v>
      </c>
      <c r="D153" t="s">
        <v>73</v>
      </c>
      <c r="E153" t="s">
        <v>39</v>
      </c>
      <c r="G153" t="s">
        <v>225</v>
      </c>
      <c r="J153">
        <v>4</v>
      </c>
      <c r="O153" t="s">
        <v>225</v>
      </c>
      <c r="R153">
        <v>4</v>
      </c>
    </row>
    <row r="154" spans="3:21" x14ac:dyDescent="0.25">
      <c r="C154" t="s">
        <v>41</v>
      </c>
      <c r="D154" t="s">
        <v>131</v>
      </c>
      <c r="E154" t="s">
        <v>131</v>
      </c>
      <c r="G154" t="s">
        <v>27</v>
      </c>
      <c r="H154" t="s">
        <v>28</v>
      </c>
      <c r="I154" t="s">
        <v>30</v>
      </c>
      <c r="J154" t="s">
        <v>29</v>
      </c>
      <c r="K154" t="s">
        <v>31</v>
      </c>
      <c r="L154" t="s">
        <v>16</v>
      </c>
      <c r="O154" t="s">
        <v>27</v>
      </c>
      <c r="P154" t="s">
        <v>28</v>
      </c>
      <c r="Q154" t="s">
        <v>30</v>
      </c>
      <c r="R154" t="s">
        <v>29</v>
      </c>
      <c r="S154" t="s">
        <v>31</v>
      </c>
      <c r="T154" t="s">
        <v>16</v>
      </c>
    </row>
    <row r="155" spans="3:21" x14ac:dyDescent="0.25">
      <c r="C155" t="s">
        <v>131</v>
      </c>
      <c r="D155" t="s">
        <v>222</v>
      </c>
      <c r="E155" t="s">
        <v>223</v>
      </c>
      <c r="F155">
        <v>1</v>
      </c>
      <c r="G155">
        <f>H152</f>
        <v>50000</v>
      </c>
      <c r="J155">
        <f>(G155-H155+K155)*0.24</f>
        <v>16800</v>
      </c>
      <c r="K155">
        <f>(G155-H155)*0.4</f>
        <v>20000</v>
      </c>
      <c r="L155">
        <f>(G155-H155-I155+J155+K155)</f>
        <v>86800</v>
      </c>
      <c r="M155">
        <f>IF(L155&gt;1000000,1000000,L155)</f>
        <v>86800</v>
      </c>
      <c r="N155">
        <v>1</v>
      </c>
      <c r="O155">
        <f>P152</f>
        <v>50000</v>
      </c>
      <c r="R155">
        <f>(O155-P155-Q155+S155)*0.24</f>
        <v>16800</v>
      </c>
      <c r="S155">
        <f>(O155-P155)*0.4</f>
        <v>20000</v>
      </c>
      <c r="T155">
        <f>(O155-P155-Q155+R155+S155)</f>
        <v>86800</v>
      </c>
      <c r="U155">
        <f>IF(T155&gt;1000000,1000000,T155)</f>
        <v>86800</v>
      </c>
    </row>
    <row r="156" spans="3:21" x14ac:dyDescent="0.25">
      <c r="C156" t="s">
        <v>223</v>
      </c>
      <c r="D156" t="s">
        <v>224</v>
      </c>
      <c r="E156" t="s">
        <v>136</v>
      </c>
      <c r="F156">
        <v>2</v>
      </c>
      <c r="G156">
        <f>L155</f>
        <v>86800</v>
      </c>
      <c r="I156">
        <f>K155</f>
        <v>20000</v>
      </c>
      <c r="J156">
        <f>(G156-H156-I156+K156)*0.24</f>
        <v>24364.799999999999</v>
      </c>
      <c r="K156">
        <f t="shared" ref="K156" si="77">(G156-H156)*0.4</f>
        <v>34720</v>
      </c>
      <c r="L156">
        <f>(G156-H156-I156+J156+K156)</f>
        <v>125884.8</v>
      </c>
      <c r="M156">
        <f t="shared" ref="M156:M169" si="78">IF(L156&gt;1000000,1000000,L156)</f>
        <v>125884.8</v>
      </c>
      <c r="N156">
        <v>2</v>
      </c>
      <c r="O156">
        <f>T155</f>
        <v>86800</v>
      </c>
      <c r="Q156">
        <f>S155</f>
        <v>20000</v>
      </c>
      <c r="R156">
        <f>(O156-P156-Q156+S156)*0.24</f>
        <v>24364.799999999999</v>
      </c>
      <c r="S156">
        <f t="shared" ref="S156" si="79">(O156-P156)*0.4</f>
        <v>34720</v>
      </c>
      <c r="T156">
        <f>(O156-P156-Q156+R156+S156)</f>
        <v>125884.8</v>
      </c>
      <c r="U156">
        <f t="shared" ref="U156:U169" si="80">IF(T156&gt;1000000,1000000,T156)</f>
        <v>125884.8</v>
      </c>
    </row>
    <row r="157" spans="3:21" x14ac:dyDescent="0.25">
      <c r="C157" t="s">
        <v>136</v>
      </c>
      <c r="D157" t="s">
        <v>146</v>
      </c>
      <c r="F157">
        <v>3</v>
      </c>
      <c r="G157">
        <f t="shared" ref="G157:G159" si="81">L156</f>
        <v>125884.8</v>
      </c>
      <c r="I157">
        <f t="shared" ref="I157:I158" si="82">K156</f>
        <v>34720</v>
      </c>
      <c r="J157">
        <f>(G157-H157+K157)*0.24</f>
        <v>42297.292799999996</v>
      </c>
      <c r="K157">
        <f>(G157-H157)*0.4</f>
        <v>50353.920000000006</v>
      </c>
      <c r="L157">
        <f t="shared" ref="L157:L159" si="83">(G157-H157-I157+J157+K157)</f>
        <v>183816.0128</v>
      </c>
      <c r="M157">
        <f t="shared" si="78"/>
        <v>183816.0128</v>
      </c>
      <c r="N157">
        <v>3</v>
      </c>
      <c r="O157">
        <f t="shared" ref="O157:O159" si="84">T156</f>
        <v>125884.8</v>
      </c>
      <c r="Q157">
        <f t="shared" ref="Q157:Q158" si="85">S156</f>
        <v>34720</v>
      </c>
      <c r="R157">
        <f t="shared" ref="R157:R169" si="86">(O157-P157-Q157+S157)*0.24</f>
        <v>33964.4928</v>
      </c>
      <c r="S157">
        <f>(O157-P157)*0.4</f>
        <v>50353.920000000006</v>
      </c>
      <c r="T157">
        <f t="shared" ref="T157:T159" si="87">(O157-P157-Q157+R157+S157)</f>
        <v>175483.21280000001</v>
      </c>
      <c r="U157">
        <f t="shared" si="80"/>
        <v>175483.21280000001</v>
      </c>
    </row>
    <row r="158" spans="3:21" x14ac:dyDescent="0.25">
      <c r="F158">
        <v>4</v>
      </c>
      <c r="G158">
        <f t="shared" si="81"/>
        <v>183816.0128</v>
      </c>
      <c r="I158">
        <f t="shared" si="82"/>
        <v>50353.920000000006</v>
      </c>
      <c r="J158">
        <f>(G158-H158-I158+K158)*0.24</f>
        <v>49677.239500799995</v>
      </c>
      <c r="K158">
        <f t="shared" ref="K158:K169" si="88">(G158-H158)*0.4</f>
        <v>73526.405119999996</v>
      </c>
      <c r="L158">
        <f t="shared" si="83"/>
        <v>256665.73742079997</v>
      </c>
      <c r="M158">
        <f t="shared" si="78"/>
        <v>256665.73742079997</v>
      </c>
      <c r="N158">
        <v>4</v>
      </c>
      <c r="O158">
        <f t="shared" si="84"/>
        <v>175483.21280000001</v>
      </c>
      <c r="Q158">
        <f t="shared" si="85"/>
        <v>50353.920000000006</v>
      </c>
      <c r="R158">
        <f t="shared" si="86"/>
        <v>46877.418700800001</v>
      </c>
      <c r="S158">
        <f t="shared" ref="S158:S161" si="89">(O158-P158)*0.4</f>
        <v>70193.28512</v>
      </c>
      <c r="T158">
        <f t="shared" si="87"/>
        <v>242199.9966208</v>
      </c>
      <c r="U158">
        <f t="shared" si="80"/>
        <v>242199.9966208</v>
      </c>
    </row>
    <row r="159" spans="3:21" x14ac:dyDescent="0.25">
      <c r="F159">
        <v>5</v>
      </c>
      <c r="G159">
        <f t="shared" si="81"/>
        <v>256665.73742079997</v>
      </c>
      <c r="I159">
        <f>K158</f>
        <v>73526.405119999996</v>
      </c>
      <c r="J159">
        <f t="shared" ref="J159" si="90">(G159-H159+K159)*0.24</f>
        <v>86239.687773388796</v>
      </c>
      <c r="K159">
        <f t="shared" si="88"/>
        <v>102666.29496832</v>
      </c>
      <c r="L159">
        <f t="shared" si="83"/>
        <v>372045.31504250877</v>
      </c>
      <c r="M159">
        <f t="shared" si="78"/>
        <v>372045.31504250877</v>
      </c>
      <c r="N159">
        <v>5</v>
      </c>
      <c r="O159">
        <f t="shared" si="84"/>
        <v>242199.9966208</v>
      </c>
      <c r="Q159">
        <f>S158</f>
        <v>70193.28512</v>
      </c>
      <c r="R159">
        <f t="shared" si="86"/>
        <v>64532.810435788786</v>
      </c>
      <c r="S159">
        <f t="shared" si="89"/>
        <v>96879.998648320005</v>
      </c>
      <c r="T159">
        <f t="shared" si="87"/>
        <v>333419.52058490878</v>
      </c>
      <c r="U159">
        <f t="shared" si="80"/>
        <v>333419.52058490878</v>
      </c>
    </row>
    <row r="160" spans="3:21" x14ac:dyDescent="0.25">
      <c r="F160">
        <v>6</v>
      </c>
      <c r="G160">
        <f>L159</f>
        <v>372045.31504250877</v>
      </c>
      <c r="H160">
        <f>J155</f>
        <v>16800</v>
      </c>
      <c r="I160">
        <f t="shared" ref="I160:I169" si="91">K159</f>
        <v>102666.29496832</v>
      </c>
      <c r="J160">
        <f>(G160-H160-I160+K160)*0.24</f>
        <v>94722.515061886137</v>
      </c>
      <c r="K160">
        <f t="shared" si="88"/>
        <v>142098.12601700352</v>
      </c>
      <c r="L160">
        <f>(G160-H160-I160+J160+K160)</f>
        <v>489399.66115307843</v>
      </c>
      <c r="M160">
        <f t="shared" si="78"/>
        <v>489399.66115307843</v>
      </c>
      <c r="N160">
        <v>6</v>
      </c>
      <c r="O160">
        <f>T159</f>
        <v>333419.52058490878</v>
      </c>
      <c r="P160">
        <f>R155</f>
        <v>16800</v>
      </c>
      <c r="Q160">
        <f t="shared" ref="Q160:Q169" si="92">S159</f>
        <v>96879.998648320005</v>
      </c>
      <c r="R160">
        <f t="shared" si="86"/>
        <v>83132.959240932556</v>
      </c>
      <c r="S160">
        <f>(O160-P160)*0.4</f>
        <v>126647.80823396351</v>
      </c>
      <c r="T160">
        <f>(O160-P160-Q160+R160+S160)</f>
        <v>429520.28941148485</v>
      </c>
      <c r="U160">
        <f t="shared" si="80"/>
        <v>429520.28941148485</v>
      </c>
    </row>
    <row r="161" spans="3:21" x14ac:dyDescent="0.25">
      <c r="F161">
        <v>7</v>
      </c>
      <c r="G161">
        <f t="shared" ref="G161:G169" si="93">L160</f>
        <v>489399.66115307843</v>
      </c>
      <c r="H161">
        <f t="shared" ref="H161:H169" si="94">J156</f>
        <v>24364.799999999999</v>
      </c>
      <c r="I161">
        <f t="shared" si="91"/>
        <v>142098.12601700352</v>
      </c>
      <c r="J161">
        <f>(G161-H161+K161)*0.24</f>
        <v>156251.71334743436</v>
      </c>
      <c r="K161">
        <f t="shared" si="88"/>
        <v>186013.94446123138</v>
      </c>
      <c r="L161">
        <f t="shared" ref="L161:L169" si="95">(G161-H161-I161+J161+K161)</f>
        <v>665202.39294474071</v>
      </c>
      <c r="M161">
        <f t="shared" si="78"/>
        <v>665202.39294474071</v>
      </c>
      <c r="N161">
        <v>7</v>
      </c>
      <c r="O161">
        <f t="shared" ref="O161:O169" si="96">T160</f>
        <v>429520.28941148485</v>
      </c>
      <c r="P161">
        <f t="shared" ref="P161:P169" si="97">R156</f>
        <v>24364.799999999999</v>
      </c>
      <c r="Q161">
        <f t="shared" si="92"/>
        <v>126647.80823396351</v>
      </c>
      <c r="R161">
        <f t="shared" si="86"/>
        <v>105736.77046610767</v>
      </c>
      <c r="S161">
        <f t="shared" si="89"/>
        <v>162062.19576459395</v>
      </c>
      <c r="T161">
        <f t="shared" ref="T161:T169" si="98">(O161-P161-Q161+R161+S161)</f>
        <v>546306.64740822301</v>
      </c>
      <c r="U161">
        <f t="shared" si="80"/>
        <v>546306.64740822301</v>
      </c>
    </row>
    <row r="162" spans="3:21" x14ac:dyDescent="0.25">
      <c r="F162">
        <v>8</v>
      </c>
      <c r="G162">
        <f t="shared" si="93"/>
        <v>665202.39294474071</v>
      </c>
      <c r="H162">
        <f t="shared" si="94"/>
        <v>42297.292799999996</v>
      </c>
      <c r="I162">
        <f t="shared" si="91"/>
        <v>186013.94446123138</v>
      </c>
      <c r="J162">
        <f>(G162-H162-I162+K162)*0.24</f>
        <v>164652.76697793734</v>
      </c>
      <c r="K162">
        <f>(G162-H162)*0.4</f>
        <v>249162.04005789629</v>
      </c>
      <c r="L162">
        <f t="shared" si="95"/>
        <v>850705.9627193429</v>
      </c>
      <c r="M162">
        <f t="shared" si="78"/>
        <v>850705.9627193429</v>
      </c>
      <c r="N162">
        <v>8</v>
      </c>
      <c r="O162">
        <f t="shared" si="96"/>
        <v>546306.64740822301</v>
      </c>
      <c r="P162">
        <f t="shared" si="97"/>
        <v>33964.4928</v>
      </c>
      <c r="Q162">
        <f t="shared" si="92"/>
        <v>162062.19576459395</v>
      </c>
      <c r="R162">
        <f t="shared" si="86"/>
        <v>133252.03696486037</v>
      </c>
      <c r="S162">
        <f>(O162-P162)*0.4</f>
        <v>204936.86184328923</v>
      </c>
      <c r="T162">
        <f t="shared" si="98"/>
        <v>688468.85765177861</v>
      </c>
      <c r="U162">
        <f t="shared" si="80"/>
        <v>688468.85765177861</v>
      </c>
    </row>
    <row r="163" spans="3:21" x14ac:dyDescent="0.25">
      <c r="F163">
        <v>9</v>
      </c>
      <c r="G163">
        <f t="shared" si="93"/>
        <v>850705.9627193429</v>
      </c>
      <c r="H163">
        <f t="shared" si="94"/>
        <v>49677.239500799995</v>
      </c>
      <c r="I163">
        <f t="shared" si="91"/>
        <v>249162.04005789629</v>
      </c>
      <c r="J163">
        <f t="shared" ref="J163" si="99">(G163-H163+K163)*0.24</f>
        <v>269145.65100143035</v>
      </c>
      <c r="K163">
        <f t="shared" si="88"/>
        <v>320411.48928741715</v>
      </c>
      <c r="L163">
        <f t="shared" si="95"/>
        <v>1141423.8234494941</v>
      </c>
      <c r="M163">
        <f t="shared" si="78"/>
        <v>1000000</v>
      </c>
      <c r="N163">
        <v>9</v>
      </c>
      <c r="O163">
        <f t="shared" si="96"/>
        <v>688468.85765177861</v>
      </c>
      <c r="P163">
        <f t="shared" si="97"/>
        <v>46877.418700800001</v>
      </c>
      <c r="Q163">
        <f t="shared" si="92"/>
        <v>204936.86184328923</v>
      </c>
      <c r="R163">
        <f t="shared" si="86"/>
        <v>166389.87664513939</v>
      </c>
      <c r="S163">
        <f t="shared" ref="S163:S169" si="100">(O163-P163)*0.4</f>
        <v>256636.57558039145</v>
      </c>
      <c r="T163">
        <f t="shared" si="98"/>
        <v>859681.02933322021</v>
      </c>
      <c r="U163">
        <f t="shared" si="80"/>
        <v>859681.02933322021</v>
      </c>
    </row>
    <row r="164" spans="3:21" x14ac:dyDescent="0.25">
      <c r="F164">
        <v>10</v>
      </c>
      <c r="G164">
        <f t="shared" si="93"/>
        <v>1141423.8234494941</v>
      </c>
      <c r="H164">
        <f t="shared" si="94"/>
        <v>86239.687773388796</v>
      </c>
      <c r="I164">
        <f t="shared" si="91"/>
        <v>320411.48928741715</v>
      </c>
      <c r="J164">
        <f t="shared" ref="J164" si="101">(G164-H164-I164+K164)*0.24</f>
        <v>277643.11215819127</v>
      </c>
      <c r="K164">
        <f t="shared" si="88"/>
        <v>422073.65427044214</v>
      </c>
      <c r="L164">
        <f t="shared" si="95"/>
        <v>1434489.4128173215</v>
      </c>
      <c r="M164">
        <f t="shared" si="78"/>
        <v>1000000</v>
      </c>
      <c r="N164">
        <v>10</v>
      </c>
      <c r="O164">
        <f t="shared" si="96"/>
        <v>859681.02933322021</v>
      </c>
      <c r="P164">
        <f t="shared" si="97"/>
        <v>64532.810435788786</v>
      </c>
      <c r="Q164">
        <f t="shared" si="92"/>
        <v>256636.57558039145</v>
      </c>
      <c r="R164">
        <f t="shared" si="86"/>
        <v>205577.02341024301</v>
      </c>
      <c r="S164">
        <f t="shared" si="100"/>
        <v>318059.2875589726</v>
      </c>
      <c r="T164">
        <f t="shared" si="98"/>
        <v>1062147.9542862554</v>
      </c>
      <c r="U164">
        <f t="shared" si="80"/>
        <v>1000000</v>
      </c>
    </row>
    <row r="165" spans="3:21" x14ac:dyDescent="0.25">
      <c r="F165">
        <v>11</v>
      </c>
      <c r="G165">
        <f t="shared" si="93"/>
        <v>1434489.4128173215</v>
      </c>
      <c r="H165">
        <f t="shared" si="94"/>
        <v>94722.515061886137</v>
      </c>
      <c r="I165">
        <f t="shared" si="91"/>
        <v>422073.65427044214</v>
      </c>
      <c r="J165">
        <f t="shared" ref="J165" si="102">(G165-H165+K165)*0.24</f>
        <v>450161.6776458263</v>
      </c>
      <c r="K165">
        <f t="shared" si="88"/>
        <v>535906.7591021742</v>
      </c>
      <c r="L165">
        <f t="shared" si="95"/>
        <v>1903761.6802329938</v>
      </c>
      <c r="M165">
        <f t="shared" si="78"/>
        <v>1000000</v>
      </c>
      <c r="N165">
        <v>11</v>
      </c>
      <c r="O165">
        <f t="shared" si="96"/>
        <v>1062147.9542862554</v>
      </c>
      <c r="P165">
        <f t="shared" si="97"/>
        <v>83132.959240932556</v>
      </c>
      <c r="Q165">
        <f t="shared" si="92"/>
        <v>318059.2875589726</v>
      </c>
      <c r="R165">
        <f t="shared" si="86"/>
        <v>252614.80932107504</v>
      </c>
      <c r="S165">
        <f t="shared" si="100"/>
        <v>391605.99801812915</v>
      </c>
      <c r="T165">
        <f t="shared" si="98"/>
        <v>1305176.5148255546</v>
      </c>
      <c r="U165">
        <f t="shared" si="80"/>
        <v>1000000</v>
      </c>
    </row>
    <row r="166" spans="3:21" x14ac:dyDescent="0.25">
      <c r="F166">
        <v>12</v>
      </c>
      <c r="G166">
        <f t="shared" si="93"/>
        <v>1903761.6802329938</v>
      </c>
      <c r="H166">
        <f t="shared" si="94"/>
        <v>156251.71334743436</v>
      </c>
      <c r="I166">
        <f t="shared" si="91"/>
        <v>535906.7591021742</v>
      </c>
      <c r="J166">
        <f t="shared" ref="J166" si="103">(G166-H166-I166+K166)*0.24</f>
        <v>458545.72668902611</v>
      </c>
      <c r="K166">
        <f t="shared" si="88"/>
        <v>699003.98675422382</v>
      </c>
      <c r="L166">
        <f t="shared" si="95"/>
        <v>2369152.9212266351</v>
      </c>
      <c r="M166">
        <f t="shared" si="78"/>
        <v>1000000</v>
      </c>
      <c r="N166">
        <v>12</v>
      </c>
      <c r="O166">
        <f t="shared" si="96"/>
        <v>1305176.5148255546</v>
      </c>
      <c r="P166">
        <f t="shared" si="97"/>
        <v>105736.77046610767</v>
      </c>
      <c r="Q166">
        <f t="shared" si="92"/>
        <v>391605.99801812915</v>
      </c>
      <c r="R166">
        <f t="shared" si="86"/>
        <v>309026.31458042318</v>
      </c>
      <c r="S166">
        <f t="shared" si="100"/>
        <v>479775.89774377877</v>
      </c>
      <c r="T166">
        <f t="shared" si="98"/>
        <v>1596635.9586655197</v>
      </c>
      <c r="U166">
        <f t="shared" si="80"/>
        <v>1000000</v>
      </c>
    </row>
    <row r="167" spans="3:21" x14ac:dyDescent="0.25">
      <c r="F167">
        <v>13</v>
      </c>
      <c r="G167">
        <f t="shared" si="93"/>
        <v>2369152.9212266351</v>
      </c>
      <c r="H167">
        <f t="shared" si="94"/>
        <v>164652.76697793734</v>
      </c>
      <c r="I167">
        <f t="shared" si="91"/>
        <v>699003.98675422382</v>
      </c>
      <c r="J167">
        <f t="shared" ref="J167" si="104">(G167-H167+K167)*0.24</f>
        <v>740712.05182756239</v>
      </c>
      <c r="K167">
        <f t="shared" si="88"/>
        <v>881800.06169947912</v>
      </c>
      <c r="L167">
        <f t="shared" si="95"/>
        <v>3128008.2810215158</v>
      </c>
      <c r="M167">
        <f t="shared" si="78"/>
        <v>1000000</v>
      </c>
      <c r="N167">
        <v>13</v>
      </c>
      <c r="O167">
        <f t="shared" si="96"/>
        <v>1596635.9586655197</v>
      </c>
      <c r="P167">
        <f t="shared" si="97"/>
        <v>133252.03696486037</v>
      </c>
      <c r="Q167">
        <f t="shared" si="92"/>
        <v>479775.89774377877</v>
      </c>
      <c r="R167">
        <f t="shared" si="86"/>
        <v>376550.78223291464</v>
      </c>
      <c r="S167">
        <f t="shared" si="100"/>
        <v>585353.56868026382</v>
      </c>
      <c r="T167">
        <f t="shared" si="98"/>
        <v>1945512.3748700591</v>
      </c>
      <c r="U167">
        <f t="shared" si="80"/>
        <v>1000000</v>
      </c>
    </row>
    <row r="168" spans="3:21" x14ac:dyDescent="0.25">
      <c r="F168">
        <v>14</v>
      </c>
      <c r="G168">
        <f t="shared" si="93"/>
        <v>3128008.2810215158</v>
      </c>
      <c r="H168">
        <f t="shared" si="94"/>
        <v>269145.65100143035</v>
      </c>
      <c r="I168">
        <f t="shared" si="91"/>
        <v>881800.06169947912</v>
      </c>
      <c r="J168">
        <f t="shared" ref="J168" si="105">(G168-H168-I168+K168)*0.24</f>
        <v>748945.82887887384</v>
      </c>
      <c r="K168">
        <f t="shared" si="88"/>
        <v>1143545.0520080344</v>
      </c>
      <c r="L168">
        <f t="shared" si="95"/>
        <v>3869553.4492075145</v>
      </c>
      <c r="M168">
        <f t="shared" si="78"/>
        <v>1000000</v>
      </c>
      <c r="N168">
        <v>14</v>
      </c>
      <c r="O168">
        <f t="shared" si="96"/>
        <v>1945512.3748700591</v>
      </c>
      <c r="P168">
        <f t="shared" si="97"/>
        <v>166389.87664513939</v>
      </c>
      <c r="Q168">
        <f t="shared" si="92"/>
        <v>585353.56868026382</v>
      </c>
      <c r="R168">
        <f t="shared" si="86"/>
        <v>457300.30292030965</v>
      </c>
      <c r="S168">
        <f t="shared" si="100"/>
        <v>711648.99928996793</v>
      </c>
      <c r="T168">
        <f t="shared" si="98"/>
        <v>2362718.2317549335</v>
      </c>
      <c r="U168">
        <f t="shared" si="80"/>
        <v>1000000</v>
      </c>
    </row>
    <row r="169" spans="3:21" x14ac:dyDescent="0.25">
      <c r="F169">
        <v>15</v>
      </c>
      <c r="G169">
        <f t="shared" si="93"/>
        <v>3869553.4492075145</v>
      </c>
      <c r="H169">
        <f t="shared" si="94"/>
        <v>277643.11215819127</v>
      </c>
      <c r="I169">
        <f t="shared" si="91"/>
        <v>1143545.0520080344</v>
      </c>
      <c r="J169">
        <f t="shared" ref="J169" si="106">(G169-H169+K169)*0.24</f>
        <v>1206881.8732485725</v>
      </c>
      <c r="K169">
        <f t="shared" si="88"/>
        <v>1436764.1348197293</v>
      </c>
      <c r="L169">
        <f t="shared" si="95"/>
        <v>5092011.2931095902</v>
      </c>
      <c r="M169">
        <f t="shared" si="78"/>
        <v>1000000</v>
      </c>
      <c r="N169">
        <v>15</v>
      </c>
      <c r="O169">
        <f t="shared" si="96"/>
        <v>2362718.2317549335</v>
      </c>
      <c r="P169">
        <f t="shared" si="97"/>
        <v>205577.02341024301</v>
      </c>
      <c r="Q169">
        <f t="shared" si="92"/>
        <v>711648.99928996793</v>
      </c>
      <c r="R169">
        <f t="shared" si="86"/>
        <v>554003.68617422367</v>
      </c>
      <c r="S169">
        <f t="shared" si="100"/>
        <v>862856.48333787627</v>
      </c>
      <c r="T169">
        <f t="shared" si="98"/>
        <v>2862352.3785668225</v>
      </c>
      <c r="U169">
        <f t="shared" si="80"/>
        <v>1000000</v>
      </c>
    </row>
    <row r="170" spans="3:21" x14ac:dyDescent="0.25">
      <c r="L170" t="s">
        <v>121</v>
      </c>
      <c r="M170">
        <f>SUM(M155:M169)</f>
        <v>10030519.882080469</v>
      </c>
      <c r="T170" t="s">
        <v>121</v>
      </c>
      <c r="U170">
        <f>SUM(U155:U169)</f>
        <v>9487764.3538104147</v>
      </c>
    </row>
    <row r="172" spans="3:21" x14ac:dyDescent="0.25">
      <c r="F172" t="s">
        <v>227</v>
      </c>
      <c r="G172" t="s">
        <v>24</v>
      </c>
      <c r="H172">
        <v>50000</v>
      </c>
    </row>
    <row r="173" spans="3:21" x14ac:dyDescent="0.25">
      <c r="C173" t="s">
        <v>37</v>
      </c>
      <c r="D173" t="s">
        <v>73</v>
      </c>
      <c r="E173" t="s">
        <v>39</v>
      </c>
      <c r="G173" t="s">
        <v>226</v>
      </c>
      <c r="J173">
        <v>4</v>
      </c>
    </row>
    <row r="174" spans="3:21" x14ac:dyDescent="0.25">
      <c r="C174" t="s">
        <v>41</v>
      </c>
      <c r="D174" t="s">
        <v>131</v>
      </c>
      <c r="E174" t="s">
        <v>131</v>
      </c>
      <c r="G174" t="s">
        <v>27</v>
      </c>
      <c r="H174" t="s">
        <v>28</v>
      </c>
      <c r="I174" t="s">
        <v>30</v>
      </c>
      <c r="J174" t="s">
        <v>29</v>
      </c>
      <c r="K174" t="s">
        <v>31</v>
      </c>
      <c r="L174" t="s">
        <v>16</v>
      </c>
    </row>
    <row r="175" spans="3:21" x14ac:dyDescent="0.25">
      <c r="C175" t="s">
        <v>131</v>
      </c>
      <c r="D175" t="s">
        <v>222</v>
      </c>
      <c r="E175" t="s">
        <v>223</v>
      </c>
      <c r="F175">
        <v>1</v>
      </c>
      <c r="G175">
        <f>H172</f>
        <v>50000</v>
      </c>
      <c r="J175">
        <f>(G175-H175)*0.24</f>
        <v>12000</v>
      </c>
      <c r="K175">
        <f>(G175-H175+J175)*0.4</f>
        <v>24800</v>
      </c>
      <c r="L175">
        <f>(G175-H175-I175+J175+K175)</f>
        <v>86800</v>
      </c>
      <c r="M175">
        <f>IF(L175&gt;1000000,1000000,L175)</f>
        <v>86800</v>
      </c>
    </row>
    <row r="176" spans="3:21" x14ac:dyDescent="0.25">
      <c r="C176" t="s">
        <v>223</v>
      </c>
      <c r="D176" t="s">
        <v>224</v>
      </c>
      <c r="E176" t="s">
        <v>136</v>
      </c>
      <c r="F176">
        <v>2</v>
      </c>
      <c r="G176">
        <f>L175</f>
        <v>86800</v>
      </c>
      <c r="I176">
        <f>K175</f>
        <v>24800</v>
      </c>
      <c r="J176">
        <f>(G176-H176)*0.24</f>
        <v>20832</v>
      </c>
      <c r="K176">
        <f>(G176-H176+J176)*0.4</f>
        <v>43052.800000000003</v>
      </c>
      <c r="L176">
        <f>(G176-H176-I176+J176+K176)</f>
        <v>125884.8</v>
      </c>
      <c r="M176">
        <f t="shared" ref="M176:M189" si="107">IF(L176&gt;1000000,1000000,L176)</f>
        <v>125884.8</v>
      </c>
    </row>
    <row r="177" spans="3:13" x14ac:dyDescent="0.25">
      <c r="C177" t="s">
        <v>136</v>
      </c>
      <c r="D177" t="s">
        <v>146</v>
      </c>
      <c r="F177">
        <v>3</v>
      </c>
      <c r="G177">
        <f t="shared" ref="G177:G179" si="108">L176</f>
        <v>125884.8</v>
      </c>
      <c r="I177">
        <f t="shared" ref="I177:I178" si="109">K176</f>
        <v>43052.800000000003</v>
      </c>
      <c r="J177">
        <f>(G177-H177)*0.24</f>
        <v>30212.351999999999</v>
      </c>
      <c r="K177">
        <f>(G177-H177+J177)*0.4</f>
        <v>62438.860800000002</v>
      </c>
      <c r="L177">
        <f>(G177-H177-I177+J177+K177)</f>
        <v>175483.21280000001</v>
      </c>
      <c r="M177">
        <f t="shared" si="107"/>
        <v>175483.21280000001</v>
      </c>
    </row>
    <row r="178" spans="3:13" x14ac:dyDescent="0.25">
      <c r="F178">
        <v>4</v>
      </c>
      <c r="G178">
        <f t="shared" si="108"/>
        <v>175483.21280000001</v>
      </c>
      <c r="I178">
        <f t="shared" si="109"/>
        <v>62438.860800000002</v>
      </c>
      <c r="J178">
        <f t="shared" ref="J178:J189" si="110">(G178-H178)*0.24</f>
        <v>42115.971072</v>
      </c>
      <c r="K178">
        <f>(G178-H178+J178)*0.4</f>
        <v>87039.673548800012</v>
      </c>
      <c r="L178">
        <f t="shared" ref="L178:L179" si="111">(G178-H178-I178+J178+K178)</f>
        <v>242199.9966208</v>
      </c>
      <c r="M178">
        <f t="shared" si="107"/>
        <v>242199.9966208</v>
      </c>
    </row>
    <row r="179" spans="3:13" x14ac:dyDescent="0.25">
      <c r="F179">
        <v>5</v>
      </c>
      <c r="G179">
        <f t="shared" si="108"/>
        <v>242199.9966208</v>
      </c>
      <c r="I179">
        <f>K178</f>
        <v>87039.673548800012</v>
      </c>
      <c r="J179">
        <f t="shared" si="110"/>
        <v>58127.999188991998</v>
      </c>
      <c r="K179">
        <f t="shared" ref="K179:K189" si="112">(G179-H179+J179)*0.4</f>
        <v>120131.19832391682</v>
      </c>
      <c r="L179">
        <f t="shared" si="111"/>
        <v>333419.52058490878</v>
      </c>
      <c r="M179">
        <f t="shared" si="107"/>
        <v>333419.52058490878</v>
      </c>
    </row>
    <row r="180" spans="3:13" x14ac:dyDescent="0.25">
      <c r="F180">
        <v>6</v>
      </c>
      <c r="G180">
        <f>L179</f>
        <v>333419.52058490878</v>
      </c>
      <c r="H180">
        <f>J175</f>
        <v>12000</v>
      </c>
      <c r="I180">
        <f t="shared" ref="I180:I189" si="113">K179</f>
        <v>120131.19832391682</v>
      </c>
      <c r="J180">
        <f t="shared" si="110"/>
        <v>77140.684940378109</v>
      </c>
      <c r="K180">
        <f t="shared" si="112"/>
        <v>159424.08221011478</v>
      </c>
      <c r="L180">
        <f>(G180-H180-I180+J180+K180)</f>
        <v>437853.08941148489</v>
      </c>
      <c r="M180">
        <f t="shared" si="107"/>
        <v>437853.08941148489</v>
      </c>
    </row>
    <row r="181" spans="3:13" x14ac:dyDescent="0.25">
      <c r="F181">
        <v>7</v>
      </c>
      <c r="G181">
        <f t="shared" ref="G181:G189" si="114">L180</f>
        <v>437853.08941148489</v>
      </c>
      <c r="H181">
        <f t="shared" ref="H181:H189" si="115">J176</f>
        <v>20832</v>
      </c>
      <c r="I181">
        <f t="shared" si="113"/>
        <v>159424.08221011478</v>
      </c>
      <c r="J181">
        <f t="shared" si="110"/>
        <v>100085.06145875638</v>
      </c>
      <c r="K181">
        <f t="shared" si="112"/>
        <v>206842.46034809653</v>
      </c>
      <c r="L181">
        <f t="shared" ref="L181:L189" si="116">(G181-H181-I181+J181+K181)</f>
        <v>564524.52900822298</v>
      </c>
      <c r="M181">
        <f t="shared" si="107"/>
        <v>564524.52900822298</v>
      </c>
    </row>
    <row r="182" spans="3:13" x14ac:dyDescent="0.25">
      <c r="F182">
        <v>8</v>
      </c>
      <c r="G182">
        <f t="shared" si="114"/>
        <v>564524.52900822298</v>
      </c>
      <c r="H182">
        <f t="shared" si="115"/>
        <v>30212.351999999999</v>
      </c>
      <c r="I182">
        <f t="shared" si="113"/>
        <v>206842.46034809653</v>
      </c>
      <c r="J182">
        <f t="shared" si="110"/>
        <v>128234.92248197352</v>
      </c>
      <c r="K182">
        <f t="shared" si="112"/>
        <v>265018.83979607862</v>
      </c>
      <c r="L182">
        <f t="shared" si="116"/>
        <v>720723.47893817862</v>
      </c>
      <c r="M182">
        <f t="shared" si="107"/>
        <v>720723.47893817862</v>
      </c>
    </row>
    <row r="183" spans="3:13" x14ac:dyDescent="0.25">
      <c r="F183">
        <v>9</v>
      </c>
      <c r="G183">
        <f t="shared" si="114"/>
        <v>720723.47893817862</v>
      </c>
      <c r="H183">
        <f t="shared" si="115"/>
        <v>42115.971072</v>
      </c>
      <c r="I183">
        <f t="shared" si="113"/>
        <v>265018.83979607862</v>
      </c>
      <c r="J183">
        <f t="shared" si="110"/>
        <v>162865.80188788287</v>
      </c>
      <c r="K183">
        <f t="shared" si="112"/>
        <v>336589.32390162465</v>
      </c>
      <c r="L183">
        <f t="shared" si="116"/>
        <v>913043.79385960754</v>
      </c>
      <c r="M183">
        <f t="shared" si="107"/>
        <v>913043.79385960754</v>
      </c>
    </row>
    <row r="184" spans="3:13" x14ac:dyDescent="0.25">
      <c r="F184">
        <v>10</v>
      </c>
      <c r="G184">
        <f t="shared" si="114"/>
        <v>913043.79385960754</v>
      </c>
      <c r="H184">
        <f t="shared" si="115"/>
        <v>58127.999188991998</v>
      </c>
      <c r="I184">
        <f t="shared" si="113"/>
        <v>336589.32390162465</v>
      </c>
      <c r="J184">
        <f t="shared" si="110"/>
        <v>205179.79072094773</v>
      </c>
      <c r="K184">
        <f t="shared" si="112"/>
        <v>424038.23415662535</v>
      </c>
      <c r="L184">
        <f t="shared" si="116"/>
        <v>1147544.4956465641</v>
      </c>
      <c r="M184">
        <f t="shared" si="107"/>
        <v>1000000</v>
      </c>
    </row>
    <row r="185" spans="3:13" x14ac:dyDescent="0.25">
      <c r="F185">
        <v>11</v>
      </c>
      <c r="G185">
        <f t="shared" si="114"/>
        <v>1147544.4956465641</v>
      </c>
      <c r="H185">
        <f t="shared" si="115"/>
        <v>77140.684940378109</v>
      </c>
      <c r="I185">
        <f t="shared" si="113"/>
        <v>424038.23415662535</v>
      </c>
      <c r="J185">
        <f t="shared" si="110"/>
        <v>256896.91456948459</v>
      </c>
      <c r="K185">
        <f t="shared" si="112"/>
        <v>530920.29011026816</v>
      </c>
      <c r="L185">
        <f t="shared" si="116"/>
        <v>1434182.7812293132</v>
      </c>
      <c r="M185">
        <f t="shared" si="107"/>
        <v>1000000</v>
      </c>
    </row>
    <row r="186" spans="3:13" x14ac:dyDescent="0.25">
      <c r="F186">
        <v>12</v>
      </c>
      <c r="G186">
        <f t="shared" si="114"/>
        <v>1434182.7812293132</v>
      </c>
      <c r="H186">
        <f t="shared" si="115"/>
        <v>100085.06145875638</v>
      </c>
      <c r="I186">
        <f t="shared" si="113"/>
        <v>530920.29011026816</v>
      </c>
      <c r="J186">
        <f t="shared" si="110"/>
        <v>320183.4527449336</v>
      </c>
      <c r="K186">
        <f t="shared" si="112"/>
        <v>661712.46900619613</v>
      </c>
      <c r="L186">
        <f t="shared" si="116"/>
        <v>1785073.3514114183</v>
      </c>
      <c r="M186">
        <f t="shared" si="107"/>
        <v>1000000</v>
      </c>
    </row>
    <row r="187" spans="3:13" x14ac:dyDescent="0.25">
      <c r="F187">
        <v>13</v>
      </c>
      <c r="G187">
        <f t="shared" si="114"/>
        <v>1785073.3514114183</v>
      </c>
      <c r="H187">
        <f t="shared" si="115"/>
        <v>128234.92248197352</v>
      </c>
      <c r="I187">
        <f t="shared" si="113"/>
        <v>661712.46900619613</v>
      </c>
      <c r="J187">
        <f t="shared" si="110"/>
        <v>397641.22294306674</v>
      </c>
      <c r="K187">
        <f t="shared" si="112"/>
        <v>821791.86074900464</v>
      </c>
      <c r="L187">
        <f t="shared" si="116"/>
        <v>2214559.0436153198</v>
      </c>
      <c r="M187">
        <f t="shared" si="107"/>
        <v>1000000</v>
      </c>
    </row>
    <row r="188" spans="3:13" x14ac:dyDescent="0.25">
      <c r="F188">
        <v>14</v>
      </c>
      <c r="G188">
        <f t="shared" si="114"/>
        <v>2214559.0436153198</v>
      </c>
      <c r="H188">
        <f t="shared" si="115"/>
        <v>162865.80188788287</v>
      </c>
      <c r="I188">
        <f t="shared" si="113"/>
        <v>821791.86074900464</v>
      </c>
      <c r="J188">
        <f t="shared" si="110"/>
        <v>492406.37801458483</v>
      </c>
      <c r="K188">
        <f t="shared" si="112"/>
        <v>1017639.8478968088</v>
      </c>
      <c r="L188">
        <f t="shared" si="116"/>
        <v>2739947.6068898258</v>
      </c>
      <c r="M188">
        <f t="shared" si="107"/>
        <v>1000000</v>
      </c>
    </row>
    <row r="189" spans="3:13" x14ac:dyDescent="0.25">
      <c r="F189">
        <v>15</v>
      </c>
      <c r="G189">
        <f t="shared" si="114"/>
        <v>2739947.6068898258</v>
      </c>
      <c r="H189">
        <f t="shared" si="115"/>
        <v>205179.79072094773</v>
      </c>
      <c r="I189">
        <f t="shared" si="113"/>
        <v>1017639.8478968088</v>
      </c>
      <c r="J189">
        <f t="shared" si="110"/>
        <v>608344.27588053071</v>
      </c>
      <c r="K189">
        <f t="shared" si="112"/>
        <v>1257244.8368197635</v>
      </c>
      <c r="L189">
        <f t="shared" si="116"/>
        <v>3382717.0809723632</v>
      </c>
      <c r="M189">
        <f t="shared" si="107"/>
        <v>1000000</v>
      </c>
    </row>
    <row r="190" spans="3:13" x14ac:dyDescent="0.25">
      <c r="L190" t="s">
        <v>121</v>
      </c>
      <c r="M190">
        <f>SUM(M175:M189)</f>
        <v>9599932.4212232027</v>
      </c>
    </row>
    <row r="193" spans="3:27" x14ac:dyDescent="0.25">
      <c r="C193" t="s">
        <v>37</v>
      </c>
      <c r="D193" t="s">
        <v>73</v>
      </c>
      <c r="E193" t="s">
        <v>39</v>
      </c>
    </row>
    <row r="194" spans="3:27" x14ac:dyDescent="0.25">
      <c r="C194" t="s">
        <v>41</v>
      </c>
      <c r="D194" t="s">
        <v>235</v>
      </c>
      <c r="E194" t="s">
        <v>131</v>
      </c>
      <c r="U194" s="23" t="s">
        <v>396</v>
      </c>
      <c r="V194" s="23"/>
    </row>
    <row r="195" spans="3:27" x14ac:dyDescent="0.25">
      <c r="C195" t="s">
        <v>131</v>
      </c>
      <c r="D195" t="s">
        <v>236</v>
      </c>
      <c r="E195" t="s">
        <v>237</v>
      </c>
      <c r="G195" t="s">
        <v>238</v>
      </c>
    </row>
    <row r="196" spans="3:27" x14ac:dyDescent="0.25">
      <c r="C196" t="s">
        <v>223</v>
      </c>
      <c r="D196" t="s">
        <v>224</v>
      </c>
      <c r="E196" t="s">
        <v>136</v>
      </c>
      <c r="T196" t="s">
        <v>398</v>
      </c>
      <c r="U196">
        <v>50000</v>
      </c>
      <c r="W196" t="s">
        <v>399</v>
      </c>
      <c r="X196">
        <v>0.4</v>
      </c>
      <c r="Z196" t="s">
        <v>400</v>
      </c>
      <c r="AA196">
        <v>0.24</v>
      </c>
    </row>
    <row r="198" spans="3:27" x14ac:dyDescent="0.25">
      <c r="T198" t="s">
        <v>397</v>
      </c>
    </row>
    <row r="199" spans="3:27" x14ac:dyDescent="0.25">
      <c r="T199" t="s">
        <v>401</v>
      </c>
      <c r="U199" t="s">
        <v>403</v>
      </c>
      <c r="V199" t="s">
        <v>404</v>
      </c>
      <c r="W199" t="s">
        <v>402</v>
      </c>
      <c r="X199" t="s">
        <v>405</v>
      </c>
      <c r="Y199" t="s">
        <v>406</v>
      </c>
      <c r="Z199" t="s">
        <v>408</v>
      </c>
      <c r="AA199" t="s">
        <v>407</v>
      </c>
    </row>
    <row r="200" spans="3:27" x14ac:dyDescent="0.25">
      <c r="C200" t="s">
        <v>262</v>
      </c>
      <c r="F200" t="s">
        <v>261</v>
      </c>
      <c r="G200" t="s">
        <v>263</v>
      </c>
      <c r="H200">
        <v>50000</v>
      </c>
      <c r="J200" s="23" t="s">
        <v>366</v>
      </c>
      <c r="K200" s="23"/>
      <c r="L200">
        <v>0.4</v>
      </c>
      <c r="S200">
        <v>1</v>
      </c>
      <c r="T200">
        <f>U$196</f>
        <v>50000</v>
      </c>
      <c r="U200">
        <f>INT($T200*$AA$196)</f>
        <v>12000</v>
      </c>
      <c r="V200">
        <f>$T200+$U200</f>
        <v>62000</v>
      </c>
      <c r="W200">
        <v>0</v>
      </c>
      <c r="X200">
        <f>$V200+$W200</f>
        <v>62000</v>
      </c>
      <c r="Y200">
        <f>$X200</f>
        <v>62000</v>
      </c>
      <c r="Z200">
        <v>0</v>
      </c>
      <c r="AA200">
        <v>0</v>
      </c>
    </row>
    <row r="201" spans="3:27" x14ac:dyDescent="0.25">
      <c r="C201" t="s">
        <v>266</v>
      </c>
      <c r="G201" t="s">
        <v>365</v>
      </c>
      <c r="S201">
        <v>2</v>
      </c>
      <c r="T201">
        <f>$Y200-$Z200</f>
        <v>62000</v>
      </c>
      <c r="U201">
        <f>INT($T201*$AA$196)</f>
        <v>14880</v>
      </c>
      <c r="V201">
        <f>$T201+$U201</f>
        <v>76880</v>
      </c>
      <c r="W201">
        <f>INT($V201*$X$196)</f>
        <v>30752</v>
      </c>
      <c r="X201">
        <f>$V201+$W201</f>
        <v>107632</v>
      </c>
      <c r="Y201">
        <f>$X201</f>
        <v>107632</v>
      </c>
      <c r="Z201">
        <v>0</v>
      </c>
      <c r="AA201">
        <f>W201</f>
        <v>30752</v>
      </c>
    </row>
    <row r="202" spans="3:27" x14ac:dyDescent="0.25">
      <c r="G202" t="s">
        <v>264</v>
      </c>
      <c r="H202" t="s">
        <v>248</v>
      </c>
      <c r="I202" t="s">
        <v>367</v>
      </c>
      <c r="J202" t="s">
        <v>248</v>
      </c>
      <c r="K202" t="s">
        <v>368</v>
      </c>
      <c r="L202" t="s">
        <v>175</v>
      </c>
      <c r="S202">
        <v>3</v>
      </c>
      <c r="T202">
        <f>$Y201-$Z201</f>
        <v>107632</v>
      </c>
      <c r="U202">
        <f>INT($T202*$AA$196)</f>
        <v>25831</v>
      </c>
      <c r="V202">
        <f>$T202+$U202</f>
        <v>133463</v>
      </c>
      <c r="W202">
        <v>0</v>
      </c>
      <c r="X202">
        <f>$V202+$W202</f>
        <v>133463</v>
      </c>
      <c r="Y202">
        <f>$X202-$AA201</f>
        <v>102711</v>
      </c>
      <c r="Z202">
        <v>0</v>
      </c>
      <c r="AA202">
        <v>0</v>
      </c>
    </row>
    <row r="203" spans="3:27" x14ac:dyDescent="0.25">
      <c r="F203">
        <v>1</v>
      </c>
      <c r="G203">
        <f>H200</f>
        <v>50000</v>
      </c>
      <c r="H203">
        <f>INT(G203*$L$200)</f>
        <v>20000</v>
      </c>
      <c r="I203">
        <f>G203+H203</f>
        <v>70000</v>
      </c>
      <c r="J203">
        <f>INT(I203*$L$200)</f>
        <v>28000</v>
      </c>
      <c r="K203">
        <f>I203+J203</f>
        <v>98000</v>
      </c>
      <c r="L203">
        <f>K203-H203</f>
        <v>78000</v>
      </c>
      <c r="S203">
        <v>4</v>
      </c>
      <c r="T203">
        <f>$Y202-$Z202</f>
        <v>102711</v>
      </c>
      <c r="U203">
        <f>INT($T203*$AA$196)</f>
        <v>24650</v>
      </c>
      <c r="V203">
        <f>$T203+$U203</f>
        <v>127361</v>
      </c>
      <c r="W203">
        <f>INT($V203*$X$196)</f>
        <v>50944</v>
      </c>
      <c r="X203">
        <f>$V203+$W203</f>
        <v>178305</v>
      </c>
      <c r="Y203">
        <f>$X203-$AA202</f>
        <v>178305</v>
      </c>
      <c r="Z203">
        <v>0</v>
      </c>
      <c r="AA203">
        <f>W203</f>
        <v>50944</v>
      </c>
    </row>
    <row r="204" spans="3:27" x14ac:dyDescent="0.25">
      <c r="F204">
        <v>2</v>
      </c>
      <c r="G204">
        <f>INT($L203)</f>
        <v>78000</v>
      </c>
      <c r="H204">
        <f>INT(G204*$L$200)</f>
        <v>31200</v>
      </c>
      <c r="I204">
        <f>G204+H204-J203</f>
        <v>81200</v>
      </c>
      <c r="J204">
        <f>INT(I204*$L$200)</f>
        <v>32480</v>
      </c>
      <c r="K204">
        <f>I204+J204</f>
        <v>113680</v>
      </c>
      <c r="L204">
        <f>K204-H204</f>
        <v>82480</v>
      </c>
      <c r="S204">
        <v>5</v>
      </c>
      <c r="T204">
        <f>$Y203-$Z203</f>
        <v>178305</v>
      </c>
      <c r="U204">
        <f>INT($T204*$AA$196)</f>
        <v>42793</v>
      </c>
      <c r="V204">
        <f>$T204+$U204</f>
        <v>221098</v>
      </c>
      <c r="W204">
        <v>0</v>
      </c>
      <c r="X204">
        <f>$V204+$W204</f>
        <v>221098</v>
      </c>
      <c r="Y204">
        <f>$X204-$AA203</f>
        <v>170154</v>
      </c>
      <c r="Z204">
        <f>$U200</f>
        <v>12000</v>
      </c>
      <c r="AA204">
        <f>W204</f>
        <v>0</v>
      </c>
    </row>
    <row r="205" spans="3:27" x14ac:dyDescent="0.25">
      <c r="F205">
        <v>3</v>
      </c>
      <c r="G205">
        <f>INT($L204)</f>
        <v>82480</v>
      </c>
      <c r="H205">
        <f>INT(G205*$L$200)</f>
        <v>32992</v>
      </c>
      <c r="I205">
        <f>G205+H205-J204</f>
        <v>82992</v>
      </c>
      <c r="J205">
        <f>INT(I205*$L$200)</f>
        <v>33196</v>
      </c>
      <c r="K205">
        <f>I205+J205</f>
        <v>116188</v>
      </c>
      <c r="L205">
        <f>K205-H205</f>
        <v>83196</v>
      </c>
      <c r="S205">
        <v>6</v>
      </c>
      <c r="T205">
        <f>$Y204-$Z204</f>
        <v>158154</v>
      </c>
      <c r="U205">
        <f>INT($T205*$AA$196)</f>
        <v>37956</v>
      </c>
      <c r="V205">
        <f>$T205+$U205</f>
        <v>196110</v>
      </c>
      <c r="W205">
        <f>INT($V205*$X$196)</f>
        <v>78444</v>
      </c>
      <c r="X205">
        <f>$V205+$W205</f>
        <v>274554</v>
      </c>
      <c r="Y205">
        <f>$X205-$AA204</f>
        <v>274554</v>
      </c>
      <c r="Z205">
        <f t="shared" ref="Z205:Z210" si="117">$U201</f>
        <v>14880</v>
      </c>
      <c r="AA205">
        <f>W205</f>
        <v>78444</v>
      </c>
    </row>
    <row r="206" spans="3:27" x14ac:dyDescent="0.25">
      <c r="F206">
        <v>4</v>
      </c>
      <c r="G206">
        <f t="shared" ref="G206:G217" si="118">INT($L205)</f>
        <v>83196</v>
      </c>
      <c r="H206">
        <f>INT(G206*$L$200)</f>
        <v>33278</v>
      </c>
      <c r="I206">
        <f>G206+H206-J205</f>
        <v>83278</v>
      </c>
      <c r="J206">
        <f t="shared" ref="J206:J217" si="119">INT(I206*$L$200)</f>
        <v>33311</v>
      </c>
      <c r="K206">
        <f t="shared" ref="K206:K217" si="120">I206+J206</f>
        <v>116589</v>
      </c>
      <c r="L206">
        <f>K206-H206</f>
        <v>83311</v>
      </c>
      <c r="S206">
        <v>7</v>
      </c>
      <c r="T206">
        <f>$Y205-$Z205</f>
        <v>259674</v>
      </c>
      <c r="U206">
        <f>INT($T206*$AA$196)</f>
        <v>62321</v>
      </c>
      <c r="V206">
        <f>$T206+$U206</f>
        <v>321995</v>
      </c>
      <c r="W206">
        <v>0</v>
      </c>
      <c r="X206">
        <f>$V206+$W206</f>
        <v>321995</v>
      </c>
      <c r="Y206">
        <f>$X206-$AA205</f>
        <v>243551</v>
      </c>
      <c r="Z206">
        <f t="shared" si="117"/>
        <v>25831</v>
      </c>
      <c r="AA206">
        <f>W206</f>
        <v>0</v>
      </c>
    </row>
    <row r="207" spans="3:27" x14ac:dyDescent="0.25">
      <c r="F207">
        <v>5</v>
      </c>
      <c r="G207">
        <f>INT($L206)</f>
        <v>83311</v>
      </c>
      <c r="H207">
        <f>INT(G207*$L$200)</f>
        <v>33324</v>
      </c>
      <c r="I207">
        <f>G207+H207-J206</f>
        <v>83324</v>
      </c>
      <c r="J207">
        <f>INT(I207*$L$200)</f>
        <v>33329</v>
      </c>
      <c r="K207">
        <f>I207+J207</f>
        <v>116653</v>
      </c>
      <c r="L207">
        <f>K207-H207</f>
        <v>83329</v>
      </c>
      <c r="S207">
        <v>8</v>
      </c>
      <c r="T207">
        <f>$Y206-$Z206</f>
        <v>217720</v>
      </c>
      <c r="U207">
        <f>INT($T207*$AA$196)</f>
        <v>52252</v>
      </c>
      <c r="V207">
        <f>$T207+$U207</f>
        <v>269972</v>
      </c>
      <c r="W207">
        <f>INT($V207*$X$196)</f>
        <v>107988</v>
      </c>
      <c r="X207">
        <f>$V207+$W207</f>
        <v>377960</v>
      </c>
      <c r="Y207">
        <f>$X207-$AA206</f>
        <v>377960</v>
      </c>
      <c r="Z207">
        <f t="shared" si="117"/>
        <v>24650</v>
      </c>
      <c r="AA207">
        <f>W207</f>
        <v>107988</v>
      </c>
    </row>
    <row r="208" spans="3:27" x14ac:dyDescent="0.25">
      <c r="F208">
        <v>6</v>
      </c>
      <c r="G208">
        <f t="shared" si="118"/>
        <v>83329</v>
      </c>
      <c r="H208">
        <f t="shared" ref="H208:H217" si="121">INT(G208*$L$200)</f>
        <v>33331</v>
      </c>
      <c r="I208">
        <f t="shared" ref="I208:I217" si="122">G208+H208-J207</f>
        <v>83331</v>
      </c>
      <c r="J208">
        <f t="shared" si="119"/>
        <v>33332</v>
      </c>
      <c r="K208">
        <f t="shared" si="120"/>
        <v>116663</v>
      </c>
      <c r="L208">
        <f t="shared" ref="L208:L217" si="123">K208-H208</f>
        <v>83332</v>
      </c>
      <c r="S208">
        <v>9</v>
      </c>
      <c r="T208">
        <f>$Y207-$Z207</f>
        <v>353310</v>
      </c>
      <c r="U208">
        <f>INT($T208*$AA$196)</f>
        <v>84794</v>
      </c>
      <c r="V208">
        <f>$T208+$U208</f>
        <v>438104</v>
      </c>
      <c r="W208">
        <v>0</v>
      </c>
      <c r="X208">
        <f>$V208+$W208</f>
        <v>438104</v>
      </c>
      <c r="Y208">
        <f>$X208-$AA207</f>
        <v>330116</v>
      </c>
      <c r="Z208">
        <f t="shared" si="117"/>
        <v>42793</v>
      </c>
      <c r="AA208">
        <f>W208</f>
        <v>0</v>
      </c>
    </row>
    <row r="209" spans="3:27" x14ac:dyDescent="0.25">
      <c r="F209">
        <v>7</v>
      </c>
      <c r="G209">
        <f>INT($L208)</f>
        <v>83332</v>
      </c>
      <c r="H209">
        <f>INT(G209*$L$200)</f>
        <v>33332</v>
      </c>
      <c r="I209">
        <f>G209+H209-J208</f>
        <v>83332</v>
      </c>
      <c r="J209">
        <f>INT(I209*$L$200)</f>
        <v>33332</v>
      </c>
      <c r="K209">
        <f>I209+J209</f>
        <v>116664</v>
      </c>
      <c r="L209">
        <f>K209-H209</f>
        <v>83332</v>
      </c>
      <c r="S209">
        <v>10</v>
      </c>
      <c r="T209">
        <f>$Y208-$Z208</f>
        <v>287323</v>
      </c>
      <c r="U209">
        <f>INT($T209*$AA$196)</f>
        <v>68957</v>
      </c>
      <c r="V209">
        <f>$T209+$U209</f>
        <v>356280</v>
      </c>
      <c r="W209">
        <f>INT($V209*$X$196)</f>
        <v>142512</v>
      </c>
      <c r="X209">
        <f>$V209+$W209</f>
        <v>498792</v>
      </c>
      <c r="Y209">
        <f>$X209-$AA208</f>
        <v>498792</v>
      </c>
      <c r="Z209">
        <f>$U205</f>
        <v>37956</v>
      </c>
      <c r="AA209">
        <f>W209</f>
        <v>142512</v>
      </c>
    </row>
    <row r="210" spans="3:27" x14ac:dyDescent="0.25">
      <c r="F210">
        <v>8</v>
      </c>
      <c r="G210">
        <f t="shared" si="118"/>
        <v>83332</v>
      </c>
      <c r="H210">
        <f t="shared" si="121"/>
        <v>33332</v>
      </c>
      <c r="I210">
        <f t="shared" si="122"/>
        <v>83332</v>
      </c>
      <c r="J210">
        <f t="shared" si="119"/>
        <v>33332</v>
      </c>
      <c r="K210">
        <f t="shared" si="120"/>
        <v>116664</v>
      </c>
      <c r="L210">
        <f t="shared" si="123"/>
        <v>83332</v>
      </c>
    </row>
    <row r="211" spans="3:27" x14ac:dyDescent="0.25">
      <c r="F211">
        <v>9</v>
      </c>
      <c r="G211">
        <f t="shared" si="118"/>
        <v>83332</v>
      </c>
      <c r="H211">
        <f t="shared" si="121"/>
        <v>33332</v>
      </c>
      <c r="I211">
        <f t="shared" si="122"/>
        <v>83332</v>
      </c>
      <c r="J211">
        <f t="shared" si="119"/>
        <v>33332</v>
      </c>
      <c r="K211">
        <f t="shared" si="120"/>
        <v>116664</v>
      </c>
      <c r="L211">
        <f t="shared" si="123"/>
        <v>83332</v>
      </c>
    </row>
    <row r="212" spans="3:27" x14ac:dyDescent="0.25">
      <c r="F212">
        <v>10</v>
      </c>
      <c r="G212">
        <f t="shared" si="118"/>
        <v>83332</v>
      </c>
      <c r="H212">
        <f t="shared" si="121"/>
        <v>33332</v>
      </c>
      <c r="I212">
        <f t="shared" si="122"/>
        <v>83332</v>
      </c>
      <c r="J212">
        <f t="shared" si="119"/>
        <v>33332</v>
      </c>
      <c r="K212">
        <f t="shared" si="120"/>
        <v>116664</v>
      </c>
      <c r="L212">
        <f t="shared" si="123"/>
        <v>83332</v>
      </c>
    </row>
    <row r="213" spans="3:27" x14ac:dyDescent="0.25">
      <c r="F213">
        <v>11</v>
      </c>
      <c r="G213">
        <f t="shared" si="118"/>
        <v>83332</v>
      </c>
      <c r="H213">
        <f t="shared" si="121"/>
        <v>33332</v>
      </c>
      <c r="I213">
        <f t="shared" si="122"/>
        <v>83332</v>
      </c>
      <c r="J213">
        <f t="shared" si="119"/>
        <v>33332</v>
      </c>
      <c r="K213">
        <f t="shared" si="120"/>
        <v>116664</v>
      </c>
      <c r="L213">
        <f t="shared" si="123"/>
        <v>83332</v>
      </c>
    </row>
    <row r="214" spans="3:27" x14ac:dyDescent="0.25">
      <c r="F214">
        <v>12</v>
      </c>
      <c r="G214">
        <f t="shared" si="118"/>
        <v>83332</v>
      </c>
      <c r="H214">
        <f t="shared" si="121"/>
        <v>33332</v>
      </c>
      <c r="I214">
        <f t="shared" si="122"/>
        <v>83332</v>
      </c>
      <c r="J214">
        <f t="shared" si="119"/>
        <v>33332</v>
      </c>
      <c r="K214">
        <f t="shared" si="120"/>
        <v>116664</v>
      </c>
      <c r="L214">
        <f t="shared" si="123"/>
        <v>83332</v>
      </c>
    </row>
    <row r="215" spans="3:27" x14ac:dyDescent="0.25">
      <c r="F215">
        <v>13</v>
      </c>
      <c r="G215">
        <f t="shared" si="118"/>
        <v>83332</v>
      </c>
      <c r="H215">
        <f t="shared" si="121"/>
        <v>33332</v>
      </c>
      <c r="I215">
        <f t="shared" si="122"/>
        <v>83332</v>
      </c>
      <c r="J215">
        <f t="shared" si="119"/>
        <v>33332</v>
      </c>
      <c r="K215">
        <f t="shared" si="120"/>
        <v>116664</v>
      </c>
      <c r="L215">
        <f t="shared" si="123"/>
        <v>83332</v>
      </c>
    </row>
    <row r="216" spans="3:27" x14ac:dyDescent="0.25">
      <c r="F216">
        <v>14</v>
      </c>
      <c r="G216">
        <f t="shared" si="118"/>
        <v>83332</v>
      </c>
      <c r="H216">
        <f t="shared" si="121"/>
        <v>33332</v>
      </c>
      <c r="I216">
        <f t="shared" si="122"/>
        <v>83332</v>
      </c>
      <c r="J216">
        <f t="shared" si="119"/>
        <v>33332</v>
      </c>
      <c r="K216">
        <f t="shared" si="120"/>
        <v>116664</v>
      </c>
      <c r="L216">
        <f t="shared" si="123"/>
        <v>83332</v>
      </c>
    </row>
    <row r="217" spans="3:27" x14ac:dyDescent="0.25">
      <c r="F217">
        <v>15</v>
      </c>
      <c r="G217">
        <f t="shared" si="118"/>
        <v>83332</v>
      </c>
      <c r="H217">
        <f t="shared" si="121"/>
        <v>33332</v>
      </c>
      <c r="I217">
        <f t="shared" si="122"/>
        <v>83332</v>
      </c>
      <c r="J217">
        <f t="shared" si="119"/>
        <v>33332</v>
      </c>
      <c r="K217">
        <f t="shared" si="120"/>
        <v>116664</v>
      </c>
      <c r="L217">
        <f t="shared" si="123"/>
        <v>83332</v>
      </c>
    </row>
    <row r="222" spans="3:27" x14ac:dyDescent="0.25">
      <c r="C222" t="s">
        <v>262</v>
      </c>
      <c r="F222" t="s">
        <v>268</v>
      </c>
      <c r="G222" t="s">
        <v>269</v>
      </c>
      <c r="H222">
        <v>50000</v>
      </c>
      <c r="J222" t="s">
        <v>369</v>
      </c>
      <c r="K222">
        <v>0.4</v>
      </c>
      <c r="M222" t="s">
        <v>370</v>
      </c>
      <c r="N222">
        <v>0.24</v>
      </c>
    </row>
    <row r="223" spans="3:27" x14ac:dyDescent="0.25">
      <c r="C223" t="s">
        <v>266</v>
      </c>
      <c r="G223" t="s">
        <v>267</v>
      </c>
    </row>
    <row r="224" spans="3:27" x14ac:dyDescent="0.25">
      <c r="C224" t="s">
        <v>274</v>
      </c>
      <c r="G224" t="s">
        <v>270</v>
      </c>
      <c r="H224" t="s">
        <v>248</v>
      </c>
      <c r="I224" t="s">
        <v>247</v>
      </c>
      <c r="J224" t="s">
        <v>271</v>
      </c>
      <c r="K224" t="s">
        <v>285</v>
      </c>
      <c r="L224" t="s">
        <v>284</v>
      </c>
      <c r="M224" t="s">
        <v>248</v>
      </c>
      <c r="N224" t="s">
        <v>247</v>
      </c>
      <c r="O224" t="s">
        <v>175</v>
      </c>
      <c r="P224" t="s">
        <v>273</v>
      </c>
    </row>
    <row r="225" spans="6:16" x14ac:dyDescent="0.25">
      <c r="F225">
        <v>1</v>
      </c>
      <c r="G225">
        <f>INT($H$222)</f>
        <v>50000</v>
      </c>
      <c r="H225">
        <f>INT(G225*$K$222)</f>
        <v>20000</v>
      </c>
      <c r="I225">
        <f>G225+H225</f>
        <v>70000</v>
      </c>
      <c r="J225">
        <f>I225</f>
        <v>70000</v>
      </c>
      <c r="K225">
        <f t="shared" ref="K225:K230" si="124">INT(J225*$N$222)</f>
        <v>16800</v>
      </c>
      <c r="L225">
        <f t="shared" ref="L225:L230" si="125">J225+K225</f>
        <v>86800</v>
      </c>
      <c r="M225">
        <f>INT(L225*$K$222)</f>
        <v>34720</v>
      </c>
      <c r="N225">
        <f>L225+M225</f>
        <v>121520</v>
      </c>
      <c r="O225">
        <f>N225-H225</f>
        <v>101520</v>
      </c>
      <c r="P225">
        <f>INT(O225)</f>
        <v>101520</v>
      </c>
    </row>
    <row r="226" spans="6:16" x14ac:dyDescent="0.25">
      <c r="F226">
        <v>2</v>
      </c>
      <c r="G226">
        <f>INT(P225)</f>
        <v>101520</v>
      </c>
      <c r="H226">
        <f>INT(G226*$K$222)</f>
        <v>40608</v>
      </c>
      <c r="I226">
        <f>G226+H226</f>
        <v>142128</v>
      </c>
      <c r="J226">
        <f>I226-M225</f>
        <v>107408</v>
      </c>
      <c r="K226">
        <f t="shared" si="124"/>
        <v>25777</v>
      </c>
      <c r="L226">
        <f t="shared" si="125"/>
        <v>133185</v>
      </c>
      <c r="M226">
        <f>INT(L226*$K$222)</f>
        <v>53274</v>
      </c>
      <c r="N226">
        <f>L226+M226</f>
        <v>186459</v>
      </c>
      <c r="O226">
        <f>N226-H226</f>
        <v>145851</v>
      </c>
      <c r="P226">
        <f>INT(O226)</f>
        <v>145851</v>
      </c>
    </row>
    <row r="227" spans="6:16" x14ac:dyDescent="0.25">
      <c r="F227">
        <v>3</v>
      </c>
      <c r="G227">
        <f>INT(P226)</f>
        <v>145851</v>
      </c>
      <c r="H227">
        <f>INT(G227*$K$222)</f>
        <v>58340</v>
      </c>
      <c r="I227">
        <f>G227+H227</f>
        <v>204191</v>
      </c>
      <c r="J227">
        <f>I227-M226</f>
        <v>150917</v>
      </c>
      <c r="K227">
        <f t="shared" si="124"/>
        <v>36220</v>
      </c>
      <c r="L227">
        <f t="shared" si="125"/>
        <v>187137</v>
      </c>
      <c r="M227">
        <f>INT(L227*$K$222)</f>
        <v>74854</v>
      </c>
      <c r="N227">
        <f>L227+M227</f>
        <v>261991</v>
      </c>
      <c r="O227">
        <f>N227-H227</f>
        <v>203651</v>
      </c>
      <c r="P227">
        <f>INT(O227)</f>
        <v>203651</v>
      </c>
    </row>
    <row r="228" spans="6:16" x14ac:dyDescent="0.25">
      <c r="F228">
        <v>4</v>
      </c>
      <c r="G228">
        <f>INT(P227)</f>
        <v>203651</v>
      </c>
      <c r="H228">
        <f>INT(G228*$K$222)</f>
        <v>81460</v>
      </c>
      <c r="I228">
        <f t="shared" ref="I228:I238" si="126">G228+H228</f>
        <v>285111</v>
      </c>
      <c r="J228">
        <f>I228-M227</f>
        <v>210257</v>
      </c>
      <c r="K228">
        <f t="shared" si="124"/>
        <v>50461</v>
      </c>
      <c r="L228">
        <f t="shared" si="125"/>
        <v>260718</v>
      </c>
      <c r="M228">
        <f>INT(L228*$K$222)</f>
        <v>104287</v>
      </c>
      <c r="N228">
        <f>L228+M228</f>
        <v>365005</v>
      </c>
      <c r="O228">
        <f>N228-H228</f>
        <v>283545</v>
      </c>
      <c r="P228">
        <f>INT(O228)</f>
        <v>283545</v>
      </c>
    </row>
    <row r="229" spans="6:16" x14ac:dyDescent="0.25">
      <c r="F229">
        <v>5</v>
      </c>
      <c r="G229">
        <f>INT(P228)</f>
        <v>283545</v>
      </c>
      <c r="H229">
        <f>INT(G229*$K$222)</f>
        <v>113418</v>
      </c>
      <c r="I229">
        <f t="shared" si="126"/>
        <v>396963</v>
      </c>
      <c r="J229">
        <f>I229-M228</f>
        <v>292676</v>
      </c>
      <c r="K229">
        <f t="shared" si="124"/>
        <v>70242</v>
      </c>
      <c r="L229">
        <f t="shared" si="125"/>
        <v>362918</v>
      </c>
      <c r="M229">
        <f t="shared" ref="M229:M238" si="127">INT(L229*$K$222)</f>
        <v>145167</v>
      </c>
      <c r="N229">
        <f t="shared" ref="N229:N238" si="128">L229+M229</f>
        <v>508085</v>
      </c>
      <c r="O229">
        <f t="shared" ref="O229:O238" si="129">N229-H229</f>
        <v>394667</v>
      </c>
      <c r="P229">
        <f>INT(O229-K225)</f>
        <v>377867</v>
      </c>
    </row>
    <row r="230" spans="6:16" x14ac:dyDescent="0.25">
      <c r="F230">
        <v>6</v>
      </c>
      <c r="G230">
        <f t="shared" ref="G230:G238" si="130">INT(P229)</f>
        <v>377867</v>
      </c>
      <c r="H230">
        <f t="shared" ref="H230:H238" si="131">INT(G230*$K$222)</f>
        <v>151146</v>
      </c>
      <c r="I230">
        <f>G230+H230</f>
        <v>529013</v>
      </c>
      <c r="J230">
        <f>I230-M229</f>
        <v>383846</v>
      </c>
      <c r="K230">
        <f t="shared" si="124"/>
        <v>92123</v>
      </c>
      <c r="L230">
        <f t="shared" si="125"/>
        <v>475969</v>
      </c>
      <c r="M230">
        <f>INT(L230*$K$222)</f>
        <v>190387</v>
      </c>
      <c r="N230">
        <f>L230+M230</f>
        <v>666356</v>
      </c>
      <c r="O230">
        <f>N230-H230</f>
        <v>515210</v>
      </c>
      <c r="P230">
        <f>INT(O230-K226)</f>
        <v>489433</v>
      </c>
    </row>
    <row r="231" spans="6:16" x14ac:dyDescent="0.25">
      <c r="F231">
        <v>7</v>
      </c>
      <c r="G231">
        <f t="shared" si="130"/>
        <v>489433</v>
      </c>
      <c r="H231">
        <f t="shared" si="131"/>
        <v>195773</v>
      </c>
      <c r="I231">
        <f t="shared" si="126"/>
        <v>685206</v>
      </c>
      <c r="J231">
        <f t="shared" ref="J231:J238" si="132">I231-M230</f>
        <v>494819</v>
      </c>
      <c r="K231">
        <f t="shared" ref="K231:K238" si="133">INT(J231*$N$222)</f>
        <v>118756</v>
      </c>
      <c r="L231">
        <f t="shared" ref="L231:L238" si="134">J231+K231</f>
        <v>613575</v>
      </c>
      <c r="M231">
        <f t="shared" si="127"/>
        <v>245430</v>
      </c>
      <c r="N231">
        <f t="shared" si="128"/>
        <v>859005</v>
      </c>
      <c r="O231">
        <f t="shared" si="129"/>
        <v>663232</v>
      </c>
      <c r="P231">
        <f t="shared" ref="P231:P238" si="135">INT(O231-K227)</f>
        <v>627012</v>
      </c>
    </row>
    <row r="232" spans="6:16" x14ac:dyDescent="0.25">
      <c r="F232">
        <v>8</v>
      </c>
      <c r="G232">
        <f t="shared" si="130"/>
        <v>627012</v>
      </c>
      <c r="H232">
        <f t="shared" si="131"/>
        <v>250804</v>
      </c>
      <c r="I232">
        <f t="shared" si="126"/>
        <v>877816</v>
      </c>
      <c r="J232">
        <f>I232-M231</f>
        <v>632386</v>
      </c>
      <c r="K232">
        <f t="shared" si="133"/>
        <v>151772</v>
      </c>
      <c r="L232">
        <f t="shared" si="134"/>
        <v>784158</v>
      </c>
      <c r="M232">
        <f t="shared" si="127"/>
        <v>313663</v>
      </c>
      <c r="N232">
        <f t="shared" si="128"/>
        <v>1097821</v>
      </c>
      <c r="O232">
        <f t="shared" si="129"/>
        <v>847017</v>
      </c>
      <c r="P232">
        <f>INT(O232-K228)</f>
        <v>796556</v>
      </c>
    </row>
    <row r="233" spans="6:16" x14ac:dyDescent="0.25">
      <c r="F233">
        <v>9</v>
      </c>
      <c r="G233">
        <f t="shared" si="130"/>
        <v>796556</v>
      </c>
      <c r="H233">
        <f t="shared" si="131"/>
        <v>318622</v>
      </c>
      <c r="I233">
        <f t="shared" si="126"/>
        <v>1115178</v>
      </c>
      <c r="J233">
        <f>I233-M232</f>
        <v>801515</v>
      </c>
      <c r="K233">
        <f t="shared" si="133"/>
        <v>192363</v>
      </c>
      <c r="L233">
        <f t="shared" si="134"/>
        <v>993878</v>
      </c>
      <c r="M233">
        <f t="shared" si="127"/>
        <v>397551</v>
      </c>
      <c r="N233">
        <f t="shared" si="128"/>
        <v>1391429</v>
      </c>
      <c r="O233">
        <f t="shared" si="129"/>
        <v>1072807</v>
      </c>
      <c r="P233">
        <f t="shared" si="135"/>
        <v>1002565</v>
      </c>
    </row>
    <row r="234" spans="6:16" x14ac:dyDescent="0.25">
      <c r="F234">
        <v>10</v>
      </c>
      <c r="G234">
        <f t="shared" si="130"/>
        <v>1002565</v>
      </c>
      <c r="H234">
        <f t="shared" si="131"/>
        <v>401026</v>
      </c>
      <c r="I234">
        <f t="shared" si="126"/>
        <v>1403591</v>
      </c>
      <c r="J234">
        <f>I234-M233</f>
        <v>1006040</v>
      </c>
      <c r="K234">
        <f t="shared" si="133"/>
        <v>241449</v>
      </c>
      <c r="L234">
        <f t="shared" si="134"/>
        <v>1247489</v>
      </c>
      <c r="M234">
        <f t="shared" si="127"/>
        <v>498995</v>
      </c>
      <c r="N234">
        <f t="shared" si="128"/>
        <v>1746484</v>
      </c>
      <c r="O234">
        <f t="shared" si="129"/>
        <v>1345458</v>
      </c>
      <c r="P234">
        <f t="shared" si="135"/>
        <v>1253335</v>
      </c>
    </row>
    <row r="235" spans="6:16" x14ac:dyDescent="0.25">
      <c r="F235">
        <v>11</v>
      </c>
      <c r="G235">
        <f t="shared" si="130"/>
        <v>1253335</v>
      </c>
      <c r="H235">
        <f t="shared" si="131"/>
        <v>501334</v>
      </c>
      <c r="I235">
        <f t="shared" si="126"/>
        <v>1754669</v>
      </c>
      <c r="J235">
        <f>I235-M234</f>
        <v>1255674</v>
      </c>
      <c r="K235">
        <f t="shared" si="133"/>
        <v>301361</v>
      </c>
      <c r="L235">
        <f t="shared" si="134"/>
        <v>1557035</v>
      </c>
      <c r="M235">
        <f t="shared" si="127"/>
        <v>622814</v>
      </c>
      <c r="N235">
        <f t="shared" si="128"/>
        <v>2179849</v>
      </c>
      <c r="O235">
        <f t="shared" si="129"/>
        <v>1678515</v>
      </c>
      <c r="P235">
        <f t="shared" si="135"/>
        <v>1559759</v>
      </c>
    </row>
    <row r="236" spans="6:16" x14ac:dyDescent="0.25">
      <c r="F236">
        <v>12</v>
      </c>
      <c r="G236">
        <f t="shared" si="130"/>
        <v>1559759</v>
      </c>
      <c r="H236">
        <f t="shared" si="131"/>
        <v>623903</v>
      </c>
      <c r="I236">
        <f t="shared" si="126"/>
        <v>2183662</v>
      </c>
      <c r="J236">
        <f>I236-M235</f>
        <v>1560848</v>
      </c>
      <c r="K236">
        <f t="shared" si="133"/>
        <v>374603</v>
      </c>
      <c r="L236">
        <f t="shared" si="134"/>
        <v>1935451</v>
      </c>
      <c r="M236">
        <f t="shared" si="127"/>
        <v>774180</v>
      </c>
      <c r="N236">
        <f t="shared" si="128"/>
        <v>2709631</v>
      </c>
      <c r="O236">
        <f t="shared" si="129"/>
        <v>2085728</v>
      </c>
      <c r="P236">
        <f t="shared" si="135"/>
        <v>1933956</v>
      </c>
    </row>
    <row r="237" spans="6:16" x14ac:dyDescent="0.25">
      <c r="F237">
        <v>13</v>
      </c>
      <c r="G237">
        <f t="shared" si="130"/>
        <v>1933956</v>
      </c>
      <c r="H237">
        <f t="shared" si="131"/>
        <v>773582</v>
      </c>
      <c r="I237">
        <f t="shared" si="126"/>
        <v>2707538</v>
      </c>
      <c r="J237">
        <f t="shared" si="132"/>
        <v>1933358</v>
      </c>
      <c r="K237">
        <f t="shared" si="133"/>
        <v>464005</v>
      </c>
      <c r="L237">
        <f t="shared" si="134"/>
        <v>2397363</v>
      </c>
      <c r="M237">
        <f t="shared" si="127"/>
        <v>958945</v>
      </c>
      <c r="N237">
        <f t="shared" si="128"/>
        <v>3356308</v>
      </c>
      <c r="O237">
        <f t="shared" si="129"/>
        <v>2582726</v>
      </c>
      <c r="P237">
        <f t="shared" si="135"/>
        <v>2390363</v>
      </c>
    </row>
    <row r="238" spans="6:16" x14ac:dyDescent="0.25">
      <c r="F238">
        <v>14</v>
      </c>
      <c r="G238">
        <f t="shared" si="130"/>
        <v>2390363</v>
      </c>
      <c r="H238">
        <f t="shared" si="131"/>
        <v>956145</v>
      </c>
      <c r="I238">
        <f t="shared" si="126"/>
        <v>3346508</v>
      </c>
      <c r="J238">
        <f t="shared" si="132"/>
        <v>2387563</v>
      </c>
      <c r="K238">
        <f t="shared" si="133"/>
        <v>573015</v>
      </c>
      <c r="L238">
        <f t="shared" si="134"/>
        <v>2960578</v>
      </c>
      <c r="M238">
        <f t="shared" si="127"/>
        <v>1184231</v>
      </c>
      <c r="N238">
        <f t="shared" si="128"/>
        <v>4144809</v>
      </c>
      <c r="O238">
        <f t="shared" si="129"/>
        <v>3188664</v>
      </c>
      <c r="P238">
        <f t="shared" si="135"/>
        <v>2947215</v>
      </c>
    </row>
  </sheetData>
  <mergeCells count="2">
    <mergeCell ref="J200:K200"/>
    <mergeCell ref="U194:V194"/>
  </mergeCells>
  <phoneticPr fontId="1" type="noConversion"/>
  <conditionalFormatting sqref="L5:L19">
    <cfRule type="cellIs" dxfId="11" priority="14" operator="greaterThan">
      <formula>1000000</formula>
    </cfRule>
  </conditionalFormatting>
  <conditionalFormatting sqref="L24:L38">
    <cfRule type="cellIs" dxfId="10" priority="13" operator="greaterThan">
      <formula>1000000</formula>
    </cfRule>
  </conditionalFormatting>
  <conditionalFormatting sqref="L43:L57">
    <cfRule type="cellIs" dxfId="9" priority="12" operator="greaterThan">
      <formula>1000000</formula>
    </cfRule>
  </conditionalFormatting>
  <conditionalFormatting sqref="L62:L76">
    <cfRule type="cellIs" dxfId="8" priority="11" operator="greaterThan">
      <formula>1000000</formula>
    </cfRule>
  </conditionalFormatting>
  <conditionalFormatting sqref="L98:L112">
    <cfRule type="cellIs" dxfId="7" priority="10" operator="greaterThan">
      <formula>1000000</formula>
    </cfRule>
  </conditionalFormatting>
  <conditionalFormatting sqref="L117:L131">
    <cfRule type="cellIs" dxfId="6" priority="9" operator="greaterThan">
      <formula>1000000</formula>
    </cfRule>
  </conditionalFormatting>
  <conditionalFormatting sqref="L136:L150">
    <cfRule type="cellIs" dxfId="5" priority="7" operator="greaterThan">
      <formula>1000000</formula>
    </cfRule>
  </conditionalFormatting>
  <conditionalFormatting sqref="L155:L169">
    <cfRule type="cellIs" dxfId="4" priority="5" operator="greaterThan">
      <formula>1000000</formula>
    </cfRule>
  </conditionalFormatting>
  <conditionalFormatting sqref="L175:L189">
    <cfRule type="cellIs" dxfId="3" priority="4" operator="greaterThan">
      <formula>1000000</formula>
    </cfRule>
  </conditionalFormatting>
  <conditionalFormatting sqref="L196:L199">
    <cfRule type="cellIs" dxfId="2" priority="2" operator="greaterThan">
      <formula>1000000</formula>
    </cfRule>
  </conditionalFormatting>
  <conditionalFormatting sqref="O225:P238">
    <cfRule type="cellIs" dxfId="1" priority="1" operator="greaterThan">
      <formula>1000000</formula>
    </cfRule>
  </conditionalFormatting>
  <conditionalFormatting sqref="T155:T169">
    <cfRule type="cellIs" dxfId="0" priority="3" operator="greaterThan">
      <formula>1000000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64DD-8B41-49B3-A008-6C6E219D5762}">
  <dimension ref="A1:AT129"/>
  <sheetViews>
    <sheetView topLeftCell="O1" zoomScale="85" zoomScaleNormal="85" workbookViewId="0">
      <selection activeCell="AF55" sqref="AF55"/>
    </sheetView>
  </sheetViews>
  <sheetFormatPr defaultRowHeight="13.8" x14ac:dyDescent="0.25"/>
  <cols>
    <col min="3" max="19" width="12.6640625" customWidth="1"/>
    <col min="20" max="21" width="15.21875" customWidth="1"/>
    <col min="22" max="24" width="15.6640625" customWidth="1"/>
    <col min="25" max="28" width="16.109375" customWidth="1"/>
    <col min="29" max="31" width="15.6640625" customWidth="1"/>
    <col min="32" max="32" width="15.77734375" customWidth="1"/>
    <col min="33" max="33" width="15.21875" customWidth="1"/>
    <col min="34" max="34" width="12.33203125" customWidth="1"/>
    <col min="35" max="41" width="12.33203125" style="7" customWidth="1"/>
    <col min="42" max="42" width="11.5546875" style="7" customWidth="1"/>
  </cols>
  <sheetData>
    <row r="1" spans="3:46" x14ac:dyDescent="0.25">
      <c r="C1" s="5" t="s">
        <v>239</v>
      </c>
      <c r="D1" s="5">
        <v>50000</v>
      </c>
      <c r="E1" s="5"/>
      <c r="F1" s="5" t="s">
        <v>240</v>
      </c>
      <c r="G1" s="5">
        <v>0.4</v>
      </c>
      <c r="H1" s="5"/>
      <c r="I1" s="5" t="s">
        <v>239</v>
      </c>
      <c r="J1" s="5">
        <v>50000</v>
      </c>
      <c r="K1" s="5"/>
      <c r="L1" s="5" t="s">
        <v>240</v>
      </c>
      <c r="M1" s="5">
        <v>0.4</v>
      </c>
      <c r="O1" s="5" t="s">
        <v>239</v>
      </c>
      <c r="P1" s="5">
        <v>10000</v>
      </c>
      <c r="Q1" s="23" t="s">
        <v>241</v>
      </c>
      <c r="R1" s="23"/>
      <c r="S1" s="5">
        <v>0.42</v>
      </c>
      <c r="AH1" s="7"/>
      <c r="AI1" s="28" t="s">
        <v>329</v>
      </c>
      <c r="AJ1" s="26"/>
      <c r="AK1" s="26"/>
      <c r="AL1" s="26"/>
      <c r="AM1" s="26"/>
      <c r="AN1" s="26"/>
    </row>
    <row r="2" spans="3:46" x14ac:dyDescent="0.25">
      <c r="C2" s="26" t="s">
        <v>242</v>
      </c>
      <c r="D2" s="26"/>
      <c r="E2" s="26"/>
      <c r="F2" s="26"/>
      <c r="G2" s="26"/>
      <c r="H2" s="5"/>
      <c r="I2" s="26" t="s">
        <v>243</v>
      </c>
      <c r="J2" s="26"/>
      <c r="K2" s="26"/>
      <c r="L2" s="26"/>
      <c r="M2" s="26"/>
      <c r="O2" s="23" t="s">
        <v>244</v>
      </c>
      <c r="P2" s="23"/>
      <c r="Q2" s="23"/>
      <c r="R2" s="23"/>
      <c r="S2" s="23"/>
      <c r="V2" s="23" t="s">
        <v>321</v>
      </c>
      <c r="W2" s="23"/>
      <c r="X2" s="23"/>
      <c r="Y2" s="23"/>
      <c r="Z2" s="23"/>
      <c r="AB2" s="23" t="s">
        <v>322</v>
      </c>
      <c r="AC2" s="23"/>
      <c r="AD2" s="23"/>
      <c r="AE2" s="23"/>
      <c r="AF2" s="23"/>
      <c r="AH2" s="7"/>
      <c r="AI2" s="26"/>
      <c r="AJ2" s="26"/>
      <c r="AK2" s="26"/>
      <c r="AL2" s="26"/>
      <c r="AM2" s="26"/>
      <c r="AN2" s="26"/>
    </row>
    <row r="3" spans="3:46" x14ac:dyDescent="0.25">
      <c r="C3" s="26" t="s">
        <v>245</v>
      </c>
      <c r="D3" s="26"/>
      <c r="E3" s="26"/>
      <c r="F3" s="26"/>
      <c r="G3" s="26"/>
      <c r="H3" s="5"/>
      <c r="I3" s="26" t="s">
        <v>245</v>
      </c>
      <c r="J3" s="26"/>
      <c r="K3" s="26"/>
      <c r="L3" s="26"/>
      <c r="M3" s="26"/>
      <c r="O3" s="26" t="s">
        <v>245</v>
      </c>
      <c r="P3" s="26"/>
      <c r="Q3" s="26"/>
      <c r="R3" s="26"/>
      <c r="S3" s="26"/>
      <c r="V3" s="26" t="s">
        <v>245</v>
      </c>
      <c r="W3" s="26"/>
      <c r="X3" s="26"/>
      <c r="Y3" s="26"/>
      <c r="Z3" s="26"/>
      <c r="AB3" s="26" t="s">
        <v>245</v>
      </c>
      <c r="AC3" s="26"/>
      <c r="AD3" s="26"/>
      <c r="AE3" s="26"/>
      <c r="AF3" s="26"/>
      <c r="AH3" s="7"/>
    </row>
    <row r="4" spans="3:46" x14ac:dyDescent="0.25">
      <c r="C4" s="5" t="s">
        <v>246</v>
      </c>
      <c r="D4" s="5" t="s">
        <v>248</v>
      </c>
      <c r="E4" s="5" t="s">
        <v>247</v>
      </c>
      <c r="F4" s="5" t="s">
        <v>249</v>
      </c>
      <c r="G4" s="5" t="s">
        <v>175</v>
      </c>
      <c r="H4" s="5"/>
      <c r="I4" s="5" t="s">
        <v>246</v>
      </c>
      <c r="J4" s="5" t="s">
        <v>248</v>
      </c>
      <c r="K4" s="5" t="s">
        <v>247</v>
      </c>
      <c r="L4" s="5" t="s">
        <v>249</v>
      </c>
      <c r="M4" s="5" t="s">
        <v>175</v>
      </c>
      <c r="O4" s="5" t="s">
        <v>246</v>
      </c>
      <c r="P4" s="5" t="s">
        <v>251</v>
      </c>
      <c r="Q4" s="5" t="s">
        <v>250</v>
      </c>
      <c r="R4" s="5" t="s">
        <v>252</v>
      </c>
      <c r="S4" s="5" t="s">
        <v>175</v>
      </c>
      <c r="T4" s="5"/>
      <c r="V4" s="5" t="s">
        <v>246</v>
      </c>
      <c r="W4" s="5" t="s">
        <v>251</v>
      </c>
      <c r="X4" s="5" t="s">
        <v>250</v>
      </c>
      <c r="Y4" s="5" t="s">
        <v>175</v>
      </c>
      <c r="Z4" s="5" t="s">
        <v>252</v>
      </c>
      <c r="AB4" s="5" t="s">
        <v>246</v>
      </c>
      <c r="AC4" s="5" t="s">
        <v>251</v>
      </c>
      <c r="AD4" s="5" t="s">
        <v>250</v>
      </c>
      <c r="AE4" s="5" t="s">
        <v>175</v>
      </c>
      <c r="AF4" s="5" t="s">
        <v>252</v>
      </c>
      <c r="AH4" s="7" t="s">
        <v>324</v>
      </c>
      <c r="AI4" s="7">
        <v>100000</v>
      </c>
      <c r="AK4" s="7" t="s">
        <v>325</v>
      </c>
      <c r="AL4" s="7">
        <v>0.48</v>
      </c>
      <c r="AN4" s="7" t="s">
        <v>326</v>
      </c>
      <c r="AO4" s="7">
        <v>0.42</v>
      </c>
    </row>
    <row r="5" spans="3:46" x14ac:dyDescent="0.25">
      <c r="C5" s="5">
        <f>$D$1</f>
        <v>50000</v>
      </c>
      <c r="D5" s="5">
        <f>INT(C5*$G$1)</f>
        <v>20000</v>
      </c>
      <c r="E5" s="5">
        <f>C5+D5</f>
        <v>70000</v>
      </c>
      <c r="F5" s="5">
        <v>0</v>
      </c>
      <c r="G5" s="5">
        <f>E5-F5</f>
        <v>70000</v>
      </c>
      <c r="H5" s="5"/>
      <c r="I5" s="5">
        <f>$J$1</f>
        <v>50000</v>
      </c>
      <c r="J5" s="5">
        <f>INT(I5*$M$1)</f>
        <v>20000</v>
      </c>
      <c r="K5" s="5">
        <f>I5+J5</f>
        <v>70000</v>
      </c>
      <c r="L5" s="5">
        <v>0</v>
      </c>
      <c r="M5" s="5">
        <f>K5-L5</f>
        <v>70000</v>
      </c>
      <c r="O5" s="5">
        <f>$P$1</f>
        <v>10000</v>
      </c>
      <c r="P5" s="5">
        <f>INT(O5*$S$1)</f>
        <v>4200</v>
      </c>
      <c r="Q5" s="5">
        <f>O5+P5</f>
        <v>14200</v>
      </c>
      <c r="R5" s="5">
        <v>0</v>
      </c>
      <c r="S5" s="5">
        <f>Q5-R5</f>
        <v>14200</v>
      </c>
      <c r="V5" s="5">
        <f>$P$1</f>
        <v>10000</v>
      </c>
      <c r="W5" s="5">
        <f>INT(V5*$S$1)</f>
        <v>4200</v>
      </c>
      <c r="X5" s="5">
        <f>V5+W5</f>
        <v>14200</v>
      </c>
      <c r="Y5" s="5">
        <f>X5</f>
        <v>14200</v>
      </c>
      <c r="Z5" s="5">
        <v>0</v>
      </c>
      <c r="AB5" s="5">
        <f>$P$1</f>
        <v>10000</v>
      </c>
      <c r="AC5" s="5">
        <f>0</f>
        <v>0</v>
      </c>
      <c r="AD5" s="5">
        <f>AB5+AC5</f>
        <v>10000</v>
      </c>
      <c r="AE5" s="5">
        <f>AD5</f>
        <v>10000</v>
      </c>
      <c r="AF5" s="5">
        <v>0</v>
      </c>
      <c r="AH5" s="7"/>
    </row>
    <row r="6" spans="3:46" x14ac:dyDescent="0.25">
      <c r="C6" s="26" t="s">
        <v>253</v>
      </c>
      <c r="D6" s="26"/>
      <c r="E6" s="26"/>
      <c r="F6" s="26"/>
      <c r="G6" s="26"/>
      <c r="H6" s="5"/>
      <c r="I6" s="26" t="s">
        <v>253</v>
      </c>
      <c r="J6" s="26"/>
      <c r="K6" s="26"/>
      <c r="L6" s="26"/>
      <c r="M6" s="26"/>
      <c r="O6" s="26" t="s">
        <v>253</v>
      </c>
      <c r="P6" s="26"/>
      <c r="Q6" s="26"/>
      <c r="R6" s="26"/>
      <c r="S6" s="26"/>
      <c r="V6" s="26" t="s">
        <v>253</v>
      </c>
      <c r="W6" s="26"/>
      <c r="X6" s="26"/>
      <c r="Y6" s="26"/>
      <c r="Z6" s="26"/>
      <c r="AB6" s="26" t="s">
        <v>253</v>
      </c>
      <c r="AC6" s="26"/>
      <c r="AD6" s="26"/>
      <c r="AE6" s="26"/>
      <c r="AF6" s="26"/>
      <c r="AH6" s="26" t="s">
        <v>245</v>
      </c>
      <c r="AI6" s="26"/>
      <c r="AJ6" s="26"/>
      <c r="AK6" s="26"/>
      <c r="AL6" s="26"/>
      <c r="AM6" s="26"/>
      <c r="AN6" s="26"/>
      <c r="AO6" s="26"/>
    </row>
    <row r="7" spans="3:46" x14ac:dyDescent="0.25">
      <c r="C7" s="5" t="s">
        <v>246</v>
      </c>
      <c r="D7" s="5" t="s">
        <v>248</v>
      </c>
      <c r="E7" s="5" t="s">
        <v>247</v>
      </c>
      <c r="F7" s="5" t="s">
        <v>249</v>
      </c>
      <c r="G7" s="5" t="s">
        <v>175</v>
      </c>
      <c r="H7" s="5"/>
      <c r="I7" s="5" t="s">
        <v>246</v>
      </c>
      <c r="J7" s="5" t="s">
        <v>248</v>
      </c>
      <c r="K7" s="5" t="s">
        <v>247</v>
      </c>
      <c r="L7" s="5" t="s">
        <v>249</v>
      </c>
      <c r="M7" s="5" t="s">
        <v>175</v>
      </c>
      <c r="O7" s="5" t="s">
        <v>246</v>
      </c>
      <c r="P7" s="5" t="s">
        <v>251</v>
      </c>
      <c r="Q7" s="5" t="s">
        <v>250</v>
      </c>
      <c r="R7" s="5" t="s">
        <v>252</v>
      </c>
      <c r="S7" s="5" t="s">
        <v>175</v>
      </c>
      <c r="V7" s="5" t="s">
        <v>246</v>
      </c>
      <c r="W7" s="5" t="s">
        <v>251</v>
      </c>
      <c r="X7" s="5" t="s">
        <v>250</v>
      </c>
      <c r="Y7" s="5" t="s">
        <v>175</v>
      </c>
      <c r="Z7" s="5" t="s">
        <v>252</v>
      </c>
      <c r="AB7" s="5" t="s">
        <v>246</v>
      </c>
      <c r="AC7" s="5" t="s">
        <v>251</v>
      </c>
      <c r="AD7" s="5" t="s">
        <v>250</v>
      </c>
      <c r="AE7" s="5" t="s">
        <v>175</v>
      </c>
      <c r="AF7" s="5" t="s">
        <v>252</v>
      </c>
      <c r="AH7" s="7" t="s">
        <v>324</v>
      </c>
      <c r="AI7" s="7" t="s">
        <v>327</v>
      </c>
      <c r="AJ7" s="7" t="s">
        <v>377</v>
      </c>
      <c r="AK7" s="7" t="s">
        <v>378</v>
      </c>
      <c r="AL7" s="7" t="s">
        <v>379</v>
      </c>
      <c r="AM7" s="26" t="s">
        <v>331</v>
      </c>
      <c r="AN7" s="26" t="s">
        <v>330</v>
      </c>
      <c r="AO7" s="7" t="s">
        <v>328</v>
      </c>
      <c r="AQ7" s="7"/>
      <c r="AT7" s="7"/>
    </row>
    <row r="8" spans="3:46" x14ac:dyDescent="0.25">
      <c r="C8" s="5">
        <f>G5</f>
        <v>70000</v>
      </c>
      <c r="D8" s="5">
        <f>INT(C8*$G$1)</f>
        <v>28000</v>
      </c>
      <c r="E8" s="5">
        <f>C8+D8</f>
        <v>98000</v>
      </c>
      <c r="F8" s="5">
        <f>D5</f>
        <v>20000</v>
      </c>
      <c r="G8" s="5">
        <f>E8-F8</f>
        <v>78000</v>
      </c>
      <c r="H8" s="5"/>
      <c r="I8" s="5">
        <f>M5</f>
        <v>70000</v>
      </c>
      <c r="J8" s="5">
        <f>INT(I8*$M$1)</f>
        <v>28000</v>
      </c>
      <c r="K8" s="5">
        <f>I8+J8</f>
        <v>98000</v>
      </c>
      <c r="L8" s="5">
        <v>0</v>
      </c>
      <c r="M8" s="5">
        <f>K8-L8</f>
        <v>98000</v>
      </c>
      <c r="O8" s="5">
        <f>S5</f>
        <v>14200</v>
      </c>
      <c r="P8" s="5">
        <f>INT($O8*$S$1)</f>
        <v>5964</v>
      </c>
      <c r="Q8" s="5">
        <f>O8+P8</f>
        <v>20164</v>
      </c>
      <c r="R8" s="5">
        <v>0</v>
      </c>
      <c r="S8" s="5">
        <f>Q8-R8</f>
        <v>20164</v>
      </c>
      <c r="V8" s="5">
        <f>Y5-Z5</f>
        <v>14200</v>
      </c>
      <c r="W8" s="5">
        <v>0</v>
      </c>
      <c r="X8" s="5">
        <f>V8+W8</f>
        <v>14200</v>
      </c>
      <c r="Y8" s="5">
        <f>X8</f>
        <v>14200</v>
      </c>
      <c r="Z8" s="5">
        <v>0</v>
      </c>
      <c r="AB8" s="5">
        <f>$AE5-AF5</f>
        <v>10000</v>
      </c>
      <c r="AC8" s="5">
        <f>INT(AB8*$S$1)</f>
        <v>4200</v>
      </c>
      <c r="AD8" s="5">
        <f>AB8+AC8</f>
        <v>14200</v>
      </c>
      <c r="AE8" s="5">
        <f>AD8</f>
        <v>14200</v>
      </c>
      <c r="AF8" s="5">
        <v>0</v>
      </c>
      <c r="AH8" s="7">
        <f>INT($AI$4)</f>
        <v>100000</v>
      </c>
      <c r="AI8" s="7">
        <f>INT(AH8*$AL$4)</f>
        <v>48000</v>
      </c>
      <c r="AJ8" s="7">
        <f>AH8+AI8</f>
        <v>148000</v>
      </c>
      <c r="AK8" s="7">
        <f>INT(AJ8*$AO$4)</f>
        <v>62160</v>
      </c>
      <c r="AL8" s="7">
        <f>AJ8+AK8</f>
        <v>210160</v>
      </c>
      <c r="AM8" s="26"/>
      <c r="AN8" s="26"/>
      <c r="AO8" s="7">
        <f>AL8-AI8</f>
        <v>162160</v>
      </c>
      <c r="AQ8" s="7"/>
      <c r="AR8" s="7"/>
      <c r="AS8" s="7"/>
      <c r="AT8" s="7"/>
    </row>
    <row r="9" spans="3:46" x14ac:dyDescent="0.25">
      <c r="C9" s="26" t="s">
        <v>254</v>
      </c>
      <c r="D9" s="26"/>
      <c r="E9" s="26"/>
      <c r="F9" s="26"/>
      <c r="G9" s="26"/>
      <c r="H9" s="5"/>
      <c r="I9" s="26" t="s">
        <v>254</v>
      </c>
      <c r="J9" s="26"/>
      <c r="K9" s="26"/>
      <c r="L9" s="26"/>
      <c r="M9" s="26"/>
      <c r="O9" s="26" t="s">
        <v>254</v>
      </c>
      <c r="P9" s="26"/>
      <c r="Q9" s="26"/>
      <c r="R9" s="26"/>
      <c r="S9" s="26"/>
      <c r="V9" s="26" t="s">
        <v>254</v>
      </c>
      <c r="W9" s="26"/>
      <c r="X9" s="26"/>
      <c r="Y9" s="26"/>
      <c r="Z9" s="26"/>
      <c r="AB9" s="26" t="s">
        <v>254</v>
      </c>
      <c r="AC9" s="26"/>
      <c r="AD9" s="26"/>
      <c r="AE9" s="26"/>
      <c r="AF9" s="26"/>
      <c r="AH9" s="26" t="s">
        <v>287</v>
      </c>
      <c r="AI9" s="26"/>
      <c r="AJ9" s="26"/>
      <c r="AK9" s="26"/>
      <c r="AL9" s="26"/>
      <c r="AM9" s="26"/>
      <c r="AN9" s="26"/>
      <c r="AO9" s="26"/>
    </row>
    <row r="10" spans="3:46" x14ac:dyDescent="0.25">
      <c r="C10" s="5" t="s">
        <v>246</v>
      </c>
      <c r="D10" s="5" t="s">
        <v>248</v>
      </c>
      <c r="E10" s="5" t="s">
        <v>247</v>
      </c>
      <c r="F10" s="5" t="s">
        <v>249</v>
      </c>
      <c r="G10" s="5" t="s">
        <v>175</v>
      </c>
      <c r="H10" s="5"/>
      <c r="I10" s="5" t="s">
        <v>246</v>
      </c>
      <c r="J10" s="5" t="s">
        <v>248</v>
      </c>
      <c r="K10" s="5" t="s">
        <v>247</v>
      </c>
      <c r="L10" s="5" t="s">
        <v>249</v>
      </c>
      <c r="M10" s="5" t="s">
        <v>175</v>
      </c>
      <c r="O10" s="5" t="s">
        <v>246</v>
      </c>
      <c r="P10" s="5" t="s">
        <v>250</v>
      </c>
      <c r="Q10" s="5" t="s">
        <v>251</v>
      </c>
      <c r="R10" s="5" t="s">
        <v>252</v>
      </c>
      <c r="S10" s="5" t="s">
        <v>175</v>
      </c>
      <c r="V10" s="5" t="s">
        <v>246</v>
      </c>
      <c r="W10" s="5" t="s">
        <v>251</v>
      </c>
      <c r="X10" s="5" t="s">
        <v>250</v>
      </c>
      <c r="Y10" s="5" t="s">
        <v>175</v>
      </c>
      <c r="Z10" s="5" t="s">
        <v>252</v>
      </c>
      <c r="AB10" s="5" t="s">
        <v>246</v>
      </c>
      <c r="AC10" s="5" t="s">
        <v>251</v>
      </c>
      <c r="AD10" s="5" t="s">
        <v>250</v>
      </c>
      <c r="AE10" s="5" t="s">
        <v>175</v>
      </c>
      <c r="AF10" s="5" t="s">
        <v>252</v>
      </c>
      <c r="AH10" s="7" t="s">
        <v>324</v>
      </c>
      <c r="AI10" s="7" t="s">
        <v>327</v>
      </c>
      <c r="AJ10" s="7" t="s">
        <v>377</v>
      </c>
      <c r="AK10" s="7" t="s">
        <v>251</v>
      </c>
      <c r="AL10" s="7" t="s">
        <v>379</v>
      </c>
      <c r="AM10" s="26" t="s">
        <v>331</v>
      </c>
      <c r="AN10" s="26" t="s">
        <v>330</v>
      </c>
      <c r="AO10" s="7" t="s">
        <v>328</v>
      </c>
    </row>
    <row r="11" spans="3:46" x14ac:dyDescent="0.25">
      <c r="C11" s="5">
        <f t="shared" ref="C11" si="0">G8</f>
        <v>78000</v>
      </c>
      <c r="D11" s="5">
        <f t="shared" ref="D11" si="1">INT(C11*$G$1)</f>
        <v>31200</v>
      </c>
      <c r="E11" s="5">
        <f t="shared" ref="E11" si="2">C11+D11</f>
        <v>109200</v>
      </c>
      <c r="F11" s="5">
        <f t="shared" ref="F11" si="3">D8</f>
        <v>28000</v>
      </c>
      <c r="G11" s="5">
        <f t="shared" ref="G11" si="4">E11-F11</f>
        <v>81200</v>
      </c>
      <c r="H11" s="5"/>
      <c r="I11" s="5">
        <f>$M8</f>
        <v>98000</v>
      </c>
      <c r="J11" s="5">
        <f>INT(I11*$M$1)</f>
        <v>39200</v>
      </c>
      <c r="K11" s="5">
        <f>I11+J11</f>
        <v>137200</v>
      </c>
      <c r="L11" s="5">
        <f>J5</f>
        <v>20000</v>
      </c>
      <c r="M11" s="5">
        <f>K11-L11</f>
        <v>117200</v>
      </c>
      <c r="O11" s="5">
        <f>$S8</f>
        <v>20164</v>
      </c>
      <c r="P11" s="5">
        <f>INT($O11*$S$1)</f>
        <v>8468</v>
      </c>
      <c r="Q11" s="5">
        <f>O11+P11</f>
        <v>28632</v>
      </c>
      <c r="R11" s="5">
        <v>0</v>
      </c>
      <c r="S11" s="5">
        <f>Q11-R11</f>
        <v>28632</v>
      </c>
      <c r="V11" s="5">
        <f>Y8-Z8</f>
        <v>14200</v>
      </c>
      <c r="W11" s="5">
        <f>INT(V11*$S$1)</f>
        <v>5964</v>
      </c>
      <c r="X11" s="5">
        <f>V11+W11</f>
        <v>20164</v>
      </c>
      <c r="Y11" s="5">
        <f>X11</f>
        <v>20164</v>
      </c>
      <c r="Z11" s="5">
        <v>0</v>
      </c>
      <c r="AB11" s="5">
        <f>$AE8-AF8</f>
        <v>14200</v>
      </c>
      <c r="AC11" s="5">
        <f>0</f>
        <v>0</v>
      </c>
      <c r="AD11" s="5">
        <f>AB11+AC11</f>
        <v>14200</v>
      </c>
      <c r="AE11" s="5">
        <f>AD11</f>
        <v>14200</v>
      </c>
      <c r="AF11" s="5">
        <v>0</v>
      </c>
      <c r="AH11" s="7">
        <f>INT($AO8)</f>
        <v>162160</v>
      </c>
      <c r="AI11" s="7">
        <f>INT(AH11*$AL$4)</f>
        <v>77836</v>
      </c>
      <c r="AJ11" s="7">
        <f>AH11+AI11-AK8</f>
        <v>177836</v>
      </c>
      <c r="AK11" s="7">
        <f>INT(AJ11*$AO$4)</f>
        <v>74691</v>
      </c>
      <c r="AL11" s="7">
        <f>AJ11+AK11</f>
        <v>252527</v>
      </c>
      <c r="AM11" s="26"/>
      <c r="AN11" s="26"/>
      <c r="AO11" s="7">
        <f>AL11-AI11</f>
        <v>174691</v>
      </c>
    </row>
    <row r="12" spans="3:46" x14ac:dyDescent="0.25">
      <c r="C12" s="26" t="s">
        <v>255</v>
      </c>
      <c r="D12" s="26"/>
      <c r="E12" s="26"/>
      <c r="F12" s="26"/>
      <c r="G12" s="26"/>
      <c r="H12" s="5"/>
      <c r="I12" s="26" t="s">
        <v>255</v>
      </c>
      <c r="J12" s="26"/>
      <c r="K12" s="26"/>
      <c r="L12" s="26"/>
      <c r="M12" s="26"/>
      <c r="O12" s="26" t="s">
        <v>255</v>
      </c>
      <c r="P12" s="26"/>
      <c r="Q12" s="26"/>
      <c r="R12" s="26"/>
      <c r="S12" s="26"/>
      <c r="V12" s="26" t="s">
        <v>255</v>
      </c>
      <c r="W12" s="26"/>
      <c r="X12" s="26"/>
      <c r="Y12" s="26"/>
      <c r="Z12" s="26"/>
      <c r="AB12" s="26" t="s">
        <v>255</v>
      </c>
      <c r="AC12" s="26"/>
      <c r="AD12" s="26"/>
      <c r="AE12" s="26"/>
      <c r="AF12" s="26"/>
      <c r="AH12" s="26" t="s">
        <v>254</v>
      </c>
      <c r="AI12" s="26"/>
      <c r="AJ12" s="26"/>
      <c r="AK12" s="26"/>
      <c r="AL12" s="26"/>
      <c r="AM12" s="26"/>
      <c r="AN12" s="26"/>
      <c r="AO12" s="26"/>
    </row>
    <row r="13" spans="3:46" x14ac:dyDescent="0.25">
      <c r="C13" s="5" t="s">
        <v>246</v>
      </c>
      <c r="D13" s="5" t="s">
        <v>248</v>
      </c>
      <c r="E13" s="5" t="s">
        <v>247</v>
      </c>
      <c r="F13" s="5" t="s">
        <v>249</v>
      </c>
      <c r="G13" s="5" t="s">
        <v>175</v>
      </c>
      <c r="H13" s="5"/>
      <c r="I13" s="5" t="s">
        <v>246</v>
      </c>
      <c r="J13" s="5" t="s">
        <v>248</v>
      </c>
      <c r="K13" s="5" t="s">
        <v>247</v>
      </c>
      <c r="L13" s="5" t="s">
        <v>249</v>
      </c>
      <c r="M13" s="5" t="s">
        <v>175</v>
      </c>
      <c r="O13" s="5" t="s">
        <v>246</v>
      </c>
      <c r="P13" s="5" t="s">
        <v>250</v>
      </c>
      <c r="Q13" s="5" t="s">
        <v>251</v>
      </c>
      <c r="R13" s="5" t="s">
        <v>252</v>
      </c>
      <c r="S13" s="5" t="s">
        <v>175</v>
      </c>
      <c r="V13" s="5" t="s">
        <v>246</v>
      </c>
      <c r="W13" s="5" t="s">
        <v>251</v>
      </c>
      <c r="X13" s="5" t="s">
        <v>250</v>
      </c>
      <c r="Y13" s="5" t="s">
        <v>175</v>
      </c>
      <c r="Z13" s="5" t="s">
        <v>252</v>
      </c>
      <c r="AB13" s="5" t="s">
        <v>246</v>
      </c>
      <c r="AC13" s="5" t="s">
        <v>251</v>
      </c>
      <c r="AD13" s="5" t="s">
        <v>250</v>
      </c>
      <c r="AE13" s="5" t="s">
        <v>175</v>
      </c>
      <c r="AF13" s="5" t="s">
        <v>252</v>
      </c>
      <c r="AH13" s="7" t="s">
        <v>324</v>
      </c>
      <c r="AI13" s="7" t="s">
        <v>327</v>
      </c>
      <c r="AJ13" s="7" t="s">
        <v>377</v>
      </c>
      <c r="AK13" s="7" t="s">
        <v>251</v>
      </c>
      <c r="AL13" s="7" t="s">
        <v>379</v>
      </c>
      <c r="AM13" s="26" t="s">
        <v>331</v>
      </c>
      <c r="AN13" s="26" t="s">
        <v>330</v>
      </c>
      <c r="AO13" s="7" t="s">
        <v>328</v>
      </c>
    </row>
    <row r="14" spans="3:46" x14ac:dyDescent="0.25">
      <c r="C14" s="5">
        <f t="shared" ref="C14" si="5">G11</f>
        <v>81200</v>
      </c>
      <c r="D14" s="5">
        <f t="shared" ref="D14" si="6">INT(C14*$G$1)</f>
        <v>32480</v>
      </c>
      <c r="E14" s="5">
        <f t="shared" ref="E14" si="7">C14+D14</f>
        <v>113680</v>
      </c>
      <c r="F14" s="5">
        <f t="shared" ref="F14" si="8">D11</f>
        <v>31200</v>
      </c>
      <c r="G14" s="5">
        <f t="shared" ref="G14" si="9">E14-F14</f>
        <v>82480</v>
      </c>
      <c r="H14" s="5"/>
      <c r="I14" s="5">
        <f>$M11</f>
        <v>117200</v>
      </c>
      <c r="J14" s="5">
        <f>INT(I14*$M$1)</f>
        <v>46880</v>
      </c>
      <c r="K14" s="5">
        <f>I14+J14</f>
        <v>164080</v>
      </c>
      <c r="L14" s="5">
        <f>J8</f>
        <v>28000</v>
      </c>
      <c r="M14" s="5">
        <f>K14-L14</f>
        <v>136080</v>
      </c>
      <c r="O14" s="5">
        <f>$S11</f>
        <v>28632</v>
      </c>
      <c r="P14" s="5">
        <f>INT(O14*$S$1)</f>
        <v>12025</v>
      </c>
      <c r="Q14" s="5">
        <f>O14+P14</f>
        <v>40657</v>
      </c>
      <c r="R14" s="5">
        <f>P5</f>
        <v>4200</v>
      </c>
      <c r="S14" s="5">
        <f>Q14-R14</f>
        <v>36457</v>
      </c>
      <c r="V14" s="5">
        <f>Y11-Z11</f>
        <v>20164</v>
      </c>
      <c r="W14" s="5">
        <v>0</v>
      </c>
      <c r="X14" s="5">
        <f>V14+W14</f>
        <v>20164</v>
      </c>
      <c r="Y14" s="5">
        <f>X14</f>
        <v>20164</v>
      </c>
      <c r="Z14" s="5">
        <f>W5</f>
        <v>4200</v>
      </c>
      <c r="AB14" s="5">
        <f>$AE11-AF11</f>
        <v>14200</v>
      </c>
      <c r="AC14" s="5">
        <f>INT(AB14*$S$1)</f>
        <v>5964</v>
      </c>
      <c r="AD14" s="5">
        <f>AB14+AC14</f>
        <v>20164</v>
      </c>
      <c r="AE14" s="5">
        <f>AD14</f>
        <v>20164</v>
      </c>
      <c r="AF14" s="5">
        <v>0</v>
      </c>
      <c r="AH14" s="7">
        <f>INT($AO11)</f>
        <v>174691</v>
      </c>
      <c r="AI14" s="7">
        <f>INT(AH14*$AL$4)</f>
        <v>83851</v>
      </c>
      <c r="AJ14" s="7">
        <f>AH14+AI14-AK11</f>
        <v>183851</v>
      </c>
      <c r="AK14" s="7">
        <f>INT(AJ14*$AO$4)</f>
        <v>77217</v>
      </c>
      <c r="AL14" s="7">
        <f>AJ14+AK14</f>
        <v>261068</v>
      </c>
      <c r="AM14" s="26"/>
      <c r="AN14" s="26"/>
      <c r="AO14" s="7">
        <f>AL14-AI14</f>
        <v>177217</v>
      </c>
    </row>
    <row r="15" spans="3:46" x14ac:dyDescent="0.25">
      <c r="C15" s="26" t="s">
        <v>256</v>
      </c>
      <c r="D15" s="26"/>
      <c r="E15" s="26"/>
      <c r="F15" s="26"/>
      <c r="G15" s="26"/>
      <c r="H15" s="5"/>
      <c r="I15" s="26" t="s">
        <v>256</v>
      </c>
      <c r="J15" s="26"/>
      <c r="K15" s="26"/>
      <c r="L15" s="26"/>
      <c r="M15" s="26"/>
      <c r="O15" s="26" t="s">
        <v>256</v>
      </c>
      <c r="P15" s="26"/>
      <c r="Q15" s="26"/>
      <c r="R15" s="26"/>
      <c r="S15" s="26"/>
      <c r="V15" s="26" t="s">
        <v>371</v>
      </c>
      <c r="W15" s="26"/>
      <c r="X15" s="26"/>
      <c r="Y15" s="26"/>
      <c r="Z15" s="26"/>
      <c r="AB15" s="26" t="s">
        <v>256</v>
      </c>
      <c r="AC15" s="26"/>
      <c r="AD15" s="26"/>
      <c r="AE15" s="26"/>
      <c r="AF15" s="26"/>
      <c r="AH15" s="26" t="s">
        <v>255</v>
      </c>
      <c r="AI15" s="26"/>
      <c r="AJ15" s="26"/>
      <c r="AK15" s="26"/>
      <c r="AL15" s="26"/>
      <c r="AM15" s="26"/>
      <c r="AN15" s="26"/>
      <c r="AO15" s="26"/>
    </row>
    <row r="16" spans="3:46" x14ac:dyDescent="0.25">
      <c r="C16" s="5" t="s">
        <v>246</v>
      </c>
      <c r="D16" s="5" t="s">
        <v>248</v>
      </c>
      <c r="E16" s="5" t="s">
        <v>247</v>
      </c>
      <c r="F16" s="5" t="s">
        <v>249</v>
      </c>
      <c r="G16" s="5" t="s">
        <v>175</v>
      </c>
      <c r="H16" s="5"/>
      <c r="I16" s="5" t="s">
        <v>246</v>
      </c>
      <c r="J16" s="5" t="s">
        <v>248</v>
      </c>
      <c r="K16" s="5" t="s">
        <v>247</v>
      </c>
      <c r="L16" s="5" t="s">
        <v>249</v>
      </c>
      <c r="M16" s="5" t="s">
        <v>175</v>
      </c>
      <c r="O16" s="5" t="s">
        <v>246</v>
      </c>
      <c r="P16" s="5" t="s">
        <v>250</v>
      </c>
      <c r="Q16" s="5" t="s">
        <v>251</v>
      </c>
      <c r="R16" s="5" t="s">
        <v>252</v>
      </c>
      <c r="S16" s="5" t="s">
        <v>175</v>
      </c>
      <c r="V16" s="5" t="s">
        <v>246</v>
      </c>
      <c r="W16" s="5" t="s">
        <v>251</v>
      </c>
      <c r="X16" s="5" t="s">
        <v>250</v>
      </c>
      <c r="Y16" s="5" t="s">
        <v>175</v>
      </c>
      <c r="Z16" s="5" t="s">
        <v>252</v>
      </c>
      <c r="AB16" s="5" t="s">
        <v>246</v>
      </c>
      <c r="AC16" s="5" t="s">
        <v>251</v>
      </c>
      <c r="AD16" s="5" t="s">
        <v>250</v>
      </c>
      <c r="AE16" s="5" t="s">
        <v>175</v>
      </c>
      <c r="AF16" s="5" t="s">
        <v>252</v>
      </c>
      <c r="AH16" s="7" t="s">
        <v>324</v>
      </c>
      <c r="AI16" s="7" t="s">
        <v>327</v>
      </c>
      <c r="AJ16" s="7" t="s">
        <v>377</v>
      </c>
      <c r="AK16" s="7" t="s">
        <v>251</v>
      </c>
      <c r="AL16" s="7" t="s">
        <v>379</v>
      </c>
      <c r="AM16" s="26" t="s">
        <v>331</v>
      </c>
      <c r="AN16" s="26" t="s">
        <v>330</v>
      </c>
      <c r="AO16" s="7" t="s">
        <v>328</v>
      </c>
    </row>
    <row r="17" spans="1:42" x14ac:dyDescent="0.25">
      <c r="C17" s="5">
        <f t="shared" ref="C17" si="10">G14</f>
        <v>82480</v>
      </c>
      <c r="D17" s="5">
        <f t="shared" ref="D17" si="11">INT(C17*$G$1)</f>
        <v>32992</v>
      </c>
      <c r="E17" s="5">
        <f t="shared" ref="E17" si="12">C17+D17</f>
        <v>115472</v>
      </c>
      <c r="F17" s="5">
        <f t="shared" ref="F17" si="13">D14</f>
        <v>32480</v>
      </c>
      <c r="G17" s="5">
        <f t="shared" ref="G17" si="14">E17-F17</f>
        <v>82992</v>
      </c>
      <c r="H17" s="5"/>
      <c r="I17" s="5">
        <f t="shared" ref="I17" si="15">$M14</f>
        <v>136080</v>
      </c>
      <c r="J17" s="5">
        <f t="shared" ref="J17" si="16">INT(I17*$M$1)</f>
        <v>54432</v>
      </c>
      <c r="K17" s="5">
        <f t="shared" ref="K17" si="17">I17+J17</f>
        <v>190512</v>
      </c>
      <c r="L17" s="5">
        <f t="shared" ref="L17" si="18">J11</f>
        <v>39200</v>
      </c>
      <c r="M17" s="5">
        <f t="shared" ref="M17" si="19">K17-L17</f>
        <v>151312</v>
      </c>
      <c r="O17" s="5">
        <f t="shared" ref="O17" si="20">$S14</f>
        <v>36457</v>
      </c>
      <c r="P17" s="5">
        <f t="shared" ref="P17" si="21">INT(O17*$S$1)</f>
        <v>15311</v>
      </c>
      <c r="Q17" s="5">
        <f t="shared" ref="Q17" si="22">O17+P17</f>
        <v>51768</v>
      </c>
      <c r="R17" s="5">
        <f t="shared" ref="R17" si="23">P8</f>
        <v>5964</v>
      </c>
      <c r="S17" s="5">
        <f t="shared" ref="S17" si="24">Q17-R17</f>
        <v>45804</v>
      </c>
      <c r="V17" s="5">
        <f>Y14-Z14</f>
        <v>15964</v>
      </c>
      <c r="W17" s="5">
        <f>INT(V17*$S$1)</f>
        <v>6704</v>
      </c>
      <c r="X17" s="5">
        <f t="shared" ref="X17" si="25">V17+W17</f>
        <v>22668</v>
      </c>
      <c r="Y17" s="5">
        <f>X17</f>
        <v>22668</v>
      </c>
      <c r="Z17" s="5">
        <v>0</v>
      </c>
      <c r="AB17" s="5">
        <f>$AE14-AF14</f>
        <v>20164</v>
      </c>
      <c r="AC17" s="5">
        <f>0</f>
        <v>0</v>
      </c>
      <c r="AD17" s="5">
        <f>AB17+AC17</f>
        <v>20164</v>
      </c>
      <c r="AE17" s="5">
        <f>AD17</f>
        <v>20164</v>
      </c>
      <c r="AF17" s="5">
        <f>AC8</f>
        <v>4200</v>
      </c>
      <c r="AH17" s="7">
        <f>INT($AO14)</f>
        <v>177217</v>
      </c>
      <c r="AI17" s="7">
        <f>INT(AH17*$AL$4)</f>
        <v>85064</v>
      </c>
      <c r="AJ17" s="7">
        <f>AH17+AI17-AK14</f>
        <v>185064</v>
      </c>
      <c r="AK17" s="7">
        <f>INT(AJ17*$AO$4)</f>
        <v>77726</v>
      </c>
      <c r="AL17" s="7">
        <f>AJ17+AK17</f>
        <v>262790</v>
      </c>
      <c r="AM17" s="26"/>
      <c r="AN17" s="26"/>
      <c r="AO17" s="7">
        <f>AL17-AI17</f>
        <v>177726</v>
      </c>
    </row>
    <row r="18" spans="1:42" x14ac:dyDescent="0.25">
      <c r="C18" s="26" t="s">
        <v>257</v>
      </c>
      <c r="D18" s="26"/>
      <c r="E18" s="26"/>
      <c r="F18" s="26"/>
      <c r="G18" s="26"/>
      <c r="H18" s="5"/>
      <c r="I18" s="26" t="s">
        <v>257</v>
      </c>
      <c r="J18" s="26"/>
      <c r="K18" s="26"/>
      <c r="L18" s="26"/>
      <c r="M18" s="26"/>
      <c r="O18" s="26" t="s">
        <v>257</v>
      </c>
      <c r="P18" s="26"/>
      <c r="Q18" s="26"/>
      <c r="R18" s="26"/>
      <c r="S18" s="26"/>
      <c r="V18" s="26" t="s">
        <v>373</v>
      </c>
      <c r="W18" s="26"/>
      <c r="X18" s="26"/>
      <c r="Y18" s="26"/>
      <c r="Z18" s="26"/>
      <c r="AB18" s="26" t="s">
        <v>257</v>
      </c>
      <c r="AC18" s="26"/>
      <c r="AD18" s="26"/>
      <c r="AE18" s="26"/>
      <c r="AF18" s="26"/>
      <c r="AH18" s="26" t="s">
        <v>256</v>
      </c>
      <c r="AI18" s="26"/>
      <c r="AJ18" s="26"/>
      <c r="AK18" s="26"/>
      <c r="AL18" s="26"/>
      <c r="AM18" s="26"/>
      <c r="AN18" s="26"/>
      <c r="AO18" s="26"/>
    </row>
    <row r="19" spans="1:42" x14ac:dyDescent="0.25">
      <c r="C19" s="5" t="s">
        <v>246</v>
      </c>
      <c r="D19" s="5" t="s">
        <v>248</v>
      </c>
      <c r="E19" s="5" t="s">
        <v>247</v>
      </c>
      <c r="F19" s="5" t="s">
        <v>249</v>
      </c>
      <c r="G19" s="5" t="s">
        <v>175</v>
      </c>
      <c r="H19" s="5"/>
      <c r="I19" s="5" t="s">
        <v>246</v>
      </c>
      <c r="J19" s="5" t="s">
        <v>248</v>
      </c>
      <c r="K19" s="5" t="s">
        <v>247</v>
      </c>
      <c r="L19" s="5" t="s">
        <v>249</v>
      </c>
      <c r="M19" s="5" t="s">
        <v>175</v>
      </c>
      <c r="O19" s="5" t="s">
        <v>246</v>
      </c>
      <c r="P19" s="5" t="s">
        <v>250</v>
      </c>
      <c r="Q19" s="5" t="s">
        <v>251</v>
      </c>
      <c r="R19" s="5" t="s">
        <v>252</v>
      </c>
      <c r="S19" s="5" t="s">
        <v>175</v>
      </c>
      <c r="V19" s="5" t="s">
        <v>246</v>
      </c>
      <c r="W19" s="5" t="s">
        <v>251</v>
      </c>
      <c r="X19" s="5" t="s">
        <v>250</v>
      </c>
      <c r="Y19" s="5" t="s">
        <v>175</v>
      </c>
      <c r="Z19" s="5" t="s">
        <v>252</v>
      </c>
      <c r="AB19" s="5" t="s">
        <v>246</v>
      </c>
      <c r="AC19" s="5" t="s">
        <v>251</v>
      </c>
      <c r="AD19" s="5" t="s">
        <v>250</v>
      </c>
      <c r="AE19" s="5" t="s">
        <v>175</v>
      </c>
      <c r="AF19" s="5" t="s">
        <v>252</v>
      </c>
      <c r="AH19" s="7" t="s">
        <v>324</v>
      </c>
      <c r="AI19" s="7" t="s">
        <v>327</v>
      </c>
      <c r="AJ19" s="7" t="s">
        <v>377</v>
      </c>
      <c r="AK19" s="7" t="s">
        <v>251</v>
      </c>
      <c r="AL19" s="7" t="s">
        <v>379</v>
      </c>
      <c r="AM19" s="26" t="s">
        <v>331</v>
      </c>
      <c r="AN19" s="26" t="s">
        <v>330</v>
      </c>
      <c r="AO19" s="7" t="s">
        <v>328</v>
      </c>
    </row>
    <row r="20" spans="1:42" x14ac:dyDescent="0.25">
      <c r="C20" s="5">
        <f t="shared" ref="C20" si="26">G17</f>
        <v>82992</v>
      </c>
      <c r="D20" s="5">
        <f t="shared" ref="D20" si="27">INT(C20*$G$1)</f>
        <v>33196</v>
      </c>
      <c r="E20" s="5">
        <f t="shared" ref="E20" si="28">C20+D20</f>
        <v>116188</v>
      </c>
      <c r="F20" s="5">
        <f t="shared" ref="F20" si="29">D17</f>
        <v>32992</v>
      </c>
      <c r="G20" s="5">
        <f t="shared" ref="G20" si="30">E20-F20</f>
        <v>83196</v>
      </c>
      <c r="H20" s="5"/>
      <c r="I20" s="5">
        <f t="shared" ref="I20" si="31">$M17</f>
        <v>151312</v>
      </c>
      <c r="J20" s="5">
        <f t="shared" ref="J20" si="32">INT(I20*$M$1)</f>
        <v>60524</v>
      </c>
      <c r="K20" s="5">
        <f t="shared" ref="K20" si="33">I20+J20</f>
        <v>211836</v>
      </c>
      <c r="L20" s="5">
        <f t="shared" ref="L20" si="34">J14</f>
        <v>46880</v>
      </c>
      <c r="M20" s="5">
        <f t="shared" ref="M20" si="35">K20-L20</f>
        <v>164956</v>
      </c>
      <c r="O20" s="5">
        <f t="shared" ref="O20" si="36">$S17</f>
        <v>45804</v>
      </c>
      <c r="P20" s="5">
        <f t="shared" ref="P20" si="37">INT(O20*$S$1)</f>
        <v>19237</v>
      </c>
      <c r="Q20" s="5">
        <f t="shared" ref="Q20" si="38">O20+P20</f>
        <v>65041</v>
      </c>
      <c r="R20" s="5">
        <f t="shared" ref="R20" si="39">P11</f>
        <v>8468</v>
      </c>
      <c r="S20" s="5">
        <f t="shared" ref="S20" si="40">Q20-R20</f>
        <v>56573</v>
      </c>
      <c r="V20" s="5">
        <f>Y17-Z17</f>
        <v>22668</v>
      </c>
      <c r="W20" s="5">
        <v>0</v>
      </c>
      <c r="X20" s="5">
        <f t="shared" ref="X20" si="41">V20+W20</f>
        <v>22668</v>
      </c>
      <c r="Y20" s="5">
        <f>X20</f>
        <v>22668</v>
      </c>
      <c r="Z20" s="5">
        <f>W11</f>
        <v>5964</v>
      </c>
      <c r="AB20" s="5">
        <f>$AE17-AF17</f>
        <v>15964</v>
      </c>
      <c r="AC20" s="5">
        <f>INT(AB20*$S$1)</f>
        <v>6704</v>
      </c>
      <c r="AD20" s="5">
        <f>AB20+AC20</f>
        <v>22668</v>
      </c>
      <c r="AE20" s="5">
        <f>AD20</f>
        <v>22668</v>
      </c>
      <c r="AF20" s="5">
        <v>0</v>
      </c>
      <c r="AH20" s="7">
        <f t="shared" ref="AH20" si="42">INT($AO17)</f>
        <v>177726</v>
      </c>
      <c r="AI20" s="7">
        <f t="shared" ref="AI20" si="43">INT(AH20*$AL$4)</f>
        <v>85308</v>
      </c>
      <c r="AJ20" s="7">
        <f t="shared" ref="AJ20" si="44">AH20+AI20-AK17</f>
        <v>185308</v>
      </c>
      <c r="AK20" s="7">
        <f t="shared" ref="AK20" si="45">INT(AJ20*$AO$4)</f>
        <v>77829</v>
      </c>
      <c r="AL20" s="7">
        <f t="shared" ref="AL20" si="46">AJ20+AK20</f>
        <v>263137</v>
      </c>
      <c r="AM20" s="26"/>
      <c r="AN20" s="26"/>
      <c r="AO20" s="7">
        <f t="shared" ref="AO20" si="47">AL20-AI20</f>
        <v>177829</v>
      </c>
    </row>
    <row r="21" spans="1:42" x14ac:dyDescent="0.25">
      <c r="C21" s="26" t="s">
        <v>258</v>
      </c>
      <c r="D21" s="26"/>
      <c r="E21" s="26"/>
      <c r="F21" s="26"/>
      <c r="G21" s="26"/>
      <c r="H21" s="5"/>
      <c r="I21" s="26" t="s">
        <v>258</v>
      </c>
      <c r="J21" s="26"/>
      <c r="K21" s="26"/>
      <c r="L21" s="26"/>
      <c r="M21" s="26"/>
      <c r="O21" s="26" t="s">
        <v>258</v>
      </c>
      <c r="P21" s="26"/>
      <c r="Q21" s="26"/>
      <c r="R21" s="26"/>
      <c r="S21" s="26"/>
      <c r="V21" s="26" t="s">
        <v>372</v>
      </c>
      <c r="W21" s="26"/>
      <c r="X21" s="26"/>
      <c r="Y21" s="26"/>
      <c r="Z21" s="26"/>
      <c r="AB21" s="26" t="s">
        <v>292</v>
      </c>
      <c r="AC21" s="26"/>
      <c r="AD21" s="26"/>
      <c r="AE21" s="26"/>
      <c r="AF21" s="26"/>
      <c r="AH21" s="26" t="s">
        <v>257</v>
      </c>
      <c r="AI21" s="26"/>
      <c r="AJ21" s="26"/>
      <c r="AK21" s="26"/>
      <c r="AL21" s="26"/>
      <c r="AM21" s="26"/>
      <c r="AN21" s="26"/>
      <c r="AO21" s="26"/>
    </row>
    <row r="22" spans="1:42" x14ac:dyDescent="0.25">
      <c r="C22" s="5" t="s">
        <v>246</v>
      </c>
      <c r="D22" s="5" t="s">
        <v>248</v>
      </c>
      <c r="E22" s="5" t="s">
        <v>247</v>
      </c>
      <c r="F22" s="5" t="s">
        <v>249</v>
      </c>
      <c r="G22" s="5" t="s">
        <v>175</v>
      </c>
      <c r="H22" s="5"/>
      <c r="I22" s="5" t="s">
        <v>246</v>
      </c>
      <c r="J22" s="5" t="s">
        <v>248</v>
      </c>
      <c r="K22" s="5" t="s">
        <v>247</v>
      </c>
      <c r="L22" s="5" t="s">
        <v>249</v>
      </c>
      <c r="M22" s="5" t="s">
        <v>175</v>
      </c>
      <c r="O22" s="5" t="s">
        <v>246</v>
      </c>
      <c r="P22" s="5" t="s">
        <v>250</v>
      </c>
      <c r="Q22" s="5" t="s">
        <v>251</v>
      </c>
      <c r="R22" s="5" t="s">
        <v>252</v>
      </c>
      <c r="S22" s="5" t="s">
        <v>175</v>
      </c>
      <c r="V22" s="5" t="s">
        <v>246</v>
      </c>
      <c r="W22" s="5" t="s">
        <v>251</v>
      </c>
      <c r="X22" s="5" t="s">
        <v>250</v>
      </c>
      <c r="Y22" s="5" t="s">
        <v>175</v>
      </c>
      <c r="Z22" s="5" t="s">
        <v>252</v>
      </c>
      <c r="AB22" s="5" t="s">
        <v>246</v>
      </c>
      <c r="AC22" s="5" t="s">
        <v>251</v>
      </c>
      <c r="AD22" s="5" t="s">
        <v>250</v>
      </c>
      <c r="AE22" s="5" t="s">
        <v>175</v>
      </c>
      <c r="AF22" s="5" t="s">
        <v>252</v>
      </c>
      <c r="AH22" s="7" t="s">
        <v>324</v>
      </c>
      <c r="AI22" s="7" t="s">
        <v>327</v>
      </c>
      <c r="AJ22" s="7" t="s">
        <v>377</v>
      </c>
      <c r="AK22" s="7" t="s">
        <v>251</v>
      </c>
      <c r="AL22" s="7" t="s">
        <v>379</v>
      </c>
      <c r="AM22" s="26" t="s">
        <v>331</v>
      </c>
      <c r="AN22" s="26" t="s">
        <v>330</v>
      </c>
      <c r="AO22" s="7" t="s">
        <v>328</v>
      </c>
    </row>
    <row r="23" spans="1:42" x14ac:dyDescent="0.25">
      <c r="C23" s="5">
        <f t="shared" ref="C23" si="48">G20</f>
        <v>83196</v>
      </c>
      <c r="D23" s="5">
        <f t="shared" ref="D23" si="49">INT(C23*$G$1)</f>
        <v>33278</v>
      </c>
      <c r="E23" s="5">
        <f t="shared" ref="E23" si="50">C23+D23</f>
        <v>116474</v>
      </c>
      <c r="F23" s="5">
        <f t="shared" ref="F23" si="51">D20</f>
        <v>33196</v>
      </c>
      <c r="G23" s="5">
        <f t="shared" ref="G23" si="52">E23-F23</f>
        <v>83278</v>
      </c>
      <c r="H23" s="5"/>
      <c r="I23" s="5">
        <f t="shared" ref="I23" si="53">$M20</f>
        <v>164956</v>
      </c>
      <c r="J23" s="5">
        <f t="shared" ref="J23" si="54">INT(I23*$M$1)</f>
        <v>65982</v>
      </c>
      <c r="K23" s="5">
        <f t="shared" ref="K23" si="55">I23+J23</f>
        <v>230938</v>
      </c>
      <c r="L23" s="5">
        <f t="shared" ref="L23" si="56">J17</f>
        <v>54432</v>
      </c>
      <c r="M23" s="5">
        <f t="shared" ref="M23" si="57">K23-L23</f>
        <v>176506</v>
      </c>
      <c r="O23" s="5">
        <f t="shared" ref="O23" si="58">$S20</f>
        <v>56573</v>
      </c>
      <c r="P23" s="5">
        <f t="shared" ref="P23" si="59">INT(O23*$S$1)</f>
        <v>23760</v>
      </c>
      <c r="Q23" s="5">
        <f t="shared" ref="Q23" si="60">O23+P23</f>
        <v>80333</v>
      </c>
      <c r="R23" s="5">
        <f t="shared" ref="R23" si="61">P14</f>
        <v>12025</v>
      </c>
      <c r="S23" s="5">
        <f t="shared" ref="S23" si="62">Q23-R23</f>
        <v>68308</v>
      </c>
      <c r="V23" s="5">
        <f>Y20-Z20</f>
        <v>16704</v>
      </c>
      <c r="W23" s="5">
        <f t="shared" ref="W23" si="63">INT(V23*$S$1)</f>
        <v>7015</v>
      </c>
      <c r="X23" s="5">
        <f t="shared" ref="X23" si="64">V23+W23</f>
        <v>23719</v>
      </c>
      <c r="Y23" s="5">
        <f>X23</f>
        <v>23719</v>
      </c>
      <c r="Z23" s="5">
        <v>0</v>
      </c>
      <c r="AB23" s="5">
        <f>$AE20-AF20</f>
        <v>22668</v>
      </c>
      <c r="AC23" s="5">
        <f>0</f>
        <v>0</v>
      </c>
      <c r="AD23" s="5">
        <f>AB23+AC23</f>
        <v>22668</v>
      </c>
      <c r="AE23" s="5">
        <f>AD23</f>
        <v>22668</v>
      </c>
      <c r="AF23" s="5">
        <f>AC14</f>
        <v>5964</v>
      </c>
      <c r="AH23" s="7">
        <f t="shared" ref="AH23" si="65">INT($AO20)</f>
        <v>177829</v>
      </c>
      <c r="AI23" s="7">
        <f t="shared" ref="AI23" si="66">INT(AH23*$AL$4)</f>
        <v>85357</v>
      </c>
      <c r="AJ23" s="7">
        <f t="shared" ref="AJ23" si="67">AH23+AI23-AK20</f>
        <v>185357</v>
      </c>
      <c r="AK23" s="7">
        <f t="shared" ref="AK23" si="68">INT(AJ23*$AO$4)</f>
        <v>77849</v>
      </c>
      <c r="AL23" s="7">
        <f t="shared" ref="AL23" si="69">AJ23+AK23</f>
        <v>263206</v>
      </c>
      <c r="AM23" s="26"/>
      <c r="AN23" s="26"/>
      <c r="AO23" s="7">
        <f t="shared" ref="AO23" si="70">AL23-AI23</f>
        <v>177849</v>
      </c>
    </row>
    <row r="24" spans="1:42" x14ac:dyDescent="0.25">
      <c r="C24" s="26" t="s">
        <v>259</v>
      </c>
      <c r="D24" s="26"/>
      <c r="E24" s="26"/>
      <c r="F24" s="26"/>
      <c r="G24" s="26"/>
      <c r="H24" s="5"/>
      <c r="I24" s="26" t="s">
        <v>259</v>
      </c>
      <c r="J24" s="26"/>
      <c r="K24" s="26"/>
      <c r="L24" s="26"/>
      <c r="M24" s="26"/>
      <c r="O24" s="26" t="s">
        <v>259</v>
      </c>
      <c r="P24" s="26"/>
      <c r="Q24" s="26"/>
      <c r="R24" s="26"/>
      <c r="S24" s="26"/>
      <c r="V24" s="26" t="s">
        <v>374</v>
      </c>
      <c r="W24" s="26"/>
      <c r="X24" s="26"/>
      <c r="Y24" s="26"/>
      <c r="Z24" s="26"/>
      <c r="AB24" s="26" t="s">
        <v>293</v>
      </c>
      <c r="AC24" s="26"/>
      <c r="AD24" s="26"/>
      <c r="AE24" s="26"/>
      <c r="AF24" s="26"/>
      <c r="AH24" s="26" t="s">
        <v>258</v>
      </c>
      <c r="AI24" s="26"/>
      <c r="AJ24" s="26"/>
      <c r="AK24" s="26"/>
      <c r="AL24" s="26"/>
      <c r="AM24" s="26"/>
      <c r="AN24" s="26"/>
      <c r="AO24" s="26"/>
    </row>
    <row r="25" spans="1:42" x14ac:dyDescent="0.25">
      <c r="C25" s="5" t="s">
        <v>246</v>
      </c>
      <c r="D25" s="5" t="s">
        <v>248</v>
      </c>
      <c r="E25" s="5" t="s">
        <v>247</v>
      </c>
      <c r="F25" s="5" t="s">
        <v>249</v>
      </c>
      <c r="G25" s="5" t="s">
        <v>175</v>
      </c>
      <c r="H25" s="5"/>
      <c r="I25" s="5" t="s">
        <v>246</v>
      </c>
      <c r="J25" s="5" t="s">
        <v>248</v>
      </c>
      <c r="K25" s="5" t="s">
        <v>247</v>
      </c>
      <c r="L25" s="5" t="s">
        <v>249</v>
      </c>
      <c r="M25" s="5" t="s">
        <v>175</v>
      </c>
      <c r="O25" s="5" t="s">
        <v>246</v>
      </c>
      <c r="P25" s="5" t="s">
        <v>250</v>
      </c>
      <c r="Q25" s="5" t="s">
        <v>251</v>
      </c>
      <c r="R25" s="5" t="s">
        <v>252</v>
      </c>
      <c r="S25" s="5" t="s">
        <v>175</v>
      </c>
      <c r="V25" s="5" t="s">
        <v>246</v>
      </c>
      <c r="W25" s="5" t="s">
        <v>251</v>
      </c>
      <c r="X25" s="5" t="s">
        <v>250</v>
      </c>
      <c r="Y25" s="5" t="s">
        <v>175</v>
      </c>
      <c r="Z25" s="5" t="s">
        <v>252</v>
      </c>
      <c r="AB25" s="5" t="s">
        <v>246</v>
      </c>
      <c r="AC25" s="5" t="s">
        <v>251</v>
      </c>
      <c r="AD25" s="5" t="s">
        <v>250</v>
      </c>
      <c r="AE25" s="5" t="s">
        <v>175</v>
      </c>
      <c r="AF25" s="5" t="s">
        <v>252</v>
      </c>
      <c r="AH25" s="7" t="s">
        <v>324</v>
      </c>
      <c r="AI25" s="7" t="s">
        <v>327</v>
      </c>
      <c r="AJ25" s="7" t="s">
        <v>377</v>
      </c>
      <c r="AK25" s="7" t="s">
        <v>251</v>
      </c>
      <c r="AL25" s="7" t="s">
        <v>379</v>
      </c>
      <c r="AM25" s="26" t="s">
        <v>331</v>
      </c>
      <c r="AN25" s="26" t="s">
        <v>330</v>
      </c>
      <c r="AO25" s="7" t="s">
        <v>328</v>
      </c>
    </row>
    <row r="26" spans="1:42" x14ac:dyDescent="0.25">
      <c r="C26" s="5">
        <f t="shared" ref="C26" si="71">G23</f>
        <v>83278</v>
      </c>
      <c r="D26" s="5">
        <f>INT(C26*$G$1)</f>
        <v>33311</v>
      </c>
      <c r="E26" s="5">
        <f t="shared" ref="E26" si="72">C26+D26</f>
        <v>116589</v>
      </c>
      <c r="F26" s="5">
        <f t="shared" ref="F26" si="73">D23</f>
        <v>33278</v>
      </c>
      <c r="G26" s="5">
        <f t="shared" ref="G26" si="74">E26-F26</f>
        <v>83311</v>
      </c>
      <c r="H26" s="5"/>
      <c r="I26" s="5">
        <f t="shared" ref="I26" si="75">$M23</f>
        <v>176506</v>
      </c>
      <c r="J26" s="5">
        <f t="shared" ref="J26" si="76">INT(I26*$M$1)</f>
        <v>70602</v>
      </c>
      <c r="K26" s="5">
        <f t="shared" ref="K26" si="77">I26+J26</f>
        <v>247108</v>
      </c>
      <c r="L26" s="5">
        <f t="shared" ref="L26" si="78">J20</f>
        <v>60524</v>
      </c>
      <c r="M26" s="5">
        <f t="shared" ref="M26" si="79">K26-L26</f>
        <v>186584</v>
      </c>
      <c r="O26" s="5">
        <f t="shared" ref="O26" si="80">$S23</f>
        <v>68308</v>
      </c>
      <c r="P26" s="5">
        <f t="shared" ref="P26" si="81">INT(O26*$S$1)</f>
        <v>28689</v>
      </c>
      <c r="Q26" s="5">
        <f t="shared" ref="Q26" si="82">O26+P26</f>
        <v>96997</v>
      </c>
      <c r="R26" s="5">
        <f t="shared" ref="R26" si="83">P17</f>
        <v>15311</v>
      </c>
      <c r="S26" s="5">
        <f t="shared" ref="S26" si="84">Q26-R26</f>
        <v>81686</v>
      </c>
      <c r="V26" s="5">
        <f>Y23-Z23</f>
        <v>23719</v>
      </c>
      <c r="W26" s="5">
        <v>0</v>
      </c>
      <c r="X26" s="5">
        <f t="shared" ref="X26" si="85">V26+W26</f>
        <v>23719</v>
      </c>
      <c r="Y26" s="5">
        <f>X26</f>
        <v>23719</v>
      </c>
      <c r="Z26" s="5">
        <f>W17</f>
        <v>6704</v>
      </c>
      <c r="AB26" s="5">
        <f>$AE23-AF23</f>
        <v>16704</v>
      </c>
      <c r="AC26" s="5">
        <f>INT(AB26*$S$1)</f>
        <v>7015</v>
      </c>
      <c r="AD26" s="5">
        <f>AB26+AC26</f>
        <v>23719</v>
      </c>
      <c r="AE26" s="5">
        <f>AD26</f>
        <v>23719</v>
      </c>
      <c r="AF26" s="5">
        <v>0</v>
      </c>
      <c r="AH26" s="7">
        <f t="shared" ref="AH26" si="86">INT($AO23)</f>
        <v>177849</v>
      </c>
      <c r="AI26" s="7">
        <f t="shared" ref="AI26" si="87">INT(AH26*$AL$4)</f>
        <v>85367</v>
      </c>
      <c r="AJ26" s="7">
        <f t="shared" ref="AJ26" si="88">AH26+AI26-AK23</f>
        <v>185367</v>
      </c>
      <c r="AK26" s="7">
        <f t="shared" ref="AK26" si="89">INT(AJ26*$AO$4)</f>
        <v>77854</v>
      </c>
      <c r="AL26" s="7">
        <f t="shared" ref="AL26" si="90">AJ26+AK26</f>
        <v>263221</v>
      </c>
      <c r="AM26" s="26"/>
      <c r="AN26" s="26"/>
      <c r="AO26" s="7">
        <f t="shared" ref="AO26" si="91">AL26-AI26</f>
        <v>177854</v>
      </c>
    </row>
    <row r="27" spans="1:42" x14ac:dyDescent="0.25">
      <c r="C27" s="26" t="s">
        <v>260</v>
      </c>
      <c r="D27" s="26"/>
      <c r="E27" s="26"/>
      <c r="F27" s="26"/>
      <c r="G27" s="26"/>
      <c r="H27" s="5"/>
      <c r="I27" s="26" t="s">
        <v>260</v>
      </c>
      <c r="J27" s="26"/>
      <c r="K27" s="26"/>
      <c r="L27" s="26"/>
      <c r="M27" s="26"/>
      <c r="O27" s="26" t="s">
        <v>260</v>
      </c>
      <c r="P27" s="26"/>
      <c r="Q27" s="26"/>
      <c r="R27" s="26"/>
      <c r="S27" s="26"/>
      <c r="V27" s="26" t="s">
        <v>375</v>
      </c>
      <c r="W27" s="26"/>
      <c r="X27" s="26"/>
      <c r="Y27" s="26"/>
      <c r="Z27" s="26"/>
      <c r="AB27" s="26" t="s">
        <v>294</v>
      </c>
      <c r="AC27" s="26"/>
      <c r="AD27" s="26"/>
      <c r="AE27" s="26"/>
      <c r="AF27" s="26"/>
      <c r="AH27" s="26" t="s">
        <v>259</v>
      </c>
      <c r="AI27" s="26"/>
      <c r="AJ27" s="26"/>
      <c r="AK27" s="26"/>
      <c r="AL27" s="26"/>
      <c r="AM27" s="26"/>
      <c r="AN27" s="26"/>
      <c r="AO27" s="26"/>
    </row>
    <row r="28" spans="1:42" x14ac:dyDescent="0.25">
      <c r="C28" s="5" t="s">
        <v>246</v>
      </c>
      <c r="D28" s="5" t="s">
        <v>248</v>
      </c>
      <c r="E28" s="5" t="s">
        <v>247</v>
      </c>
      <c r="F28" s="5" t="s">
        <v>249</v>
      </c>
      <c r="G28" s="5" t="s">
        <v>175</v>
      </c>
      <c r="H28" s="5"/>
      <c r="I28" s="5" t="s">
        <v>246</v>
      </c>
      <c r="J28" s="5" t="s">
        <v>248</v>
      </c>
      <c r="K28" s="5" t="s">
        <v>247</v>
      </c>
      <c r="L28" s="5" t="s">
        <v>249</v>
      </c>
      <c r="M28" s="5" t="s">
        <v>175</v>
      </c>
      <c r="O28" s="5" t="s">
        <v>246</v>
      </c>
      <c r="P28" s="5" t="s">
        <v>250</v>
      </c>
      <c r="Q28" s="5" t="s">
        <v>251</v>
      </c>
      <c r="R28" s="5" t="s">
        <v>252</v>
      </c>
      <c r="S28" s="5" t="s">
        <v>175</v>
      </c>
      <c r="V28" s="5" t="s">
        <v>246</v>
      </c>
      <c r="W28" s="5" t="s">
        <v>251</v>
      </c>
      <c r="X28" s="5" t="s">
        <v>250</v>
      </c>
      <c r="Y28" s="5" t="s">
        <v>175</v>
      </c>
      <c r="Z28" s="5" t="s">
        <v>252</v>
      </c>
      <c r="AB28" s="5" t="s">
        <v>246</v>
      </c>
      <c r="AC28" s="5" t="s">
        <v>251</v>
      </c>
      <c r="AD28" s="5" t="s">
        <v>250</v>
      </c>
      <c r="AE28" s="5" t="s">
        <v>175</v>
      </c>
      <c r="AF28" s="5" t="s">
        <v>252</v>
      </c>
      <c r="AH28" s="7" t="s">
        <v>324</v>
      </c>
      <c r="AI28" s="7" t="s">
        <v>327</v>
      </c>
      <c r="AJ28" s="7" t="s">
        <v>377</v>
      </c>
      <c r="AK28" s="7" t="s">
        <v>251</v>
      </c>
      <c r="AL28" s="7" t="s">
        <v>379</v>
      </c>
      <c r="AM28" s="26" t="s">
        <v>331</v>
      </c>
      <c r="AN28" s="26" t="s">
        <v>330</v>
      </c>
      <c r="AO28" s="7" t="s">
        <v>328</v>
      </c>
      <c r="AP28"/>
    </row>
    <row r="29" spans="1:42" x14ac:dyDescent="0.25">
      <c r="C29" s="5">
        <f t="shared" ref="C29" si="92">G26</f>
        <v>83311</v>
      </c>
      <c r="D29" s="5">
        <f t="shared" ref="D29" si="93">INT(C29*$G$1)</f>
        <v>33324</v>
      </c>
      <c r="E29" s="5">
        <f t="shared" ref="E29" si="94">C29+D29</f>
        <v>116635</v>
      </c>
      <c r="F29" s="5">
        <f t="shared" ref="F29" si="95">D26</f>
        <v>33311</v>
      </c>
      <c r="G29" s="5">
        <f t="shared" ref="G29" si="96">E29-F29</f>
        <v>83324</v>
      </c>
      <c r="H29" s="5"/>
      <c r="I29" s="5">
        <f t="shared" ref="I29" si="97">$M26</f>
        <v>186584</v>
      </c>
      <c r="J29" s="5">
        <f t="shared" ref="J29" si="98">INT(I29*$M$1)</f>
        <v>74633</v>
      </c>
      <c r="K29" s="5">
        <f t="shared" ref="K29" si="99">I29+J29</f>
        <v>261217</v>
      </c>
      <c r="L29" s="5">
        <f t="shared" ref="L29" si="100">J23</f>
        <v>65982</v>
      </c>
      <c r="M29" s="5">
        <f t="shared" ref="M29" si="101">K29-L29</f>
        <v>195235</v>
      </c>
      <c r="O29" s="5">
        <f t="shared" ref="O29" si="102">$S26</f>
        <v>81686</v>
      </c>
      <c r="P29" s="5">
        <f t="shared" ref="P29" si="103">INT(O29*$S$1)</f>
        <v>34308</v>
      </c>
      <c r="Q29" s="5">
        <f t="shared" ref="Q29" si="104">O29+P29</f>
        <v>115994</v>
      </c>
      <c r="R29" s="5">
        <f t="shared" ref="R29" si="105">P20</f>
        <v>19237</v>
      </c>
      <c r="S29" s="5">
        <f t="shared" ref="S29" si="106">Q29-R29</f>
        <v>96757</v>
      </c>
      <c r="V29" s="5">
        <f>Y26-Z26</f>
        <v>17015</v>
      </c>
      <c r="W29" s="5">
        <f t="shared" ref="W29" si="107">INT(V29*$S$1)</f>
        <v>7146</v>
      </c>
      <c r="X29" s="5">
        <f t="shared" ref="X29" si="108">V29+W29</f>
        <v>24161</v>
      </c>
      <c r="Y29" s="5">
        <f>X29</f>
        <v>24161</v>
      </c>
      <c r="Z29" s="5">
        <v>0</v>
      </c>
      <c r="AB29" s="5">
        <f>$AE26-AF26</f>
        <v>23719</v>
      </c>
      <c r="AC29" s="5">
        <f>0</f>
        <v>0</v>
      </c>
      <c r="AD29" s="5">
        <f>AB29+AC29</f>
        <v>23719</v>
      </c>
      <c r="AE29" s="5">
        <f>AD29</f>
        <v>23719</v>
      </c>
      <c r="AF29" s="5">
        <f>AC20</f>
        <v>6704</v>
      </c>
      <c r="AH29" s="7">
        <f t="shared" ref="AH29:AH32" si="109">INT($AO26)</f>
        <v>177854</v>
      </c>
      <c r="AI29" s="7">
        <f t="shared" ref="AI29:AI32" si="110">INT(AH29*$AL$4)</f>
        <v>85369</v>
      </c>
      <c r="AJ29" s="7">
        <f t="shared" ref="AJ29" si="111">AH29+AI29-AK26</f>
        <v>185369</v>
      </c>
      <c r="AK29" s="7">
        <f>INT(AJ29*$AO$4)</f>
        <v>77854</v>
      </c>
      <c r="AL29" s="7">
        <f t="shared" ref="AL29" si="112">AJ29+AK29</f>
        <v>263223</v>
      </c>
      <c r="AM29" s="26"/>
      <c r="AN29" s="26"/>
      <c r="AO29" s="7">
        <f t="shared" ref="AO29" si="113">AL29-AI29</f>
        <v>177854</v>
      </c>
      <c r="AP29"/>
    </row>
    <row r="30" spans="1:42" x14ac:dyDescent="0.25">
      <c r="O30" s="26" t="s">
        <v>323</v>
      </c>
      <c r="P30" s="26"/>
      <c r="Q30" s="26"/>
      <c r="R30" s="26"/>
      <c r="S30" s="26"/>
      <c r="V30" s="26" t="s">
        <v>376</v>
      </c>
      <c r="W30" s="26"/>
      <c r="X30" s="26"/>
      <c r="Y30" s="26"/>
      <c r="Z30" s="26"/>
      <c r="AB30" s="26" t="s">
        <v>295</v>
      </c>
      <c r="AC30" s="26"/>
      <c r="AD30" s="26"/>
      <c r="AE30" s="26"/>
      <c r="AF30" s="26"/>
      <c r="AH30" s="26" t="s">
        <v>260</v>
      </c>
      <c r="AI30" s="26"/>
      <c r="AJ30" s="26"/>
      <c r="AK30" s="26"/>
      <c r="AL30" s="26"/>
      <c r="AM30" s="26"/>
      <c r="AN30" s="26"/>
      <c r="AO30" s="26"/>
      <c r="AP30"/>
    </row>
    <row r="31" spans="1:42" x14ac:dyDescent="0.25">
      <c r="O31" s="5" t="s">
        <v>246</v>
      </c>
      <c r="P31" s="5" t="s">
        <v>250</v>
      </c>
      <c r="Q31" s="5" t="s">
        <v>251</v>
      </c>
      <c r="R31" s="5" t="s">
        <v>252</v>
      </c>
      <c r="S31" s="5" t="s">
        <v>175</v>
      </c>
      <c r="V31" s="5" t="s">
        <v>246</v>
      </c>
      <c r="W31" s="5" t="s">
        <v>251</v>
      </c>
      <c r="X31" s="5" t="s">
        <v>250</v>
      </c>
      <c r="Y31" s="5" t="s">
        <v>175</v>
      </c>
      <c r="Z31" s="5" t="s">
        <v>252</v>
      </c>
      <c r="AB31" s="5" t="s">
        <v>246</v>
      </c>
      <c r="AC31" s="5" t="s">
        <v>251</v>
      </c>
      <c r="AD31" s="5" t="s">
        <v>250</v>
      </c>
      <c r="AE31" s="5" t="s">
        <v>175</v>
      </c>
      <c r="AF31" s="5" t="s">
        <v>252</v>
      </c>
      <c r="AH31" s="7" t="s">
        <v>324</v>
      </c>
      <c r="AI31" s="7" t="s">
        <v>327</v>
      </c>
      <c r="AJ31" s="7" t="s">
        <v>377</v>
      </c>
      <c r="AK31" s="7" t="s">
        <v>251</v>
      </c>
      <c r="AL31" s="7" t="s">
        <v>379</v>
      </c>
      <c r="AM31" s="26" t="s">
        <v>331</v>
      </c>
      <c r="AN31" s="26" t="s">
        <v>330</v>
      </c>
      <c r="AO31" s="7" t="s">
        <v>328</v>
      </c>
      <c r="AP31"/>
    </row>
    <row r="32" spans="1:42" ht="17.399999999999999" customHeight="1" x14ac:dyDescent="0.25">
      <c r="A32" t="s">
        <v>280</v>
      </c>
      <c r="O32" s="5">
        <f t="shared" ref="O32" si="114">$S29</f>
        <v>96757</v>
      </c>
      <c r="P32" s="5">
        <f t="shared" ref="P32" si="115">INT(O32*$S$1)</f>
        <v>40637</v>
      </c>
      <c r="Q32" s="5">
        <f t="shared" ref="Q32" si="116">O32+P32</f>
        <v>137394</v>
      </c>
      <c r="R32" s="5">
        <f t="shared" ref="R32" si="117">P23</f>
        <v>23760</v>
      </c>
      <c r="S32" s="5">
        <f t="shared" ref="S32" si="118">Q32-R32</f>
        <v>113634</v>
      </c>
      <c r="V32" s="5">
        <f>Y29-Z29</f>
        <v>24161</v>
      </c>
      <c r="W32" s="5">
        <v>0</v>
      </c>
      <c r="X32" s="5">
        <f t="shared" ref="X32" si="119">V32+W32</f>
        <v>24161</v>
      </c>
      <c r="Y32" s="5">
        <f>X32</f>
        <v>24161</v>
      </c>
      <c r="Z32" s="5">
        <f>W23</f>
        <v>7015</v>
      </c>
      <c r="AB32" s="5">
        <f>$AE29-AF29</f>
        <v>17015</v>
      </c>
      <c r="AC32" s="5">
        <f>INT(AB32*$S$1)</f>
        <v>7146</v>
      </c>
      <c r="AD32" s="5">
        <f>AB32+AC32</f>
        <v>24161</v>
      </c>
      <c r="AE32" s="5">
        <f>AD32</f>
        <v>24161</v>
      </c>
      <c r="AF32" s="5">
        <v>0</v>
      </c>
      <c r="AH32" s="7">
        <f t="shared" si="109"/>
        <v>177854</v>
      </c>
      <c r="AI32" s="7">
        <f t="shared" si="110"/>
        <v>85369</v>
      </c>
      <c r="AJ32" s="7">
        <f t="shared" ref="AJ32" si="120">AH32+AI32-AK29</f>
        <v>185369</v>
      </c>
      <c r="AK32" s="7">
        <f t="shared" ref="AK32" si="121">INT(AJ32*$AO$4)</f>
        <v>77854</v>
      </c>
      <c r="AL32" s="7">
        <f t="shared" ref="AL32" si="122">AJ32+AK32</f>
        <v>263223</v>
      </c>
      <c r="AM32" s="26"/>
      <c r="AN32" s="26"/>
      <c r="AO32" s="7">
        <f t="shared" ref="AO32" si="123">AL32-AI32</f>
        <v>177854</v>
      </c>
    </row>
    <row r="33" spans="3:32" ht="17.399999999999999" customHeight="1" x14ac:dyDescent="0.25">
      <c r="AB33" s="5"/>
      <c r="AC33" s="5"/>
      <c r="AD33" s="5"/>
      <c r="AE33" s="5"/>
      <c r="AF33" s="5"/>
    </row>
    <row r="34" spans="3:32" ht="17.399999999999999" customHeight="1" x14ac:dyDescent="0.25">
      <c r="C34" s="7" t="s">
        <v>239</v>
      </c>
      <c r="D34" s="7">
        <v>50000</v>
      </c>
      <c r="E34" s="7"/>
      <c r="F34" s="7" t="s">
        <v>240</v>
      </c>
      <c r="G34" s="7">
        <v>0.4</v>
      </c>
      <c r="H34" s="7"/>
      <c r="I34" s="7" t="s">
        <v>281</v>
      </c>
      <c r="J34" s="7">
        <v>0.24</v>
      </c>
      <c r="AE34" s="5"/>
      <c r="AF34" s="5"/>
    </row>
    <row r="35" spans="3:32" ht="17.399999999999999" customHeight="1" x14ac:dyDescent="0.25">
      <c r="C35" s="7"/>
      <c r="D35" s="7"/>
      <c r="E35" s="7"/>
      <c r="F35" s="7"/>
      <c r="G35" s="7"/>
      <c r="H35" s="7"/>
      <c r="I35" s="7"/>
      <c r="J35" s="7"/>
      <c r="AE35" s="5"/>
      <c r="AF35" s="5"/>
    </row>
    <row r="36" spans="3:32" ht="17.399999999999999" customHeight="1" x14ac:dyDescent="0.25">
      <c r="C36" s="26" t="s">
        <v>282</v>
      </c>
      <c r="D36" s="26"/>
      <c r="E36" s="26"/>
      <c r="F36" s="26"/>
      <c r="G36" s="26"/>
      <c r="H36" s="26"/>
      <c r="I36" s="26"/>
      <c r="J36" s="26"/>
      <c r="AB36" s="5"/>
      <c r="AC36" s="5"/>
      <c r="AD36" s="5"/>
      <c r="AE36" s="5"/>
      <c r="AF36" s="5"/>
    </row>
    <row r="37" spans="3:32" ht="17.399999999999999" customHeight="1" x14ac:dyDescent="0.25">
      <c r="C37" s="7" t="s">
        <v>283</v>
      </c>
      <c r="D37" s="7" t="s">
        <v>285</v>
      </c>
      <c r="E37" s="7" t="s">
        <v>284</v>
      </c>
      <c r="F37" s="7" t="s">
        <v>248</v>
      </c>
      <c r="G37" s="7" t="s">
        <v>247</v>
      </c>
      <c r="H37" s="7" t="s">
        <v>286</v>
      </c>
      <c r="I37" s="7" t="s">
        <v>380</v>
      </c>
      <c r="AB37" s="5"/>
      <c r="AC37" s="5"/>
      <c r="AD37" s="5"/>
      <c r="AE37" s="5"/>
      <c r="AF37" s="5"/>
    </row>
    <row r="38" spans="3:32" ht="17.399999999999999" customHeight="1" x14ac:dyDescent="0.25">
      <c r="C38" s="7">
        <f>D34</f>
        <v>50000</v>
      </c>
      <c r="D38" s="7">
        <f>INT(C38*$J$34)</f>
        <v>12000</v>
      </c>
      <c r="E38" s="7">
        <f>C38+D38</f>
        <v>62000</v>
      </c>
      <c r="F38" s="7">
        <f>INT(E38*$G$34)</f>
        <v>24800</v>
      </c>
      <c r="G38" s="7">
        <f>E38+F38</f>
        <v>86800</v>
      </c>
      <c r="H38" s="7">
        <f>G38</f>
        <v>86800</v>
      </c>
      <c r="I38" s="7">
        <v>0</v>
      </c>
      <c r="AB38" s="5"/>
      <c r="AC38" s="5"/>
      <c r="AD38" s="5"/>
      <c r="AE38" s="5"/>
      <c r="AF38" s="5"/>
    </row>
    <row r="39" spans="3:32" ht="17.399999999999999" customHeight="1" x14ac:dyDescent="0.25">
      <c r="C39" s="26" t="s">
        <v>287</v>
      </c>
      <c r="D39" s="26"/>
      <c r="E39" s="26"/>
      <c r="F39" s="26"/>
      <c r="G39" s="26"/>
      <c r="H39" s="26"/>
      <c r="I39" s="26"/>
      <c r="J39" s="26"/>
      <c r="AB39" s="5"/>
      <c r="AC39" s="5"/>
      <c r="AD39" s="5"/>
      <c r="AE39" s="5"/>
      <c r="AF39" s="5"/>
    </row>
    <row r="40" spans="3:32" ht="17.399999999999999" customHeight="1" x14ac:dyDescent="0.25">
      <c r="C40" s="7" t="s">
        <v>283</v>
      </c>
      <c r="D40" s="7" t="s">
        <v>285</v>
      </c>
      <c r="E40" s="7" t="s">
        <v>284</v>
      </c>
      <c r="F40" s="7" t="s">
        <v>248</v>
      </c>
      <c r="G40" s="7" t="s">
        <v>247</v>
      </c>
      <c r="H40" s="7" t="s">
        <v>286</v>
      </c>
      <c r="I40" s="7" t="s">
        <v>380</v>
      </c>
      <c r="O40" s="29" t="s">
        <v>332</v>
      </c>
      <c r="P40" s="29"/>
      <c r="Q40" s="23" t="s">
        <v>333</v>
      </c>
      <c r="R40" s="23"/>
      <c r="T40" s="31" t="s">
        <v>335</v>
      </c>
      <c r="U40" s="31"/>
      <c r="V40" s="31"/>
      <c r="W40" s="31"/>
      <c r="X40" s="31"/>
      <c r="Y40" s="19"/>
      <c r="AB40" s="5"/>
      <c r="AC40" s="5"/>
      <c r="AD40" s="5"/>
      <c r="AE40" s="5"/>
      <c r="AF40" s="5"/>
    </row>
    <row r="41" spans="3:32" ht="17.399999999999999" customHeight="1" x14ac:dyDescent="0.25">
      <c r="C41" s="7">
        <f>H38-I38</f>
        <v>86800</v>
      </c>
      <c r="D41" s="7">
        <f>0</f>
        <v>0</v>
      </c>
      <c r="E41" s="7">
        <f>C41+D41</f>
        <v>86800</v>
      </c>
      <c r="F41" s="7">
        <f>INT(E41*$G$34)</f>
        <v>34720</v>
      </c>
      <c r="G41" s="7">
        <f>E41+F41</f>
        <v>121520</v>
      </c>
      <c r="H41" s="7">
        <f>G41-F38</f>
        <v>96720</v>
      </c>
      <c r="I41" s="7">
        <v>0</v>
      </c>
      <c r="O41" s="29"/>
      <c r="P41" s="29"/>
      <c r="T41" s="31" t="s">
        <v>336</v>
      </c>
      <c r="U41" s="31"/>
      <c r="V41" s="31"/>
      <c r="W41" s="31"/>
      <c r="X41" s="31"/>
      <c r="Y41" s="19"/>
      <c r="AB41" s="5"/>
      <c r="AC41" s="5"/>
      <c r="AD41" s="5"/>
      <c r="AE41" s="5"/>
      <c r="AF41" s="5"/>
    </row>
    <row r="42" spans="3:32" ht="17.399999999999999" customHeight="1" thickBot="1" x14ac:dyDescent="0.3">
      <c r="C42" s="26" t="s">
        <v>288</v>
      </c>
      <c r="D42" s="26"/>
      <c r="E42" s="26"/>
      <c r="F42" s="26"/>
      <c r="G42" s="26"/>
      <c r="H42" s="26"/>
      <c r="I42" s="26"/>
      <c r="J42" s="26"/>
      <c r="O42" s="30"/>
      <c r="P42" s="30"/>
      <c r="Q42" s="23" t="s">
        <v>334</v>
      </c>
      <c r="R42" s="23"/>
      <c r="T42" s="31" t="s">
        <v>337</v>
      </c>
      <c r="U42" s="31"/>
      <c r="V42" s="31"/>
      <c r="W42" s="31"/>
      <c r="X42" s="31"/>
      <c r="Y42" s="31"/>
      <c r="AB42" s="5"/>
      <c r="AC42" s="5"/>
      <c r="AD42" s="5"/>
      <c r="AE42" s="5"/>
      <c r="AF42" s="5"/>
    </row>
    <row r="43" spans="3:32" ht="17.399999999999999" customHeight="1" thickBot="1" x14ac:dyDescent="0.3">
      <c r="C43" s="7" t="s">
        <v>283</v>
      </c>
      <c r="D43" s="7" t="s">
        <v>285</v>
      </c>
      <c r="E43" s="7" t="s">
        <v>284</v>
      </c>
      <c r="F43" s="7" t="s">
        <v>248</v>
      </c>
      <c r="G43" s="7" t="s">
        <v>247</v>
      </c>
      <c r="H43" s="7" t="s">
        <v>286</v>
      </c>
      <c r="I43" s="7" t="s">
        <v>380</v>
      </c>
      <c r="O43" s="18"/>
      <c r="P43" s="18"/>
      <c r="AB43" s="5"/>
      <c r="AC43" s="5"/>
      <c r="AD43" s="5"/>
      <c r="AE43" s="5"/>
      <c r="AF43" s="5"/>
    </row>
    <row r="44" spans="3:32" ht="17.399999999999999" customHeight="1" x14ac:dyDescent="0.25">
      <c r="C44" s="7">
        <f>H41-I41</f>
        <v>96720</v>
      </c>
      <c r="D44" s="7">
        <f>INT(C44*$J$34)</f>
        <v>23212</v>
      </c>
      <c r="E44" s="7">
        <f>C44+D44</f>
        <v>119932</v>
      </c>
      <c r="F44" s="7">
        <f>INT(E44*$G$34)</f>
        <v>47972</v>
      </c>
      <c r="G44" s="7">
        <f>E44+F44</f>
        <v>167904</v>
      </c>
      <c r="H44" s="7">
        <f>G44-F41</f>
        <v>133184</v>
      </c>
      <c r="I44" s="7">
        <v>0</v>
      </c>
      <c r="O44" t="s">
        <v>338</v>
      </c>
      <c r="P44">
        <v>1000</v>
      </c>
      <c r="R44" t="s">
        <v>339</v>
      </c>
      <c r="S44">
        <v>0.42</v>
      </c>
      <c r="U44" s="32" t="s">
        <v>359</v>
      </c>
      <c r="V44" s="32"/>
      <c r="W44" s="32"/>
      <c r="X44" s="32"/>
      <c r="Y44" s="32"/>
      <c r="Z44" s="32"/>
      <c r="AA44" s="32"/>
      <c r="AB44" s="32"/>
      <c r="AC44" s="5"/>
      <c r="AD44" s="5"/>
      <c r="AE44" s="5"/>
      <c r="AF44" s="5"/>
    </row>
    <row r="45" spans="3:32" ht="17.399999999999999" customHeight="1" x14ac:dyDescent="0.25">
      <c r="C45" s="26" t="s">
        <v>289</v>
      </c>
      <c r="D45" s="26"/>
      <c r="E45" s="26"/>
      <c r="F45" s="26"/>
      <c r="G45" s="26"/>
      <c r="H45" s="26"/>
      <c r="I45" s="26"/>
      <c r="J45" s="26"/>
      <c r="O45" s="26" t="s">
        <v>344</v>
      </c>
      <c r="P45" s="26"/>
      <c r="Q45" s="26"/>
      <c r="R45" s="26"/>
      <c r="S45" s="26"/>
      <c r="T45" s="26"/>
      <c r="V45" s="26" t="s">
        <v>245</v>
      </c>
      <c r="W45" s="26"/>
      <c r="X45" s="26"/>
      <c r="Y45" s="26"/>
      <c r="Z45" s="26"/>
      <c r="AA45" s="26"/>
      <c r="AB45" s="26"/>
      <c r="AC45" s="26"/>
    </row>
    <row r="46" spans="3:32" ht="17.399999999999999" customHeight="1" x14ac:dyDescent="0.25">
      <c r="C46" s="7" t="s">
        <v>283</v>
      </c>
      <c r="D46" s="7" t="s">
        <v>285</v>
      </c>
      <c r="E46" s="7" t="s">
        <v>284</v>
      </c>
      <c r="F46" s="7" t="s">
        <v>248</v>
      </c>
      <c r="G46" s="7" t="s">
        <v>247</v>
      </c>
      <c r="H46" s="7" t="s">
        <v>286</v>
      </c>
      <c r="I46" s="7" t="s">
        <v>380</v>
      </c>
      <c r="O46" s="20" t="s">
        <v>338</v>
      </c>
      <c r="P46" s="20" t="s">
        <v>251</v>
      </c>
      <c r="Q46" s="20" t="s">
        <v>175</v>
      </c>
      <c r="R46" s="27" t="s">
        <v>342</v>
      </c>
      <c r="S46" s="27"/>
      <c r="T46" s="20" t="s">
        <v>343</v>
      </c>
      <c r="U46" s="20"/>
      <c r="V46" s="20" t="s">
        <v>246</v>
      </c>
      <c r="W46" s="20" t="s">
        <v>251</v>
      </c>
      <c r="X46" s="20" t="s">
        <v>357</v>
      </c>
      <c r="Y46" s="20" t="s">
        <v>355</v>
      </c>
      <c r="Z46" s="20" t="s">
        <v>358</v>
      </c>
      <c r="AA46" s="27" t="s">
        <v>342</v>
      </c>
      <c r="AB46" s="27"/>
      <c r="AC46" s="20" t="s">
        <v>343</v>
      </c>
    </row>
    <row r="47" spans="3:32" ht="17.399999999999999" customHeight="1" x14ac:dyDescent="0.25">
      <c r="C47" s="7">
        <f>H44-I44</f>
        <v>133184</v>
      </c>
      <c r="D47" s="7">
        <f>0</f>
        <v>0</v>
      </c>
      <c r="E47" s="7">
        <f>C47+D47</f>
        <v>133184</v>
      </c>
      <c r="F47" s="7">
        <f>INT(E47*$G$34)</f>
        <v>53273</v>
      </c>
      <c r="G47" s="7">
        <f>E47+F47</f>
        <v>186457</v>
      </c>
      <c r="H47" s="7">
        <f>G47-F44</f>
        <v>138485</v>
      </c>
      <c r="I47" s="7">
        <v>0</v>
      </c>
      <c r="O47" s="7">
        <f>$P$44</f>
        <v>1000</v>
      </c>
      <c r="P47" s="7">
        <f>INT(O47*$S$44)</f>
        <v>420</v>
      </c>
      <c r="Q47" s="7">
        <f>IF(INT(P47+O47)&gt;1000000,1000000,INT(P47+O47))</f>
        <v>1420</v>
      </c>
      <c r="R47" s="26" t="s">
        <v>345</v>
      </c>
      <c r="S47" s="26"/>
      <c r="T47" s="7" t="s">
        <v>346</v>
      </c>
      <c r="V47" s="7">
        <f>$P$44</f>
        <v>1000</v>
      </c>
      <c r="W47" s="7">
        <f>INT(O47*$S$44)</f>
        <v>420</v>
      </c>
      <c r="X47" s="7">
        <f>$V47+$W47-0</f>
        <v>1420</v>
      </c>
      <c r="Y47" s="7">
        <f>IF($X47&lt;1000000,$X47,1000000)</f>
        <v>1420</v>
      </c>
      <c r="Z47" s="7">
        <f>W47-(X47-Y47)</f>
        <v>420</v>
      </c>
      <c r="AA47" s="26" t="s">
        <v>345</v>
      </c>
      <c r="AB47" s="26"/>
      <c r="AC47" s="7" t="s">
        <v>346</v>
      </c>
    </row>
    <row r="48" spans="3:32" ht="17.399999999999999" customHeight="1" x14ac:dyDescent="0.25">
      <c r="C48" s="26" t="s">
        <v>290</v>
      </c>
      <c r="D48" s="26"/>
      <c r="E48" s="26"/>
      <c r="F48" s="26"/>
      <c r="G48" s="26"/>
      <c r="H48" s="26"/>
      <c r="I48" s="26"/>
      <c r="J48" s="26"/>
      <c r="O48" s="26" t="s">
        <v>356</v>
      </c>
      <c r="P48" s="26"/>
      <c r="Q48" s="26"/>
      <c r="R48" s="26"/>
      <c r="S48" s="26"/>
      <c r="T48" s="26"/>
      <c r="V48" s="26" t="s">
        <v>356</v>
      </c>
      <c r="W48" s="26"/>
      <c r="X48" s="26"/>
      <c r="Y48" s="26"/>
      <c r="Z48" s="26"/>
      <c r="AA48" s="26"/>
      <c r="AB48" s="26"/>
      <c r="AC48" s="26"/>
    </row>
    <row r="49" spans="3:29" ht="17.399999999999999" customHeight="1" x14ac:dyDescent="0.25">
      <c r="C49" s="7" t="s">
        <v>283</v>
      </c>
      <c r="D49" s="7" t="s">
        <v>285</v>
      </c>
      <c r="E49" s="7" t="s">
        <v>284</v>
      </c>
      <c r="F49" s="7" t="s">
        <v>248</v>
      </c>
      <c r="G49" s="7" t="s">
        <v>247</v>
      </c>
      <c r="H49" s="7" t="s">
        <v>286</v>
      </c>
      <c r="I49" s="7" t="s">
        <v>380</v>
      </c>
      <c r="O49" s="20" t="s">
        <v>338</v>
      </c>
      <c r="P49" s="20" t="s">
        <v>340</v>
      </c>
      <c r="Q49" s="20" t="s">
        <v>175</v>
      </c>
      <c r="R49" s="26" t="s">
        <v>341</v>
      </c>
      <c r="S49" s="26"/>
      <c r="T49" s="20" t="s">
        <v>343</v>
      </c>
      <c r="U49" s="20"/>
      <c r="V49" s="20" t="s">
        <v>246</v>
      </c>
      <c r="W49" s="20" t="s">
        <v>251</v>
      </c>
      <c r="X49" s="20" t="s">
        <v>357</v>
      </c>
      <c r="Y49" s="20" t="s">
        <v>355</v>
      </c>
      <c r="Z49" s="20" t="s">
        <v>358</v>
      </c>
      <c r="AA49" s="26" t="s">
        <v>341</v>
      </c>
      <c r="AB49" s="26"/>
      <c r="AC49" s="20" t="s">
        <v>343</v>
      </c>
    </row>
    <row r="50" spans="3:29" ht="17.399999999999999" customHeight="1" x14ac:dyDescent="0.25">
      <c r="C50" s="7">
        <f>H47-I47</f>
        <v>138485</v>
      </c>
      <c r="D50" s="7">
        <f>INT(C50*$J$34)</f>
        <v>33236</v>
      </c>
      <c r="E50" s="7">
        <f>C50+D50</f>
        <v>171721</v>
      </c>
      <c r="F50" s="7">
        <f>INT(E50*$G$34)</f>
        <v>68688</v>
      </c>
      <c r="G50" s="7">
        <f>E50+F50</f>
        <v>240409</v>
      </c>
      <c r="H50" s="7">
        <f>G50-F47</f>
        <v>187136</v>
      </c>
      <c r="I50" s="7">
        <f>D38</f>
        <v>12000</v>
      </c>
      <c r="O50" s="7">
        <f>Q47</f>
        <v>1420</v>
      </c>
      <c r="P50" s="7">
        <v>0</v>
      </c>
      <c r="Q50" s="7">
        <f>IF(INT(P50+O50)&gt;1000000,1000000,INT(P50+O50))</f>
        <v>1420</v>
      </c>
      <c r="R50" s="26" t="s">
        <v>347</v>
      </c>
      <c r="S50" s="26"/>
      <c r="T50" s="7" t="s">
        <v>346</v>
      </c>
      <c r="V50" s="7">
        <f>Y47</f>
        <v>1420</v>
      </c>
      <c r="W50" s="7">
        <v>0</v>
      </c>
      <c r="X50" s="7">
        <f>$V50+$W50-0</f>
        <v>1420</v>
      </c>
      <c r="Y50" s="7">
        <f>IF($X50&lt;1000000,$X50,1000000)</f>
        <v>1420</v>
      </c>
      <c r="Z50" s="7">
        <f>$W50-($X50-$Y50)</f>
        <v>0</v>
      </c>
      <c r="AA50" s="26" t="s">
        <v>347</v>
      </c>
      <c r="AB50" s="26"/>
      <c r="AC50" s="7" t="s">
        <v>346</v>
      </c>
    </row>
    <row r="51" spans="3:29" ht="17.399999999999999" customHeight="1" x14ac:dyDescent="0.25">
      <c r="C51" s="26" t="s">
        <v>291</v>
      </c>
      <c r="D51" s="26"/>
      <c r="E51" s="26"/>
      <c r="F51" s="26"/>
      <c r="G51" s="26"/>
      <c r="H51" s="26"/>
      <c r="I51" s="26"/>
      <c r="J51" s="26"/>
      <c r="O51" s="26" t="s">
        <v>254</v>
      </c>
      <c r="P51" s="26"/>
      <c r="Q51" s="26"/>
      <c r="R51" s="26"/>
      <c r="S51" s="26"/>
      <c r="T51" s="26"/>
      <c r="V51" s="26" t="s">
        <v>254</v>
      </c>
      <c r="W51" s="26"/>
      <c r="X51" s="26"/>
      <c r="Y51" s="26"/>
      <c r="Z51" s="26"/>
      <c r="AA51" s="26"/>
      <c r="AB51" s="26"/>
      <c r="AC51" s="26"/>
    </row>
    <row r="52" spans="3:29" ht="17.399999999999999" customHeight="1" x14ac:dyDescent="0.25">
      <c r="C52" s="7" t="s">
        <v>283</v>
      </c>
      <c r="D52" s="7" t="s">
        <v>285</v>
      </c>
      <c r="E52" s="7" t="s">
        <v>284</v>
      </c>
      <c r="F52" s="7" t="s">
        <v>248</v>
      </c>
      <c r="G52" s="7" t="s">
        <v>247</v>
      </c>
      <c r="H52" s="7" t="s">
        <v>286</v>
      </c>
      <c r="I52" s="7" t="s">
        <v>380</v>
      </c>
      <c r="O52" s="20" t="s">
        <v>338</v>
      </c>
      <c r="P52" s="20" t="s">
        <v>340</v>
      </c>
      <c r="Q52" s="20" t="s">
        <v>175</v>
      </c>
      <c r="R52" s="27" t="s">
        <v>342</v>
      </c>
      <c r="S52" s="27"/>
      <c r="T52" s="20" t="s">
        <v>343</v>
      </c>
      <c r="U52" s="20"/>
      <c r="V52" s="20" t="s">
        <v>246</v>
      </c>
      <c r="W52" s="20" t="s">
        <v>251</v>
      </c>
      <c r="X52" s="20" t="s">
        <v>357</v>
      </c>
      <c r="Y52" s="20" t="s">
        <v>355</v>
      </c>
      <c r="Z52" s="20" t="s">
        <v>358</v>
      </c>
      <c r="AA52" s="27" t="s">
        <v>342</v>
      </c>
      <c r="AB52" s="27"/>
      <c r="AC52" s="20" t="s">
        <v>343</v>
      </c>
    </row>
    <row r="53" spans="3:29" ht="17.399999999999999" customHeight="1" x14ac:dyDescent="0.25">
      <c r="C53" s="7">
        <f>H50-I50</f>
        <v>175136</v>
      </c>
      <c r="D53" s="7">
        <f>0</f>
        <v>0</v>
      </c>
      <c r="E53" s="7">
        <f>C53+D53</f>
        <v>175136</v>
      </c>
      <c r="F53" s="7">
        <f>INT(E53*$G$34)</f>
        <v>70054</v>
      </c>
      <c r="G53" s="7">
        <f>E53+F53</f>
        <v>245190</v>
      </c>
      <c r="H53" s="7">
        <f>G53-F50</f>
        <v>176502</v>
      </c>
      <c r="I53" s="7">
        <f>D41</f>
        <v>0</v>
      </c>
      <c r="O53" s="7">
        <f>Q50</f>
        <v>1420</v>
      </c>
      <c r="P53" s="7">
        <f>INT(O53*$S$44)</f>
        <v>596</v>
      </c>
      <c r="Q53" s="7">
        <f>IF(INT(O53+P53-P47)&gt;1000000,1000000,INT(O53+P53-P47))</f>
        <v>1596</v>
      </c>
      <c r="R53" s="26" t="s">
        <v>353</v>
      </c>
      <c r="S53" s="26"/>
      <c r="T53" s="7" t="s">
        <v>346</v>
      </c>
      <c r="V53" s="7">
        <f>Y50</f>
        <v>1420</v>
      </c>
      <c r="W53" s="7">
        <f>INT(O53*$S$44)</f>
        <v>596</v>
      </c>
      <c r="X53" s="7">
        <f>V53+W53-Z47</f>
        <v>1596</v>
      </c>
      <c r="Y53" s="7">
        <f>IF($X53&lt;1000000,$X53,1000000)</f>
        <v>1596</v>
      </c>
      <c r="Z53" s="7">
        <f>W53-(X53-Y53)</f>
        <v>596</v>
      </c>
      <c r="AA53" s="26" t="s">
        <v>353</v>
      </c>
      <c r="AB53" s="26"/>
      <c r="AC53" s="7" t="s">
        <v>346</v>
      </c>
    </row>
    <row r="54" spans="3:29" ht="17.399999999999999" customHeight="1" x14ac:dyDescent="0.25">
      <c r="C54" s="26" t="s">
        <v>292</v>
      </c>
      <c r="D54" s="26"/>
      <c r="E54" s="26"/>
      <c r="F54" s="26"/>
      <c r="G54" s="26"/>
      <c r="H54" s="26"/>
      <c r="I54" s="26"/>
      <c r="J54" s="26"/>
      <c r="O54" s="26" t="s">
        <v>255</v>
      </c>
      <c r="P54" s="26"/>
      <c r="Q54" s="26"/>
      <c r="R54" s="26"/>
      <c r="S54" s="26"/>
      <c r="T54" s="26"/>
      <c r="V54" s="26" t="s">
        <v>255</v>
      </c>
      <c r="W54" s="26"/>
      <c r="X54" s="26"/>
      <c r="Y54" s="26"/>
      <c r="Z54" s="26"/>
      <c r="AA54" s="26"/>
      <c r="AB54" s="26"/>
      <c r="AC54" s="26"/>
    </row>
    <row r="55" spans="3:29" ht="17.399999999999999" customHeight="1" x14ac:dyDescent="0.25">
      <c r="C55" s="7" t="s">
        <v>283</v>
      </c>
      <c r="D55" s="7" t="s">
        <v>285</v>
      </c>
      <c r="E55" s="7" t="s">
        <v>284</v>
      </c>
      <c r="F55" s="7" t="s">
        <v>248</v>
      </c>
      <c r="G55" s="7" t="s">
        <v>247</v>
      </c>
      <c r="H55" s="7" t="s">
        <v>286</v>
      </c>
      <c r="I55" s="7" t="s">
        <v>380</v>
      </c>
      <c r="O55" s="20" t="s">
        <v>338</v>
      </c>
      <c r="P55" s="20" t="s">
        <v>340</v>
      </c>
      <c r="Q55" s="20" t="s">
        <v>175</v>
      </c>
      <c r="R55" s="27" t="s">
        <v>342</v>
      </c>
      <c r="S55" s="27"/>
      <c r="T55" s="20" t="s">
        <v>343</v>
      </c>
      <c r="U55" s="20"/>
      <c r="V55" s="20" t="s">
        <v>246</v>
      </c>
      <c r="W55" s="20" t="s">
        <v>251</v>
      </c>
      <c r="X55" s="20" t="s">
        <v>357</v>
      </c>
      <c r="Y55" s="20" t="s">
        <v>355</v>
      </c>
      <c r="Z55" s="20" t="s">
        <v>358</v>
      </c>
      <c r="AA55" s="27" t="s">
        <v>342</v>
      </c>
      <c r="AB55" s="27"/>
      <c r="AC55" s="20" t="s">
        <v>343</v>
      </c>
    </row>
    <row r="56" spans="3:29" ht="17.399999999999999" customHeight="1" x14ac:dyDescent="0.25">
      <c r="C56" s="7">
        <f>H53-I53</f>
        <v>176502</v>
      </c>
      <c r="D56" s="7">
        <f>INT(C56*$J$34)</f>
        <v>42360</v>
      </c>
      <c r="E56" s="7">
        <f>C56+D56</f>
        <v>218862</v>
      </c>
      <c r="F56" s="7">
        <f>INT(E56*$G$34)</f>
        <v>87544</v>
      </c>
      <c r="G56" s="7">
        <f>E56+F56</f>
        <v>306406</v>
      </c>
      <c r="H56" s="7">
        <f>G56-F53</f>
        <v>236352</v>
      </c>
      <c r="I56" s="7">
        <f>D44</f>
        <v>23212</v>
      </c>
      <c r="O56" s="7">
        <f>Q53</f>
        <v>1596</v>
      </c>
      <c r="P56" s="7">
        <v>0</v>
      </c>
      <c r="Q56" s="7">
        <f>IF(INT(O56+P56-P50)&gt;1000000,1000000,INT(O56+P56-P50))</f>
        <v>1596</v>
      </c>
      <c r="R56" s="26" t="s">
        <v>347</v>
      </c>
      <c r="S56" s="26"/>
      <c r="T56" s="7" t="s">
        <v>346</v>
      </c>
      <c r="V56" s="7">
        <f>Y53</f>
        <v>1596</v>
      </c>
      <c r="W56" s="7">
        <v>0</v>
      </c>
      <c r="X56" s="7">
        <f>V56+W56-Z50</f>
        <v>1596</v>
      </c>
      <c r="Y56" s="7">
        <f>IF($X56&lt;1000000,$X56,1000000)</f>
        <v>1596</v>
      </c>
      <c r="Z56" s="7">
        <f>$W56-($X56-$Y56)</f>
        <v>0</v>
      </c>
      <c r="AA56" s="26" t="s">
        <v>347</v>
      </c>
      <c r="AB56" s="26"/>
      <c r="AC56" s="7" t="s">
        <v>346</v>
      </c>
    </row>
    <row r="57" spans="3:29" ht="17.399999999999999" customHeight="1" x14ac:dyDescent="0.25">
      <c r="C57" s="26" t="s">
        <v>293</v>
      </c>
      <c r="D57" s="26"/>
      <c r="E57" s="26"/>
      <c r="F57" s="26"/>
      <c r="G57" s="26"/>
      <c r="H57" s="26"/>
      <c r="I57" s="26"/>
      <c r="J57" s="26"/>
      <c r="O57" s="26" t="s">
        <v>348</v>
      </c>
      <c r="P57" s="26"/>
      <c r="Q57" s="26"/>
      <c r="R57" s="26"/>
      <c r="S57" s="26"/>
      <c r="T57" s="26"/>
      <c r="V57" s="26" t="s">
        <v>290</v>
      </c>
      <c r="W57" s="26"/>
      <c r="X57" s="26"/>
      <c r="Y57" s="26"/>
      <c r="Z57" s="26"/>
      <c r="AA57" s="26"/>
      <c r="AB57" s="26"/>
      <c r="AC57" s="26"/>
    </row>
    <row r="58" spans="3:29" ht="17.399999999999999" customHeight="1" x14ac:dyDescent="0.25">
      <c r="C58" s="7" t="s">
        <v>283</v>
      </c>
      <c r="D58" s="7" t="s">
        <v>285</v>
      </c>
      <c r="E58" s="7" t="s">
        <v>284</v>
      </c>
      <c r="F58" s="7" t="s">
        <v>248</v>
      </c>
      <c r="G58" s="7" t="s">
        <v>247</v>
      </c>
      <c r="H58" s="7" t="s">
        <v>286</v>
      </c>
      <c r="I58" s="7" t="s">
        <v>380</v>
      </c>
      <c r="O58" s="20" t="s">
        <v>338</v>
      </c>
      <c r="P58" s="20" t="s">
        <v>340</v>
      </c>
      <c r="Q58" s="20" t="s">
        <v>175</v>
      </c>
      <c r="R58" s="27" t="s">
        <v>342</v>
      </c>
      <c r="S58" s="27"/>
      <c r="T58" s="20" t="s">
        <v>343</v>
      </c>
      <c r="U58" s="20"/>
      <c r="V58" s="20" t="s">
        <v>246</v>
      </c>
      <c r="W58" s="20" t="s">
        <v>251</v>
      </c>
      <c r="X58" s="20" t="s">
        <v>357</v>
      </c>
      <c r="Y58" s="20" t="s">
        <v>355</v>
      </c>
      <c r="Z58" s="20" t="s">
        <v>358</v>
      </c>
      <c r="AA58" s="27" t="s">
        <v>342</v>
      </c>
      <c r="AB58" s="27"/>
      <c r="AC58" s="20" t="s">
        <v>343</v>
      </c>
    </row>
    <row r="59" spans="3:29" ht="17.399999999999999" customHeight="1" x14ac:dyDescent="0.25">
      <c r="C59" s="7">
        <f>H56-I56</f>
        <v>213140</v>
      </c>
      <c r="D59" s="7">
        <f>0</f>
        <v>0</v>
      </c>
      <c r="E59" s="7">
        <f>C59+D59</f>
        <v>213140</v>
      </c>
      <c r="F59" s="7">
        <f>INT(E59*$G$34)</f>
        <v>85256</v>
      </c>
      <c r="G59" s="7">
        <f>E59+F59</f>
        <v>298396</v>
      </c>
      <c r="H59" s="7">
        <f>G59-F56</f>
        <v>210852</v>
      </c>
      <c r="I59" s="7">
        <f>D47</f>
        <v>0</v>
      </c>
      <c r="O59" s="7">
        <f>Q56</f>
        <v>1596</v>
      </c>
      <c r="P59" s="7">
        <f>INT(O59*$S$44)</f>
        <v>670</v>
      </c>
      <c r="Q59" s="7">
        <f>IF(INT(O59+P59-P53)&gt;1000000,1000000,INT(O59+P59-P53))</f>
        <v>1670</v>
      </c>
      <c r="R59" s="26" t="s">
        <v>353</v>
      </c>
      <c r="S59" s="26"/>
      <c r="T59" s="7" t="s">
        <v>346</v>
      </c>
      <c r="V59" s="7">
        <f>Y56</f>
        <v>1596</v>
      </c>
      <c r="W59" s="7">
        <f>INT(O59*$S$44)</f>
        <v>670</v>
      </c>
      <c r="X59" s="7">
        <f>V59+W59-Z53</f>
        <v>1670</v>
      </c>
      <c r="Y59" s="7">
        <f>IF($X59&lt;1000000,$X59,1000000)</f>
        <v>1670</v>
      </c>
      <c r="Z59" s="7">
        <f>W59-(X59-Y59)</f>
        <v>670</v>
      </c>
      <c r="AA59" s="26" t="s">
        <v>353</v>
      </c>
      <c r="AB59" s="26"/>
      <c r="AC59" s="7" t="s">
        <v>346</v>
      </c>
    </row>
    <row r="60" spans="3:29" ht="17.399999999999999" customHeight="1" x14ac:dyDescent="0.25">
      <c r="C60" s="26" t="s">
        <v>294</v>
      </c>
      <c r="D60" s="26"/>
      <c r="E60" s="26"/>
      <c r="F60" s="26"/>
      <c r="G60" s="26"/>
      <c r="H60" s="26"/>
      <c r="I60" s="26"/>
      <c r="J60" s="26"/>
      <c r="O60" s="26" t="s">
        <v>349</v>
      </c>
      <c r="P60" s="26"/>
      <c r="Q60" s="26"/>
      <c r="R60" s="26"/>
      <c r="S60" s="26"/>
      <c r="T60" s="26"/>
      <c r="V60" s="26" t="s">
        <v>291</v>
      </c>
      <c r="W60" s="26"/>
      <c r="X60" s="26"/>
      <c r="Y60" s="26"/>
      <c r="Z60" s="26"/>
      <c r="AA60" s="26"/>
      <c r="AB60" s="26"/>
      <c r="AC60" s="26"/>
    </row>
    <row r="61" spans="3:29" ht="17.399999999999999" customHeight="1" x14ac:dyDescent="0.25">
      <c r="C61" s="7" t="s">
        <v>283</v>
      </c>
      <c r="D61" s="7" t="s">
        <v>285</v>
      </c>
      <c r="E61" s="7" t="s">
        <v>284</v>
      </c>
      <c r="F61" s="7" t="s">
        <v>248</v>
      </c>
      <c r="G61" s="7" t="s">
        <v>247</v>
      </c>
      <c r="H61" s="7" t="s">
        <v>286</v>
      </c>
      <c r="I61" s="7" t="s">
        <v>380</v>
      </c>
      <c r="O61" s="20" t="s">
        <v>338</v>
      </c>
      <c r="P61" s="20" t="s">
        <v>340</v>
      </c>
      <c r="Q61" s="20" t="s">
        <v>175</v>
      </c>
      <c r="R61" s="27" t="s">
        <v>342</v>
      </c>
      <c r="S61" s="27"/>
      <c r="T61" s="20" t="s">
        <v>343</v>
      </c>
      <c r="U61" s="20"/>
      <c r="V61" s="20" t="s">
        <v>246</v>
      </c>
      <c r="W61" s="20" t="s">
        <v>251</v>
      </c>
      <c r="X61" s="20" t="s">
        <v>357</v>
      </c>
      <c r="Y61" s="20" t="s">
        <v>355</v>
      </c>
      <c r="Z61" s="20" t="s">
        <v>358</v>
      </c>
      <c r="AA61" s="27" t="s">
        <v>342</v>
      </c>
      <c r="AB61" s="27"/>
      <c r="AC61" s="20" t="s">
        <v>343</v>
      </c>
    </row>
    <row r="62" spans="3:29" ht="17.399999999999999" customHeight="1" x14ac:dyDescent="0.25">
      <c r="C62" s="7">
        <f>H59-I59</f>
        <v>210852</v>
      </c>
      <c r="D62" s="7">
        <f>INT(C62*$J$34)</f>
        <v>50604</v>
      </c>
      <c r="E62" s="7">
        <f>C62+D62</f>
        <v>261456</v>
      </c>
      <c r="F62" s="7">
        <f>INT(E62*$G$34)</f>
        <v>104582</v>
      </c>
      <c r="G62" s="7">
        <f>E62+F62</f>
        <v>366038</v>
      </c>
      <c r="H62" s="7">
        <f>G62-F59</f>
        <v>280782</v>
      </c>
      <c r="I62" s="7">
        <f>D50</f>
        <v>33236</v>
      </c>
      <c r="O62" s="7">
        <f>Q59</f>
        <v>1670</v>
      </c>
      <c r="P62" s="7">
        <v>0</v>
      </c>
      <c r="Q62" s="7">
        <f>IF(INT(O62+P62-P56)&gt;1000000,1000000,INT(O62+P62-P56))</f>
        <v>1670</v>
      </c>
      <c r="R62" s="26" t="s">
        <v>347</v>
      </c>
      <c r="S62" s="26"/>
      <c r="T62" s="7" t="s">
        <v>346</v>
      </c>
      <c r="V62" s="7">
        <f>Y59</f>
        <v>1670</v>
      </c>
      <c r="W62" s="7">
        <v>0</v>
      </c>
      <c r="X62" s="7">
        <f>V62+W62-Z56</f>
        <v>1670</v>
      </c>
      <c r="Y62" s="7">
        <f>IF($X62&lt;1000000,$X62,1000000)</f>
        <v>1670</v>
      </c>
      <c r="Z62" s="7">
        <f>$W62-($X62-$Y62)</f>
        <v>0</v>
      </c>
      <c r="AA62" s="26" t="s">
        <v>347</v>
      </c>
      <c r="AB62" s="26"/>
      <c r="AC62" s="7" t="s">
        <v>346</v>
      </c>
    </row>
    <row r="63" spans="3:29" ht="17.399999999999999" customHeight="1" x14ac:dyDescent="0.25">
      <c r="C63" s="26" t="s">
        <v>295</v>
      </c>
      <c r="D63" s="26"/>
      <c r="E63" s="26"/>
      <c r="F63" s="26"/>
      <c r="G63" s="26"/>
      <c r="H63" s="26"/>
      <c r="I63" s="26"/>
      <c r="J63" s="26"/>
      <c r="O63" s="26" t="s">
        <v>350</v>
      </c>
      <c r="P63" s="26"/>
      <c r="Q63" s="26"/>
      <c r="R63" s="26"/>
      <c r="S63" s="26"/>
      <c r="T63" s="26"/>
      <c r="V63" s="26" t="s">
        <v>292</v>
      </c>
      <c r="W63" s="26"/>
      <c r="X63" s="26"/>
      <c r="Y63" s="26"/>
      <c r="Z63" s="26"/>
      <c r="AA63" s="26"/>
      <c r="AB63" s="26"/>
      <c r="AC63" s="26"/>
    </row>
    <row r="64" spans="3:29" ht="17.399999999999999" customHeight="1" x14ac:dyDescent="0.25">
      <c r="C64" s="7" t="s">
        <v>283</v>
      </c>
      <c r="D64" s="7" t="s">
        <v>285</v>
      </c>
      <c r="E64" s="7" t="s">
        <v>284</v>
      </c>
      <c r="F64" s="7" t="s">
        <v>248</v>
      </c>
      <c r="G64" s="7" t="s">
        <v>247</v>
      </c>
      <c r="H64" s="7" t="s">
        <v>286</v>
      </c>
      <c r="I64" s="7" t="s">
        <v>380</v>
      </c>
      <c r="O64" s="20" t="s">
        <v>338</v>
      </c>
      <c r="P64" s="20" t="s">
        <v>340</v>
      </c>
      <c r="Q64" s="20" t="s">
        <v>175</v>
      </c>
      <c r="R64" s="27" t="s">
        <v>342</v>
      </c>
      <c r="S64" s="27"/>
      <c r="T64" s="20" t="s">
        <v>343</v>
      </c>
      <c r="U64" s="20"/>
      <c r="V64" s="20" t="s">
        <v>246</v>
      </c>
      <c r="W64" s="20" t="s">
        <v>251</v>
      </c>
      <c r="X64" s="20" t="s">
        <v>357</v>
      </c>
      <c r="Y64" s="20" t="s">
        <v>355</v>
      </c>
      <c r="Z64" s="20" t="s">
        <v>358</v>
      </c>
      <c r="AA64" s="27" t="s">
        <v>342</v>
      </c>
      <c r="AB64" s="27"/>
      <c r="AC64" s="20" t="s">
        <v>343</v>
      </c>
    </row>
    <row r="65" spans="3:29" ht="17.399999999999999" customHeight="1" x14ac:dyDescent="0.25">
      <c r="C65" s="7">
        <f>H62-I62</f>
        <v>247546</v>
      </c>
      <c r="D65" s="7">
        <f>0</f>
        <v>0</v>
      </c>
      <c r="E65" s="7">
        <f>C65+D65</f>
        <v>247546</v>
      </c>
      <c r="F65" s="7">
        <f>INT(E65*$G$34)</f>
        <v>99018</v>
      </c>
      <c r="G65" s="7">
        <f>E65+F65</f>
        <v>346564</v>
      </c>
      <c r="H65" s="7">
        <f>G65-F62</f>
        <v>241982</v>
      </c>
      <c r="I65" s="7">
        <f>D53</f>
        <v>0</v>
      </c>
      <c r="O65" s="7">
        <f>Q62</f>
        <v>1670</v>
      </c>
      <c r="P65" s="7">
        <f>INT(O65*$S$44)</f>
        <v>701</v>
      </c>
      <c r="Q65" s="7">
        <f>IF(INT(O65+P65-P59)&gt;1000000,1000000,INT(O65+P65-P59))</f>
        <v>1701</v>
      </c>
      <c r="R65" s="26" t="s">
        <v>353</v>
      </c>
      <c r="S65" s="26"/>
      <c r="T65" s="7" t="s">
        <v>346</v>
      </c>
      <c r="V65" s="7">
        <f>Y62</f>
        <v>1670</v>
      </c>
      <c r="W65" s="7">
        <f>INT(O65*$S$44)</f>
        <v>701</v>
      </c>
      <c r="X65" s="7">
        <f>V65+W65-Z59</f>
        <v>1701</v>
      </c>
      <c r="Y65" s="7">
        <f>IF($X65&lt;1000000,$X65,1000000)</f>
        <v>1701</v>
      </c>
      <c r="Z65" s="7">
        <f>W65-(X65-Y65)</f>
        <v>701</v>
      </c>
      <c r="AA65" s="26" t="s">
        <v>353</v>
      </c>
      <c r="AB65" s="26"/>
      <c r="AC65" s="7" t="s">
        <v>346</v>
      </c>
    </row>
    <row r="66" spans="3:29" ht="17.399999999999999" customHeight="1" x14ac:dyDescent="0.25">
      <c r="C66" s="26" t="s">
        <v>296</v>
      </c>
      <c r="D66" s="26"/>
      <c r="E66" s="26"/>
      <c r="F66" s="26"/>
      <c r="G66" s="26"/>
      <c r="H66" s="26"/>
      <c r="I66" s="26"/>
      <c r="J66" s="26"/>
      <c r="O66" s="26" t="s">
        <v>351</v>
      </c>
      <c r="P66" s="26"/>
      <c r="Q66" s="26"/>
      <c r="R66" s="26"/>
      <c r="S66" s="26"/>
      <c r="T66" s="26"/>
      <c r="V66" s="26" t="s">
        <v>293</v>
      </c>
      <c r="W66" s="26"/>
      <c r="X66" s="26"/>
      <c r="Y66" s="26"/>
      <c r="Z66" s="26"/>
      <c r="AA66" s="26"/>
      <c r="AB66" s="26"/>
      <c r="AC66" s="26"/>
    </row>
    <row r="67" spans="3:29" ht="17.399999999999999" customHeight="1" x14ac:dyDescent="0.25">
      <c r="C67" s="7" t="s">
        <v>283</v>
      </c>
      <c r="D67" s="7" t="s">
        <v>285</v>
      </c>
      <c r="E67" s="7" t="s">
        <v>284</v>
      </c>
      <c r="F67" s="7" t="s">
        <v>248</v>
      </c>
      <c r="G67" s="7" t="s">
        <v>247</v>
      </c>
      <c r="H67" s="7" t="s">
        <v>286</v>
      </c>
      <c r="I67" s="7" t="s">
        <v>380</v>
      </c>
      <c r="O67" s="20" t="s">
        <v>338</v>
      </c>
      <c r="P67" s="20" t="s">
        <v>340</v>
      </c>
      <c r="Q67" s="20" t="s">
        <v>175</v>
      </c>
      <c r="R67" s="27" t="s">
        <v>342</v>
      </c>
      <c r="S67" s="27"/>
      <c r="T67" s="20" t="s">
        <v>343</v>
      </c>
      <c r="U67" s="20"/>
      <c r="V67" s="20" t="s">
        <v>246</v>
      </c>
      <c r="W67" s="20" t="s">
        <v>251</v>
      </c>
      <c r="X67" s="20" t="s">
        <v>357</v>
      </c>
      <c r="Y67" s="20" t="s">
        <v>355</v>
      </c>
      <c r="Z67" s="20" t="s">
        <v>358</v>
      </c>
      <c r="AA67" s="27" t="s">
        <v>342</v>
      </c>
      <c r="AB67" s="27"/>
      <c r="AC67" s="20" t="s">
        <v>343</v>
      </c>
    </row>
    <row r="68" spans="3:29" ht="17.399999999999999" customHeight="1" x14ac:dyDescent="0.25">
      <c r="C68" s="7">
        <f>H65-I65</f>
        <v>241982</v>
      </c>
      <c r="D68" s="7">
        <f>INT(C68*$J$34)</f>
        <v>58075</v>
      </c>
      <c r="E68" s="7">
        <f>C68+D68</f>
        <v>300057</v>
      </c>
      <c r="F68" s="7">
        <f>INT(E68*$G$34)</f>
        <v>120022</v>
      </c>
      <c r="G68" s="7">
        <f>E68+F68</f>
        <v>420079</v>
      </c>
      <c r="H68" s="7">
        <f>G68-F65</f>
        <v>321061</v>
      </c>
      <c r="I68" s="7">
        <f>D56</f>
        <v>42360</v>
      </c>
      <c r="O68" s="7">
        <f>Q65</f>
        <v>1701</v>
      </c>
      <c r="P68" s="7">
        <v>0</v>
      </c>
      <c r="Q68" s="7">
        <f>IF(INT(O68+P68-P62)&gt;1000000,1000000,INT(O68+P68-P62))</f>
        <v>1701</v>
      </c>
      <c r="R68" s="26" t="s">
        <v>347</v>
      </c>
      <c r="S68" s="26"/>
      <c r="T68" s="7" t="s">
        <v>346</v>
      </c>
      <c r="V68" s="7">
        <f>Y65</f>
        <v>1701</v>
      </c>
      <c r="W68" s="7">
        <v>0</v>
      </c>
      <c r="X68" s="7">
        <f>V68+W68-Z62</f>
        <v>1701</v>
      </c>
      <c r="Y68" s="7">
        <f>IF($X68&lt;1000000,$X68,1000000)</f>
        <v>1701</v>
      </c>
      <c r="Z68" s="7">
        <f>$W68-($X68-$Y68)</f>
        <v>0</v>
      </c>
      <c r="AA68" s="26" t="s">
        <v>347</v>
      </c>
      <c r="AB68" s="26"/>
      <c r="AC68" s="7" t="s">
        <v>346</v>
      </c>
    </row>
    <row r="69" spans="3:29" ht="17.399999999999999" customHeight="1" x14ac:dyDescent="0.25">
      <c r="C69" s="26" t="s">
        <v>297</v>
      </c>
      <c r="D69" s="26"/>
      <c r="E69" s="26"/>
      <c r="F69" s="26"/>
      <c r="G69" s="26"/>
      <c r="H69" s="26"/>
      <c r="I69" s="26"/>
      <c r="J69" s="26"/>
      <c r="O69" s="26" t="s">
        <v>352</v>
      </c>
      <c r="P69" s="26"/>
      <c r="Q69" s="26"/>
      <c r="R69" s="26"/>
      <c r="S69" s="26"/>
      <c r="T69" s="26"/>
      <c r="V69" s="26" t="s">
        <v>294</v>
      </c>
      <c r="W69" s="26"/>
      <c r="X69" s="26"/>
      <c r="Y69" s="26"/>
      <c r="Z69" s="26"/>
      <c r="AA69" s="26"/>
      <c r="AB69" s="26"/>
      <c r="AC69" s="26"/>
    </row>
    <row r="70" spans="3:29" ht="17.399999999999999" customHeight="1" x14ac:dyDescent="0.25">
      <c r="C70" s="7" t="s">
        <v>283</v>
      </c>
      <c r="D70" s="7" t="s">
        <v>285</v>
      </c>
      <c r="E70" s="7" t="s">
        <v>284</v>
      </c>
      <c r="F70" s="7" t="s">
        <v>248</v>
      </c>
      <c r="G70" s="7" t="s">
        <v>247</v>
      </c>
      <c r="H70" s="7" t="s">
        <v>286</v>
      </c>
      <c r="I70" s="7" t="s">
        <v>380</v>
      </c>
      <c r="O70" s="20" t="s">
        <v>338</v>
      </c>
      <c r="P70" s="20" t="s">
        <v>340</v>
      </c>
      <c r="Q70" s="20" t="s">
        <v>175</v>
      </c>
      <c r="R70" s="27" t="s">
        <v>342</v>
      </c>
      <c r="S70" s="27"/>
      <c r="T70" s="20" t="s">
        <v>343</v>
      </c>
      <c r="U70" s="20"/>
      <c r="V70" s="20" t="s">
        <v>246</v>
      </c>
      <c r="W70" s="20" t="s">
        <v>251</v>
      </c>
      <c r="X70" s="20" t="s">
        <v>357</v>
      </c>
      <c r="Y70" s="20" t="s">
        <v>355</v>
      </c>
      <c r="Z70" s="20" t="s">
        <v>358</v>
      </c>
      <c r="AA70" s="27" t="s">
        <v>342</v>
      </c>
      <c r="AB70" s="27"/>
      <c r="AC70" s="20" t="s">
        <v>343</v>
      </c>
    </row>
    <row r="71" spans="3:29" ht="17.399999999999999" customHeight="1" x14ac:dyDescent="0.25">
      <c r="C71" s="7">
        <f>H68-I68</f>
        <v>278701</v>
      </c>
      <c r="D71" s="7">
        <f>0</f>
        <v>0</v>
      </c>
      <c r="E71" s="7">
        <f>C71+D71</f>
        <v>278701</v>
      </c>
      <c r="F71" s="7">
        <f>INT(E71*$G$34)</f>
        <v>111480</v>
      </c>
      <c r="G71" s="7">
        <f>E71+F71</f>
        <v>390181</v>
      </c>
      <c r="H71" s="7">
        <f>G71-F68</f>
        <v>270159</v>
      </c>
      <c r="I71" s="7">
        <f>D59</f>
        <v>0</v>
      </c>
      <c r="O71" s="7">
        <f>Q68</f>
        <v>1701</v>
      </c>
      <c r="P71" s="7">
        <f>INT(O71*$S$44)</f>
        <v>714</v>
      </c>
      <c r="Q71" s="7">
        <f>IF(INT(O71+P71-P65)&gt;1000000,1000000,INT(O71+P71-P65))</f>
        <v>1714</v>
      </c>
      <c r="R71" s="26" t="s">
        <v>353</v>
      </c>
      <c r="S71" s="26"/>
      <c r="T71" s="7" t="s">
        <v>346</v>
      </c>
      <c r="V71" s="7">
        <f>Y68</f>
        <v>1701</v>
      </c>
      <c r="W71" s="7">
        <f>INT(O71*$S$44)</f>
        <v>714</v>
      </c>
      <c r="X71" s="7">
        <f>V71+W71-Z65</f>
        <v>1714</v>
      </c>
      <c r="Y71" s="7">
        <f>IF($X71&lt;1000000,$X71,1000000)</f>
        <v>1714</v>
      </c>
      <c r="Z71" s="7">
        <f>W71-(X71-Y71)</f>
        <v>714</v>
      </c>
      <c r="AA71" s="26" t="s">
        <v>353</v>
      </c>
      <c r="AB71" s="26"/>
      <c r="AC71" s="7" t="s">
        <v>346</v>
      </c>
    </row>
    <row r="72" spans="3:29" ht="17.399999999999999" customHeight="1" x14ac:dyDescent="0.25">
      <c r="C72" s="26" t="s">
        <v>298</v>
      </c>
      <c r="D72" s="26"/>
      <c r="E72" s="26"/>
      <c r="F72" s="26"/>
      <c r="G72" s="26"/>
      <c r="H72" s="26"/>
      <c r="I72" s="26"/>
      <c r="J72" s="26"/>
      <c r="O72" s="26" t="s">
        <v>354</v>
      </c>
      <c r="P72" s="26"/>
      <c r="Q72" s="26"/>
      <c r="R72" s="26"/>
      <c r="S72" s="26"/>
      <c r="T72" s="26"/>
      <c r="V72" s="26" t="s">
        <v>295</v>
      </c>
      <c r="W72" s="26"/>
      <c r="X72" s="26"/>
      <c r="Y72" s="26"/>
      <c r="Z72" s="26"/>
      <c r="AA72" s="26"/>
      <c r="AB72" s="26"/>
      <c r="AC72" s="26"/>
    </row>
    <row r="73" spans="3:29" ht="17.399999999999999" customHeight="1" x14ac:dyDescent="0.25">
      <c r="C73" s="7" t="s">
        <v>283</v>
      </c>
      <c r="D73" s="7" t="s">
        <v>285</v>
      </c>
      <c r="E73" s="7" t="s">
        <v>284</v>
      </c>
      <c r="F73" s="7" t="s">
        <v>248</v>
      </c>
      <c r="G73" s="7" t="s">
        <v>247</v>
      </c>
      <c r="H73" s="7" t="s">
        <v>286</v>
      </c>
      <c r="I73" s="7" t="s">
        <v>380</v>
      </c>
      <c r="O73" s="20" t="s">
        <v>338</v>
      </c>
      <c r="P73" s="20" t="s">
        <v>340</v>
      </c>
      <c r="Q73" s="20" t="s">
        <v>175</v>
      </c>
      <c r="R73" s="27" t="s">
        <v>342</v>
      </c>
      <c r="S73" s="27"/>
      <c r="T73" s="20" t="s">
        <v>343</v>
      </c>
      <c r="U73" s="20"/>
      <c r="V73" s="20" t="s">
        <v>246</v>
      </c>
      <c r="W73" s="20" t="s">
        <v>251</v>
      </c>
      <c r="X73" s="20" t="s">
        <v>357</v>
      </c>
      <c r="Y73" s="20" t="s">
        <v>355</v>
      </c>
      <c r="Z73" s="20" t="s">
        <v>358</v>
      </c>
      <c r="AA73" s="27" t="s">
        <v>342</v>
      </c>
      <c r="AB73" s="27"/>
      <c r="AC73" s="20" t="s">
        <v>343</v>
      </c>
    </row>
    <row r="74" spans="3:29" ht="17.399999999999999" customHeight="1" x14ac:dyDescent="0.25">
      <c r="C74" s="7">
        <f>H71-I71</f>
        <v>270159</v>
      </c>
      <c r="D74" s="7">
        <f>INT(C74*$J$34)</f>
        <v>64838</v>
      </c>
      <c r="E74" s="7">
        <f>C74+D74</f>
        <v>334997</v>
      </c>
      <c r="F74" s="7">
        <f>INT(E74*$G$34)</f>
        <v>133998</v>
      </c>
      <c r="G74" s="7">
        <f>E74+F74</f>
        <v>468995</v>
      </c>
      <c r="H74" s="7">
        <f>G74-F71</f>
        <v>357515</v>
      </c>
      <c r="I74" s="7">
        <f>D62</f>
        <v>50604</v>
      </c>
      <c r="O74" s="7">
        <f>Q71</f>
        <v>1714</v>
      </c>
      <c r="P74" s="7">
        <v>0</v>
      </c>
      <c r="Q74" s="7">
        <f>IF(INT(O74+P74-P68)&gt;1000000,1000000,INT(O74+P74-P68))</f>
        <v>1714</v>
      </c>
      <c r="R74" s="26" t="s">
        <v>347</v>
      </c>
      <c r="S74" s="26"/>
      <c r="T74" s="7" t="s">
        <v>346</v>
      </c>
      <c r="V74" s="7">
        <f>Y71</f>
        <v>1714</v>
      </c>
      <c r="W74" s="7">
        <v>0</v>
      </c>
      <c r="X74" s="7">
        <f>V74+W74-Z68</f>
        <v>1714</v>
      </c>
      <c r="Y74" s="7">
        <f>IF($X74&lt;1000000,$X74,1000000)</f>
        <v>1714</v>
      </c>
      <c r="Z74" s="7">
        <f>$W74-($X74-$Y74)</f>
        <v>0</v>
      </c>
      <c r="AA74" s="26" t="s">
        <v>347</v>
      </c>
      <c r="AB74" s="26"/>
      <c r="AC74" s="7" t="s">
        <v>346</v>
      </c>
    </row>
    <row r="75" spans="3:29" ht="17.399999999999999" customHeight="1" x14ac:dyDescent="0.25"/>
    <row r="76" spans="3:29" ht="17.399999999999999" customHeight="1" x14ac:dyDescent="0.25"/>
    <row r="77" spans="3:29" ht="17.399999999999999" customHeight="1" x14ac:dyDescent="0.25"/>
    <row r="78" spans="3:29" ht="17.399999999999999" customHeight="1" x14ac:dyDescent="0.25"/>
    <row r="79" spans="3:29" ht="17.399999999999999" customHeight="1" x14ac:dyDescent="0.25"/>
    <row r="80" spans="3:29" ht="17.399999999999999" customHeight="1" x14ac:dyDescent="0.25"/>
    <row r="81" ht="17.399999999999999" customHeight="1" x14ac:dyDescent="0.25"/>
    <row r="82" ht="17.399999999999999" customHeight="1" x14ac:dyDescent="0.25"/>
    <row r="83" ht="17.399999999999999" customHeight="1" x14ac:dyDescent="0.25"/>
    <row r="84" ht="17.399999999999999" customHeight="1" x14ac:dyDescent="0.25"/>
    <row r="85" ht="17.399999999999999" customHeight="1" x14ac:dyDescent="0.25"/>
    <row r="86" ht="17.399999999999999" customHeight="1" x14ac:dyDescent="0.25"/>
    <row r="87" ht="17.399999999999999" customHeight="1" x14ac:dyDescent="0.25"/>
    <row r="88" ht="17.399999999999999" customHeight="1" x14ac:dyDescent="0.25"/>
    <row r="89" ht="17.399999999999999" customHeight="1" x14ac:dyDescent="0.25"/>
    <row r="90" ht="17.399999999999999" customHeight="1" x14ac:dyDescent="0.25"/>
    <row r="91" ht="17.399999999999999" customHeight="1" x14ac:dyDescent="0.25"/>
    <row r="92" ht="17.399999999999999" customHeight="1" x14ac:dyDescent="0.25"/>
    <row r="93" ht="17.399999999999999" customHeight="1" x14ac:dyDescent="0.25"/>
    <row r="94" ht="17.399999999999999" customHeight="1" x14ac:dyDescent="0.25"/>
    <row r="95" ht="17.399999999999999" customHeight="1" x14ac:dyDescent="0.25"/>
    <row r="96" ht="17.399999999999999" customHeight="1" x14ac:dyDescent="0.25"/>
    <row r="97" ht="17.399999999999999" customHeight="1" x14ac:dyDescent="0.25"/>
    <row r="98" ht="17.399999999999999" customHeight="1" x14ac:dyDescent="0.25"/>
    <row r="99" ht="17.399999999999999" customHeight="1" x14ac:dyDescent="0.25"/>
    <row r="100" ht="17.399999999999999" customHeight="1" x14ac:dyDescent="0.25"/>
    <row r="101" ht="17.399999999999999" customHeight="1" x14ac:dyDescent="0.25"/>
    <row r="102" ht="17.399999999999999" customHeight="1" x14ac:dyDescent="0.25"/>
    <row r="103" ht="17.399999999999999" customHeight="1" x14ac:dyDescent="0.25"/>
    <row r="104" ht="17.399999999999999" customHeight="1" x14ac:dyDescent="0.25"/>
    <row r="105" ht="17.399999999999999" customHeight="1" x14ac:dyDescent="0.25"/>
    <row r="106" ht="17.399999999999999" customHeight="1" x14ac:dyDescent="0.25"/>
    <row r="107" ht="17.399999999999999" customHeight="1" x14ac:dyDescent="0.25"/>
    <row r="108" ht="17.399999999999999" customHeight="1" x14ac:dyDescent="0.25"/>
    <row r="109" ht="17.399999999999999" customHeight="1" x14ac:dyDescent="0.25"/>
    <row r="110" ht="17.399999999999999" customHeight="1" x14ac:dyDescent="0.25"/>
    <row r="111" ht="17.399999999999999" customHeight="1" x14ac:dyDescent="0.25"/>
    <row r="112" ht="17.399999999999999" customHeight="1" x14ac:dyDescent="0.25"/>
    <row r="113" spans="3:11" ht="17.399999999999999" customHeight="1" x14ac:dyDescent="0.25"/>
    <row r="114" spans="3:11" ht="17.399999999999999" customHeight="1" x14ac:dyDescent="0.25"/>
    <row r="115" spans="3:11" ht="17.399999999999999" customHeight="1" x14ac:dyDescent="0.25"/>
    <row r="116" spans="3:11" ht="17.399999999999999" customHeight="1" x14ac:dyDescent="0.25"/>
    <row r="117" spans="3:11" ht="17.399999999999999" customHeight="1" x14ac:dyDescent="0.25"/>
    <row r="118" spans="3:11" ht="17.399999999999999" customHeight="1" x14ac:dyDescent="0.25"/>
    <row r="119" spans="3:11" ht="17.399999999999999" customHeight="1" x14ac:dyDescent="0.25"/>
    <row r="120" spans="3:11" ht="17.399999999999999" customHeight="1" x14ac:dyDescent="0.25"/>
    <row r="121" spans="3:11" ht="17.399999999999999" customHeight="1" x14ac:dyDescent="0.25"/>
    <row r="122" spans="3:11" ht="17.399999999999999" customHeight="1" x14ac:dyDescent="0.25"/>
    <row r="123" spans="3:11" ht="17.399999999999999" customHeight="1" x14ac:dyDescent="0.25"/>
    <row r="124" spans="3:11" ht="17.399999999999999" customHeight="1" x14ac:dyDescent="0.25"/>
    <row r="125" spans="3:11" ht="17.399999999999999" customHeight="1" x14ac:dyDescent="0.25"/>
    <row r="127" spans="3:11" x14ac:dyDescent="0.25">
      <c r="C127" s="8"/>
      <c r="D127" s="8"/>
      <c r="E127" s="8"/>
      <c r="F127" s="8"/>
      <c r="G127" s="8"/>
      <c r="H127" s="8"/>
      <c r="I127" s="8"/>
      <c r="J127" s="8"/>
      <c r="K127" s="8"/>
    </row>
    <row r="128" spans="3:11" x14ac:dyDescent="0.25">
      <c r="C128" s="8"/>
      <c r="D128" s="8"/>
      <c r="E128" s="8"/>
      <c r="F128" s="8"/>
      <c r="G128" s="8"/>
      <c r="H128" s="8"/>
      <c r="I128" s="8"/>
      <c r="J128" s="8"/>
      <c r="K128" s="8"/>
    </row>
    <row r="129" spans="3:11" x14ac:dyDescent="0.25">
      <c r="C129" s="8"/>
      <c r="D129" s="8"/>
      <c r="E129" s="8"/>
      <c r="F129" s="8"/>
      <c r="G129" s="8"/>
      <c r="H129" s="8"/>
      <c r="I129" s="8"/>
      <c r="J129" s="8"/>
      <c r="K129" s="8"/>
    </row>
  </sheetData>
  <mergeCells count="162">
    <mergeCell ref="AH24:AO24"/>
    <mergeCell ref="AM25:AM26"/>
    <mergeCell ref="AN25:AN26"/>
    <mergeCell ref="AH27:AO27"/>
    <mergeCell ref="AM28:AM29"/>
    <mergeCell ref="AN28:AN29"/>
    <mergeCell ref="AH30:AO30"/>
    <mergeCell ref="AM31:AM32"/>
    <mergeCell ref="AN31:AN32"/>
    <mergeCell ref="AH15:AO15"/>
    <mergeCell ref="AM16:AM17"/>
    <mergeCell ref="AN16:AN17"/>
    <mergeCell ref="AH18:AO18"/>
    <mergeCell ref="AM19:AM20"/>
    <mergeCell ref="AN19:AN20"/>
    <mergeCell ref="AH21:AO21"/>
    <mergeCell ref="AM22:AM23"/>
    <mergeCell ref="AN22:AN23"/>
    <mergeCell ref="AH6:AO6"/>
    <mergeCell ref="AH9:AO9"/>
    <mergeCell ref="AH12:AO12"/>
    <mergeCell ref="AM7:AM8"/>
    <mergeCell ref="AN7:AN8"/>
    <mergeCell ref="AM10:AM11"/>
    <mergeCell ref="AN10:AN11"/>
    <mergeCell ref="AN13:AN14"/>
    <mergeCell ref="AM13:AM14"/>
    <mergeCell ref="R65:S65"/>
    <mergeCell ref="R59:S59"/>
    <mergeCell ref="R61:S61"/>
    <mergeCell ref="Q40:R40"/>
    <mergeCell ref="Q42:R42"/>
    <mergeCell ref="O40:P42"/>
    <mergeCell ref="T40:X40"/>
    <mergeCell ref="T41:X41"/>
    <mergeCell ref="T42:Y42"/>
    <mergeCell ref="R46:S46"/>
    <mergeCell ref="R47:S47"/>
    <mergeCell ref="R49:S49"/>
    <mergeCell ref="R50:S50"/>
    <mergeCell ref="R52:S52"/>
    <mergeCell ref="R53:S53"/>
    <mergeCell ref="R55:S55"/>
    <mergeCell ref="R56:S56"/>
    <mergeCell ref="R58:S58"/>
    <mergeCell ref="R62:S62"/>
    <mergeCell ref="R64:S64"/>
    <mergeCell ref="U44:AB44"/>
    <mergeCell ref="V45:AC45"/>
    <mergeCell ref="V48:AC48"/>
    <mergeCell ref="V51:AC51"/>
    <mergeCell ref="AB12:AF12"/>
    <mergeCell ref="AB15:AF15"/>
    <mergeCell ref="AB18:AF18"/>
    <mergeCell ref="V27:Z27"/>
    <mergeCell ref="AB24:AF24"/>
    <mergeCell ref="AB27:AF27"/>
    <mergeCell ref="V15:Z15"/>
    <mergeCell ref="V18:Z18"/>
    <mergeCell ref="V21:Z21"/>
    <mergeCell ref="V24:Z24"/>
    <mergeCell ref="C27:G27"/>
    <mergeCell ref="I27:M27"/>
    <mergeCell ref="O27:S27"/>
    <mergeCell ref="C18:G18"/>
    <mergeCell ref="I18:M18"/>
    <mergeCell ref="O18:S18"/>
    <mergeCell ref="C21:G21"/>
    <mergeCell ref="I21:M21"/>
    <mergeCell ref="O21:S21"/>
    <mergeCell ref="C2:G2"/>
    <mergeCell ref="I2:M2"/>
    <mergeCell ref="O2:S2"/>
    <mergeCell ref="C3:G3"/>
    <mergeCell ref="I3:M3"/>
    <mergeCell ref="O3:S3"/>
    <mergeCell ref="C60:J60"/>
    <mergeCell ref="C63:J63"/>
    <mergeCell ref="O63:T63"/>
    <mergeCell ref="C12:G12"/>
    <mergeCell ref="I12:M12"/>
    <mergeCell ref="O12:S12"/>
    <mergeCell ref="C15:G15"/>
    <mergeCell ref="I15:M15"/>
    <mergeCell ref="O15:S15"/>
    <mergeCell ref="C6:G6"/>
    <mergeCell ref="I6:M6"/>
    <mergeCell ref="O6:S6"/>
    <mergeCell ref="C9:G9"/>
    <mergeCell ref="I9:M9"/>
    <mergeCell ref="O9:S9"/>
    <mergeCell ref="C24:G24"/>
    <mergeCell ref="I24:M24"/>
    <mergeCell ref="O24:S24"/>
    <mergeCell ref="C66:J66"/>
    <mergeCell ref="C69:J69"/>
    <mergeCell ref="C36:J36"/>
    <mergeCell ref="C39:J39"/>
    <mergeCell ref="C42:J42"/>
    <mergeCell ref="C45:J45"/>
    <mergeCell ref="C48:J48"/>
    <mergeCell ref="C51:J51"/>
    <mergeCell ref="C54:J54"/>
    <mergeCell ref="C72:J72"/>
    <mergeCell ref="C57:J57"/>
    <mergeCell ref="O57:T57"/>
    <mergeCell ref="O60:T60"/>
    <mergeCell ref="AI1:AN2"/>
    <mergeCell ref="O45:T45"/>
    <mergeCell ref="O48:T48"/>
    <mergeCell ref="O51:T51"/>
    <mergeCell ref="O54:T54"/>
    <mergeCell ref="Q1:R1"/>
    <mergeCell ref="AB2:AF2"/>
    <mergeCell ref="AB3:AF3"/>
    <mergeCell ref="AB6:AF6"/>
    <mergeCell ref="AB9:AF9"/>
    <mergeCell ref="AB21:AF21"/>
    <mergeCell ref="V2:Z2"/>
    <mergeCell ref="V3:Z3"/>
    <mergeCell ref="V6:Z6"/>
    <mergeCell ref="V9:Z9"/>
    <mergeCell ref="V12:Z12"/>
    <mergeCell ref="O30:S30"/>
    <mergeCell ref="V30:Z30"/>
    <mergeCell ref="AB30:AF30"/>
    <mergeCell ref="V72:AC72"/>
    <mergeCell ref="AA70:AB70"/>
    <mergeCell ref="AA71:AB71"/>
    <mergeCell ref="AA73:AB73"/>
    <mergeCell ref="AA74:AB74"/>
    <mergeCell ref="O66:T66"/>
    <mergeCell ref="O69:T69"/>
    <mergeCell ref="O72:T72"/>
    <mergeCell ref="R73:S73"/>
    <mergeCell ref="R74:S74"/>
    <mergeCell ref="R67:S67"/>
    <mergeCell ref="R68:S68"/>
    <mergeCell ref="R70:S70"/>
    <mergeCell ref="R71:S71"/>
    <mergeCell ref="V54:AC54"/>
    <mergeCell ref="V57:AC57"/>
    <mergeCell ref="V60:AC60"/>
    <mergeCell ref="V63:AC63"/>
    <mergeCell ref="V66:AC66"/>
    <mergeCell ref="V69:AC69"/>
    <mergeCell ref="AA46:AB46"/>
    <mergeCell ref="AA47:AB47"/>
    <mergeCell ref="AA49:AB49"/>
    <mergeCell ref="AA50:AB50"/>
    <mergeCell ref="AA52:AB52"/>
    <mergeCell ref="AA53:AB53"/>
    <mergeCell ref="AA55:AB55"/>
    <mergeCell ref="AA56:AB56"/>
    <mergeCell ref="AA58:AB58"/>
    <mergeCell ref="AA59:AB59"/>
    <mergeCell ref="AA61:AB61"/>
    <mergeCell ref="AA62:AB62"/>
    <mergeCell ref="AA64:AB64"/>
    <mergeCell ref="AA65:AB65"/>
    <mergeCell ref="AA67:AB67"/>
    <mergeCell ref="AA68:AB68"/>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11B6-54FD-4610-B18E-7547DC44A718}">
  <dimension ref="F1:T108"/>
  <sheetViews>
    <sheetView topLeftCell="H28" workbookViewId="0">
      <selection activeCell="P50" sqref="P50"/>
    </sheetView>
  </sheetViews>
  <sheetFormatPr defaultRowHeight="13.8" x14ac:dyDescent="0.25"/>
  <cols>
    <col min="7" max="12" width="14.77734375" customWidth="1"/>
    <col min="13" max="13" width="14.88671875" customWidth="1"/>
    <col min="14" max="20" width="14.77734375" customWidth="1"/>
  </cols>
  <sheetData>
    <row r="1" spans="6:20" ht="13.8" customHeight="1" x14ac:dyDescent="0.25">
      <c r="G1" s="7"/>
      <c r="H1" s="7"/>
      <c r="I1" s="38" t="s">
        <v>306</v>
      </c>
      <c r="J1" s="38"/>
      <c r="K1" s="38"/>
      <c r="L1" s="38"/>
      <c r="M1" s="38"/>
      <c r="N1" s="38"/>
      <c r="O1" s="38"/>
      <c r="P1" s="38"/>
      <c r="Q1" s="38"/>
    </row>
    <row r="2" spans="6:20" ht="13.8" customHeight="1" x14ac:dyDescent="0.25">
      <c r="G2" s="7"/>
      <c r="H2" s="7"/>
      <c r="I2" s="38"/>
      <c r="J2" s="38"/>
      <c r="K2" s="38"/>
      <c r="L2" s="38"/>
      <c r="M2" s="38"/>
      <c r="N2" s="38"/>
      <c r="O2" s="38"/>
      <c r="P2" s="38"/>
      <c r="Q2" s="38"/>
    </row>
    <row r="3" spans="6:20" x14ac:dyDescent="0.25">
      <c r="M3" s="7"/>
      <c r="N3" s="7"/>
      <c r="O3" s="7"/>
      <c r="P3" s="7"/>
    </row>
    <row r="4" spans="6:20" x14ac:dyDescent="0.25">
      <c r="J4" s="11" t="s">
        <v>246</v>
      </c>
      <c r="K4" s="11">
        <v>5000</v>
      </c>
      <c r="L4" s="11" t="s">
        <v>265</v>
      </c>
      <c r="M4" s="11">
        <v>0.4</v>
      </c>
      <c r="N4" s="11" t="s">
        <v>272</v>
      </c>
      <c r="O4" s="11">
        <v>0.24</v>
      </c>
    </row>
    <row r="5" spans="6:20" x14ac:dyDescent="0.25">
      <c r="G5" s="7"/>
      <c r="H5" s="7"/>
      <c r="J5" s="7"/>
      <c r="K5" s="7"/>
      <c r="L5" s="7"/>
      <c r="M5" s="7"/>
      <c r="N5" s="7"/>
      <c r="O5" s="7"/>
      <c r="P5" s="7"/>
    </row>
    <row r="6" spans="6:20" ht="19.2" customHeight="1" x14ac:dyDescent="0.25">
      <c r="F6" s="33" t="s">
        <v>307</v>
      </c>
      <c r="G6" s="34"/>
      <c r="H6" s="34"/>
      <c r="I6" s="34"/>
      <c r="J6" s="34"/>
      <c r="K6" s="34"/>
      <c r="L6" s="35"/>
      <c r="N6" s="33" t="s">
        <v>320</v>
      </c>
      <c r="O6" s="34"/>
      <c r="P6" s="34"/>
      <c r="Q6" s="34"/>
      <c r="R6" s="34"/>
      <c r="S6" s="34"/>
      <c r="T6" s="35"/>
    </row>
    <row r="7" spans="6:20" ht="19.2" customHeight="1" x14ac:dyDescent="0.25">
      <c r="F7" s="36" t="s">
        <v>299</v>
      </c>
      <c r="G7" s="26"/>
      <c r="H7" s="26"/>
      <c r="I7" s="26"/>
      <c r="J7" s="26"/>
      <c r="K7" s="26"/>
      <c r="L7" s="37"/>
      <c r="N7" s="36" t="s">
        <v>299</v>
      </c>
      <c r="O7" s="26"/>
      <c r="P7" s="26"/>
      <c r="Q7" s="26"/>
      <c r="R7" s="26"/>
      <c r="S7" s="26"/>
      <c r="T7" s="37"/>
    </row>
    <row r="8" spans="6:20" x14ac:dyDescent="0.25">
      <c r="F8" s="12" t="s">
        <v>308</v>
      </c>
      <c r="G8" s="7" t="s">
        <v>248</v>
      </c>
      <c r="H8" s="7" t="s">
        <v>247</v>
      </c>
      <c r="I8" s="7" t="s">
        <v>285</v>
      </c>
      <c r="J8" s="21" t="s">
        <v>284</v>
      </c>
      <c r="K8" s="7" t="s">
        <v>175</v>
      </c>
      <c r="L8" s="13" t="s">
        <v>309</v>
      </c>
      <c r="N8" s="12" t="s">
        <v>308</v>
      </c>
      <c r="O8" s="7" t="s">
        <v>285</v>
      </c>
      <c r="P8" s="7" t="s">
        <v>284</v>
      </c>
      <c r="Q8" s="7" t="s">
        <v>248</v>
      </c>
      <c r="R8" s="22" t="s">
        <v>247</v>
      </c>
      <c r="S8" s="7" t="s">
        <v>175</v>
      </c>
      <c r="T8" s="13" t="s">
        <v>309</v>
      </c>
    </row>
    <row r="9" spans="6:20" x14ac:dyDescent="0.25">
      <c r="F9" s="12">
        <f>$K$4</f>
        <v>5000</v>
      </c>
      <c r="G9" s="7">
        <f>INT(F9*$M$4)</f>
        <v>2000</v>
      </c>
      <c r="H9" s="7">
        <f>F9+G9</f>
        <v>7000</v>
      </c>
      <c r="I9" s="7">
        <f>INT(H9*$O$4)</f>
        <v>1680</v>
      </c>
      <c r="J9" s="21">
        <f>H9+I9</f>
        <v>8680</v>
      </c>
      <c r="K9" s="7">
        <f>J9</f>
        <v>8680</v>
      </c>
      <c r="L9" s="13">
        <v>0</v>
      </c>
      <c r="N9" s="12">
        <f>$K$4</f>
        <v>5000</v>
      </c>
      <c r="O9" s="7">
        <f>INT(N9*$O$4)</f>
        <v>1200</v>
      </c>
      <c r="P9" s="7">
        <f>N9+O9</f>
        <v>6200</v>
      </c>
      <c r="Q9" s="7">
        <f>INT(P9*$M$4)</f>
        <v>2480</v>
      </c>
      <c r="R9" s="21">
        <f>P9+Q9</f>
        <v>8680</v>
      </c>
      <c r="S9" s="7">
        <f>R9</f>
        <v>8680</v>
      </c>
      <c r="T9" s="13">
        <v>0</v>
      </c>
    </row>
    <row r="10" spans="6:20" ht="19.2" customHeight="1" x14ac:dyDescent="0.25">
      <c r="F10" s="36" t="s">
        <v>304</v>
      </c>
      <c r="G10" s="26"/>
      <c r="H10" s="26"/>
      <c r="I10" s="26"/>
      <c r="J10" s="26"/>
      <c r="K10" s="26"/>
      <c r="L10" s="37"/>
      <c r="N10" s="36" t="s">
        <v>304</v>
      </c>
      <c r="O10" s="26"/>
      <c r="P10" s="26"/>
      <c r="Q10" s="26"/>
      <c r="R10" s="26"/>
      <c r="S10" s="26"/>
      <c r="T10" s="37"/>
    </row>
    <row r="11" spans="6:20" x14ac:dyDescent="0.25">
      <c r="F11" s="12" t="s">
        <v>308</v>
      </c>
      <c r="G11" s="7" t="s">
        <v>248</v>
      </c>
      <c r="H11" s="7" t="s">
        <v>247</v>
      </c>
      <c r="I11" s="7" t="s">
        <v>285</v>
      </c>
      <c r="J11" s="21" t="s">
        <v>284</v>
      </c>
      <c r="K11" s="7" t="s">
        <v>175</v>
      </c>
      <c r="L11" s="13" t="s">
        <v>309</v>
      </c>
      <c r="N11" s="12" t="s">
        <v>308</v>
      </c>
      <c r="O11" s="7" t="s">
        <v>285</v>
      </c>
      <c r="P11" s="7" t="s">
        <v>284</v>
      </c>
      <c r="Q11" s="7" t="s">
        <v>248</v>
      </c>
      <c r="R11" s="21" t="s">
        <v>247</v>
      </c>
      <c r="S11" s="7" t="s">
        <v>175</v>
      </c>
      <c r="T11" s="13" t="s">
        <v>309</v>
      </c>
    </row>
    <row r="12" spans="6:20" x14ac:dyDescent="0.25">
      <c r="F12" s="12">
        <f>K9-G9-L9</f>
        <v>6680</v>
      </c>
      <c r="G12" s="7">
        <f>INT(F12*$M$4)</f>
        <v>2672</v>
      </c>
      <c r="H12" s="7">
        <f>F12+G12</f>
        <v>9352</v>
      </c>
      <c r="I12" s="7">
        <f>INT(H12*$O$4)</f>
        <v>2244</v>
      </c>
      <c r="J12" s="21">
        <f>H12+I12</f>
        <v>11596</v>
      </c>
      <c r="K12" s="7">
        <f>J12</f>
        <v>11596</v>
      </c>
      <c r="L12" s="13">
        <v>0</v>
      </c>
      <c r="N12" s="12">
        <f>S9-Q9-T9</f>
        <v>6200</v>
      </c>
      <c r="O12" s="7">
        <f>INT(N12*$O$4)</f>
        <v>1488</v>
      </c>
      <c r="P12" s="7">
        <f>N12+O12</f>
        <v>7688</v>
      </c>
      <c r="Q12" s="7">
        <f>INT(P12*$M$4)</f>
        <v>3075</v>
      </c>
      <c r="R12" s="21">
        <f>P12+Q12</f>
        <v>10763</v>
      </c>
      <c r="S12" s="7">
        <f>R12</f>
        <v>10763</v>
      </c>
      <c r="T12" s="13">
        <v>0</v>
      </c>
    </row>
    <row r="13" spans="6:20" ht="19.2" customHeight="1" x14ac:dyDescent="0.25">
      <c r="F13" s="36" t="s">
        <v>305</v>
      </c>
      <c r="G13" s="26"/>
      <c r="H13" s="26"/>
      <c r="I13" s="26"/>
      <c r="J13" s="26"/>
      <c r="K13" s="26"/>
      <c r="L13" s="37"/>
      <c r="N13" s="36" t="s">
        <v>305</v>
      </c>
      <c r="O13" s="26"/>
      <c r="P13" s="26"/>
      <c r="Q13" s="26"/>
      <c r="R13" s="26"/>
      <c r="S13" s="26"/>
      <c r="T13" s="37"/>
    </row>
    <row r="14" spans="6:20" x14ac:dyDescent="0.25">
      <c r="F14" s="12" t="s">
        <v>308</v>
      </c>
      <c r="G14" s="7" t="s">
        <v>248</v>
      </c>
      <c r="H14" s="7" t="s">
        <v>247</v>
      </c>
      <c r="I14" s="7" t="s">
        <v>285</v>
      </c>
      <c r="J14" s="21" t="s">
        <v>284</v>
      </c>
      <c r="K14" s="7" t="s">
        <v>175</v>
      </c>
      <c r="L14" s="13" t="s">
        <v>309</v>
      </c>
      <c r="N14" s="12" t="s">
        <v>308</v>
      </c>
      <c r="O14" s="7" t="s">
        <v>285</v>
      </c>
      <c r="P14" s="7" t="s">
        <v>284</v>
      </c>
      <c r="Q14" s="7" t="s">
        <v>248</v>
      </c>
      <c r="R14" s="21" t="s">
        <v>247</v>
      </c>
      <c r="S14" s="7" t="s">
        <v>175</v>
      </c>
      <c r="T14" s="13" t="s">
        <v>309</v>
      </c>
    </row>
    <row r="15" spans="6:20" x14ac:dyDescent="0.25">
      <c r="F15" s="12">
        <f>K12-G12-L12</f>
        <v>8924</v>
      </c>
      <c r="G15" s="7">
        <f>INT(F15*$M$4)</f>
        <v>3569</v>
      </c>
      <c r="H15" s="7">
        <f>F15+G15</f>
        <v>12493</v>
      </c>
      <c r="I15" s="7">
        <f>INT(H15*$O$4)</f>
        <v>2998</v>
      </c>
      <c r="J15" s="21">
        <f>H15+I15</f>
        <v>15491</v>
      </c>
      <c r="K15" s="7">
        <f>J15</f>
        <v>15491</v>
      </c>
      <c r="L15" s="13">
        <v>0</v>
      </c>
      <c r="N15" s="12">
        <f>S12-Q12-T12</f>
        <v>7688</v>
      </c>
      <c r="O15" s="7">
        <f>INT(N15*$O$4)</f>
        <v>1845</v>
      </c>
      <c r="P15" s="7">
        <f>N15+O15</f>
        <v>9533</v>
      </c>
      <c r="Q15" s="7">
        <f>INT(P15*$M$4)</f>
        <v>3813</v>
      </c>
      <c r="R15" s="21">
        <f>P15+Q15</f>
        <v>13346</v>
      </c>
      <c r="S15" s="7">
        <f>R15</f>
        <v>13346</v>
      </c>
      <c r="T15" s="13">
        <v>0</v>
      </c>
    </row>
    <row r="16" spans="6:20" ht="19.2" customHeight="1" x14ac:dyDescent="0.25">
      <c r="F16" s="36" t="s">
        <v>310</v>
      </c>
      <c r="G16" s="26"/>
      <c r="H16" s="26"/>
      <c r="I16" s="26"/>
      <c r="J16" s="26"/>
      <c r="K16" s="26"/>
      <c r="L16" s="37"/>
      <c r="N16" s="36" t="s">
        <v>310</v>
      </c>
      <c r="O16" s="26"/>
      <c r="P16" s="26"/>
      <c r="Q16" s="26"/>
      <c r="R16" s="26"/>
      <c r="S16" s="26"/>
      <c r="T16" s="37"/>
    </row>
    <row r="17" spans="6:20" x14ac:dyDescent="0.25">
      <c r="F17" s="12" t="s">
        <v>308</v>
      </c>
      <c r="G17" s="7" t="s">
        <v>248</v>
      </c>
      <c r="H17" s="7" t="s">
        <v>247</v>
      </c>
      <c r="I17" s="7" t="s">
        <v>285</v>
      </c>
      <c r="J17" s="21" t="s">
        <v>284</v>
      </c>
      <c r="K17" s="7" t="s">
        <v>175</v>
      </c>
      <c r="L17" s="13" t="s">
        <v>309</v>
      </c>
      <c r="N17" s="12" t="s">
        <v>308</v>
      </c>
      <c r="O17" s="7" t="s">
        <v>285</v>
      </c>
      <c r="P17" s="7" t="s">
        <v>284</v>
      </c>
      <c r="Q17" s="7" t="s">
        <v>248</v>
      </c>
      <c r="R17" s="21" t="s">
        <v>247</v>
      </c>
      <c r="S17" s="7" t="s">
        <v>175</v>
      </c>
      <c r="T17" s="13" t="s">
        <v>309</v>
      </c>
    </row>
    <row r="18" spans="6:20" x14ac:dyDescent="0.25">
      <c r="F18" s="12">
        <f>K15-G15-L15</f>
        <v>11922</v>
      </c>
      <c r="G18" s="7">
        <f t="shared" ref="G18" si="0">INT(F18*$M$4)</f>
        <v>4768</v>
      </c>
      <c r="H18" s="7">
        <f t="shared" ref="H18" si="1">F18+G18</f>
        <v>16690</v>
      </c>
      <c r="I18" s="7">
        <f>INT(H18*$O$4)</f>
        <v>4005</v>
      </c>
      <c r="J18" s="21">
        <f t="shared" ref="J18" si="2">H18+I18</f>
        <v>20695</v>
      </c>
      <c r="K18" s="7">
        <f>J18</f>
        <v>20695</v>
      </c>
      <c r="L18" s="13">
        <v>0</v>
      </c>
      <c r="N18" s="12">
        <f>S15-Q15-T15</f>
        <v>9533</v>
      </c>
      <c r="O18" s="7">
        <f>INT(N18*$O$4)</f>
        <v>2287</v>
      </c>
      <c r="P18" s="7">
        <f>N18+O18</f>
        <v>11820</v>
      </c>
      <c r="Q18" s="7">
        <f>INT(P18*$M$4)</f>
        <v>4728</v>
      </c>
      <c r="R18" s="21">
        <f>P18+Q18</f>
        <v>16548</v>
      </c>
      <c r="S18" s="7">
        <f>R18</f>
        <v>16548</v>
      </c>
      <c r="T18" s="13">
        <v>0</v>
      </c>
    </row>
    <row r="19" spans="6:20" ht="19.2" customHeight="1" x14ac:dyDescent="0.25">
      <c r="F19" s="36" t="s">
        <v>311</v>
      </c>
      <c r="G19" s="26"/>
      <c r="H19" s="26"/>
      <c r="I19" s="26"/>
      <c r="J19" s="26"/>
      <c r="K19" s="26"/>
      <c r="L19" s="37"/>
      <c r="N19" s="36" t="s">
        <v>311</v>
      </c>
      <c r="O19" s="26"/>
      <c r="P19" s="26"/>
      <c r="Q19" s="26"/>
      <c r="R19" s="26"/>
      <c r="S19" s="26"/>
      <c r="T19" s="37"/>
    </row>
    <row r="20" spans="6:20" x14ac:dyDescent="0.25">
      <c r="F20" s="12" t="s">
        <v>308</v>
      </c>
      <c r="G20" s="7" t="s">
        <v>248</v>
      </c>
      <c r="H20" s="7" t="s">
        <v>247</v>
      </c>
      <c r="I20" s="7" t="s">
        <v>285</v>
      </c>
      <c r="J20" s="21" t="s">
        <v>284</v>
      </c>
      <c r="K20" s="7" t="s">
        <v>175</v>
      </c>
      <c r="L20" s="13" t="s">
        <v>309</v>
      </c>
      <c r="N20" s="12" t="s">
        <v>308</v>
      </c>
      <c r="O20" s="7" t="s">
        <v>285</v>
      </c>
      <c r="P20" s="7" t="s">
        <v>284</v>
      </c>
      <c r="Q20" s="7" t="s">
        <v>248</v>
      </c>
      <c r="R20" s="21" t="s">
        <v>247</v>
      </c>
      <c r="S20" s="7" t="s">
        <v>175</v>
      </c>
      <c r="T20" s="13" t="s">
        <v>309</v>
      </c>
    </row>
    <row r="21" spans="6:20" x14ac:dyDescent="0.25">
      <c r="F21" s="12">
        <f>K18-G18-L18</f>
        <v>15927</v>
      </c>
      <c r="G21" s="7">
        <f t="shared" ref="G21" si="3">INT(F21*$M$4)</f>
        <v>6370</v>
      </c>
      <c r="H21" s="7">
        <f t="shared" ref="H21" si="4">F21+G21</f>
        <v>22297</v>
      </c>
      <c r="I21" s="7">
        <f>INT(H21*$O$4)</f>
        <v>5351</v>
      </c>
      <c r="J21" s="21">
        <f t="shared" ref="J21" si="5">H21+I21</f>
        <v>27648</v>
      </c>
      <c r="K21" s="7">
        <f>J21</f>
        <v>27648</v>
      </c>
      <c r="L21" s="13">
        <f>I9</f>
        <v>1680</v>
      </c>
      <c r="N21" s="12">
        <f>S18-Q18-T18</f>
        <v>11820</v>
      </c>
      <c r="O21" s="7">
        <f>INT(N21*$O$4)</f>
        <v>2836</v>
      </c>
      <c r="P21" s="7">
        <f>N21+O21</f>
        <v>14656</v>
      </c>
      <c r="Q21" s="7">
        <f>INT(P21*$M$4)</f>
        <v>5862</v>
      </c>
      <c r="R21" s="21">
        <f>P21+Q21</f>
        <v>20518</v>
      </c>
      <c r="S21" s="7">
        <f>R21</f>
        <v>20518</v>
      </c>
      <c r="T21" s="13">
        <f>O9</f>
        <v>1200</v>
      </c>
    </row>
    <row r="22" spans="6:20" ht="19.2" customHeight="1" x14ac:dyDescent="0.25">
      <c r="F22" s="36" t="s">
        <v>312</v>
      </c>
      <c r="G22" s="26"/>
      <c r="H22" s="26"/>
      <c r="I22" s="26"/>
      <c r="J22" s="26"/>
      <c r="K22" s="26"/>
      <c r="L22" s="37"/>
      <c r="N22" s="36" t="s">
        <v>311</v>
      </c>
      <c r="O22" s="26"/>
      <c r="P22" s="26"/>
      <c r="Q22" s="26"/>
      <c r="R22" s="26"/>
      <c r="S22" s="26"/>
      <c r="T22" s="37"/>
    </row>
    <row r="23" spans="6:20" x14ac:dyDescent="0.25">
      <c r="F23" s="12" t="s">
        <v>308</v>
      </c>
      <c r="G23" s="7" t="s">
        <v>248</v>
      </c>
      <c r="H23" s="7" t="s">
        <v>247</v>
      </c>
      <c r="I23" s="7" t="s">
        <v>285</v>
      </c>
      <c r="J23" s="21" t="s">
        <v>284</v>
      </c>
      <c r="K23" s="7" t="s">
        <v>175</v>
      </c>
      <c r="L23" s="13" t="s">
        <v>309</v>
      </c>
      <c r="N23" s="12" t="s">
        <v>308</v>
      </c>
      <c r="O23" s="7" t="s">
        <v>285</v>
      </c>
      <c r="P23" s="7" t="s">
        <v>284</v>
      </c>
      <c r="Q23" s="7" t="s">
        <v>248</v>
      </c>
      <c r="R23" s="21" t="s">
        <v>247</v>
      </c>
      <c r="S23" s="7" t="s">
        <v>175</v>
      </c>
      <c r="T23" s="13" t="s">
        <v>309</v>
      </c>
    </row>
    <row r="24" spans="6:20" x14ac:dyDescent="0.25">
      <c r="F24" s="12">
        <f>K21-G21-L21</f>
        <v>19598</v>
      </c>
      <c r="G24" s="7">
        <f>INT(F24*$M$4)</f>
        <v>7839</v>
      </c>
      <c r="H24" s="7">
        <f t="shared" ref="H24" si="6">F24+G24</f>
        <v>27437</v>
      </c>
      <c r="I24" s="7">
        <f>INT(H24*$O$4)</f>
        <v>6584</v>
      </c>
      <c r="J24" s="21">
        <f t="shared" ref="J24" si="7">H24+I24</f>
        <v>34021</v>
      </c>
      <c r="K24" s="7">
        <f>J24</f>
        <v>34021</v>
      </c>
      <c r="L24" s="13">
        <f>I12</f>
        <v>2244</v>
      </c>
      <c r="N24" s="12">
        <f>S21-Q21-T21</f>
        <v>13456</v>
      </c>
      <c r="O24" s="7">
        <f t="shared" ref="O24" si="8">INT(N24*$O$4)</f>
        <v>3229</v>
      </c>
      <c r="P24" s="7">
        <f t="shared" ref="P24" si="9">N24+O24</f>
        <v>16685</v>
      </c>
      <c r="Q24" s="7">
        <f t="shared" ref="Q24" si="10">INT(P24*$M$4)</f>
        <v>6674</v>
      </c>
      <c r="R24" s="21">
        <f t="shared" ref="R24" si="11">P24+Q24</f>
        <v>23359</v>
      </c>
      <c r="S24" s="7">
        <f t="shared" ref="S24" si="12">R24</f>
        <v>23359</v>
      </c>
      <c r="T24" s="13">
        <f t="shared" ref="T24" si="13">O12</f>
        <v>1488</v>
      </c>
    </row>
    <row r="25" spans="6:20" ht="19.2" customHeight="1" x14ac:dyDescent="0.25">
      <c r="F25" s="36" t="s">
        <v>313</v>
      </c>
      <c r="G25" s="26"/>
      <c r="H25" s="26"/>
      <c r="I25" s="26"/>
      <c r="J25" s="26"/>
      <c r="K25" s="26"/>
      <c r="L25" s="37"/>
      <c r="N25" s="36" t="s">
        <v>311</v>
      </c>
      <c r="O25" s="26"/>
      <c r="P25" s="26"/>
      <c r="Q25" s="26"/>
      <c r="R25" s="26"/>
      <c r="S25" s="26"/>
      <c r="T25" s="37"/>
    </row>
    <row r="26" spans="6:20" x14ac:dyDescent="0.25">
      <c r="F26" s="12" t="s">
        <v>308</v>
      </c>
      <c r="G26" s="7" t="s">
        <v>248</v>
      </c>
      <c r="H26" s="7" t="s">
        <v>247</v>
      </c>
      <c r="I26" s="7" t="s">
        <v>285</v>
      </c>
      <c r="J26" s="21" t="s">
        <v>284</v>
      </c>
      <c r="K26" s="7" t="s">
        <v>175</v>
      </c>
      <c r="L26" s="13" t="s">
        <v>309</v>
      </c>
      <c r="N26" s="12" t="s">
        <v>308</v>
      </c>
      <c r="O26" s="7" t="s">
        <v>285</v>
      </c>
      <c r="P26" s="7" t="s">
        <v>284</v>
      </c>
      <c r="Q26" s="7" t="s">
        <v>248</v>
      </c>
      <c r="R26" s="21" t="s">
        <v>247</v>
      </c>
      <c r="S26" s="7" t="s">
        <v>175</v>
      </c>
      <c r="T26" s="13" t="s">
        <v>309</v>
      </c>
    </row>
    <row r="27" spans="6:20" x14ac:dyDescent="0.25">
      <c r="F27" s="12">
        <f>K24-G24-L24</f>
        <v>23938</v>
      </c>
      <c r="G27" s="7">
        <f t="shared" ref="G27:G45" si="14">INT(F27*$M$4)</f>
        <v>9575</v>
      </c>
      <c r="H27" s="7">
        <f t="shared" ref="H27" si="15">F27+G27</f>
        <v>33513</v>
      </c>
      <c r="I27" s="7">
        <f t="shared" ref="I27" si="16">INT(H27*$O$4)</f>
        <v>8043</v>
      </c>
      <c r="J27" s="21">
        <f t="shared" ref="J27" si="17">H27+I27</f>
        <v>41556</v>
      </c>
      <c r="K27" s="7">
        <f>J27</f>
        <v>41556</v>
      </c>
      <c r="L27" s="13">
        <f t="shared" ref="L27" si="18">I15</f>
        <v>2998</v>
      </c>
      <c r="N27" s="12">
        <f>S24-Q24-T24</f>
        <v>15197</v>
      </c>
      <c r="O27" s="7">
        <f t="shared" ref="O27" si="19">INT(N27*$O$4)</f>
        <v>3647</v>
      </c>
      <c r="P27" s="7">
        <f t="shared" ref="P27" si="20">N27+O27</f>
        <v>18844</v>
      </c>
      <c r="Q27" s="7">
        <f t="shared" ref="Q27" si="21">INT(P27*$M$4)</f>
        <v>7537</v>
      </c>
      <c r="R27" s="21">
        <f t="shared" ref="R27" si="22">P27+Q27</f>
        <v>26381</v>
      </c>
      <c r="S27" s="7">
        <f t="shared" ref="S27" si="23">R27</f>
        <v>26381</v>
      </c>
      <c r="T27" s="13">
        <f t="shared" ref="T27" si="24">O15</f>
        <v>1845</v>
      </c>
    </row>
    <row r="28" spans="6:20" ht="19.2" customHeight="1" x14ac:dyDescent="0.25">
      <c r="F28" s="36" t="s">
        <v>314</v>
      </c>
      <c r="G28" s="26"/>
      <c r="H28" s="26"/>
      <c r="I28" s="26"/>
      <c r="J28" s="26"/>
      <c r="K28" s="26"/>
      <c r="L28" s="37"/>
      <c r="N28" s="36" t="s">
        <v>311</v>
      </c>
      <c r="O28" s="26"/>
      <c r="P28" s="26"/>
      <c r="Q28" s="26"/>
      <c r="R28" s="26"/>
      <c r="S28" s="26"/>
      <c r="T28" s="37"/>
    </row>
    <row r="29" spans="6:20" x14ac:dyDescent="0.25">
      <c r="F29" s="12" t="s">
        <v>308</v>
      </c>
      <c r="G29" s="7" t="s">
        <v>248</v>
      </c>
      <c r="H29" s="7" t="s">
        <v>247</v>
      </c>
      <c r="I29" s="7" t="s">
        <v>285</v>
      </c>
      <c r="J29" s="21" t="s">
        <v>284</v>
      </c>
      <c r="K29" s="7" t="s">
        <v>175</v>
      </c>
      <c r="L29" s="13" t="s">
        <v>309</v>
      </c>
      <c r="N29" s="12" t="s">
        <v>308</v>
      </c>
      <c r="O29" s="7" t="s">
        <v>285</v>
      </c>
      <c r="P29" s="7" t="s">
        <v>284</v>
      </c>
      <c r="Q29" s="7" t="s">
        <v>248</v>
      </c>
      <c r="R29" s="21" t="s">
        <v>247</v>
      </c>
      <c r="S29" s="7" t="s">
        <v>175</v>
      </c>
      <c r="T29" s="13" t="s">
        <v>309</v>
      </c>
    </row>
    <row r="30" spans="6:20" x14ac:dyDescent="0.25">
      <c r="F30" s="12">
        <f>K27-G27-L27</f>
        <v>28983</v>
      </c>
      <c r="G30" s="7">
        <f t="shared" si="14"/>
        <v>11593</v>
      </c>
      <c r="H30" s="7">
        <f t="shared" ref="H30" si="25">F30+G30</f>
        <v>40576</v>
      </c>
      <c r="I30" s="7">
        <f t="shared" ref="I30" si="26">INT(H30*$O$4)</f>
        <v>9738</v>
      </c>
      <c r="J30" s="21">
        <f t="shared" ref="J30" si="27">H30+I30</f>
        <v>50314</v>
      </c>
      <c r="K30" s="7">
        <f>J30</f>
        <v>50314</v>
      </c>
      <c r="L30" s="13">
        <f t="shared" ref="L30" si="28">I18</f>
        <v>4005</v>
      </c>
      <c r="N30" s="12">
        <f>S27-Q27-T27</f>
        <v>16999</v>
      </c>
      <c r="O30" s="7">
        <f t="shared" ref="O30" si="29">INT(N30*$O$4)</f>
        <v>4079</v>
      </c>
      <c r="P30" s="7">
        <f t="shared" ref="P30" si="30">N30+O30</f>
        <v>21078</v>
      </c>
      <c r="Q30" s="7">
        <f t="shared" ref="Q30" si="31">INT(P30*$M$4)</f>
        <v>8431</v>
      </c>
      <c r="R30" s="21">
        <f t="shared" ref="R30" si="32">P30+Q30</f>
        <v>29509</v>
      </c>
      <c r="S30" s="7">
        <f t="shared" ref="S30" si="33">R30</f>
        <v>29509</v>
      </c>
      <c r="T30" s="13">
        <f t="shared" ref="T30" si="34">O18</f>
        <v>2287</v>
      </c>
    </row>
    <row r="31" spans="6:20" ht="19.2" customHeight="1" x14ac:dyDescent="0.25">
      <c r="F31" s="36" t="s">
        <v>315</v>
      </c>
      <c r="G31" s="26"/>
      <c r="H31" s="26"/>
      <c r="I31" s="26"/>
      <c r="J31" s="26"/>
      <c r="K31" s="26"/>
      <c r="L31" s="37"/>
      <c r="N31" s="36" t="s">
        <v>311</v>
      </c>
      <c r="O31" s="26"/>
      <c r="P31" s="26"/>
      <c r="Q31" s="26"/>
      <c r="R31" s="26"/>
      <c r="S31" s="26"/>
      <c r="T31" s="37"/>
    </row>
    <row r="32" spans="6:20" x14ac:dyDescent="0.25">
      <c r="F32" s="12" t="s">
        <v>308</v>
      </c>
      <c r="G32" s="7" t="s">
        <v>248</v>
      </c>
      <c r="H32" s="7" t="s">
        <v>247</v>
      </c>
      <c r="I32" s="7" t="s">
        <v>285</v>
      </c>
      <c r="J32" s="21" t="s">
        <v>284</v>
      </c>
      <c r="K32" s="7" t="s">
        <v>175</v>
      </c>
      <c r="L32" s="13" t="s">
        <v>309</v>
      </c>
      <c r="N32" s="12" t="s">
        <v>308</v>
      </c>
      <c r="O32" s="7" t="s">
        <v>285</v>
      </c>
      <c r="P32" s="7" t="s">
        <v>284</v>
      </c>
      <c r="Q32" s="7" t="s">
        <v>248</v>
      </c>
      <c r="R32" s="21" t="s">
        <v>247</v>
      </c>
      <c r="S32" s="7" t="s">
        <v>175</v>
      </c>
      <c r="T32" s="13" t="s">
        <v>309</v>
      </c>
    </row>
    <row r="33" spans="6:20" x14ac:dyDescent="0.25">
      <c r="F33" s="12">
        <f>K30-G30-L30</f>
        <v>34716</v>
      </c>
      <c r="G33" s="7">
        <f t="shared" si="14"/>
        <v>13886</v>
      </c>
      <c r="H33" s="7">
        <f t="shared" ref="H33" si="35">F33+G33</f>
        <v>48602</v>
      </c>
      <c r="I33" s="7">
        <f t="shared" ref="I33" si="36">INT(H33*$O$4)</f>
        <v>11664</v>
      </c>
      <c r="J33" s="21">
        <f t="shared" ref="J33" si="37">H33+I33</f>
        <v>60266</v>
      </c>
      <c r="K33" s="7">
        <f>J33</f>
        <v>60266</v>
      </c>
      <c r="L33" s="13">
        <f t="shared" ref="L33" si="38">I21</f>
        <v>5351</v>
      </c>
      <c r="N33" s="12">
        <f>S30-Q30-T30</f>
        <v>18791</v>
      </c>
      <c r="O33" s="7">
        <f t="shared" ref="O33" si="39">INT(N33*$O$4)</f>
        <v>4509</v>
      </c>
      <c r="P33" s="7">
        <f t="shared" ref="P33" si="40">N33+O33</f>
        <v>23300</v>
      </c>
      <c r="Q33" s="7">
        <f t="shared" ref="Q33" si="41">INT(P33*$M$4)</f>
        <v>9320</v>
      </c>
      <c r="R33" s="21">
        <f t="shared" ref="R33" si="42">P33+Q33</f>
        <v>32620</v>
      </c>
      <c r="S33" s="7">
        <f t="shared" ref="S33" si="43">R33</f>
        <v>32620</v>
      </c>
      <c r="T33" s="13">
        <f t="shared" ref="T33" si="44">O21</f>
        <v>2836</v>
      </c>
    </row>
    <row r="34" spans="6:20" ht="19.2" customHeight="1" x14ac:dyDescent="0.25">
      <c r="F34" s="36" t="s">
        <v>316</v>
      </c>
      <c r="G34" s="26"/>
      <c r="H34" s="26"/>
      <c r="I34" s="26"/>
      <c r="J34" s="26"/>
      <c r="K34" s="26"/>
      <c r="L34" s="37"/>
      <c r="N34" s="36" t="s">
        <v>311</v>
      </c>
      <c r="O34" s="26"/>
      <c r="P34" s="26"/>
      <c r="Q34" s="26"/>
      <c r="R34" s="26"/>
      <c r="S34" s="26"/>
      <c r="T34" s="37"/>
    </row>
    <row r="35" spans="6:20" x14ac:dyDescent="0.25">
      <c r="F35" s="12" t="s">
        <v>308</v>
      </c>
      <c r="G35" s="7" t="s">
        <v>248</v>
      </c>
      <c r="H35" s="7" t="s">
        <v>247</v>
      </c>
      <c r="I35" s="7" t="s">
        <v>285</v>
      </c>
      <c r="J35" s="21" t="s">
        <v>284</v>
      </c>
      <c r="K35" s="7" t="s">
        <v>175</v>
      </c>
      <c r="L35" s="13" t="s">
        <v>309</v>
      </c>
      <c r="N35" s="12" t="s">
        <v>308</v>
      </c>
      <c r="O35" s="7" t="s">
        <v>285</v>
      </c>
      <c r="P35" s="7" t="s">
        <v>284</v>
      </c>
      <c r="Q35" s="7" t="s">
        <v>248</v>
      </c>
      <c r="R35" s="21" t="s">
        <v>247</v>
      </c>
      <c r="S35" s="7" t="s">
        <v>175</v>
      </c>
      <c r="T35" s="13" t="s">
        <v>309</v>
      </c>
    </row>
    <row r="36" spans="6:20" x14ac:dyDescent="0.25">
      <c r="F36" s="12">
        <f>K33-G33-L33</f>
        <v>41029</v>
      </c>
      <c r="G36" s="7">
        <f t="shared" si="14"/>
        <v>16411</v>
      </c>
      <c r="H36" s="7">
        <f t="shared" ref="H36" si="45">F36+G36</f>
        <v>57440</v>
      </c>
      <c r="I36" s="7">
        <f t="shared" ref="I36" si="46">INT(H36*$O$4)</f>
        <v>13785</v>
      </c>
      <c r="J36" s="21">
        <f t="shared" ref="J36" si="47">H36+I36</f>
        <v>71225</v>
      </c>
      <c r="K36" s="7">
        <f>J36</f>
        <v>71225</v>
      </c>
      <c r="L36" s="13">
        <f t="shared" ref="L36" si="48">I24</f>
        <v>6584</v>
      </c>
      <c r="N36" s="12">
        <f>S33-Q33-T33</f>
        <v>20464</v>
      </c>
      <c r="O36" s="7">
        <f t="shared" ref="O36" si="49">INT(N36*$O$4)</f>
        <v>4911</v>
      </c>
      <c r="P36" s="7">
        <f t="shared" ref="P36" si="50">N36+O36</f>
        <v>25375</v>
      </c>
      <c r="Q36" s="7">
        <f t="shared" ref="Q36" si="51">INT(P36*$M$4)</f>
        <v>10150</v>
      </c>
      <c r="R36" s="21">
        <f t="shared" ref="R36" si="52">P36+Q36</f>
        <v>35525</v>
      </c>
      <c r="S36" s="7">
        <f t="shared" ref="S36" si="53">R36</f>
        <v>35525</v>
      </c>
      <c r="T36" s="13">
        <f t="shared" ref="T36" si="54">O24</f>
        <v>3229</v>
      </c>
    </row>
    <row r="37" spans="6:20" ht="19.2" customHeight="1" x14ac:dyDescent="0.25">
      <c r="F37" s="36" t="s">
        <v>317</v>
      </c>
      <c r="G37" s="26"/>
      <c r="H37" s="26"/>
      <c r="I37" s="26"/>
      <c r="J37" s="26"/>
      <c r="K37" s="26"/>
      <c r="L37" s="37"/>
      <c r="N37" s="36" t="s">
        <v>311</v>
      </c>
      <c r="O37" s="26"/>
      <c r="P37" s="26"/>
      <c r="Q37" s="26"/>
      <c r="R37" s="26"/>
      <c r="S37" s="26"/>
      <c r="T37" s="37"/>
    </row>
    <row r="38" spans="6:20" x14ac:dyDescent="0.25">
      <c r="F38" s="12" t="s">
        <v>308</v>
      </c>
      <c r="G38" s="7" t="s">
        <v>248</v>
      </c>
      <c r="H38" s="7" t="s">
        <v>247</v>
      </c>
      <c r="I38" s="7" t="s">
        <v>285</v>
      </c>
      <c r="J38" s="21" t="s">
        <v>284</v>
      </c>
      <c r="K38" s="7" t="s">
        <v>175</v>
      </c>
      <c r="L38" s="13" t="s">
        <v>309</v>
      </c>
      <c r="N38" s="12" t="s">
        <v>308</v>
      </c>
      <c r="O38" s="7" t="s">
        <v>285</v>
      </c>
      <c r="P38" s="7" t="s">
        <v>284</v>
      </c>
      <c r="Q38" s="7" t="s">
        <v>248</v>
      </c>
      <c r="R38" s="21" t="s">
        <v>247</v>
      </c>
      <c r="S38" s="7" t="s">
        <v>175</v>
      </c>
      <c r="T38" s="13" t="s">
        <v>309</v>
      </c>
    </row>
    <row r="39" spans="6:20" x14ac:dyDescent="0.25">
      <c r="F39" s="12">
        <f>K36-G36-L36</f>
        <v>48230</v>
      </c>
      <c r="G39" s="7">
        <f t="shared" si="14"/>
        <v>19292</v>
      </c>
      <c r="H39" s="7">
        <f t="shared" ref="H39" si="55">F39+G39</f>
        <v>67522</v>
      </c>
      <c r="I39" s="7">
        <f t="shared" ref="I39" si="56">INT(H39*$O$4)</f>
        <v>16205</v>
      </c>
      <c r="J39" s="21">
        <f t="shared" ref="J39" si="57">H39+I39</f>
        <v>83727</v>
      </c>
      <c r="K39" s="7">
        <f>J39</f>
        <v>83727</v>
      </c>
      <c r="L39" s="13">
        <f t="shared" ref="L39" si="58">I27</f>
        <v>8043</v>
      </c>
      <c r="N39" s="12">
        <f>S36-Q36-T36</f>
        <v>22146</v>
      </c>
      <c r="O39" s="7">
        <f t="shared" ref="O39" si="59">INT(N39*$O$4)</f>
        <v>5315</v>
      </c>
      <c r="P39" s="7">
        <f t="shared" ref="P39" si="60">N39+O39</f>
        <v>27461</v>
      </c>
      <c r="Q39" s="7">
        <f t="shared" ref="Q39" si="61">INT(P39*$M$4)</f>
        <v>10984</v>
      </c>
      <c r="R39" s="21">
        <f t="shared" ref="R39" si="62">P39+Q39</f>
        <v>38445</v>
      </c>
      <c r="S39" s="7">
        <f t="shared" ref="S39" si="63">R39</f>
        <v>38445</v>
      </c>
      <c r="T39" s="13">
        <f t="shared" ref="T39" si="64">O27</f>
        <v>3647</v>
      </c>
    </row>
    <row r="40" spans="6:20" ht="19.2" customHeight="1" x14ac:dyDescent="0.25">
      <c r="F40" s="36" t="s">
        <v>318</v>
      </c>
      <c r="G40" s="26"/>
      <c r="H40" s="26"/>
      <c r="I40" s="26"/>
      <c r="J40" s="26"/>
      <c r="K40" s="26"/>
      <c r="L40" s="37"/>
      <c r="N40" s="36" t="s">
        <v>311</v>
      </c>
      <c r="O40" s="26"/>
      <c r="P40" s="26"/>
      <c r="Q40" s="26"/>
      <c r="R40" s="26"/>
      <c r="S40" s="26"/>
      <c r="T40" s="37"/>
    </row>
    <row r="41" spans="6:20" x14ac:dyDescent="0.25">
      <c r="F41" s="12" t="s">
        <v>308</v>
      </c>
      <c r="G41" s="7" t="s">
        <v>248</v>
      </c>
      <c r="H41" s="7" t="s">
        <v>247</v>
      </c>
      <c r="I41" s="7" t="s">
        <v>285</v>
      </c>
      <c r="J41" s="21" t="s">
        <v>284</v>
      </c>
      <c r="K41" s="7" t="s">
        <v>175</v>
      </c>
      <c r="L41" s="13" t="s">
        <v>309</v>
      </c>
      <c r="N41" s="12" t="s">
        <v>308</v>
      </c>
      <c r="O41" s="7" t="s">
        <v>285</v>
      </c>
      <c r="P41" s="7" t="s">
        <v>284</v>
      </c>
      <c r="Q41" s="7" t="s">
        <v>248</v>
      </c>
      <c r="R41" s="21" t="s">
        <v>247</v>
      </c>
      <c r="S41" s="7" t="s">
        <v>175</v>
      </c>
      <c r="T41" s="13" t="s">
        <v>309</v>
      </c>
    </row>
    <row r="42" spans="6:20" x14ac:dyDescent="0.25">
      <c r="F42" s="12">
        <f>K39-G39-L39</f>
        <v>56392</v>
      </c>
      <c r="G42" s="7">
        <f t="shared" si="14"/>
        <v>22556</v>
      </c>
      <c r="H42" s="7">
        <f t="shared" ref="H42" si="65">F42+G42</f>
        <v>78948</v>
      </c>
      <c r="I42" s="7">
        <f t="shared" ref="I42" si="66">INT(H42*$O$4)</f>
        <v>18947</v>
      </c>
      <c r="J42" s="21">
        <f t="shared" ref="J42" si="67">H42+I42</f>
        <v>97895</v>
      </c>
      <c r="K42" s="7">
        <f>J42</f>
        <v>97895</v>
      </c>
      <c r="L42" s="13">
        <f t="shared" ref="L42" si="68">I30</f>
        <v>9738</v>
      </c>
      <c r="N42" s="12">
        <f>S39-Q39-T39</f>
        <v>23814</v>
      </c>
      <c r="O42" s="7">
        <f t="shared" ref="O42" si="69">INT(N42*$O$4)</f>
        <v>5715</v>
      </c>
      <c r="P42" s="7">
        <f t="shared" ref="P42" si="70">N42+O42</f>
        <v>29529</v>
      </c>
      <c r="Q42" s="7">
        <f t="shared" ref="Q42" si="71">INT(P42*$M$4)</f>
        <v>11811</v>
      </c>
      <c r="R42" s="21">
        <f t="shared" ref="R42" si="72">P42+Q42</f>
        <v>41340</v>
      </c>
      <c r="S42" s="7">
        <f t="shared" ref="S42" si="73">R42</f>
        <v>41340</v>
      </c>
      <c r="T42" s="13">
        <f t="shared" ref="T42" si="74">O30</f>
        <v>4079</v>
      </c>
    </row>
    <row r="43" spans="6:20" ht="19.2" customHeight="1" x14ac:dyDescent="0.25">
      <c r="F43" s="36" t="s">
        <v>319</v>
      </c>
      <c r="G43" s="26"/>
      <c r="H43" s="26"/>
      <c r="I43" s="26"/>
      <c r="J43" s="26"/>
      <c r="K43" s="26"/>
      <c r="L43" s="37"/>
      <c r="N43" s="36" t="s">
        <v>311</v>
      </c>
      <c r="O43" s="26"/>
      <c r="P43" s="26"/>
      <c r="Q43" s="26"/>
      <c r="R43" s="26"/>
      <c r="S43" s="26"/>
      <c r="T43" s="37"/>
    </row>
    <row r="44" spans="6:20" x14ac:dyDescent="0.25">
      <c r="F44" s="12" t="s">
        <v>308</v>
      </c>
      <c r="G44" s="7" t="s">
        <v>248</v>
      </c>
      <c r="H44" s="7" t="s">
        <v>247</v>
      </c>
      <c r="I44" s="7" t="s">
        <v>285</v>
      </c>
      <c r="J44" s="21" t="s">
        <v>284</v>
      </c>
      <c r="K44" s="7" t="s">
        <v>175</v>
      </c>
      <c r="L44" s="13" t="s">
        <v>309</v>
      </c>
      <c r="N44" s="12" t="s">
        <v>308</v>
      </c>
      <c r="O44" s="7" t="s">
        <v>285</v>
      </c>
      <c r="P44" s="7" t="s">
        <v>284</v>
      </c>
      <c r="Q44" s="7" t="s">
        <v>248</v>
      </c>
      <c r="R44" s="21" t="s">
        <v>247</v>
      </c>
      <c r="S44" s="7" t="s">
        <v>175</v>
      </c>
      <c r="T44" s="13" t="s">
        <v>309</v>
      </c>
    </row>
    <row r="45" spans="6:20" x14ac:dyDescent="0.25">
      <c r="F45" s="14">
        <f>K42-G42-L42</f>
        <v>65601</v>
      </c>
      <c r="G45" s="15">
        <f t="shared" si="14"/>
        <v>26240</v>
      </c>
      <c r="H45" s="15">
        <f t="shared" ref="H45" si="75">F45+G45</f>
        <v>91841</v>
      </c>
      <c r="I45" s="15">
        <f t="shared" ref="I45" si="76">INT(H45*$O$4)</f>
        <v>22041</v>
      </c>
      <c r="J45" s="17">
        <f t="shared" ref="J45" si="77">H45+I45</f>
        <v>113882</v>
      </c>
      <c r="K45" s="15">
        <f>J45</f>
        <v>113882</v>
      </c>
      <c r="L45" s="16">
        <f t="shared" ref="L45" si="78">I33</f>
        <v>11664</v>
      </c>
      <c r="N45" s="14">
        <f>S42-Q42-T42</f>
        <v>25450</v>
      </c>
      <c r="O45" s="15">
        <f t="shared" ref="O45" si="79">INT(N45*$O$4)</f>
        <v>6108</v>
      </c>
      <c r="P45" s="15">
        <f>N45+O45</f>
        <v>31558</v>
      </c>
      <c r="Q45" s="15">
        <f t="shared" ref="Q45" si="80">INT(P45*$M$4)</f>
        <v>12623</v>
      </c>
      <c r="R45" s="17">
        <f t="shared" ref="R45" si="81">P45+Q45</f>
        <v>44181</v>
      </c>
      <c r="S45" s="15">
        <f>R45</f>
        <v>44181</v>
      </c>
      <c r="T45" s="16">
        <f t="shared" ref="T45" si="82">O33</f>
        <v>4509</v>
      </c>
    </row>
    <row r="46" spans="6:20" x14ac:dyDescent="0.25">
      <c r="G46" s="26"/>
      <c r="H46" s="26"/>
      <c r="I46" s="26"/>
      <c r="J46" s="26"/>
      <c r="K46" s="26"/>
      <c r="L46" s="26"/>
      <c r="M46" s="7"/>
    </row>
    <row r="47" spans="6:20" x14ac:dyDescent="0.25">
      <c r="G47" s="7"/>
      <c r="H47" s="7"/>
      <c r="I47" s="7"/>
      <c r="J47" s="7"/>
      <c r="K47" s="7"/>
      <c r="L47" s="7"/>
      <c r="M47" s="7"/>
    </row>
    <row r="48" spans="6:20" x14ac:dyDescent="0.25">
      <c r="G48" s="7"/>
      <c r="H48" s="7"/>
      <c r="I48" s="7"/>
      <c r="J48" s="7"/>
      <c r="K48" s="7"/>
      <c r="L48" s="7"/>
      <c r="M48" s="7"/>
    </row>
    <row r="49" spans="7:13" x14ac:dyDescent="0.25">
      <c r="G49" s="26"/>
      <c r="H49" s="26"/>
      <c r="I49" s="26"/>
      <c r="J49" s="26"/>
      <c r="K49" s="26"/>
      <c r="L49" s="26"/>
      <c r="M49" s="7"/>
    </row>
    <row r="50" spans="7:13" x14ac:dyDescent="0.25">
      <c r="G50" s="7"/>
      <c r="H50" s="7"/>
      <c r="I50" s="7"/>
      <c r="J50" s="7"/>
      <c r="K50" s="7"/>
      <c r="L50" s="7"/>
      <c r="M50" s="7"/>
    </row>
    <row r="51" spans="7:13" x14ac:dyDescent="0.25">
      <c r="G51" s="7"/>
      <c r="H51" s="7"/>
      <c r="I51" s="7"/>
      <c r="J51" s="7"/>
      <c r="K51" s="7"/>
      <c r="L51" s="7"/>
      <c r="M51" s="7"/>
    </row>
    <row r="52" spans="7:13" x14ac:dyDescent="0.25">
      <c r="G52" s="26"/>
      <c r="H52" s="26"/>
      <c r="I52" s="26"/>
      <c r="J52" s="26"/>
      <c r="K52" s="26"/>
      <c r="L52" s="26"/>
      <c r="M52" s="7"/>
    </row>
    <row r="53" spans="7:13" x14ac:dyDescent="0.25">
      <c r="G53" s="7"/>
      <c r="H53" s="7"/>
      <c r="I53" s="7"/>
      <c r="J53" s="7"/>
      <c r="K53" s="7"/>
      <c r="L53" s="7"/>
      <c r="M53" s="7"/>
    </row>
    <row r="54" spans="7:13" x14ac:dyDescent="0.25">
      <c r="G54" s="7"/>
      <c r="H54" s="7"/>
      <c r="I54" s="7"/>
      <c r="J54" s="7"/>
      <c r="K54" s="7"/>
      <c r="L54" s="7"/>
      <c r="M54" s="7"/>
    </row>
    <row r="55" spans="7:13" x14ac:dyDescent="0.25">
      <c r="G55" s="26"/>
      <c r="H55" s="26"/>
      <c r="I55" s="26"/>
      <c r="J55" s="26"/>
      <c r="K55" s="26"/>
      <c r="L55" s="26"/>
      <c r="M55" s="7"/>
    </row>
    <row r="56" spans="7:13" x14ac:dyDescent="0.25">
      <c r="G56" s="7"/>
      <c r="H56" s="7"/>
      <c r="I56" s="7"/>
      <c r="J56" s="7"/>
      <c r="K56" s="7"/>
      <c r="L56" s="7"/>
      <c r="M56" s="7"/>
    </row>
    <row r="57" spans="7:13" x14ac:dyDescent="0.25">
      <c r="G57" s="7"/>
      <c r="H57" s="7"/>
      <c r="I57" s="7"/>
      <c r="J57" s="7"/>
      <c r="K57" s="7"/>
      <c r="L57" s="7"/>
      <c r="M57" s="7"/>
    </row>
    <row r="58" spans="7:13" x14ac:dyDescent="0.25">
      <c r="G58" s="26"/>
      <c r="H58" s="26"/>
      <c r="I58" s="26"/>
      <c r="J58" s="26"/>
      <c r="K58" s="26"/>
      <c r="L58" s="26"/>
      <c r="M58" s="7"/>
    </row>
    <row r="59" spans="7:13" x14ac:dyDescent="0.25">
      <c r="G59" s="7"/>
      <c r="H59" s="7"/>
      <c r="I59" s="7"/>
      <c r="J59" s="7"/>
      <c r="K59" s="7"/>
      <c r="L59" s="7"/>
      <c r="M59" s="7"/>
    </row>
    <row r="60" spans="7:13" x14ac:dyDescent="0.25">
      <c r="G60" s="7"/>
      <c r="H60" s="7"/>
      <c r="I60" s="7"/>
      <c r="J60" s="7"/>
      <c r="K60" s="7"/>
      <c r="L60" s="7"/>
      <c r="M60" s="7"/>
    </row>
    <row r="61" spans="7:13" x14ac:dyDescent="0.25">
      <c r="G61" s="26"/>
      <c r="H61" s="26"/>
      <c r="I61" s="26"/>
      <c r="J61" s="26"/>
      <c r="K61" s="26"/>
      <c r="L61" s="26"/>
      <c r="M61" s="7"/>
    </row>
    <row r="62" spans="7:13" x14ac:dyDescent="0.25">
      <c r="G62" s="7"/>
      <c r="H62" s="7"/>
      <c r="I62" s="7"/>
      <c r="J62" s="7"/>
      <c r="K62" s="7"/>
      <c r="L62" s="7"/>
      <c r="M62" s="7"/>
    </row>
    <row r="63" spans="7:13" x14ac:dyDescent="0.25">
      <c r="G63" s="7"/>
      <c r="H63" s="7"/>
      <c r="I63" s="7"/>
      <c r="J63" s="7"/>
      <c r="K63" s="7"/>
      <c r="L63" s="7"/>
      <c r="M63" s="7"/>
    </row>
    <row r="64" spans="7:13" x14ac:dyDescent="0.25">
      <c r="G64" s="26"/>
      <c r="H64" s="26"/>
      <c r="I64" s="26"/>
      <c r="J64" s="26"/>
      <c r="K64" s="26"/>
      <c r="L64" s="26"/>
      <c r="M64" s="7"/>
    </row>
    <row r="65" spans="7:13" x14ac:dyDescent="0.25">
      <c r="G65" s="7"/>
      <c r="H65" s="7"/>
      <c r="I65" s="7"/>
      <c r="J65" s="7"/>
      <c r="K65" s="7"/>
      <c r="L65" s="7"/>
      <c r="M65" s="7"/>
    </row>
    <row r="66" spans="7:13" x14ac:dyDescent="0.25">
      <c r="G66" s="7"/>
      <c r="H66" s="7"/>
      <c r="I66" s="7"/>
      <c r="J66" s="7"/>
      <c r="K66" s="7"/>
      <c r="L66" s="7"/>
      <c r="M66" s="7"/>
    </row>
    <row r="67" spans="7:13" x14ac:dyDescent="0.25">
      <c r="G67" s="26"/>
      <c r="H67" s="26"/>
      <c r="I67" s="26"/>
      <c r="J67" s="26"/>
      <c r="K67" s="26"/>
      <c r="L67" s="26"/>
      <c r="M67" s="7"/>
    </row>
    <row r="68" spans="7:13" x14ac:dyDescent="0.25">
      <c r="G68" s="7"/>
      <c r="H68" s="7"/>
      <c r="I68" s="7"/>
      <c r="J68" s="7"/>
      <c r="K68" s="7"/>
      <c r="L68" s="7"/>
      <c r="M68" s="7"/>
    </row>
    <row r="69" spans="7:13" x14ac:dyDescent="0.25">
      <c r="G69" s="7"/>
      <c r="H69" s="7"/>
      <c r="I69" s="7"/>
      <c r="J69" s="7"/>
      <c r="K69" s="7"/>
      <c r="L69" s="7"/>
      <c r="M69" s="7"/>
    </row>
    <row r="70" spans="7:13" x14ac:dyDescent="0.25">
      <c r="G70" s="26"/>
      <c r="H70" s="26"/>
      <c r="I70" s="26"/>
      <c r="J70" s="26"/>
      <c r="K70" s="26"/>
      <c r="L70" s="26"/>
      <c r="M70" s="7"/>
    </row>
    <row r="71" spans="7:13" x14ac:dyDescent="0.25">
      <c r="G71" s="7"/>
      <c r="H71" s="7"/>
      <c r="I71" s="7"/>
      <c r="J71" s="7"/>
      <c r="K71" s="7"/>
      <c r="L71" s="7"/>
      <c r="M71" s="7"/>
    </row>
    <row r="72" spans="7:13" x14ac:dyDescent="0.25">
      <c r="G72" s="7"/>
      <c r="H72" s="7"/>
      <c r="I72" s="7"/>
      <c r="J72" s="7"/>
      <c r="K72" s="7"/>
      <c r="L72" s="7"/>
      <c r="M72" s="7"/>
    </row>
    <row r="73" spans="7:13" x14ac:dyDescent="0.25">
      <c r="G73" s="26"/>
      <c r="H73" s="26"/>
      <c r="I73" s="26"/>
      <c r="J73" s="26"/>
      <c r="K73" s="26"/>
      <c r="L73" s="26"/>
      <c r="M73" s="7"/>
    </row>
    <row r="74" spans="7:13" x14ac:dyDescent="0.25">
      <c r="G74" s="7"/>
      <c r="H74" s="7"/>
      <c r="I74" s="7"/>
      <c r="J74" s="7"/>
      <c r="K74" s="7"/>
      <c r="L74" s="7"/>
      <c r="M74" s="7"/>
    </row>
    <row r="75" spans="7:13" x14ac:dyDescent="0.25">
      <c r="G75" s="7"/>
      <c r="H75" s="7"/>
      <c r="I75" s="7"/>
      <c r="J75" s="7"/>
      <c r="K75" s="7"/>
      <c r="L75" s="7"/>
      <c r="M75" s="7"/>
    </row>
    <row r="76" spans="7:13" x14ac:dyDescent="0.25">
      <c r="G76" s="26"/>
      <c r="H76" s="26"/>
      <c r="I76" s="26"/>
      <c r="J76" s="26"/>
      <c r="K76" s="26"/>
      <c r="L76" s="26"/>
      <c r="M76" s="7"/>
    </row>
    <row r="77" spans="7:13" x14ac:dyDescent="0.25">
      <c r="G77" s="7"/>
      <c r="H77" s="7"/>
      <c r="I77" s="7"/>
      <c r="J77" s="7"/>
      <c r="K77" s="7"/>
      <c r="L77" s="7"/>
      <c r="M77" s="7"/>
    </row>
    <row r="78" spans="7:13" x14ac:dyDescent="0.25">
      <c r="G78" s="7"/>
      <c r="H78" s="7"/>
      <c r="I78" s="7"/>
      <c r="J78" s="7"/>
      <c r="K78" s="7"/>
      <c r="L78" s="7"/>
      <c r="M78" s="7"/>
    </row>
    <row r="79" spans="7:13" x14ac:dyDescent="0.25">
      <c r="G79" s="26"/>
      <c r="H79" s="26"/>
      <c r="I79" s="26"/>
      <c r="J79" s="26"/>
      <c r="K79" s="26"/>
      <c r="L79" s="26"/>
      <c r="M79" s="7"/>
    </row>
    <row r="80" spans="7:13" x14ac:dyDescent="0.25">
      <c r="G80" s="7"/>
      <c r="H80" s="7"/>
      <c r="I80" s="7"/>
      <c r="J80" s="7"/>
      <c r="K80" s="7"/>
      <c r="L80" s="7"/>
      <c r="M80" s="7"/>
    </row>
    <row r="81" spans="7:13" x14ac:dyDescent="0.25">
      <c r="G81" s="7"/>
      <c r="H81" s="7"/>
      <c r="I81" s="7"/>
      <c r="J81" s="7"/>
      <c r="K81" s="7"/>
      <c r="L81" s="7"/>
      <c r="M81" s="7"/>
    </row>
    <row r="82" spans="7:13" x14ac:dyDescent="0.25">
      <c r="G82" s="26"/>
      <c r="H82" s="26"/>
      <c r="I82" s="26"/>
      <c r="J82" s="26"/>
      <c r="K82" s="26"/>
      <c r="L82" s="26"/>
      <c r="M82" s="7"/>
    </row>
    <row r="83" spans="7:13" x14ac:dyDescent="0.25">
      <c r="G83" s="7"/>
      <c r="H83" s="7"/>
      <c r="I83" s="7"/>
      <c r="J83" s="7"/>
      <c r="K83" s="7"/>
      <c r="L83" s="7"/>
      <c r="M83" s="7"/>
    </row>
    <row r="84" spans="7:13" x14ac:dyDescent="0.25">
      <c r="G84" s="7"/>
      <c r="H84" s="7"/>
      <c r="I84" s="7"/>
      <c r="J84" s="7"/>
      <c r="K84" s="7"/>
      <c r="L84" s="7"/>
      <c r="M84" s="7"/>
    </row>
    <row r="85" spans="7:13" x14ac:dyDescent="0.25">
      <c r="G85" s="26"/>
      <c r="H85" s="26"/>
      <c r="I85" s="26"/>
      <c r="J85" s="26"/>
      <c r="K85" s="26"/>
      <c r="L85" s="26"/>
      <c r="M85" s="7"/>
    </row>
    <row r="86" spans="7:13" x14ac:dyDescent="0.25">
      <c r="G86" s="7"/>
      <c r="H86" s="7"/>
      <c r="I86" s="7"/>
      <c r="J86" s="7"/>
      <c r="K86" s="7"/>
      <c r="L86" s="7"/>
      <c r="M86" s="7"/>
    </row>
    <row r="87" spans="7:13" x14ac:dyDescent="0.25">
      <c r="G87" s="7"/>
      <c r="H87" s="7"/>
      <c r="I87" s="7"/>
      <c r="J87" s="7"/>
      <c r="K87" s="7"/>
      <c r="L87" s="7"/>
      <c r="M87" s="7"/>
    </row>
    <row r="88" spans="7:13" x14ac:dyDescent="0.25">
      <c r="G88" s="26"/>
      <c r="H88" s="26"/>
      <c r="I88" s="26"/>
      <c r="J88" s="26"/>
      <c r="K88" s="26"/>
      <c r="L88" s="26"/>
      <c r="M88" s="7"/>
    </row>
    <row r="89" spans="7:13" x14ac:dyDescent="0.25">
      <c r="G89" s="7"/>
      <c r="H89" s="7"/>
      <c r="I89" s="7"/>
      <c r="J89" s="7"/>
      <c r="K89" s="7"/>
      <c r="L89" s="7"/>
      <c r="M89" s="7"/>
    </row>
    <row r="90" spans="7:13" x14ac:dyDescent="0.25">
      <c r="G90" s="7"/>
      <c r="H90" s="7"/>
      <c r="I90" s="7"/>
      <c r="J90" s="7"/>
      <c r="K90" s="7"/>
      <c r="L90" s="7"/>
      <c r="M90" s="7"/>
    </row>
    <row r="91" spans="7:13" x14ac:dyDescent="0.25">
      <c r="G91" s="26"/>
      <c r="H91" s="26"/>
      <c r="I91" s="26"/>
      <c r="J91" s="26"/>
      <c r="K91" s="26"/>
      <c r="L91" s="26"/>
      <c r="M91" s="7"/>
    </row>
    <row r="92" spans="7:13" x14ac:dyDescent="0.25">
      <c r="G92" s="7"/>
      <c r="H92" s="7"/>
      <c r="I92" s="7"/>
      <c r="J92" s="7"/>
      <c r="K92" s="7"/>
      <c r="L92" s="7"/>
      <c r="M92" s="7"/>
    </row>
    <row r="93" spans="7:13" x14ac:dyDescent="0.25">
      <c r="G93" s="7"/>
      <c r="H93" s="7"/>
      <c r="I93" s="7"/>
      <c r="J93" s="7"/>
      <c r="K93" s="7"/>
      <c r="L93" s="7"/>
      <c r="M93" s="7"/>
    </row>
    <row r="94" spans="7:13" x14ac:dyDescent="0.25">
      <c r="G94" s="26"/>
      <c r="H94" s="26"/>
      <c r="I94" s="26"/>
      <c r="J94" s="26"/>
      <c r="K94" s="26"/>
      <c r="L94" s="26"/>
      <c r="M94" s="7"/>
    </row>
    <row r="95" spans="7:13" x14ac:dyDescent="0.25">
      <c r="G95" s="7"/>
      <c r="H95" s="7"/>
      <c r="I95" s="7"/>
      <c r="J95" s="7"/>
      <c r="K95" s="7"/>
      <c r="L95" s="7"/>
      <c r="M95" s="7"/>
    </row>
    <row r="96" spans="7:13" x14ac:dyDescent="0.25">
      <c r="G96" s="7"/>
      <c r="H96" s="7"/>
      <c r="I96" s="7"/>
      <c r="J96" s="7"/>
      <c r="K96" s="7"/>
      <c r="L96" s="7"/>
      <c r="M96" s="7"/>
    </row>
    <row r="97" spans="7:13" x14ac:dyDescent="0.25">
      <c r="G97" s="26"/>
      <c r="H97" s="26"/>
      <c r="I97" s="26"/>
      <c r="J97" s="26"/>
      <c r="K97" s="26"/>
      <c r="L97" s="26"/>
      <c r="M97" s="7"/>
    </row>
    <row r="98" spans="7:13" x14ac:dyDescent="0.25">
      <c r="G98" s="7"/>
      <c r="H98" s="7"/>
      <c r="I98" s="7"/>
      <c r="J98" s="7"/>
      <c r="K98" s="7"/>
      <c r="L98" s="7"/>
      <c r="M98" s="7"/>
    </row>
    <row r="99" spans="7:13" x14ac:dyDescent="0.25">
      <c r="G99" s="7"/>
      <c r="H99" s="7"/>
      <c r="I99" s="7"/>
      <c r="J99" s="7"/>
      <c r="K99" s="7"/>
      <c r="L99" s="7"/>
      <c r="M99" s="7"/>
    </row>
    <row r="100" spans="7:13" x14ac:dyDescent="0.25">
      <c r="G100" s="26"/>
      <c r="H100" s="26"/>
      <c r="I100" s="26"/>
      <c r="J100" s="26"/>
      <c r="K100" s="26"/>
      <c r="L100" s="26"/>
      <c r="M100" s="7"/>
    </row>
    <row r="101" spans="7:13" x14ac:dyDescent="0.25">
      <c r="G101" s="7"/>
      <c r="H101" s="7"/>
      <c r="I101" s="7"/>
      <c r="J101" s="7"/>
      <c r="K101" s="7"/>
      <c r="L101" s="7"/>
      <c r="M101" s="7"/>
    </row>
    <row r="102" spans="7:13" x14ac:dyDescent="0.25">
      <c r="G102" s="7"/>
      <c r="H102" s="7"/>
      <c r="I102" s="7"/>
      <c r="J102" s="7"/>
      <c r="K102" s="7"/>
      <c r="L102" s="7"/>
      <c r="M102" s="7"/>
    </row>
    <row r="103" spans="7:13" x14ac:dyDescent="0.25">
      <c r="G103" s="26"/>
      <c r="H103" s="26"/>
      <c r="I103" s="26"/>
      <c r="J103" s="26"/>
      <c r="K103" s="26"/>
      <c r="L103" s="26"/>
      <c r="M103" s="7"/>
    </row>
    <row r="104" spans="7:13" x14ac:dyDescent="0.25">
      <c r="G104" s="7"/>
      <c r="H104" s="7"/>
      <c r="I104" s="7"/>
      <c r="J104" s="7"/>
      <c r="K104" s="7"/>
      <c r="L104" s="7"/>
      <c r="M104" s="7"/>
    </row>
    <row r="105" spans="7:13" x14ac:dyDescent="0.25">
      <c r="G105" s="7"/>
      <c r="H105" s="7"/>
      <c r="I105" s="7"/>
      <c r="J105" s="7"/>
      <c r="K105" s="7"/>
      <c r="L105" s="7"/>
      <c r="M105" s="7"/>
    </row>
    <row r="106" spans="7:13" x14ac:dyDescent="0.25">
      <c r="G106" s="26"/>
      <c r="H106" s="26"/>
      <c r="I106" s="26"/>
      <c r="J106" s="26"/>
      <c r="K106" s="26"/>
      <c r="L106" s="26"/>
      <c r="M106" s="7"/>
    </row>
    <row r="107" spans="7:13" x14ac:dyDescent="0.25">
      <c r="G107" s="7"/>
      <c r="H107" s="7"/>
      <c r="I107" s="7"/>
      <c r="J107" s="7"/>
      <c r="K107" s="7"/>
      <c r="L107" s="7"/>
      <c r="M107" s="7"/>
    </row>
    <row r="108" spans="7:13" x14ac:dyDescent="0.25">
      <c r="G108" s="7"/>
      <c r="H108" s="7"/>
      <c r="I108" s="7"/>
      <c r="J108" s="7"/>
      <c r="K108" s="7"/>
      <c r="L108" s="7"/>
      <c r="M108" s="7"/>
    </row>
  </sheetData>
  <mergeCells count="50">
    <mergeCell ref="I1:Q2"/>
    <mergeCell ref="G46:L46"/>
    <mergeCell ref="G49:L49"/>
    <mergeCell ref="G52:L52"/>
    <mergeCell ref="G55:L55"/>
    <mergeCell ref="F22:L22"/>
    <mergeCell ref="F25:L25"/>
    <mergeCell ref="F28:L28"/>
    <mergeCell ref="F31:L31"/>
    <mergeCell ref="F34:L34"/>
    <mergeCell ref="F37:L37"/>
    <mergeCell ref="F40:L40"/>
    <mergeCell ref="F43:L43"/>
    <mergeCell ref="F6:L6"/>
    <mergeCell ref="F7:L7"/>
    <mergeCell ref="F10:L10"/>
    <mergeCell ref="G91:L91"/>
    <mergeCell ref="G58:L58"/>
    <mergeCell ref="G61:L61"/>
    <mergeCell ref="G64:L64"/>
    <mergeCell ref="G67:L67"/>
    <mergeCell ref="G70:L70"/>
    <mergeCell ref="G73:L73"/>
    <mergeCell ref="G76:L76"/>
    <mergeCell ref="G79:L79"/>
    <mergeCell ref="G82:L82"/>
    <mergeCell ref="G85:L85"/>
    <mergeCell ref="G88:L88"/>
    <mergeCell ref="G94:L94"/>
    <mergeCell ref="G97:L97"/>
    <mergeCell ref="G100:L100"/>
    <mergeCell ref="G103:L103"/>
    <mergeCell ref="G106:L106"/>
    <mergeCell ref="F13:L13"/>
    <mergeCell ref="F16:L16"/>
    <mergeCell ref="F19:L19"/>
    <mergeCell ref="N40:T40"/>
    <mergeCell ref="N43:T43"/>
    <mergeCell ref="N19:T19"/>
    <mergeCell ref="N22:T22"/>
    <mergeCell ref="N25:T25"/>
    <mergeCell ref="N28:T28"/>
    <mergeCell ref="N31:T31"/>
    <mergeCell ref="N34:T34"/>
    <mergeCell ref="N37:T37"/>
    <mergeCell ref="N6:T6"/>
    <mergeCell ref="N7:T7"/>
    <mergeCell ref="N10:T10"/>
    <mergeCell ref="N13:T13"/>
    <mergeCell ref="N16:T1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2FFEA-6368-4798-A96B-201DC29111AD}">
  <dimension ref="C5:M20"/>
  <sheetViews>
    <sheetView zoomScaleNormal="100" workbookViewId="0">
      <selection activeCell="T106" sqref="T106"/>
    </sheetView>
  </sheetViews>
  <sheetFormatPr defaultRowHeight="13.8" x14ac:dyDescent="0.25"/>
  <cols>
    <col min="3" max="13" width="12.44140625" customWidth="1"/>
    <col min="15" max="20" width="16.109375" customWidth="1"/>
    <col min="24" max="30" width="14.21875" customWidth="1"/>
  </cols>
  <sheetData>
    <row r="5" spans="3:13" x14ac:dyDescent="0.25">
      <c r="F5" s="5"/>
      <c r="G5" s="5"/>
      <c r="H5" s="5"/>
      <c r="I5" s="5"/>
    </row>
    <row r="6" spans="3:13" x14ac:dyDescent="0.25">
      <c r="F6" s="5"/>
      <c r="G6" s="5"/>
      <c r="H6" s="5"/>
      <c r="I6" s="5"/>
    </row>
    <row r="7" spans="3:13" x14ac:dyDescent="0.25">
      <c r="F7" s="5"/>
      <c r="G7" s="5"/>
      <c r="H7" s="5"/>
      <c r="I7" s="5"/>
    </row>
    <row r="8" spans="3:13" x14ac:dyDescent="0.25">
      <c r="C8" s="39" t="s">
        <v>299</v>
      </c>
      <c r="D8" s="39"/>
      <c r="E8" s="39"/>
      <c r="F8" s="39"/>
      <c r="G8" s="39"/>
      <c r="H8" s="39"/>
      <c r="I8" s="39"/>
      <c r="J8" s="39"/>
      <c r="K8" s="39"/>
      <c r="L8" s="39"/>
      <c r="M8" s="39"/>
    </row>
    <row r="9" spans="3:13" x14ac:dyDescent="0.25">
      <c r="C9" s="2"/>
      <c r="D9" s="2"/>
      <c r="E9" s="2"/>
      <c r="F9" s="9" t="s">
        <v>300</v>
      </c>
      <c r="G9" s="9" t="s">
        <v>301</v>
      </c>
      <c r="H9" s="9" t="s">
        <v>302</v>
      </c>
      <c r="I9" s="5" t="s">
        <v>303</v>
      </c>
      <c r="J9" s="2"/>
      <c r="K9" s="9" t="s">
        <v>300</v>
      </c>
      <c r="L9" s="9" t="s">
        <v>301</v>
      </c>
      <c r="M9" s="9" t="s">
        <v>302</v>
      </c>
    </row>
    <row r="10" spans="3:13" x14ac:dyDescent="0.25">
      <c r="C10" s="39" t="s">
        <v>304</v>
      </c>
      <c r="D10" s="39"/>
      <c r="E10" s="39"/>
      <c r="F10" s="39"/>
      <c r="G10" s="39"/>
      <c r="H10" s="39"/>
      <c r="I10" s="39"/>
      <c r="J10" s="39"/>
      <c r="K10" s="39"/>
      <c r="L10" s="39"/>
      <c r="M10" s="39"/>
    </row>
    <row r="11" spans="3:13" x14ac:dyDescent="0.25">
      <c r="C11" s="2"/>
      <c r="D11" s="2"/>
      <c r="E11" s="2"/>
      <c r="F11" s="9"/>
      <c r="G11" s="9"/>
      <c r="H11" s="9"/>
      <c r="I11" s="9"/>
      <c r="J11" s="2"/>
      <c r="K11" s="2"/>
      <c r="L11" s="2"/>
      <c r="M11" s="2"/>
    </row>
    <row r="12" spans="3:13" x14ac:dyDescent="0.25">
      <c r="C12" s="2"/>
      <c r="D12" s="2"/>
      <c r="E12" s="10" t="s">
        <v>300</v>
      </c>
      <c r="F12" s="9" t="s">
        <v>301</v>
      </c>
      <c r="G12" s="9" t="s">
        <v>302</v>
      </c>
      <c r="H12" s="9" t="s">
        <v>302</v>
      </c>
      <c r="I12" s="5" t="s">
        <v>303</v>
      </c>
      <c r="J12" s="2"/>
      <c r="K12" s="9" t="s">
        <v>301</v>
      </c>
      <c r="L12" s="9" t="s">
        <v>302</v>
      </c>
      <c r="M12" s="9" t="s">
        <v>302</v>
      </c>
    </row>
    <row r="13" spans="3:13" x14ac:dyDescent="0.25">
      <c r="C13" s="39" t="s">
        <v>305</v>
      </c>
      <c r="D13" s="39"/>
      <c r="E13" s="39"/>
      <c r="F13" s="39"/>
      <c r="G13" s="39"/>
      <c r="H13" s="39"/>
      <c r="I13" s="39"/>
      <c r="J13" s="39"/>
      <c r="K13" s="39"/>
      <c r="L13" s="39"/>
      <c r="M13" s="39"/>
    </row>
    <row r="14" spans="3:13" x14ac:dyDescent="0.25">
      <c r="C14" s="10" t="s">
        <v>301</v>
      </c>
      <c r="D14" s="10" t="s">
        <v>302</v>
      </c>
      <c r="E14" s="10" t="s">
        <v>302</v>
      </c>
      <c r="F14" s="9" t="s">
        <v>300</v>
      </c>
      <c r="G14" s="9" t="s">
        <v>301</v>
      </c>
      <c r="H14" s="9" t="s">
        <v>302</v>
      </c>
      <c r="I14" s="5" t="s">
        <v>303</v>
      </c>
      <c r="J14" s="2"/>
      <c r="K14" s="9" t="s">
        <v>300</v>
      </c>
      <c r="L14" s="9" t="s">
        <v>301</v>
      </c>
      <c r="M14" s="9" t="s">
        <v>302</v>
      </c>
    </row>
    <row r="15" spans="3:13" x14ac:dyDescent="0.25">
      <c r="C15" s="2"/>
      <c r="D15" s="2"/>
      <c r="E15" s="2"/>
      <c r="F15" s="9"/>
      <c r="G15" s="9"/>
      <c r="H15" s="9"/>
      <c r="I15" s="9"/>
      <c r="J15" s="2"/>
      <c r="K15" s="2"/>
      <c r="L15" s="2"/>
      <c r="M15" s="2"/>
    </row>
    <row r="16" spans="3:13" x14ac:dyDescent="0.25">
      <c r="F16" s="5"/>
      <c r="G16" s="5"/>
      <c r="H16" s="5"/>
      <c r="I16" s="5"/>
    </row>
    <row r="17" spans="6:9" x14ac:dyDescent="0.25">
      <c r="F17" s="5"/>
      <c r="G17" s="5"/>
      <c r="H17" s="5"/>
      <c r="I17" s="5"/>
    </row>
    <row r="18" spans="6:9" x14ac:dyDescent="0.25">
      <c r="F18" s="5"/>
      <c r="G18" s="5"/>
      <c r="H18" s="5"/>
      <c r="I18" s="5"/>
    </row>
    <row r="19" spans="6:9" x14ac:dyDescent="0.25">
      <c r="F19" s="5"/>
      <c r="G19" s="5"/>
      <c r="H19" s="5"/>
      <c r="I19" s="5"/>
    </row>
    <row r="20" spans="6:9" x14ac:dyDescent="0.25">
      <c r="F20" s="5"/>
      <c r="G20" s="5"/>
      <c r="H20" s="5"/>
      <c r="I20" s="5"/>
    </row>
  </sheetData>
  <mergeCells count="3">
    <mergeCell ref="C8:M8"/>
    <mergeCell ref="C10:M10"/>
    <mergeCell ref="C13:M13"/>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34378-F587-4141-B9D4-B62241D19EF6}">
  <dimension ref="D1:N41"/>
  <sheetViews>
    <sheetView zoomScale="70" zoomScaleNormal="70" workbookViewId="0">
      <selection activeCell="V18" sqref="V18"/>
    </sheetView>
  </sheetViews>
  <sheetFormatPr defaultRowHeight="13.8" x14ac:dyDescent="0.25"/>
  <cols>
    <col min="4" max="14" width="9.77734375" style="5" customWidth="1"/>
  </cols>
  <sheetData>
    <row r="1" spans="4:14" x14ac:dyDescent="0.25">
      <c r="D1" s="42" t="s">
        <v>385</v>
      </c>
      <c r="E1" s="26"/>
      <c r="F1" s="26"/>
      <c r="G1" s="26"/>
      <c r="H1" s="26"/>
      <c r="I1" s="26"/>
      <c r="J1" s="26"/>
      <c r="K1" s="26"/>
    </row>
    <row r="2" spans="4:14" x14ac:dyDescent="0.25">
      <c r="D2" s="26"/>
      <c r="E2" s="26"/>
      <c r="F2" s="26"/>
      <c r="G2" s="26"/>
      <c r="H2" s="26"/>
      <c r="I2" s="26"/>
      <c r="J2" s="26"/>
      <c r="K2" s="26"/>
      <c r="L2" s="23" t="s">
        <v>387</v>
      </c>
      <c r="M2" s="23"/>
      <c r="N2" s="5">
        <v>0.42</v>
      </c>
    </row>
    <row r="3" spans="4:14" x14ac:dyDescent="0.25">
      <c r="D3" s="26"/>
      <c r="E3" s="26"/>
      <c r="F3" s="26"/>
      <c r="G3" s="26"/>
      <c r="H3" s="26"/>
      <c r="I3" s="26"/>
      <c r="J3" s="26"/>
      <c r="K3" s="26"/>
      <c r="L3" s="23" t="s">
        <v>388</v>
      </c>
      <c r="M3" s="23"/>
      <c r="N3" s="5">
        <v>50000</v>
      </c>
    </row>
    <row r="4" spans="4:14" x14ac:dyDescent="0.25">
      <c r="D4" s="26" t="s">
        <v>386</v>
      </c>
      <c r="E4" s="26"/>
      <c r="F4" s="26"/>
      <c r="G4" s="26"/>
      <c r="H4" s="26"/>
      <c r="I4" s="26"/>
      <c r="J4" s="26"/>
      <c r="K4" s="26"/>
    </row>
    <row r="7" spans="4:14" x14ac:dyDescent="0.25">
      <c r="E7" s="41" t="s">
        <v>393</v>
      </c>
      <c r="F7" s="26"/>
      <c r="G7" s="26"/>
      <c r="H7" s="26"/>
      <c r="I7" s="26"/>
      <c r="J7" s="26"/>
      <c r="K7" s="26"/>
    </row>
    <row r="8" spans="4:14" x14ac:dyDescent="0.25">
      <c r="E8" s="26"/>
      <c r="F8" s="26"/>
      <c r="G8" s="26"/>
      <c r="H8" s="26"/>
      <c r="I8" s="26"/>
      <c r="J8" s="26"/>
      <c r="K8" s="26"/>
    </row>
    <row r="9" spans="4:14" x14ac:dyDescent="0.25">
      <c r="E9" s="23" t="s">
        <v>299</v>
      </c>
      <c r="F9" s="23"/>
      <c r="G9" s="23"/>
      <c r="H9" s="23"/>
      <c r="I9" s="23"/>
      <c r="J9" s="23"/>
      <c r="K9" s="23"/>
      <c r="L9" s="23"/>
    </row>
    <row r="10" spans="4:14" x14ac:dyDescent="0.25">
      <c r="E10" s="5" t="s">
        <v>324</v>
      </c>
      <c r="F10" s="5" t="s">
        <v>389</v>
      </c>
      <c r="G10" s="5" t="s">
        <v>390</v>
      </c>
      <c r="H10" s="5" t="s">
        <v>173</v>
      </c>
      <c r="I10" s="5" t="s">
        <v>175</v>
      </c>
      <c r="J10" s="23" t="s">
        <v>391</v>
      </c>
      <c r="K10" s="23"/>
      <c r="L10" s="5" t="s">
        <v>395</v>
      </c>
    </row>
    <row r="11" spans="4:14" x14ac:dyDescent="0.25">
      <c r="E11" s="5">
        <f>$N$3</f>
        <v>50000</v>
      </c>
      <c r="F11" s="5">
        <f>INT(E11*$N$2)</f>
        <v>21000</v>
      </c>
      <c r="G11" s="5">
        <f>E11+F11</f>
        <v>71000</v>
      </c>
      <c r="H11" s="5">
        <v>0</v>
      </c>
      <c r="I11" s="5">
        <f>G11-H11</f>
        <v>71000</v>
      </c>
      <c r="J11" s="23" t="s">
        <v>392</v>
      </c>
      <c r="K11" s="23"/>
      <c r="L11" s="5">
        <f>I11/$E$11</f>
        <v>1.42</v>
      </c>
    </row>
    <row r="12" spans="4:14" x14ac:dyDescent="0.25">
      <c r="E12" s="23" t="s">
        <v>304</v>
      </c>
      <c r="F12" s="23"/>
      <c r="G12" s="23"/>
      <c r="H12" s="23"/>
      <c r="I12" s="23"/>
      <c r="J12" s="23"/>
      <c r="K12" s="23"/>
      <c r="L12" s="23"/>
    </row>
    <row r="13" spans="4:14" x14ac:dyDescent="0.25">
      <c r="E13" s="5" t="s">
        <v>324</v>
      </c>
      <c r="F13" s="5" t="s">
        <v>389</v>
      </c>
      <c r="G13" s="5" t="s">
        <v>390</v>
      </c>
      <c r="H13" s="5" t="s">
        <v>173</v>
      </c>
      <c r="I13" s="5" t="s">
        <v>175</v>
      </c>
      <c r="J13" s="23" t="s">
        <v>391</v>
      </c>
      <c r="K13" s="23"/>
    </row>
    <row r="14" spans="4:14" x14ac:dyDescent="0.25">
      <c r="E14" s="5">
        <f>I11</f>
        <v>71000</v>
      </c>
      <c r="F14" s="5">
        <f>INT(E14*$N$2)</f>
        <v>29820</v>
      </c>
      <c r="G14" s="5">
        <f>E14+F14</f>
        <v>100820</v>
      </c>
      <c r="H14" s="5">
        <f>0</f>
        <v>0</v>
      </c>
      <c r="I14" s="5">
        <f>G14-H14</f>
        <v>100820</v>
      </c>
      <c r="J14" s="40" t="s">
        <v>394</v>
      </c>
      <c r="K14" s="40"/>
      <c r="L14" s="5">
        <f>I14/$E$11</f>
        <v>2.0164</v>
      </c>
    </row>
    <row r="15" spans="4:14" x14ac:dyDescent="0.25">
      <c r="E15" s="23" t="s">
        <v>305</v>
      </c>
      <c r="F15" s="23"/>
      <c r="G15" s="23"/>
      <c r="H15" s="23"/>
      <c r="I15" s="23"/>
      <c r="J15" s="23"/>
      <c r="K15" s="23"/>
      <c r="L15" s="23"/>
    </row>
    <row r="16" spans="4:14" x14ac:dyDescent="0.25">
      <c r="E16" s="5" t="s">
        <v>324</v>
      </c>
      <c r="F16" s="5" t="s">
        <v>389</v>
      </c>
      <c r="G16" s="5" t="s">
        <v>390</v>
      </c>
      <c r="H16" s="5" t="s">
        <v>173</v>
      </c>
      <c r="I16" s="5" t="s">
        <v>175</v>
      </c>
      <c r="J16" s="23" t="s">
        <v>391</v>
      </c>
      <c r="K16" s="23"/>
    </row>
    <row r="17" spans="5:12" x14ac:dyDescent="0.25">
      <c r="E17" s="5">
        <f>I14</f>
        <v>100820</v>
      </c>
      <c r="F17" s="5">
        <f>INT(E17*$N$2)</f>
        <v>42344</v>
      </c>
      <c r="G17" s="5">
        <f>E17+F17</f>
        <v>143164</v>
      </c>
      <c r="H17" s="5">
        <f>F11</f>
        <v>21000</v>
      </c>
      <c r="I17" s="5">
        <f>G17-H17</f>
        <v>122164</v>
      </c>
      <c r="J17" s="40" t="s">
        <v>394</v>
      </c>
      <c r="K17" s="40"/>
      <c r="L17" s="5">
        <f>I17/$E$11</f>
        <v>2.4432800000000001</v>
      </c>
    </row>
    <row r="18" spans="5:12" x14ac:dyDescent="0.25">
      <c r="E18" s="23" t="s">
        <v>310</v>
      </c>
      <c r="F18" s="23"/>
      <c r="G18" s="23"/>
      <c r="H18" s="23"/>
      <c r="I18" s="23"/>
      <c r="J18" s="23"/>
      <c r="K18" s="23"/>
      <c r="L18" s="23"/>
    </row>
    <row r="19" spans="5:12" x14ac:dyDescent="0.25">
      <c r="E19" s="5" t="s">
        <v>324</v>
      </c>
      <c r="F19" s="5" t="s">
        <v>389</v>
      </c>
      <c r="G19" s="5" t="s">
        <v>390</v>
      </c>
      <c r="H19" s="5" t="s">
        <v>173</v>
      </c>
      <c r="I19" s="5" t="s">
        <v>175</v>
      </c>
      <c r="J19" s="23" t="s">
        <v>391</v>
      </c>
      <c r="K19" s="23"/>
    </row>
    <row r="20" spans="5:12" x14ac:dyDescent="0.25">
      <c r="E20" s="5">
        <f>I17</f>
        <v>122164</v>
      </c>
      <c r="F20" s="5">
        <f>INT(E20*$N$2)</f>
        <v>51308</v>
      </c>
      <c r="G20" s="5">
        <f>E20+F20</f>
        <v>173472</v>
      </c>
      <c r="H20" s="5">
        <f>F14</f>
        <v>29820</v>
      </c>
      <c r="I20" s="5">
        <f>G20-H20</f>
        <v>143652</v>
      </c>
      <c r="J20" s="40" t="s">
        <v>394</v>
      </c>
      <c r="K20" s="40"/>
      <c r="L20" s="5">
        <f>I20/$E$11</f>
        <v>2.87304</v>
      </c>
    </row>
    <row r="21" spans="5:12" x14ac:dyDescent="0.25">
      <c r="E21" s="23" t="s">
        <v>311</v>
      </c>
      <c r="F21" s="23"/>
      <c r="G21" s="23"/>
      <c r="H21" s="23"/>
      <c r="I21" s="23"/>
      <c r="J21" s="23"/>
      <c r="K21" s="23"/>
      <c r="L21" s="23"/>
    </row>
    <row r="22" spans="5:12" x14ac:dyDescent="0.25">
      <c r="E22" s="5" t="s">
        <v>324</v>
      </c>
      <c r="F22" s="5" t="s">
        <v>389</v>
      </c>
      <c r="G22" s="5" t="s">
        <v>390</v>
      </c>
      <c r="H22" s="5" t="s">
        <v>173</v>
      </c>
      <c r="I22" s="5" t="s">
        <v>175</v>
      </c>
      <c r="J22" s="23" t="s">
        <v>391</v>
      </c>
      <c r="K22" s="23"/>
    </row>
    <row r="23" spans="5:12" x14ac:dyDescent="0.25">
      <c r="E23" s="5">
        <f>I20</f>
        <v>143652</v>
      </c>
      <c r="F23" s="5">
        <f>INT(E23*$N$2)</f>
        <v>60333</v>
      </c>
      <c r="G23" s="5">
        <f>E23+F23</f>
        <v>203985</v>
      </c>
      <c r="H23" s="5">
        <f>F17</f>
        <v>42344</v>
      </c>
      <c r="I23" s="5">
        <f>G23-H23</f>
        <v>161641</v>
      </c>
      <c r="J23" s="40" t="s">
        <v>394</v>
      </c>
      <c r="K23" s="40"/>
      <c r="L23" s="5">
        <f>I23/$E$11</f>
        <v>3.2328199999999998</v>
      </c>
    </row>
    <row r="24" spans="5:12" x14ac:dyDescent="0.25">
      <c r="E24" s="23" t="s">
        <v>312</v>
      </c>
      <c r="F24" s="23"/>
      <c r="G24" s="23"/>
      <c r="H24" s="23"/>
      <c r="I24" s="23"/>
      <c r="J24" s="23"/>
      <c r="K24" s="23"/>
      <c r="L24" s="23"/>
    </row>
    <row r="25" spans="5:12" x14ac:dyDescent="0.25">
      <c r="E25" s="5" t="s">
        <v>324</v>
      </c>
      <c r="F25" s="5" t="s">
        <v>389</v>
      </c>
      <c r="G25" s="5" t="s">
        <v>390</v>
      </c>
      <c r="H25" s="5" t="s">
        <v>173</v>
      </c>
      <c r="I25" s="5" t="s">
        <v>175</v>
      </c>
      <c r="J25" s="23" t="s">
        <v>391</v>
      </c>
      <c r="K25" s="23"/>
    </row>
    <row r="26" spans="5:12" x14ac:dyDescent="0.25">
      <c r="E26" s="5">
        <f>I23</f>
        <v>161641</v>
      </c>
      <c r="F26" s="5">
        <f>INT(E26*$N$2)</f>
        <v>67889</v>
      </c>
      <c r="G26" s="5">
        <f>E26+F26</f>
        <v>229530</v>
      </c>
      <c r="H26" s="5">
        <f>F20</f>
        <v>51308</v>
      </c>
      <c r="I26" s="5">
        <f>G26-H26</f>
        <v>178222</v>
      </c>
      <c r="J26" s="40" t="s">
        <v>394</v>
      </c>
      <c r="K26" s="40"/>
      <c r="L26" s="5">
        <f>I26/$E$11</f>
        <v>3.5644399999999998</v>
      </c>
    </row>
    <row r="27" spans="5:12" x14ac:dyDescent="0.25">
      <c r="E27" s="23" t="s">
        <v>313</v>
      </c>
      <c r="F27" s="23"/>
      <c r="G27" s="23"/>
      <c r="H27" s="23"/>
      <c r="I27" s="23"/>
      <c r="J27" s="23"/>
      <c r="K27" s="23"/>
      <c r="L27" s="23"/>
    </row>
    <row r="28" spans="5:12" x14ac:dyDescent="0.25">
      <c r="E28" s="5" t="s">
        <v>324</v>
      </c>
      <c r="F28" s="5" t="s">
        <v>389</v>
      </c>
      <c r="G28" s="5" t="s">
        <v>390</v>
      </c>
      <c r="H28" s="5" t="s">
        <v>173</v>
      </c>
      <c r="I28" s="5" t="s">
        <v>175</v>
      </c>
      <c r="J28" s="23" t="s">
        <v>391</v>
      </c>
      <c r="K28" s="23"/>
    </row>
    <row r="29" spans="5:12" x14ac:dyDescent="0.25">
      <c r="E29" s="5">
        <f t="shared" ref="E29" si="0">I26</f>
        <v>178222</v>
      </c>
      <c r="F29" s="5">
        <f t="shared" ref="F29" si="1">INT(E29*$N$2)</f>
        <v>74853</v>
      </c>
      <c r="G29" s="5">
        <f t="shared" ref="G29" si="2">E29+F29</f>
        <v>253075</v>
      </c>
      <c r="H29" s="5">
        <f t="shared" ref="H29" si="3">F23</f>
        <v>60333</v>
      </c>
      <c r="I29" s="5">
        <f t="shared" ref="I29" si="4">G29-H29</f>
        <v>192742</v>
      </c>
      <c r="J29" s="40" t="s">
        <v>394</v>
      </c>
      <c r="K29" s="40"/>
      <c r="L29" s="5">
        <f t="shared" ref="L29" si="5">I29/$E$11</f>
        <v>3.8548399999999998</v>
      </c>
    </row>
    <row r="30" spans="5:12" x14ac:dyDescent="0.25">
      <c r="E30" s="23" t="s">
        <v>314</v>
      </c>
      <c r="F30" s="23"/>
      <c r="G30" s="23"/>
      <c r="H30" s="23"/>
      <c r="I30" s="23"/>
      <c r="J30" s="23"/>
      <c r="K30" s="23"/>
      <c r="L30" s="23"/>
    </row>
    <row r="31" spans="5:12" x14ac:dyDescent="0.25">
      <c r="E31" s="5" t="s">
        <v>324</v>
      </c>
      <c r="F31" s="5" t="s">
        <v>389</v>
      </c>
      <c r="G31" s="5" t="s">
        <v>390</v>
      </c>
      <c r="H31" s="5" t="s">
        <v>173</v>
      </c>
      <c r="I31" s="5" t="s">
        <v>175</v>
      </c>
      <c r="J31" s="23" t="s">
        <v>391</v>
      </c>
      <c r="K31" s="23"/>
    </row>
    <row r="32" spans="5:12" x14ac:dyDescent="0.25">
      <c r="E32" s="5">
        <f t="shared" ref="E32" si="6">I29</f>
        <v>192742</v>
      </c>
      <c r="F32" s="5">
        <f t="shared" ref="F32" si="7">INT(E32*$N$2)</f>
        <v>80951</v>
      </c>
      <c r="G32" s="5">
        <f t="shared" ref="G32" si="8">E32+F32</f>
        <v>273693</v>
      </c>
      <c r="H32" s="5">
        <f t="shared" ref="H32" si="9">F26</f>
        <v>67889</v>
      </c>
      <c r="I32" s="5">
        <f t="shared" ref="I32" si="10">G32-H32</f>
        <v>205804</v>
      </c>
      <c r="J32" s="40" t="s">
        <v>394</v>
      </c>
      <c r="K32" s="40"/>
      <c r="L32" s="5">
        <f t="shared" ref="L32" si="11">I32/$E$11</f>
        <v>4.1160800000000002</v>
      </c>
    </row>
    <row r="33" spans="5:12" x14ac:dyDescent="0.25">
      <c r="E33" s="23" t="s">
        <v>315</v>
      </c>
      <c r="F33" s="23"/>
      <c r="G33" s="23"/>
      <c r="H33" s="23"/>
      <c r="I33" s="23"/>
      <c r="J33" s="23"/>
      <c r="K33" s="23"/>
      <c r="L33" s="23"/>
    </row>
    <row r="34" spans="5:12" x14ac:dyDescent="0.25">
      <c r="E34" s="5" t="s">
        <v>324</v>
      </c>
      <c r="F34" s="5" t="s">
        <v>389</v>
      </c>
      <c r="G34" s="5" t="s">
        <v>390</v>
      </c>
      <c r="H34" s="5" t="s">
        <v>173</v>
      </c>
      <c r="I34" s="5" t="s">
        <v>175</v>
      </c>
      <c r="J34" s="23" t="s">
        <v>391</v>
      </c>
      <c r="K34" s="23"/>
    </row>
    <row r="35" spans="5:12" x14ac:dyDescent="0.25">
      <c r="E35" s="5">
        <f t="shared" ref="E35" si="12">I32</f>
        <v>205804</v>
      </c>
      <c r="F35" s="5">
        <f t="shared" ref="F35" si="13">INT(E35*$N$2)</f>
        <v>86437</v>
      </c>
      <c r="G35" s="5">
        <f t="shared" ref="G35" si="14">E35+F35</f>
        <v>292241</v>
      </c>
      <c r="H35" s="5">
        <f t="shared" ref="H35" si="15">F29</f>
        <v>74853</v>
      </c>
      <c r="I35" s="5">
        <f t="shared" ref="I35" si="16">G35-H35</f>
        <v>217388</v>
      </c>
      <c r="J35" s="40" t="s">
        <v>394</v>
      </c>
      <c r="K35" s="40"/>
      <c r="L35" s="5">
        <f t="shared" ref="L35" si="17">I35/$E$11</f>
        <v>4.3477600000000001</v>
      </c>
    </row>
    <row r="36" spans="5:12" x14ac:dyDescent="0.25">
      <c r="E36" s="23" t="s">
        <v>316</v>
      </c>
      <c r="F36" s="23"/>
      <c r="G36" s="23"/>
      <c r="H36" s="23"/>
      <c r="I36" s="23"/>
      <c r="J36" s="23"/>
      <c r="K36" s="23"/>
      <c r="L36" s="23"/>
    </row>
    <row r="37" spans="5:12" x14ac:dyDescent="0.25">
      <c r="E37" s="5" t="s">
        <v>324</v>
      </c>
      <c r="F37" s="5" t="s">
        <v>389</v>
      </c>
      <c r="G37" s="5" t="s">
        <v>390</v>
      </c>
      <c r="H37" s="5" t="s">
        <v>173</v>
      </c>
      <c r="I37" s="5" t="s">
        <v>175</v>
      </c>
      <c r="J37" s="23" t="s">
        <v>391</v>
      </c>
      <c r="K37" s="23"/>
    </row>
    <row r="38" spans="5:12" x14ac:dyDescent="0.25">
      <c r="E38" s="5">
        <f t="shared" ref="E38" si="18">I35</f>
        <v>217388</v>
      </c>
      <c r="F38" s="5">
        <f t="shared" ref="F38" si="19">INT(E38*$N$2)</f>
        <v>91302</v>
      </c>
      <c r="G38" s="5">
        <f t="shared" ref="G38" si="20">E38+F38</f>
        <v>308690</v>
      </c>
      <c r="H38" s="5">
        <f t="shared" ref="H38" si="21">F32</f>
        <v>80951</v>
      </c>
      <c r="I38" s="5">
        <f t="shared" ref="I38" si="22">G38-H38</f>
        <v>227739</v>
      </c>
      <c r="J38" s="40" t="s">
        <v>394</v>
      </c>
      <c r="K38" s="40"/>
      <c r="L38" s="5">
        <f t="shared" ref="L38" si="23">I38/$E$11</f>
        <v>4.5547800000000001</v>
      </c>
    </row>
    <row r="39" spans="5:12" x14ac:dyDescent="0.25">
      <c r="E39"/>
      <c r="F39"/>
      <c r="G39"/>
      <c r="H39"/>
      <c r="I39"/>
      <c r="J39"/>
      <c r="K39"/>
      <c r="L39"/>
    </row>
    <row r="40" spans="5:12" x14ac:dyDescent="0.25">
      <c r="E40"/>
      <c r="F40"/>
      <c r="G40"/>
      <c r="H40"/>
      <c r="I40"/>
      <c r="J40"/>
      <c r="K40"/>
      <c r="L40"/>
    </row>
    <row r="41" spans="5:12" x14ac:dyDescent="0.25">
      <c r="E41"/>
      <c r="F41"/>
      <c r="G41"/>
      <c r="H41"/>
      <c r="I41"/>
      <c r="J41"/>
      <c r="K41"/>
      <c r="L41"/>
    </row>
  </sheetData>
  <mergeCells count="35">
    <mergeCell ref="L2:M2"/>
    <mergeCell ref="L3:M3"/>
    <mergeCell ref="E7:K8"/>
    <mergeCell ref="J10:K10"/>
    <mergeCell ref="J11:K11"/>
    <mergeCell ref="J13:K13"/>
    <mergeCell ref="D1:K3"/>
    <mergeCell ref="D4:K4"/>
    <mergeCell ref="J29:K29"/>
    <mergeCell ref="J20:K20"/>
    <mergeCell ref="J22:K22"/>
    <mergeCell ref="J23:K23"/>
    <mergeCell ref="E9:L9"/>
    <mergeCell ref="E12:L12"/>
    <mergeCell ref="E15:L15"/>
    <mergeCell ref="E18:L18"/>
    <mergeCell ref="E21:L21"/>
    <mergeCell ref="J14:K14"/>
    <mergeCell ref="J16:K16"/>
    <mergeCell ref="J17:K17"/>
    <mergeCell ref="J19:K19"/>
    <mergeCell ref="E24:L24"/>
    <mergeCell ref="J25:K25"/>
    <mergeCell ref="J26:K26"/>
    <mergeCell ref="E27:L27"/>
    <mergeCell ref="J28:K28"/>
    <mergeCell ref="E36:L36"/>
    <mergeCell ref="J37:K37"/>
    <mergeCell ref="J38:K38"/>
    <mergeCell ref="E30:L30"/>
    <mergeCell ref="J31:K31"/>
    <mergeCell ref="J32:K32"/>
    <mergeCell ref="E33:L33"/>
    <mergeCell ref="J34:K34"/>
    <mergeCell ref="J35:K35"/>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A8856-AF03-4AB8-9F51-0B218A271000}">
  <dimension ref="A1:O45"/>
  <sheetViews>
    <sheetView topLeftCell="A19" workbookViewId="0">
      <selection activeCell="O35" sqref="O35"/>
    </sheetView>
  </sheetViews>
  <sheetFormatPr defaultRowHeight="13.8" x14ac:dyDescent="0.25"/>
  <cols>
    <col min="1" max="15" width="13.33203125" customWidth="1"/>
    <col min="16" max="16" width="8.88671875" customWidth="1"/>
  </cols>
  <sheetData>
    <row r="1" spans="1:15" x14ac:dyDescent="0.25">
      <c r="A1" s="5" t="s">
        <v>239</v>
      </c>
      <c r="B1" s="5">
        <v>1000</v>
      </c>
      <c r="C1" s="23" t="s">
        <v>241</v>
      </c>
      <c r="D1" s="23"/>
      <c r="E1" s="5">
        <v>1.42</v>
      </c>
      <c r="J1" s="5" t="s">
        <v>239</v>
      </c>
      <c r="K1" s="5">
        <v>1000</v>
      </c>
      <c r="L1" s="23" t="s">
        <v>241</v>
      </c>
      <c r="M1" s="23"/>
      <c r="N1" s="5">
        <v>0.42</v>
      </c>
    </row>
    <row r="2" spans="1:15" x14ac:dyDescent="0.25">
      <c r="A2" s="23" t="s">
        <v>244</v>
      </c>
      <c r="B2" s="23"/>
      <c r="C2" s="23"/>
      <c r="D2" s="23"/>
      <c r="E2" s="23"/>
      <c r="J2" s="23" t="s">
        <v>244</v>
      </c>
      <c r="K2" s="23"/>
      <c r="L2" s="23"/>
      <c r="M2" s="23"/>
      <c r="N2" s="23"/>
    </row>
    <row r="3" spans="1:15" x14ac:dyDescent="0.25">
      <c r="A3" s="26" t="s">
        <v>245</v>
      </c>
      <c r="B3" s="26"/>
      <c r="C3" s="26"/>
      <c r="D3" s="26"/>
      <c r="E3" s="26"/>
      <c r="F3" s="26"/>
      <c r="J3" s="26" t="s">
        <v>245</v>
      </c>
      <c r="K3" s="26"/>
      <c r="L3" s="26"/>
      <c r="M3" s="26"/>
      <c r="N3" s="26"/>
      <c r="O3" s="26"/>
    </row>
    <row r="4" spans="1:15" x14ac:dyDescent="0.25">
      <c r="A4" s="5" t="s">
        <v>246</v>
      </c>
      <c r="B4" s="5" t="s">
        <v>250</v>
      </c>
      <c r="C4" s="5" t="s">
        <v>251</v>
      </c>
      <c r="D4" s="5" t="s">
        <v>252</v>
      </c>
      <c r="E4" s="5" t="s">
        <v>175</v>
      </c>
      <c r="F4" s="5" t="s">
        <v>360</v>
      </c>
      <c r="J4" s="5" t="s">
        <v>246</v>
      </c>
      <c r="K4" s="5" t="s">
        <v>251</v>
      </c>
      <c r="L4" s="5" t="s">
        <v>250</v>
      </c>
      <c r="M4" s="5" t="s">
        <v>252</v>
      </c>
      <c r="N4" s="5" t="s">
        <v>175</v>
      </c>
      <c r="O4" s="5" t="s">
        <v>360</v>
      </c>
    </row>
    <row r="5" spans="1:15" x14ac:dyDescent="0.25">
      <c r="A5" s="5">
        <f>$B$1</f>
        <v>1000</v>
      </c>
      <c r="B5" s="5">
        <f>INT(A5*$E$1)</f>
        <v>1420</v>
      </c>
      <c r="C5" s="5">
        <f>B5-A5</f>
        <v>420</v>
      </c>
      <c r="D5" s="5">
        <v>0</v>
      </c>
      <c r="E5" s="5">
        <f>B5</f>
        <v>1420</v>
      </c>
      <c r="F5">
        <f>E5/$A$5</f>
        <v>1.42</v>
      </c>
      <c r="J5" s="5">
        <f>$K$1</f>
        <v>1000</v>
      </c>
      <c r="K5" s="5">
        <f>J5*$N$1</f>
        <v>420</v>
      </c>
      <c r="L5" s="5">
        <f>J5+K5</f>
        <v>1420</v>
      </c>
      <c r="M5" s="5">
        <v>0</v>
      </c>
      <c r="N5" s="5">
        <f>$L5-M5</f>
        <v>1420</v>
      </c>
      <c r="O5">
        <f>$N5/$J$5</f>
        <v>1.42</v>
      </c>
    </row>
    <row r="6" spans="1:15" x14ac:dyDescent="0.25">
      <c r="A6" s="26" t="s">
        <v>253</v>
      </c>
      <c r="B6" s="26"/>
      <c r="C6" s="26"/>
      <c r="D6" s="26"/>
      <c r="E6" s="26"/>
      <c r="F6" s="26"/>
      <c r="J6" s="26" t="s">
        <v>253</v>
      </c>
      <c r="K6" s="26"/>
      <c r="L6" s="26"/>
      <c r="M6" s="26"/>
      <c r="N6" s="26"/>
      <c r="O6" s="26"/>
    </row>
    <row r="7" spans="1:15" x14ac:dyDescent="0.25">
      <c r="A7" s="5" t="s">
        <v>246</v>
      </c>
      <c r="B7" s="5" t="s">
        <v>250</v>
      </c>
      <c r="C7" s="5" t="s">
        <v>251</v>
      </c>
      <c r="D7" s="5" t="s">
        <v>252</v>
      </c>
      <c r="E7" s="5" t="s">
        <v>175</v>
      </c>
      <c r="F7" s="5" t="s">
        <v>360</v>
      </c>
      <c r="J7" s="5" t="s">
        <v>246</v>
      </c>
      <c r="K7" s="5" t="s">
        <v>251</v>
      </c>
      <c r="L7" s="5" t="s">
        <v>250</v>
      </c>
      <c r="M7" s="5" t="s">
        <v>252</v>
      </c>
      <c r="N7" s="5" t="s">
        <v>175</v>
      </c>
      <c r="O7" s="5" t="s">
        <v>360</v>
      </c>
    </row>
    <row r="8" spans="1:15" x14ac:dyDescent="0.25">
      <c r="A8" s="5">
        <f>E5</f>
        <v>1420</v>
      </c>
      <c r="B8" s="5">
        <f>INT(A8*$E$1)</f>
        <v>2016</v>
      </c>
      <c r="C8" s="5">
        <f>B8-A8</f>
        <v>596</v>
      </c>
      <c r="D8" s="5">
        <v>0</v>
      </c>
      <c r="E8" s="5">
        <f>B8</f>
        <v>2016</v>
      </c>
      <c r="F8">
        <f>E8/$A$5</f>
        <v>2.016</v>
      </c>
      <c r="J8" s="5">
        <f>N5</f>
        <v>1420</v>
      </c>
      <c r="K8" s="5">
        <f>J8*$N$1</f>
        <v>596.4</v>
      </c>
      <c r="L8" s="5">
        <f>J8+K8</f>
        <v>2016.4</v>
      </c>
      <c r="M8" s="5">
        <v>0</v>
      </c>
      <c r="N8" s="5">
        <f>$L8-M8</f>
        <v>2016.4</v>
      </c>
      <c r="O8">
        <f>$N8/$J$5</f>
        <v>2.0164</v>
      </c>
    </row>
    <row r="9" spans="1:15" x14ac:dyDescent="0.25">
      <c r="A9" s="26" t="s">
        <v>254</v>
      </c>
      <c r="B9" s="26"/>
      <c r="C9" s="26"/>
      <c r="D9" s="26"/>
      <c r="E9" s="26"/>
      <c r="F9" s="26"/>
      <c r="J9" s="26" t="s">
        <v>254</v>
      </c>
      <c r="K9" s="26"/>
      <c r="L9" s="26"/>
      <c r="M9" s="26"/>
      <c r="N9" s="26"/>
      <c r="O9" s="26"/>
    </row>
    <row r="10" spans="1:15" x14ac:dyDescent="0.25">
      <c r="A10" s="5" t="s">
        <v>246</v>
      </c>
      <c r="B10" s="5" t="s">
        <v>250</v>
      </c>
      <c r="C10" s="5" t="s">
        <v>251</v>
      </c>
      <c r="D10" s="5" t="s">
        <v>252</v>
      </c>
      <c r="E10" s="5" t="s">
        <v>175</v>
      </c>
      <c r="F10" s="5" t="s">
        <v>360</v>
      </c>
      <c r="J10" s="5" t="s">
        <v>246</v>
      </c>
      <c r="K10" s="5" t="s">
        <v>251</v>
      </c>
      <c r="L10" s="5" t="s">
        <v>250</v>
      </c>
      <c r="M10" s="5" t="s">
        <v>252</v>
      </c>
      <c r="N10" s="5" t="s">
        <v>175</v>
      </c>
      <c r="O10" s="5" t="s">
        <v>360</v>
      </c>
    </row>
    <row r="11" spans="1:15" x14ac:dyDescent="0.25">
      <c r="A11" s="5">
        <f>E8</f>
        <v>2016</v>
      </c>
      <c r="B11" s="5">
        <f>INT(A11*$E$1)</f>
        <v>2862</v>
      </c>
      <c r="C11" s="5">
        <f>B11-A11</f>
        <v>846</v>
      </c>
      <c r="D11" s="5">
        <v>0</v>
      </c>
      <c r="E11" s="5">
        <f>B11</f>
        <v>2862</v>
      </c>
      <c r="F11">
        <f>E11/$A$5</f>
        <v>2.8620000000000001</v>
      </c>
      <c r="J11" s="5">
        <f>N8</f>
        <v>2016.4</v>
      </c>
      <c r="K11" s="5">
        <f>J11*$N$1</f>
        <v>846.88800000000003</v>
      </c>
      <c r="L11" s="5">
        <f>J11+K11</f>
        <v>2863.288</v>
      </c>
      <c r="M11" s="5">
        <v>0</v>
      </c>
      <c r="N11" s="5">
        <f>$L11-M11</f>
        <v>2863.288</v>
      </c>
      <c r="O11">
        <f>$N11/$J$5</f>
        <v>2.8632879999999998</v>
      </c>
    </row>
    <row r="12" spans="1:15" x14ac:dyDescent="0.25">
      <c r="A12" s="26" t="s">
        <v>255</v>
      </c>
      <c r="B12" s="26"/>
      <c r="C12" s="26"/>
      <c r="D12" s="26"/>
      <c r="E12" s="26"/>
      <c r="F12" s="26"/>
      <c r="J12" s="26" t="s">
        <v>255</v>
      </c>
      <c r="K12" s="26"/>
      <c r="L12" s="26"/>
      <c r="M12" s="26"/>
      <c r="N12" s="26"/>
      <c r="O12" s="26"/>
    </row>
    <row r="13" spans="1:15" x14ac:dyDescent="0.25">
      <c r="A13" s="5" t="s">
        <v>246</v>
      </c>
      <c r="B13" s="5" t="s">
        <v>250</v>
      </c>
      <c r="C13" s="5" t="s">
        <v>251</v>
      </c>
      <c r="D13" s="5" t="s">
        <v>252</v>
      </c>
      <c r="E13" s="5" t="s">
        <v>175</v>
      </c>
      <c r="F13" s="5" t="s">
        <v>360</v>
      </c>
      <c r="J13" s="5" t="s">
        <v>246</v>
      </c>
      <c r="K13" s="5" t="s">
        <v>251</v>
      </c>
      <c r="L13" s="5" t="s">
        <v>250</v>
      </c>
      <c r="M13" s="5" t="s">
        <v>252</v>
      </c>
      <c r="N13" s="5" t="s">
        <v>175</v>
      </c>
      <c r="O13" s="5" t="s">
        <v>360</v>
      </c>
    </row>
    <row r="14" spans="1:15" x14ac:dyDescent="0.25">
      <c r="A14" s="5">
        <f>E11</f>
        <v>2862</v>
      </c>
      <c r="B14" s="5">
        <f>INT(A14*$E$1-C5)</f>
        <v>3644</v>
      </c>
      <c r="C14" s="5">
        <f>B14-A14</f>
        <v>782</v>
      </c>
      <c r="D14" s="5">
        <f>C5</f>
        <v>420</v>
      </c>
      <c r="E14" s="5">
        <f>B14</f>
        <v>3644</v>
      </c>
      <c r="F14">
        <f>E14/$A$5</f>
        <v>3.6440000000000001</v>
      </c>
      <c r="J14" s="5">
        <f>N11</f>
        <v>2863.288</v>
      </c>
      <c r="K14" s="5">
        <f>J14*$N$1</f>
        <v>1202.58096</v>
      </c>
      <c r="L14" s="5">
        <f>J14+K14</f>
        <v>4065.8689599999998</v>
      </c>
      <c r="M14" s="5">
        <f>$K5</f>
        <v>420</v>
      </c>
      <c r="N14" s="5">
        <f>$L14-M14</f>
        <v>3645.8689599999998</v>
      </c>
      <c r="O14">
        <f>$N14/$J$5</f>
        <v>3.6458689599999996</v>
      </c>
    </row>
    <row r="15" spans="1:15" x14ac:dyDescent="0.25">
      <c r="A15" s="26" t="s">
        <v>256</v>
      </c>
      <c r="B15" s="26"/>
      <c r="C15" s="26"/>
      <c r="D15" s="26"/>
      <c r="E15" s="26"/>
      <c r="F15" s="26"/>
      <c r="J15" s="26" t="s">
        <v>256</v>
      </c>
      <c r="K15" s="26"/>
      <c r="L15" s="26"/>
      <c r="M15" s="26"/>
      <c r="N15" s="26"/>
      <c r="O15" s="26"/>
    </row>
    <row r="16" spans="1:15" x14ac:dyDescent="0.25">
      <c r="A16" s="5" t="s">
        <v>246</v>
      </c>
      <c r="B16" s="5" t="s">
        <v>250</v>
      </c>
      <c r="C16" s="5" t="s">
        <v>251</v>
      </c>
      <c r="D16" s="5" t="s">
        <v>252</v>
      </c>
      <c r="E16" s="5" t="s">
        <v>175</v>
      </c>
      <c r="F16" s="5" t="s">
        <v>360</v>
      </c>
      <c r="J16" s="5" t="s">
        <v>246</v>
      </c>
      <c r="K16" s="5" t="s">
        <v>251</v>
      </c>
      <c r="L16" s="5" t="s">
        <v>250</v>
      </c>
      <c r="M16" s="5" t="s">
        <v>252</v>
      </c>
      <c r="N16" s="5" t="s">
        <v>175</v>
      </c>
      <c r="O16" s="5" t="s">
        <v>360</v>
      </c>
    </row>
    <row r="17" spans="1:15" x14ac:dyDescent="0.25">
      <c r="A17" s="5">
        <f>E14</f>
        <v>3644</v>
      </c>
      <c r="B17" s="5">
        <f>INT(A17*$E$1-C8)</f>
        <v>4578</v>
      </c>
      <c r="C17" s="5">
        <f>B17-A17</f>
        <v>934</v>
      </c>
      <c r="D17" s="5">
        <f>C8</f>
        <v>596</v>
      </c>
      <c r="E17" s="5">
        <f>B17</f>
        <v>4578</v>
      </c>
      <c r="F17">
        <f>E17/$A$5</f>
        <v>4.5780000000000003</v>
      </c>
      <c r="J17" s="5">
        <f>N14</f>
        <v>3645.8689599999998</v>
      </c>
      <c r="K17" s="5">
        <f>J17*$N$1</f>
        <v>1531.2649631999998</v>
      </c>
      <c r="L17" s="5">
        <f>J17+K17</f>
        <v>5177.1339231999991</v>
      </c>
      <c r="M17" s="5">
        <f>$K8</f>
        <v>596.4</v>
      </c>
      <c r="N17" s="5">
        <f>$L17-M17</f>
        <v>4580.7339231999995</v>
      </c>
      <c r="O17">
        <f>$N17/$J$5</f>
        <v>4.5807339231999995</v>
      </c>
    </row>
    <row r="18" spans="1:15" x14ac:dyDescent="0.25">
      <c r="A18" s="26" t="s">
        <v>257</v>
      </c>
      <c r="B18" s="26"/>
      <c r="C18" s="26"/>
      <c r="D18" s="26"/>
      <c r="E18" s="26"/>
      <c r="F18" s="26"/>
      <c r="J18" s="26" t="s">
        <v>257</v>
      </c>
      <c r="K18" s="26"/>
      <c r="L18" s="26"/>
      <c r="M18" s="26"/>
      <c r="N18" s="26"/>
      <c r="O18" s="26"/>
    </row>
    <row r="19" spans="1:15" x14ac:dyDescent="0.25">
      <c r="A19" s="5" t="s">
        <v>246</v>
      </c>
      <c r="B19" s="5" t="s">
        <v>250</v>
      </c>
      <c r="C19" s="5" t="s">
        <v>251</v>
      </c>
      <c r="D19" s="5" t="s">
        <v>252</v>
      </c>
      <c r="E19" s="5" t="s">
        <v>175</v>
      </c>
      <c r="F19" s="5" t="s">
        <v>360</v>
      </c>
      <c r="J19" s="5" t="s">
        <v>246</v>
      </c>
      <c r="K19" s="5" t="s">
        <v>251</v>
      </c>
      <c r="L19" s="5" t="s">
        <v>250</v>
      </c>
      <c r="M19" s="5" t="s">
        <v>252</v>
      </c>
      <c r="N19" s="5" t="s">
        <v>175</v>
      </c>
      <c r="O19" s="5" t="s">
        <v>360</v>
      </c>
    </row>
    <row r="20" spans="1:15" x14ac:dyDescent="0.25">
      <c r="A20" s="5">
        <f>E17</f>
        <v>4578</v>
      </c>
      <c r="B20" s="5">
        <f>INT(A20*$E$1-C11)</f>
        <v>5654</v>
      </c>
      <c r="C20" s="5">
        <f>B20-A20</f>
        <v>1076</v>
      </c>
      <c r="D20" s="5">
        <f>C11</f>
        <v>846</v>
      </c>
      <c r="E20" s="5">
        <f>B20</f>
        <v>5654</v>
      </c>
      <c r="F20">
        <f>E20/$A$5</f>
        <v>5.6539999999999999</v>
      </c>
      <c r="J20" s="5">
        <f>N17</f>
        <v>4580.7339231999995</v>
      </c>
      <c r="K20" s="5">
        <f>J20*$N$1</f>
        <v>1923.9082477439997</v>
      </c>
      <c r="L20" s="5">
        <f>J20+K20</f>
        <v>6504.6421709439992</v>
      </c>
      <c r="M20" s="5">
        <f>$K11</f>
        <v>846.88800000000003</v>
      </c>
      <c r="N20" s="5">
        <f>$L20-M20</f>
        <v>5657.7541709439993</v>
      </c>
      <c r="O20">
        <f>$N20/$J$5</f>
        <v>5.6577541709439991</v>
      </c>
    </row>
    <row r="21" spans="1:15" x14ac:dyDescent="0.25">
      <c r="A21" s="26" t="s">
        <v>258</v>
      </c>
      <c r="B21" s="26"/>
      <c r="C21" s="26"/>
      <c r="D21" s="26"/>
      <c r="E21" s="26"/>
      <c r="F21" s="26"/>
      <c r="J21" s="26" t="s">
        <v>258</v>
      </c>
      <c r="K21" s="26"/>
      <c r="L21" s="26"/>
      <c r="M21" s="26"/>
      <c r="N21" s="26"/>
      <c r="O21" s="26"/>
    </row>
    <row r="22" spans="1:15" x14ac:dyDescent="0.25">
      <c r="A22" s="5" t="s">
        <v>246</v>
      </c>
      <c r="B22" s="5" t="s">
        <v>250</v>
      </c>
      <c r="C22" s="5" t="s">
        <v>251</v>
      </c>
      <c r="D22" s="5" t="s">
        <v>252</v>
      </c>
      <c r="E22" s="5" t="s">
        <v>175</v>
      </c>
      <c r="F22" s="5" t="s">
        <v>360</v>
      </c>
      <c r="J22" s="5" t="s">
        <v>246</v>
      </c>
      <c r="K22" s="5" t="s">
        <v>251</v>
      </c>
      <c r="L22" s="5" t="s">
        <v>250</v>
      </c>
      <c r="M22" s="5" t="s">
        <v>252</v>
      </c>
      <c r="N22" s="5" t="s">
        <v>175</v>
      </c>
      <c r="O22" s="5" t="s">
        <v>360</v>
      </c>
    </row>
    <row r="23" spans="1:15" x14ac:dyDescent="0.25">
      <c r="A23" s="5">
        <f t="shared" ref="A23" si="0">E20</f>
        <v>5654</v>
      </c>
      <c r="B23" s="5">
        <f t="shared" ref="B23" si="1">INT(A23*$E$1-C14)</f>
        <v>7246</v>
      </c>
      <c r="C23" s="5">
        <f t="shared" ref="C23" si="2">B23-A23</f>
        <v>1592</v>
      </c>
      <c r="D23" s="5">
        <f t="shared" ref="D23" si="3">C14</f>
        <v>782</v>
      </c>
      <c r="E23" s="5">
        <f t="shared" ref="E23" si="4">B23</f>
        <v>7246</v>
      </c>
      <c r="F23">
        <f t="shared" ref="F23" si="5">E23/$A$5</f>
        <v>7.2460000000000004</v>
      </c>
      <c r="J23" s="5">
        <f t="shared" ref="J23" si="6">N20</f>
        <v>5657.7541709439993</v>
      </c>
      <c r="K23" s="5">
        <f t="shared" ref="K23" si="7">J23*$N$1</f>
        <v>2376.2567517964794</v>
      </c>
      <c r="L23" s="5">
        <f t="shared" ref="L23" si="8">J23+K23</f>
        <v>8034.0109227404791</v>
      </c>
      <c r="M23" s="5">
        <f t="shared" ref="M23" si="9">$K14</f>
        <v>1202.58096</v>
      </c>
      <c r="N23" s="5">
        <f t="shared" ref="N23" si="10">$L23-M23</f>
        <v>6831.4299627404789</v>
      </c>
      <c r="O23">
        <f t="shared" ref="O23" si="11">$N23/$J$5</f>
        <v>6.8314299627404793</v>
      </c>
    </row>
    <row r="24" spans="1:15" x14ac:dyDescent="0.25">
      <c r="A24" s="26" t="s">
        <v>259</v>
      </c>
      <c r="B24" s="26"/>
      <c r="C24" s="26"/>
      <c r="D24" s="26"/>
      <c r="E24" s="26"/>
      <c r="F24" s="26"/>
      <c r="J24" s="26" t="s">
        <v>259</v>
      </c>
      <c r="K24" s="26"/>
      <c r="L24" s="26"/>
      <c r="M24" s="26"/>
      <c r="N24" s="26"/>
      <c r="O24" s="26"/>
    </row>
    <row r="25" spans="1:15" x14ac:dyDescent="0.25">
      <c r="A25" s="5" t="s">
        <v>246</v>
      </c>
      <c r="B25" s="5" t="s">
        <v>250</v>
      </c>
      <c r="C25" s="5" t="s">
        <v>251</v>
      </c>
      <c r="D25" s="5" t="s">
        <v>252</v>
      </c>
      <c r="E25" s="5" t="s">
        <v>175</v>
      </c>
      <c r="F25" s="5" t="s">
        <v>360</v>
      </c>
      <c r="J25" s="5" t="s">
        <v>246</v>
      </c>
      <c r="K25" s="5" t="s">
        <v>251</v>
      </c>
      <c r="L25" s="5" t="s">
        <v>250</v>
      </c>
      <c r="M25" s="5" t="s">
        <v>252</v>
      </c>
      <c r="N25" s="5" t="s">
        <v>175</v>
      </c>
      <c r="O25" s="5" t="s">
        <v>360</v>
      </c>
    </row>
    <row r="26" spans="1:15" x14ac:dyDescent="0.25">
      <c r="A26" s="5">
        <f t="shared" ref="A26" si="12">E23</f>
        <v>7246</v>
      </c>
      <c r="B26" s="5">
        <f t="shared" ref="B26" si="13">INT(A26*$E$1-C17)</f>
        <v>9355</v>
      </c>
      <c r="C26" s="5">
        <f t="shared" ref="C26" si="14">B26-A26</f>
        <v>2109</v>
      </c>
      <c r="D26" s="5">
        <f t="shared" ref="D26" si="15">C17</f>
        <v>934</v>
      </c>
      <c r="E26" s="5">
        <f t="shared" ref="E26" si="16">B26</f>
        <v>9355</v>
      </c>
      <c r="F26">
        <f t="shared" ref="F26" si="17">E26/$A$5</f>
        <v>9.3550000000000004</v>
      </c>
      <c r="J26" s="5">
        <f t="shared" ref="J26" si="18">N23</f>
        <v>6831.4299627404789</v>
      </c>
      <c r="K26" s="5">
        <f t="shared" ref="K26" si="19">J26*$N$1</f>
        <v>2869.200584351001</v>
      </c>
      <c r="L26" s="5">
        <f t="shared" ref="L26" si="20">J26+K26</f>
        <v>9700.6305470914795</v>
      </c>
      <c r="M26" s="5">
        <f t="shared" ref="M26" si="21">$K17</f>
        <v>1531.2649631999998</v>
      </c>
      <c r="N26" s="5">
        <f t="shared" ref="N26" si="22">$L26-M26</f>
        <v>8169.3655838914801</v>
      </c>
      <c r="O26">
        <f t="shared" ref="O26" si="23">$N26/$J$5</f>
        <v>8.16936558389148</v>
      </c>
    </row>
    <row r="27" spans="1:15" x14ac:dyDescent="0.25">
      <c r="A27" s="26" t="s">
        <v>260</v>
      </c>
      <c r="B27" s="26"/>
      <c r="C27" s="26"/>
      <c r="D27" s="26"/>
      <c r="E27" s="26"/>
      <c r="F27" s="26"/>
      <c r="J27" s="26" t="s">
        <v>260</v>
      </c>
      <c r="K27" s="26"/>
      <c r="L27" s="26"/>
      <c r="M27" s="26"/>
      <c r="N27" s="26"/>
      <c r="O27" s="26"/>
    </row>
    <row r="28" spans="1:15" x14ac:dyDescent="0.25">
      <c r="A28" s="5" t="s">
        <v>246</v>
      </c>
      <c r="B28" s="5" t="s">
        <v>250</v>
      </c>
      <c r="C28" s="5" t="s">
        <v>251</v>
      </c>
      <c r="D28" s="5" t="s">
        <v>252</v>
      </c>
      <c r="E28" s="5" t="s">
        <v>175</v>
      </c>
      <c r="F28" s="5" t="s">
        <v>360</v>
      </c>
      <c r="J28" s="5" t="s">
        <v>246</v>
      </c>
      <c r="K28" s="5" t="s">
        <v>251</v>
      </c>
      <c r="L28" s="5" t="s">
        <v>250</v>
      </c>
      <c r="M28" s="5" t="s">
        <v>252</v>
      </c>
      <c r="N28" s="5" t="s">
        <v>175</v>
      </c>
      <c r="O28" s="5" t="s">
        <v>360</v>
      </c>
    </row>
    <row r="29" spans="1:15" x14ac:dyDescent="0.25">
      <c r="A29" s="5">
        <f t="shared" ref="A29" si="24">E26</f>
        <v>9355</v>
      </c>
      <c r="B29" s="5">
        <f t="shared" ref="B29" si="25">INT(A29*$E$1-C20)</f>
        <v>12208</v>
      </c>
      <c r="C29" s="5">
        <f t="shared" ref="C29" si="26">B29-A29</f>
        <v>2853</v>
      </c>
      <c r="D29" s="5">
        <f t="shared" ref="D29" si="27">C20</f>
        <v>1076</v>
      </c>
      <c r="E29" s="5">
        <f t="shared" ref="E29" si="28">B29</f>
        <v>12208</v>
      </c>
      <c r="F29">
        <f t="shared" ref="F29" si="29">E29/$A$5</f>
        <v>12.208</v>
      </c>
      <c r="J29" s="5">
        <f t="shared" ref="J29" si="30">N26</f>
        <v>8169.3655838914801</v>
      </c>
      <c r="K29" s="5">
        <f t="shared" ref="K29" si="31">J29*$N$1</f>
        <v>3431.1335452344215</v>
      </c>
      <c r="L29" s="5">
        <f t="shared" ref="L29" si="32">J29+K29</f>
        <v>11600.499129125901</v>
      </c>
      <c r="M29" s="5">
        <f t="shared" ref="M29" si="33">$K20</f>
        <v>1923.9082477439997</v>
      </c>
      <c r="N29" s="5">
        <f t="shared" ref="N29" si="34">$L29-M29</f>
        <v>9676.5908813819005</v>
      </c>
      <c r="O29">
        <f t="shared" ref="O29" si="35">$N29/$J$5</f>
        <v>9.6765908813818999</v>
      </c>
    </row>
    <row r="30" spans="1:15" x14ac:dyDescent="0.25">
      <c r="A30" s="26" t="s">
        <v>323</v>
      </c>
      <c r="B30" s="26"/>
      <c r="C30" s="26"/>
      <c r="D30" s="26"/>
      <c r="E30" s="26"/>
      <c r="F30" s="26"/>
      <c r="J30" s="26" t="s">
        <v>323</v>
      </c>
      <c r="K30" s="26"/>
      <c r="L30" s="26"/>
      <c r="M30" s="26"/>
      <c r="N30" s="26"/>
      <c r="O30" s="26"/>
    </row>
    <row r="31" spans="1:15" x14ac:dyDescent="0.25">
      <c r="A31" s="5" t="s">
        <v>246</v>
      </c>
      <c r="B31" s="5" t="s">
        <v>250</v>
      </c>
      <c r="C31" s="5" t="s">
        <v>251</v>
      </c>
      <c r="D31" s="5" t="s">
        <v>252</v>
      </c>
      <c r="E31" s="5" t="s">
        <v>175</v>
      </c>
      <c r="F31" s="5" t="s">
        <v>360</v>
      </c>
      <c r="J31" s="5" t="s">
        <v>246</v>
      </c>
      <c r="K31" s="5" t="s">
        <v>251</v>
      </c>
      <c r="L31" s="5" t="s">
        <v>250</v>
      </c>
      <c r="M31" s="5" t="s">
        <v>252</v>
      </c>
      <c r="N31" s="5" t="s">
        <v>175</v>
      </c>
      <c r="O31" s="5" t="s">
        <v>360</v>
      </c>
    </row>
    <row r="32" spans="1:15" x14ac:dyDescent="0.25">
      <c r="A32" s="5">
        <f t="shared" ref="A32" si="36">E29</f>
        <v>12208</v>
      </c>
      <c r="B32" s="5">
        <f t="shared" ref="B32" si="37">INT(A32*$E$1-C23)</f>
        <v>15743</v>
      </c>
      <c r="C32" s="5">
        <f t="shared" ref="C32" si="38">B32-A32</f>
        <v>3535</v>
      </c>
      <c r="D32" s="5">
        <f t="shared" ref="D32" si="39">C23</f>
        <v>1592</v>
      </c>
      <c r="E32" s="5">
        <f t="shared" ref="E32" si="40">B32</f>
        <v>15743</v>
      </c>
      <c r="F32">
        <f t="shared" ref="F32" si="41">E32/$A$5</f>
        <v>15.743</v>
      </c>
      <c r="J32" s="5">
        <f t="shared" ref="J32" si="42">N29</f>
        <v>9676.5908813819005</v>
      </c>
      <c r="K32" s="5">
        <f t="shared" ref="K32" si="43">J32*$N$1</f>
        <v>4064.1681701803982</v>
      </c>
      <c r="L32" s="5">
        <f t="shared" ref="L32" si="44">J32+K32</f>
        <v>13740.759051562298</v>
      </c>
      <c r="M32" s="5">
        <f t="shared" ref="M32" si="45">$K23</f>
        <v>2376.2567517964794</v>
      </c>
      <c r="N32" s="5">
        <f t="shared" ref="N32" si="46">$L32-M32</f>
        <v>11364.502299765818</v>
      </c>
      <c r="O32">
        <f t="shared" ref="O32" si="47">$N32/$J$5</f>
        <v>11.364502299765817</v>
      </c>
    </row>
    <row r="34" spans="1:14" x14ac:dyDescent="0.25">
      <c r="A34" s="43" t="s">
        <v>381</v>
      </c>
      <c r="B34" s="44"/>
      <c r="E34" s="28" t="s">
        <v>383</v>
      </c>
      <c r="F34" s="28"/>
      <c r="G34" s="28"/>
      <c r="H34" s="28"/>
      <c r="I34" s="28"/>
      <c r="J34" s="28"/>
      <c r="K34" s="28"/>
      <c r="M34" s="45" t="s">
        <v>382</v>
      </c>
      <c r="N34" s="45"/>
    </row>
    <row r="35" spans="1:14" ht="13.8" customHeight="1" x14ac:dyDescent="0.25">
      <c r="A35" s="44"/>
      <c r="B35" s="44"/>
      <c r="E35" s="28"/>
      <c r="F35" s="28"/>
      <c r="G35" s="28"/>
      <c r="H35" s="28"/>
      <c r="I35" s="28"/>
      <c r="J35" s="28"/>
      <c r="K35" s="28"/>
      <c r="M35" s="45"/>
      <c r="N35" s="45"/>
    </row>
    <row r="36" spans="1:14" x14ac:dyDescent="0.25">
      <c r="E36" s="28"/>
      <c r="F36" s="28"/>
      <c r="G36" s="28"/>
      <c r="H36" s="28"/>
      <c r="I36" s="28"/>
      <c r="J36" s="28"/>
      <c r="K36" s="28"/>
    </row>
    <row r="37" spans="1:14" x14ac:dyDescent="0.25">
      <c r="E37" s="28"/>
      <c r="F37" s="28"/>
      <c r="G37" s="28"/>
      <c r="H37" s="28"/>
      <c r="I37" s="28"/>
      <c r="J37" s="28"/>
      <c r="K37" s="28"/>
    </row>
    <row r="38" spans="1:14" x14ac:dyDescent="0.25">
      <c r="E38" s="28"/>
      <c r="F38" s="28"/>
      <c r="G38" s="28"/>
      <c r="H38" s="28"/>
      <c r="I38" s="28"/>
      <c r="J38" s="28"/>
      <c r="K38" s="28"/>
    </row>
    <row r="39" spans="1:14" x14ac:dyDescent="0.25">
      <c r="E39" s="28"/>
      <c r="F39" s="28"/>
      <c r="G39" s="28"/>
      <c r="H39" s="28"/>
      <c r="I39" s="28"/>
      <c r="J39" s="28"/>
      <c r="K39" s="28"/>
    </row>
    <row r="40" spans="1:14" x14ac:dyDescent="0.25">
      <c r="E40" s="28"/>
      <c r="F40" s="28"/>
      <c r="G40" s="28"/>
      <c r="H40" s="28"/>
      <c r="I40" s="28"/>
      <c r="J40" s="28"/>
      <c r="K40" s="28"/>
    </row>
    <row r="41" spans="1:14" x14ac:dyDescent="0.25">
      <c r="E41" s="28"/>
      <c r="F41" s="28"/>
      <c r="G41" s="28"/>
      <c r="H41" s="28"/>
      <c r="I41" s="28"/>
      <c r="J41" s="28"/>
      <c r="K41" s="28"/>
    </row>
    <row r="42" spans="1:14" x14ac:dyDescent="0.25">
      <c r="E42" s="28"/>
      <c r="F42" s="28"/>
      <c r="G42" s="28"/>
      <c r="H42" s="28"/>
      <c r="I42" s="28"/>
      <c r="J42" s="28"/>
      <c r="K42" s="28"/>
    </row>
    <row r="44" spans="1:14" x14ac:dyDescent="0.25">
      <c r="E44" s="41" t="s">
        <v>384</v>
      </c>
      <c r="F44" s="41"/>
      <c r="G44" s="41"/>
      <c r="H44" s="41"/>
      <c r="I44" s="41"/>
      <c r="J44" s="41"/>
      <c r="K44" s="41"/>
    </row>
    <row r="45" spans="1:14" x14ac:dyDescent="0.25">
      <c r="E45" s="41"/>
      <c r="F45" s="41"/>
      <c r="G45" s="41"/>
      <c r="H45" s="41"/>
      <c r="I45" s="41"/>
      <c r="J45" s="41"/>
      <c r="K45" s="41"/>
    </row>
  </sheetData>
  <mergeCells count="28">
    <mergeCell ref="A30:F30"/>
    <mergeCell ref="J15:O15"/>
    <mergeCell ref="J18:O18"/>
    <mergeCell ref="E44:K45"/>
    <mergeCell ref="M34:N35"/>
    <mergeCell ref="J21:O21"/>
    <mergeCell ref="J24:O24"/>
    <mergeCell ref="J27:O27"/>
    <mergeCell ref="J30:O30"/>
    <mergeCell ref="A21:F21"/>
    <mergeCell ref="A24:F24"/>
    <mergeCell ref="A27:F27"/>
    <mergeCell ref="J12:O12"/>
    <mergeCell ref="E34:K42"/>
    <mergeCell ref="C1:D1"/>
    <mergeCell ref="A3:F3"/>
    <mergeCell ref="A6:F6"/>
    <mergeCell ref="A9:F9"/>
    <mergeCell ref="A12:F12"/>
    <mergeCell ref="L1:M1"/>
    <mergeCell ref="J2:N2"/>
    <mergeCell ref="J3:O3"/>
    <mergeCell ref="J6:O6"/>
    <mergeCell ref="J9:O9"/>
    <mergeCell ref="A18:F18"/>
    <mergeCell ref="A2:E2"/>
    <mergeCell ref="A15:F15"/>
    <mergeCell ref="A34:B3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魔化战斗叠加模拟1</vt:lpstr>
      <vt:lpstr>魔化战斗叠加模拟2</vt:lpstr>
      <vt:lpstr>单战斗、魔增叠加模拟</vt:lpstr>
      <vt:lpstr>回合清增魔化战斗叠加模拟</vt:lpstr>
      <vt:lpstr>魔化顺序影响</vt:lpstr>
      <vt:lpstr>奉献、魔增推算</vt:lpstr>
      <vt:lpstr>更新说明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233mzw</dc:creator>
  <cp:lastModifiedBy>城 空</cp:lastModifiedBy>
  <dcterms:created xsi:type="dcterms:W3CDTF">2015-06-05T18:19:34Z</dcterms:created>
  <dcterms:modified xsi:type="dcterms:W3CDTF">2025-05-28T15:04:48Z</dcterms:modified>
</cp:coreProperties>
</file>