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f4dc847ec8b5479/Documents/CWRU/Fall 2024/ECHE260/Homework/Homework 5/Homework 5B/"/>
    </mc:Choice>
  </mc:AlternateContent>
  <xr:revisionPtr revIDLastSave="204" documentId="13_ncr:1_{E5668D66-DE01-4D0E-B876-38B5CACC5D78}" xr6:coauthVersionLast="47" xr6:coauthVersionMax="47" xr10:uidLastSave="{CA44A79A-6CAD-4A28-8B17-814FC62C5172}"/>
  <bookViews>
    <workbookView xWindow="-120" yWindow="-120" windowWidth="38640" windowHeight="21120" xr2:uid="{00000000-000D-0000-FFFF-FFFF00000000}"/>
  </bookViews>
  <sheets>
    <sheet name="Calculations" sheetId="1" r:id="rId1"/>
    <sheet name="Data Table" sheetId="2" r:id="rId2"/>
  </sheets>
  <definedNames>
    <definedName name="solver_adj" localSheetId="0" hidden="1">Calculations!$F$7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Calculations!$K$7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B3" i="2"/>
  <c r="C21" i="1"/>
  <c r="G21" i="1" s="1"/>
  <c r="G16" i="1"/>
  <c r="C19" i="1"/>
  <c r="C18" i="1"/>
  <c r="C15" i="1"/>
  <c r="C4" i="2"/>
  <c r="C5" i="2"/>
  <c r="C6" i="2"/>
  <c r="C7" i="2"/>
  <c r="C8" i="2"/>
  <c r="C10" i="2"/>
  <c r="C12" i="2"/>
  <c r="C15" i="2"/>
  <c r="C22" i="2"/>
  <c r="C23" i="2"/>
  <c r="D23" i="2" s="1"/>
  <c r="E23" i="2" s="1"/>
  <c r="C24" i="2"/>
  <c r="C26" i="2"/>
  <c r="C28" i="2"/>
  <c r="C29" i="2"/>
  <c r="C31" i="2"/>
  <c r="C32" i="2"/>
  <c r="C33" i="2"/>
  <c r="C3" i="2"/>
  <c r="F42" i="2"/>
  <c r="G38" i="2"/>
  <c r="H38" i="2"/>
  <c r="H37" i="2"/>
  <c r="G37" i="2"/>
  <c r="F38" i="2"/>
  <c r="F37" i="2"/>
  <c r="B4" i="2"/>
  <c r="B5" i="2"/>
  <c r="B6" i="2"/>
  <c r="B7" i="2"/>
  <c r="B8" i="2"/>
  <c r="B9" i="2"/>
  <c r="C9" i="2" s="1"/>
  <c r="B10" i="2"/>
  <c r="B11" i="2"/>
  <c r="C11" i="2" s="1"/>
  <c r="B12" i="2"/>
  <c r="B13" i="2"/>
  <c r="C13" i="2" s="1"/>
  <c r="B14" i="2"/>
  <c r="C14" i="2" s="1"/>
  <c r="B15" i="2"/>
  <c r="B16" i="2"/>
  <c r="C16" i="2" s="1"/>
  <c r="B17" i="2"/>
  <c r="C17" i="2" s="1"/>
  <c r="D17" i="2" s="1"/>
  <c r="E17" i="2" s="1"/>
  <c r="B18" i="2"/>
  <c r="C18" i="2" s="1"/>
  <c r="B19" i="2"/>
  <c r="C19" i="2" s="1"/>
  <c r="B20" i="2"/>
  <c r="C20" i="2" s="1"/>
  <c r="B21" i="2"/>
  <c r="C21" i="2" s="1"/>
  <c r="B22" i="2"/>
  <c r="B23" i="2"/>
  <c r="B24" i="2"/>
  <c r="B25" i="2"/>
  <c r="C25" i="2" s="1"/>
  <c r="B26" i="2"/>
  <c r="B27" i="2"/>
  <c r="C27" i="2" s="1"/>
  <c r="B28" i="2"/>
  <c r="B29" i="2"/>
  <c r="B30" i="2"/>
  <c r="C30" i="2" s="1"/>
  <c r="B31" i="2"/>
  <c r="B32" i="2"/>
  <c r="B33" i="2"/>
  <c r="F4" i="2" l="1"/>
  <c r="D33" i="2"/>
  <c r="E33" i="2" s="1"/>
  <c r="D11" i="2"/>
  <c r="E11" i="2" s="1"/>
  <c r="G18" i="1"/>
  <c r="F22" i="2"/>
  <c r="D22" i="2"/>
  <c r="E22" i="2" s="1"/>
  <c r="D21" i="2"/>
  <c r="E21" i="2" s="1"/>
  <c r="F20" i="2"/>
  <c r="F19" i="2"/>
  <c r="D19" i="2"/>
  <c r="E19" i="2" s="1"/>
  <c r="G19" i="2" s="1"/>
  <c r="H19" i="2" s="1"/>
  <c r="D3" i="2"/>
  <c r="E3" i="2" s="1"/>
  <c r="G3" i="2" s="1"/>
  <c r="H3" i="2" s="1"/>
  <c r="F18" i="2"/>
  <c r="D14" i="2"/>
  <c r="E14" i="2" s="1"/>
  <c r="G14" i="2" s="1"/>
  <c r="H14" i="2" s="1"/>
  <c r="F17" i="2"/>
  <c r="G17" i="2" s="1"/>
  <c r="H17" i="2" s="1"/>
  <c r="D13" i="2"/>
  <c r="E13" i="2" s="1"/>
  <c r="G13" i="2" s="1"/>
  <c r="H13" i="2" s="1"/>
  <c r="D32" i="2"/>
  <c r="E32" i="2" s="1"/>
  <c r="G32" i="2" s="1"/>
  <c r="H32" i="2" s="1"/>
  <c r="F16" i="2"/>
  <c r="D12" i="2"/>
  <c r="E12" i="2" s="1"/>
  <c r="G12" i="2" s="1"/>
  <c r="H12" i="2" s="1"/>
  <c r="D31" i="2"/>
  <c r="E31" i="2" s="1"/>
  <c r="G31" i="2" s="1"/>
  <c r="H31" i="2" s="1"/>
  <c r="F15" i="2"/>
  <c r="F3" i="2"/>
  <c r="F14" i="2"/>
  <c r="F33" i="2"/>
  <c r="F13" i="2"/>
  <c r="F32" i="2"/>
  <c r="F12" i="2"/>
  <c r="F31" i="2"/>
  <c r="F11" i="2"/>
  <c r="G11" i="2" s="1"/>
  <c r="H11" i="2" s="1"/>
  <c r="F30" i="2"/>
  <c r="F10" i="2"/>
  <c r="D30" i="2"/>
  <c r="E30" i="2" s="1"/>
  <c r="D10" i="2"/>
  <c r="E10" i="2" s="1"/>
  <c r="G10" i="2" s="1"/>
  <c r="H10" i="2" s="1"/>
  <c r="F29" i="2"/>
  <c r="F9" i="2"/>
  <c r="D29" i="2"/>
  <c r="E29" i="2" s="1"/>
  <c r="G29" i="2" s="1"/>
  <c r="H29" i="2" s="1"/>
  <c r="D9" i="2"/>
  <c r="E9" i="2" s="1"/>
  <c r="G9" i="2" s="1"/>
  <c r="H9" i="2" s="1"/>
  <c r="F28" i="2"/>
  <c r="F8" i="2"/>
  <c r="D28" i="2"/>
  <c r="E28" i="2" s="1"/>
  <c r="G28" i="2" s="1"/>
  <c r="H28" i="2" s="1"/>
  <c r="D8" i="2"/>
  <c r="E8" i="2" s="1"/>
  <c r="G8" i="2" s="1"/>
  <c r="H8" i="2" s="1"/>
  <c r="F27" i="2"/>
  <c r="F7" i="2"/>
  <c r="D27" i="2"/>
  <c r="E27" i="2" s="1"/>
  <c r="G27" i="2" s="1"/>
  <c r="H27" i="2" s="1"/>
  <c r="D7" i="2"/>
  <c r="E7" i="2" s="1"/>
  <c r="G7" i="2" s="1"/>
  <c r="H7" i="2" s="1"/>
  <c r="F26" i="2"/>
  <c r="F6" i="2"/>
  <c r="D26" i="2"/>
  <c r="E26" i="2" s="1"/>
  <c r="G26" i="2" s="1"/>
  <c r="H26" i="2" s="1"/>
  <c r="D6" i="2"/>
  <c r="E6" i="2" s="1"/>
  <c r="G6" i="2" s="1"/>
  <c r="H6" i="2" s="1"/>
  <c r="F25" i="2"/>
  <c r="F5" i="2"/>
  <c r="D25" i="2"/>
  <c r="E25" i="2" s="1"/>
  <c r="G25" i="2" s="1"/>
  <c r="H25" i="2" s="1"/>
  <c r="D5" i="2"/>
  <c r="E5" i="2" s="1"/>
  <c r="G5" i="2" s="1"/>
  <c r="H5" i="2" s="1"/>
  <c r="F23" i="2"/>
  <c r="G23" i="2" s="1"/>
  <c r="H23" i="2" s="1"/>
  <c r="D18" i="2"/>
  <c r="E18" i="2" s="1"/>
  <c r="G18" i="2" s="1"/>
  <c r="H18" i="2" s="1"/>
  <c r="F21" i="2"/>
  <c r="D16" i="2"/>
  <c r="E16" i="2" s="1"/>
  <c r="D20" i="2"/>
  <c r="E20" i="2" s="1"/>
  <c r="G20" i="2" s="1"/>
  <c r="H20" i="2" s="1"/>
  <c r="D15" i="2"/>
  <c r="E15" i="2" s="1"/>
  <c r="F24" i="2"/>
  <c r="D24" i="2"/>
  <c r="E24" i="2" s="1"/>
  <c r="G24" i="2" s="1"/>
  <c r="H24" i="2" s="1"/>
  <c r="D4" i="2"/>
  <c r="E4" i="2" s="1"/>
  <c r="G4" i="2" s="1"/>
  <c r="H4" i="2" s="1"/>
  <c r="G30" i="2" l="1"/>
  <c r="H30" i="2" s="1"/>
  <c r="G16" i="2"/>
  <c r="H16" i="2" s="1"/>
  <c r="G33" i="2"/>
  <c r="H33" i="2" s="1"/>
  <c r="G21" i="2"/>
  <c r="H21" i="2" s="1"/>
  <c r="G15" i="2"/>
  <c r="H15" i="2" s="1"/>
  <c r="G22" i="2"/>
  <c r="H22" i="2" s="1"/>
</calcChain>
</file>

<file path=xl/sharedStrings.xml><?xml version="1.0" encoding="utf-8"?>
<sst xmlns="http://schemas.openxmlformats.org/spreadsheetml/2006/main" count="72" uniqueCount="56">
  <si>
    <t>Givens</t>
  </si>
  <si>
    <t>unit</t>
  </si>
  <si>
    <t>variable</t>
  </si>
  <si>
    <t>P</t>
  </si>
  <si>
    <t>A</t>
  </si>
  <si>
    <t>B</t>
  </si>
  <si>
    <t>C</t>
  </si>
  <si>
    <t>Antoine Constants</t>
  </si>
  <si>
    <t>Legend</t>
  </si>
  <si>
    <t>Problem Inputs</t>
  </si>
  <si>
    <t>Calculations</t>
  </si>
  <si>
    <t>step</t>
  </si>
  <si>
    <t>Raoult's</t>
  </si>
  <si>
    <t>rearrange Raoult's</t>
  </si>
  <si>
    <t xml:space="preserve">T ( K ) </t>
  </si>
  <si>
    <t>T (.C)</t>
  </si>
  <si>
    <t>Pm sat (T) bar</t>
  </si>
  <si>
    <t>Pw sat (T) mmHg</t>
  </si>
  <si>
    <t>menthol</t>
  </si>
  <si>
    <t>water</t>
  </si>
  <si>
    <t>Pm sat (T) mmHg</t>
  </si>
  <si>
    <t>xm</t>
  </si>
  <si>
    <t>ym</t>
  </si>
  <si>
    <t>mmg</t>
  </si>
  <si>
    <t>Pm^sat (T) in bar</t>
  </si>
  <si>
    <t>Pw^sat (T) in mmHg</t>
  </si>
  <si>
    <t>Pm^sat (T) in mmHg</t>
  </si>
  <si>
    <t>T (K)</t>
  </si>
  <si>
    <t>&lt;-- Divide into 30 steps</t>
  </si>
  <si>
    <t>Plot your Txy diagram here. Be sure to copy this graph to your written/uploaded homework solution.</t>
  </si>
  <si>
    <t>T_boil M</t>
  </si>
  <si>
    <t>T_boil W</t>
  </si>
  <si>
    <t>T in K, P in bar</t>
  </si>
  <si>
    <t>T in C, P in mmHg</t>
  </si>
  <si>
    <t>bar to mmHg</t>
  </si>
  <si>
    <t>Antoines</t>
  </si>
  <si>
    <t>Temp</t>
  </si>
  <si>
    <t>pressure (atm)</t>
  </si>
  <si>
    <t>pressure (mmHg)</t>
  </si>
  <si>
    <t>Mol fraction of menthol (X,Y)</t>
  </si>
  <si>
    <t>C to K</t>
  </si>
  <si>
    <t>Bub</t>
  </si>
  <si>
    <t>Raoults</t>
  </si>
  <si>
    <t>y_3,H20</t>
  </si>
  <si>
    <t>y_3,M</t>
  </si>
  <si>
    <t>P_condenser</t>
  </si>
  <si>
    <t>T_condenser</t>
  </si>
  <si>
    <t>atm</t>
  </si>
  <si>
    <t>bar</t>
  </si>
  <si>
    <t>mmHg</t>
  </si>
  <si>
    <t>T_guess</t>
  </si>
  <si>
    <t>P*1</t>
  </si>
  <si>
    <t>P*2</t>
  </si>
  <si>
    <t>LHS Dew</t>
  </si>
  <si>
    <t>should be 1</t>
  </si>
  <si>
    <t>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</si>
</sst>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0" fontId="0" fillId="0" borderId="5" xfId="0" applyBorder="1"/>
    <xf numFmtId="0" fontId="0" fillId="0" borderId="6" xfId="0" applyBorder="1"/>
    <xf numFmtId="0" fontId="0" fillId="4" borderId="6" xfId="0" applyFill="1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Txy</a:t>
            </a:r>
            <a:r>
              <a:rPr lang="en-US" baseline="0"/>
              <a:t> Graph of menthol/water system at 1atm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238111995777067E-2"/>
          <c:y val="0.11342759986373417"/>
          <c:w val="0.88776732787037127"/>
          <c:h val="0.778039083436321"/>
        </c:manualLayout>
      </c:layout>
      <c:scatterChart>
        <c:scatterStyle val="smoothMarker"/>
        <c:varyColors val="0"/>
        <c:ser>
          <c:idx val="0"/>
          <c:order val="0"/>
          <c:tx>
            <c:v>Bubble Point (Xm)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Table'!$G$3:$G$33</c:f>
              <c:numCache>
                <c:formatCode>0.0</c:formatCode>
                <c:ptCount val="31"/>
                <c:pt idx="0">
                  <c:v>1.0085802022736099</c:v>
                </c:pt>
                <c:pt idx="1">
                  <c:v>0.96436725718053395</c:v>
                </c:pt>
                <c:pt idx="2">
                  <c:v>0.92130856600579414</c:v>
                </c:pt>
                <c:pt idx="3">
                  <c:v>0.87934329811788892</c:v>
                </c:pt>
                <c:pt idx="4">
                  <c:v>0.83841329924993779</c:v>
                </c:pt>
                <c:pt idx="5">
                  <c:v>0.79846294042754307</c:v>
                </c:pt>
                <c:pt idx="6">
                  <c:v>0.75943897518669612</c:v>
                </c:pt>
                <c:pt idx="7">
                  <c:v>0.72129040455517879</c:v>
                </c:pt>
                <c:pt idx="8">
                  <c:v>0.6839683493041222</c:v>
                </c:pt>
                <c:pt idx="9">
                  <c:v>0.64742592900736207</c:v>
                </c:pt>
                <c:pt idx="10">
                  <c:v>0.61161814747494081</c:v>
                </c:pt>
                <c:pt idx="11">
                  <c:v>0.57650178415378051</c:v>
                </c:pt>
                <c:pt idx="12">
                  <c:v>0.54203529111339988</c:v>
                </c:pt>
                <c:pt idx="13">
                  <c:v>0.5081786952575108</c:v>
                </c:pt>
                <c:pt idx="14">
                  <c:v>0.47489350542375469</c:v>
                </c:pt>
                <c:pt idx="15">
                  <c:v>0.44214262405369981</c:v>
                </c:pt>
                <c:pt idx="16">
                  <c:v>0.40989026313355059</c:v>
                </c:pt>
                <c:pt idx="17">
                  <c:v>0.37810186412318392</c:v>
                </c:pt>
                <c:pt idx="18">
                  <c:v>0.34674402160685902</c:v>
                </c:pt>
                <c:pt idx="19">
                  <c:v>0.31578441041361122</c:v>
                </c:pt>
                <c:pt idx="20">
                  <c:v>0.2851917159688499</c:v>
                </c:pt>
                <c:pt idx="21">
                  <c:v>0.25493556765115227</c:v>
                </c:pt>
                <c:pt idx="22">
                  <c:v>0.22498647493975177</c:v>
                </c:pt>
                <c:pt idx="23">
                  <c:v>0.19531576614877816</c:v>
                </c:pt>
                <c:pt idx="24">
                  <c:v>0.1658955295539947</c:v>
                </c:pt>
                <c:pt idx="25">
                  <c:v>0.13669855672664646</c:v>
                </c:pt>
                <c:pt idx="26">
                  <c:v>0.10769828789706158</c:v>
                </c:pt>
                <c:pt idx="27">
                  <c:v>7.8868759178000403E-2</c:v>
                </c:pt>
                <c:pt idx="28">
                  <c:v>5.0184551484255401E-2</c:v>
                </c:pt>
                <c:pt idx="29">
                  <c:v>2.1620740990946456E-2</c:v>
                </c:pt>
                <c:pt idx="30">
                  <c:v>-6.8471490219146154E-3</c:v>
                </c:pt>
              </c:numCache>
            </c:numRef>
          </c:xVal>
          <c:yVal>
            <c:numRef>
              <c:f>'Data Table'!$B$3:$B$33</c:f>
              <c:numCache>
                <c:formatCode>General</c:formatCode>
                <c:ptCount val="31"/>
                <c:pt idx="0">
                  <c:v>63</c:v>
                </c:pt>
                <c:pt idx="1">
                  <c:v>64.243333333333339</c:v>
                </c:pt>
                <c:pt idx="2">
                  <c:v>65.486666666666665</c:v>
                </c:pt>
                <c:pt idx="3">
                  <c:v>66.73</c:v>
                </c:pt>
                <c:pt idx="4">
                  <c:v>67.973333333333329</c:v>
                </c:pt>
                <c:pt idx="5">
                  <c:v>69.216666666666669</c:v>
                </c:pt>
                <c:pt idx="6">
                  <c:v>70.459999999999994</c:v>
                </c:pt>
                <c:pt idx="7">
                  <c:v>71.703333333333333</c:v>
                </c:pt>
                <c:pt idx="8">
                  <c:v>72.946666666666658</c:v>
                </c:pt>
                <c:pt idx="9">
                  <c:v>74.19</c:v>
                </c:pt>
                <c:pt idx="10">
                  <c:v>75.433333333333337</c:v>
                </c:pt>
                <c:pt idx="11">
                  <c:v>76.676666666666662</c:v>
                </c:pt>
                <c:pt idx="12">
                  <c:v>77.92</c:v>
                </c:pt>
                <c:pt idx="13">
                  <c:v>79.163333333333327</c:v>
                </c:pt>
                <c:pt idx="14">
                  <c:v>80.406666666666666</c:v>
                </c:pt>
                <c:pt idx="15">
                  <c:v>81.650000000000006</c:v>
                </c:pt>
                <c:pt idx="16">
                  <c:v>82.893333333333331</c:v>
                </c:pt>
                <c:pt idx="17">
                  <c:v>84.136666666666656</c:v>
                </c:pt>
                <c:pt idx="18">
                  <c:v>85.38</c:v>
                </c:pt>
                <c:pt idx="19">
                  <c:v>86.623333333333335</c:v>
                </c:pt>
                <c:pt idx="20">
                  <c:v>87.86666666666666</c:v>
                </c:pt>
                <c:pt idx="21">
                  <c:v>89.11</c:v>
                </c:pt>
                <c:pt idx="22">
                  <c:v>90.353333333333325</c:v>
                </c:pt>
                <c:pt idx="23">
                  <c:v>91.596666666666664</c:v>
                </c:pt>
                <c:pt idx="24">
                  <c:v>92.84</c:v>
                </c:pt>
                <c:pt idx="25">
                  <c:v>94.083333333333329</c:v>
                </c:pt>
                <c:pt idx="26">
                  <c:v>95.326666666666654</c:v>
                </c:pt>
                <c:pt idx="27">
                  <c:v>96.57</c:v>
                </c:pt>
                <c:pt idx="28">
                  <c:v>97.813333333333333</c:v>
                </c:pt>
                <c:pt idx="29">
                  <c:v>99.056666666666672</c:v>
                </c:pt>
                <c:pt idx="30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30-4072-9810-CF1BA2930B28}"/>
            </c:ext>
          </c:extLst>
        </c:ser>
        <c:ser>
          <c:idx val="1"/>
          <c:order val="1"/>
          <c:tx>
            <c:v>Dew Point (Ym)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Table'!$H$3:$H$33</c:f>
              <c:numCache>
                <c:formatCode>0.0</c:formatCode>
                <c:ptCount val="31"/>
                <c:pt idx="0">
                  <c:v>1.0019355906768344</c:v>
                </c:pt>
                <c:pt idx="1">
                  <c:v>0.99149734368158782</c:v>
                </c:pt>
                <c:pt idx="2">
                  <c:v>0.98014748374768701</c:v>
                </c:pt>
                <c:pt idx="3">
                  <c:v>0.96783243054163093</c:v>
                </c:pt>
                <c:pt idx="4">
                  <c:v>0.95449599239262539</c:v>
                </c:pt>
                <c:pt idx="5">
                  <c:v>0.94007924799931664</c:v>
                </c:pt>
                <c:pt idx="6">
                  <c:v>0.92452042266135215</c:v>
                </c:pt>
                <c:pt idx="7">
                  <c:v>0.9077547587558692</c:v>
                </c:pt>
                <c:pt idx="8">
                  <c:v>0.88971438016249305</c:v>
                </c:pt>
                <c:pt idx="9">
                  <c:v>0.87032815032282629</c:v>
                </c:pt>
                <c:pt idx="10">
                  <c:v>0.8495215236016137</c:v>
                </c:pt>
                <c:pt idx="11">
                  <c:v>0.82721638959667099</c:v>
                </c:pt>
                <c:pt idx="12">
                  <c:v>0.80333091002322077</c:v>
                </c:pt>
                <c:pt idx="13">
                  <c:v>0.77777934777532221</c:v>
                </c:pt>
                <c:pt idx="14">
                  <c:v>0.75047188774252427</c:v>
                </c:pt>
                <c:pt idx="15">
                  <c:v>0.72131444893364105</c:v>
                </c:pt>
                <c:pt idx="16">
                  <c:v>0.69020848743134877</c:v>
                </c:pt>
                <c:pt idx="17">
                  <c:v>0.65705078967124086</c:v>
                </c:pt>
                <c:pt idx="18">
                  <c:v>0.62173325550661118</c:v>
                </c:pt>
                <c:pt idx="19">
                  <c:v>0.58414267048562241</c:v>
                </c:pt>
                <c:pt idx="20">
                  <c:v>0.54416046673032348</c:v>
                </c:pt>
                <c:pt idx="21">
                  <c:v>0.50166247176705514</c:v>
                </c:pt>
                <c:pt idx="22">
                  <c:v>0.45651864461491548</c:v>
                </c:pt>
                <c:pt idx="23">
                  <c:v>0.4085927983928424</c:v>
                </c:pt>
                <c:pt idx="24">
                  <c:v>0.35774230865629802</c:v>
                </c:pt>
                <c:pt idx="25">
                  <c:v>0.30381780662121072</c:v>
                </c:pt>
                <c:pt idx="26">
                  <c:v>0.24666285637532714</c:v>
                </c:pt>
                <c:pt idx="27">
                  <c:v>0.18611361511529917</c:v>
                </c:pt>
                <c:pt idx="28">
                  <c:v>0.12199847538101515</c:v>
                </c:pt>
                <c:pt idx="29">
                  <c:v>5.4137688186777964E-2</c:v>
                </c:pt>
                <c:pt idx="30">
                  <c:v>-1.7657034128883191E-2</c:v>
                </c:pt>
              </c:numCache>
            </c:numRef>
          </c:xVal>
          <c:yVal>
            <c:numRef>
              <c:f>'Data Table'!$B$3:$B$33</c:f>
              <c:numCache>
                <c:formatCode>General</c:formatCode>
                <c:ptCount val="31"/>
                <c:pt idx="0">
                  <c:v>63</c:v>
                </c:pt>
                <c:pt idx="1">
                  <c:v>64.243333333333339</c:v>
                </c:pt>
                <c:pt idx="2">
                  <c:v>65.486666666666665</c:v>
                </c:pt>
                <c:pt idx="3">
                  <c:v>66.73</c:v>
                </c:pt>
                <c:pt idx="4">
                  <c:v>67.973333333333329</c:v>
                </c:pt>
                <c:pt idx="5">
                  <c:v>69.216666666666669</c:v>
                </c:pt>
                <c:pt idx="6">
                  <c:v>70.459999999999994</c:v>
                </c:pt>
                <c:pt idx="7">
                  <c:v>71.703333333333333</c:v>
                </c:pt>
                <c:pt idx="8">
                  <c:v>72.946666666666658</c:v>
                </c:pt>
                <c:pt idx="9">
                  <c:v>74.19</c:v>
                </c:pt>
                <c:pt idx="10">
                  <c:v>75.433333333333337</c:v>
                </c:pt>
                <c:pt idx="11">
                  <c:v>76.676666666666662</c:v>
                </c:pt>
                <c:pt idx="12">
                  <c:v>77.92</c:v>
                </c:pt>
                <c:pt idx="13">
                  <c:v>79.163333333333327</c:v>
                </c:pt>
                <c:pt idx="14">
                  <c:v>80.406666666666666</c:v>
                </c:pt>
                <c:pt idx="15">
                  <c:v>81.650000000000006</c:v>
                </c:pt>
                <c:pt idx="16">
                  <c:v>82.893333333333331</c:v>
                </c:pt>
                <c:pt idx="17">
                  <c:v>84.136666666666656</c:v>
                </c:pt>
                <c:pt idx="18">
                  <c:v>85.38</c:v>
                </c:pt>
                <c:pt idx="19">
                  <c:v>86.623333333333335</c:v>
                </c:pt>
                <c:pt idx="20">
                  <c:v>87.86666666666666</c:v>
                </c:pt>
                <c:pt idx="21">
                  <c:v>89.11</c:v>
                </c:pt>
                <c:pt idx="22">
                  <c:v>90.353333333333325</c:v>
                </c:pt>
                <c:pt idx="23">
                  <c:v>91.596666666666664</c:v>
                </c:pt>
                <c:pt idx="24">
                  <c:v>92.84</c:v>
                </c:pt>
                <c:pt idx="25">
                  <c:v>94.083333333333329</c:v>
                </c:pt>
                <c:pt idx="26">
                  <c:v>95.326666666666654</c:v>
                </c:pt>
                <c:pt idx="27">
                  <c:v>96.57</c:v>
                </c:pt>
                <c:pt idx="28">
                  <c:v>97.813333333333333</c:v>
                </c:pt>
                <c:pt idx="29">
                  <c:v>99.056666666666672</c:v>
                </c:pt>
                <c:pt idx="30">
                  <c:v>100.3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0-4072-9810-CF1BA293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60272"/>
        <c:axId val="390461712"/>
      </c:scatterChart>
      <c:valAx>
        <c:axId val="3904602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Y (Mol</a:t>
                </a:r>
                <a:r>
                  <a:rPr lang="en-US" baseline="0"/>
                  <a:t> fraction of menthol)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1712"/>
        <c:crosses val="autoZero"/>
        <c:crossBetween val="midCat"/>
      </c:valAx>
      <c:valAx>
        <c:axId val="39046171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050368696043"/>
          <c:y val="2.1596215812731807E-2"/>
          <c:w val="0.18012943461153472"/>
          <c:h val="6.8223167979630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4</xdr:row>
      <xdr:rowOff>44450</xdr:rowOff>
    </xdr:from>
    <xdr:to>
      <xdr:col>16</xdr:col>
      <xdr:colOff>336550</xdr:colOff>
      <xdr:row>16</xdr:row>
      <xdr:rowOff>6350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251700" y="781050"/>
              <a:ext cx="2844800" cy="2171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Antoine's eq: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fName>
                      <m:e>
                        <m:sSubSup>
                          <m:sSub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𝑠𝑎𝑡</m:t>
                            </m:r>
                          </m:sup>
                        </m:sSub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</m:e>
                    </m:func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Raoult's law: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𝑠𝑎𝑡</m:t>
                        </m:r>
                      </m:sup>
                    </m:sSubSup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endParaRPr lang="en-US" sz="1100"/>
            </a:p>
            <a:p>
              <a:r>
                <a:rPr lang="en-US" sz="1100"/>
                <a:t>mole fraction liquid from Raoult's: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𝑠𝑎𝑡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7251700" y="781050"/>
              <a:ext cx="2844800" cy="2171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Antoine's eq: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log_10⁡〖𝑃_𝑖^𝑠𝑎𝑡=𝐴−〗  𝐵/(𝑇+𝐶)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Raoult's law: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𝑦_𝑖 𝑃=𝑥_𝑖 𝑃_𝑖^𝑠𝑎𝑡</a:t>
              </a:r>
              <a:endParaRPr lang="en-US" sz="1100"/>
            </a:p>
            <a:p>
              <a:endParaRPr lang="en-US" sz="1100"/>
            </a:p>
            <a:p>
              <a:endParaRPr lang="en-US" sz="1100"/>
            </a:p>
            <a:p>
              <a:r>
                <a:rPr lang="en-US" sz="1100"/>
                <a:t>mole fraction liquid from Raoult's: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_𝑖=(𝑥_𝑖 𝑃_𝑖^𝑠𝑎𝑡)/𝑃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381001</xdr:colOff>
      <xdr:row>4</xdr:row>
      <xdr:rowOff>147636</xdr:rowOff>
    </xdr:from>
    <xdr:to>
      <xdr:col>20</xdr:col>
      <xdr:colOff>495301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F2929-E608-0F9A-D100-1E4D46E43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G24" sqref="G24"/>
    </sheetView>
  </sheetViews>
  <sheetFormatPr defaultRowHeight="15" x14ac:dyDescent="0.25"/>
  <cols>
    <col min="1" max="1" width="2.5703125" customWidth="1"/>
    <col min="2" max="2" width="12.42578125" bestFit="1" customWidth="1"/>
    <col min="8" max="8" width="12.7109375" bestFit="1" customWidth="1"/>
    <col min="9" max="9" width="15.5703125" bestFit="1" customWidth="1"/>
    <col min="10" max="10" width="15.42578125" bestFit="1" customWidth="1"/>
    <col min="11" max="11" width="11.7109375" bestFit="1" customWidth="1"/>
    <col min="12" max="12" width="11" bestFit="1" customWidth="1"/>
    <col min="15" max="15" width="15.42578125" bestFit="1" customWidth="1"/>
  </cols>
  <sheetData>
    <row r="1" spans="1:15" x14ac:dyDescent="0.25">
      <c r="B1" s="19" t="s">
        <v>0</v>
      </c>
      <c r="C1" s="19"/>
      <c r="D1" s="19"/>
      <c r="N1" s="20" t="s">
        <v>8</v>
      </c>
      <c r="O1" s="20"/>
    </row>
    <row r="2" spans="1:15" x14ac:dyDescent="0.25">
      <c r="C2" t="s">
        <v>1</v>
      </c>
      <c r="D2" t="s">
        <v>2</v>
      </c>
      <c r="N2" s="2"/>
      <c r="O2" s="3" t="s">
        <v>9</v>
      </c>
    </row>
    <row r="3" spans="1:15" x14ac:dyDescent="0.25">
      <c r="B3" s="5"/>
      <c r="C3" t="s">
        <v>23</v>
      </c>
      <c r="D3" t="s">
        <v>3</v>
      </c>
      <c r="N3" s="4"/>
      <c r="O3" s="3" t="s">
        <v>10</v>
      </c>
    </row>
    <row r="4" spans="1:15" x14ac:dyDescent="0.25">
      <c r="K4" s="21" t="s">
        <v>13</v>
      </c>
    </row>
    <row r="5" spans="1:15" x14ac:dyDescent="0.25">
      <c r="B5" s="19" t="s">
        <v>7</v>
      </c>
      <c r="C5" s="19"/>
      <c r="D5" s="19"/>
      <c r="E5" s="19"/>
      <c r="K5" s="21"/>
      <c r="L5" t="s">
        <v>12</v>
      </c>
    </row>
    <row r="6" spans="1:15" x14ac:dyDescent="0.25">
      <c r="C6" t="s">
        <v>4</v>
      </c>
      <c r="D6" t="s">
        <v>5</v>
      </c>
      <c r="E6" t="s">
        <v>6</v>
      </c>
      <c r="F6" t="s">
        <v>15</v>
      </c>
      <c r="G6" t="s">
        <v>14</v>
      </c>
      <c r="H6" t="s">
        <v>16</v>
      </c>
      <c r="I6" t="s">
        <v>20</v>
      </c>
      <c r="J6" t="s">
        <v>17</v>
      </c>
      <c r="K6" t="s">
        <v>21</v>
      </c>
      <c r="L6" t="s">
        <v>22</v>
      </c>
    </row>
    <row r="7" spans="1:15" x14ac:dyDescent="0.25">
      <c r="B7" t="s">
        <v>18</v>
      </c>
      <c r="C7" s="6">
        <v>5.38347</v>
      </c>
      <c r="D7" s="6">
        <v>2405.9459999999999</v>
      </c>
      <c r="E7" s="6">
        <v>111</v>
      </c>
      <c r="F7" s="10"/>
      <c r="G7" s="10"/>
      <c r="H7" s="9"/>
      <c r="I7" s="11"/>
      <c r="J7" s="11"/>
      <c r="K7" s="11"/>
      <c r="L7" s="11"/>
    </row>
    <row r="8" spans="1:15" x14ac:dyDescent="0.25">
      <c r="B8" t="s">
        <v>19</v>
      </c>
      <c r="C8" s="6">
        <v>7.9668099999999997</v>
      </c>
      <c r="D8" s="6">
        <v>1668.21</v>
      </c>
      <c r="E8" s="6">
        <v>228</v>
      </c>
      <c r="F8" s="1"/>
      <c r="G8" s="1"/>
      <c r="H8" s="9"/>
      <c r="I8" s="11"/>
      <c r="J8" s="11"/>
      <c r="K8" s="11"/>
      <c r="L8" s="11"/>
    </row>
    <row r="10" spans="1:15" x14ac:dyDescent="0.25">
      <c r="F10" t="s">
        <v>11</v>
      </c>
      <c r="G10" s="1"/>
      <c r="H10" t="s">
        <v>28</v>
      </c>
    </row>
    <row r="12" spans="1:15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4" spans="1:15" x14ac:dyDescent="0.25">
      <c r="B14" t="s">
        <v>43</v>
      </c>
      <c r="C14">
        <v>0.05</v>
      </c>
      <c r="F14" t="s">
        <v>50</v>
      </c>
      <c r="G14" s="7">
        <v>68.366753602420275</v>
      </c>
      <c r="H14" t="s">
        <v>6</v>
      </c>
    </row>
    <row r="15" spans="1:15" x14ac:dyDescent="0.25">
      <c r="B15" t="s">
        <v>44</v>
      </c>
      <c r="C15">
        <f>1-C14</f>
        <v>0.95</v>
      </c>
      <c r="F15" t="s">
        <v>51</v>
      </c>
      <c r="G15" s="8">
        <f>10^($C$7-$D$7/(($G$14+273.15)+$E$7))</f>
        <v>1.1658941351309</v>
      </c>
      <c r="H15" t="s">
        <v>48</v>
      </c>
    </row>
    <row r="16" spans="1:15" x14ac:dyDescent="0.25">
      <c r="F16" t="s">
        <v>52</v>
      </c>
      <c r="G16">
        <f>10^($C$8-$D$8/($G$14+$E$8))</f>
        <v>217.74077193017214</v>
      </c>
      <c r="H16" t="s">
        <v>49</v>
      </c>
    </row>
    <row r="17" spans="2:8" x14ac:dyDescent="0.25">
      <c r="B17" t="s">
        <v>45</v>
      </c>
      <c r="C17">
        <v>1</v>
      </c>
      <c r="D17" t="s">
        <v>47</v>
      </c>
    </row>
    <row r="18" spans="2:8" x14ac:dyDescent="0.25">
      <c r="B18" t="s">
        <v>45</v>
      </c>
      <c r="C18">
        <f>C17*1.013</f>
        <v>1.0129999999999999</v>
      </c>
      <c r="D18" t="s">
        <v>48</v>
      </c>
      <c r="F18" t="s">
        <v>53</v>
      </c>
      <c r="G18">
        <f>C15*C18/G15+C14*C19/G16</f>
        <v>0.99993744661591832</v>
      </c>
      <c r="H18" t="s">
        <v>54</v>
      </c>
    </row>
    <row r="19" spans="2:8" x14ac:dyDescent="0.25">
      <c r="B19" t="s">
        <v>45</v>
      </c>
      <c r="C19">
        <f>C17*760</f>
        <v>760</v>
      </c>
      <c r="D19" t="s">
        <v>49</v>
      </c>
    </row>
    <row r="21" spans="2:8" x14ac:dyDescent="0.25">
      <c r="B21" t="s">
        <v>46</v>
      </c>
      <c r="C21">
        <f>G14</f>
        <v>68.366753602420275</v>
      </c>
      <c r="D21" t="s">
        <v>6</v>
      </c>
      <c r="F21" t="s">
        <v>55</v>
      </c>
      <c r="G21">
        <f>C15*C18/(10^(C7-D7/(C21+273.15+E7)))+C14*C19/(10^(C8-D8/(C21+E8)))</f>
        <v>0.99993744661591832</v>
      </c>
      <c r="H21" t="s">
        <v>54</v>
      </c>
    </row>
  </sheetData>
  <mergeCells count="4">
    <mergeCell ref="B1:D1"/>
    <mergeCell ref="B5:E5"/>
    <mergeCell ref="N1:O1"/>
    <mergeCell ref="K4:K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2"/>
  <sheetViews>
    <sheetView zoomScaleNormal="100" workbookViewId="0">
      <selection activeCell="H3" sqref="H3"/>
    </sheetView>
  </sheetViews>
  <sheetFormatPr defaultRowHeight="15" x14ac:dyDescent="0.25"/>
  <cols>
    <col min="1" max="1" width="2.5703125" customWidth="1"/>
    <col min="3" max="3" width="5.5703125" bestFit="1" customWidth="1"/>
    <col min="4" max="4" width="15.42578125" bestFit="1" customWidth="1"/>
    <col min="5" max="6" width="18.28515625" bestFit="1" customWidth="1"/>
    <col min="7" max="7" width="7.85546875" customWidth="1"/>
    <col min="8" max="8" width="11.28515625" customWidth="1"/>
  </cols>
  <sheetData>
    <row r="1" spans="2:20" x14ac:dyDescent="0.25">
      <c r="B1" s="19" t="s">
        <v>36</v>
      </c>
      <c r="C1" s="19"/>
      <c r="D1" s="19" t="s">
        <v>35</v>
      </c>
      <c r="E1" s="19"/>
      <c r="F1" s="19"/>
      <c r="G1" s="7" t="s">
        <v>41</v>
      </c>
      <c r="H1" s="7" t="s">
        <v>42</v>
      </c>
    </row>
    <row r="2" spans="2:20" x14ac:dyDescent="0.25">
      <c r="B2" t="s">
        <v>15</v>
      </c>
      <c r="C2" t="s">
        <v>27</v>
      </c>
      <c r="D2" t="s">
        <v>24</v>
      </c>
      <c r="E2" t="s">
        <v>26</v>
      </c>
      <c r="F2" t="s">
        <v>25</v>
      </c>
      <c r="G2" t="s">
        <v>21</v>
      </c>
      <c r="H2" t="s">
        <v>22</v>
      </c>
    </row>
    <row r="3" spans="2:20" x14ac:dyDescent="0.25">
      <c r="B3" s="1">
        <f>$C$35+(($C$36-$C$35)/(ROW($B$33)-ROW($B$3)))*(ROW(B3)-3)</f>
        <v>63</v>
      </c>
      <c r="C3" s="11">
        <f>B3+$C$37</f>
        <v>336.15</v>
      </c>
      <c r="D3" s="11">
        <f>10^($F$37-$G$37/(C3+$H$37))</f>
        <v>1.0065747880488978</v>
      </c>
      <c r="E3" s="11">
        <f>$F$40*D3</f>
        <v>754.99305578062558</v>
      </c>
      <c r="F3" s="11">
        <f>10^($F$38-$G$38/(B3+$H$38))</f>
        <v>171.4468805611622</v>
      </c>
      <c r="G3" s="11">
        <f>($F$42-F3)/(E3-F3)</f>
        <v>1.0085802022736099</v>
      </c>
      <c r="H3" s="11">
        <f>G3*E3/$F$42</f>
        <v>1.0019355906768344</v>
      </c>
      <c r="K3" s="25" t="s">
        <v>39</v>
      </c>
      <c r="L3" s="25"/>
      <c r="M3" s="25"/>
      <c r="N3" s="25"/>
      <c r="O3" s="25"/>
      <c r="P3" s="25"/>
      <c r="Q3" s="25"/>
      <c r="R3" s="25"/>
      <c r="S3" s="25"/>
      <c r="T3" s="25"/>
    </row>
    <row r="4" spans="2:20" x14ac:dyDescent="0.25">
      <c r="B4" s="1">
        <f t="shared" ref="B4:B33" si="0">$C$35+(($C$36-$C$35)/(ROW($B$33)-ROW($B$3)))*(ROW(B4)-3)</f>
        <v>64.243333333333339</v>
      </c>
      <c r="C4" s="11">
        <f t="shared" ref="C4:C33" si="1">B4+$C$37</f>
        <v>337.39333333333332</v>
      </c>
      <c r="D4" s="11">
        <f t="shared" ref="D4:D33" si="2">10^($F$37-$G$37/(C4+$H$37))</f>
        <v>1.0417554519352852</v>
      </c>
      <c r="E4" s="11">
        <f t="shared" ref="E4:E33" si="3">$F$40*D4</f>
        <v>781.38071941708506</v>
      </c>
      <c r="F4" s="11">
        <f t="shared" ref="F4:F33" si="4">10^($F$38-$G$38/(B4+$H$38))</f>
        <v>181.35058630578223</v>
      </c>
      <c r="G4" s="11">
        <f t="shared" ref="G4:G33" si="5">($F$42-F4)/(E4-F4)</f>
        <v>0.96436725718053395</v>
      </c>
      <c r="H4" s="11">
        <f t="shared" ref="H4:H33" si="6">G4*E4/$F$42</f>
        <v>0.99149734368158782</v>
      </c>
      <c r="K4" t="s">
        <v>29</v>
      </c>
    </row>
    <row r="5" spans="2:20" x14ac:dyDescent="0.25">
      <c r="B5" s="1">
        <f t="shared" si="0"/>
        <v>65.486666666666665</v>
      </c>
      <c r="C5" s="11">
        <f t="shared" si="1"/>
        <v>338.63666666666666</v>
      </c>
      <c r="D5" s="11">
        <f t="shared" si="2"/>
        <v>1.0779608884805247</v>
      </c>
      <c r="E5" s="11">
        <f t="shared" si="3"/>
        <v>808.53702563268837</v>
      </c>
      <c r="F5" s="11">
        <f t="shared" si="4"/>
        <v>191.73513031759953</v>
      </c>
      <c r="G5" s="11">
        <f t="shared" si="5"/>
        <v>0.92130856600579414</v>
      </c>
      <c r="H5" s="11">
        <f t="shared" si="6"/>
        <v>0.98014748374768701</v>
      </c>
    </row>
    <row r="6" spans="2:20" x14ac:dyDescent="0.25">
      <c r="B6" s="1">
        <f t="shared" si="0"/>
        <v>66.73</v>
      </c>
      <c r="C6" s="11">
        <f t="shared" si="1"/>
        <v>339.88</v>
      </c>
      <c r="D6" s="11">
        <f t="shared" si="2"/>
        <v>1.1152144705860672</v>
      </c>
      <c r="E6" s="11">
        <f t="shared" si="3"/>
        <v>836.47950554235968</v>
      </c>
      <c r="F6" s="11">
        <f t="shared" si="4"/>
        <v>202.619103680184</v>
      </c>
      <c r="G6" s="11">
        <f t="shared" si="5"/>
        <v>0.87934329811788892</v>
      </c>
      <c r="H6" s="11">
        <f t="shared" si="6"/>
        <v>0.96783243054163093</v>
      </c>
    </row>
    <row r="7" spans="2:20" x14ac:dyDescent="0.25">
      <c r="B7" s="1">
        <f t="shared" si="0"/>
        <v>67.973333333333329</v>
      </c>
      <c r="C7" s="11">
        <f t="shared" si="1"/>
        <v>341.12333333333333</v>
      </c>
      <c r="D7" s="11">
        <f t="shared" si="2"/>
        <v>1.1535399347482325</v>
      </c>
      <c r="E7" s="11">
        <f t="shared" si="3"/>
        <v>865.22596297955738</v>
      </c>
      <c r="F7" s="11">
        <f t="shared" si="4"/>
        <v>214.02160958219463</v>
      </c>
      <c r="G7" s="11">
        <f t="shared" si="5"/>
        <v>0.83841329924993779</v>
      </c>
      <c r="H7" s="11">
        <f t="shared" si="6"/>
        <v>0.95449599239262539</v>
      </c>
    </row>
    <row r="8" spans="2:20" x14ac:dyDescent="0.25">
      <c r="B8" s="1">
        <f t="shared" si="0"/>
        <v>69.216666666666669</v>
      </c>
      <c r="C8" s="11">
        <f t="shared" si="1"/>
        <v>342.36666666666667</v>
      </c>
      <c r="D8" s="11">
        <f t="shared" si="2"/>
        <v>1.1929613832202977</v>
      </c>
      <c r="E8" s="11">
        <f t="shared" si="3"/>
        <v>894.79447611797423</v>
      </c>
      <c r="F8" s="11">
        <f t="shared" si="4"/>
        <v>225.96227025008659</v>
      </c>
      <c r="G8" s="11">
        <f t="shared" si="5"/>
        <v>0.79846294042754307</v>
      </c>
      <c r="H8" s="11">
        <f t="shared" si="6"/>
        <v>0.94007924799931664</v>
      </c>
    </row>
    <row r="9" spans="2:20" x14ac:dyDescent="0.25">
      <c r="B9" s="1">
        <f t="shared" si="0"/>
        <v>70.459999999999994</v>
      </c>
      <c r="C9" s="11">
        <f t="shared" si="1"/>
        <v>343.60999999999996</v>
      </c>
      <c r="D9" s="11">
        <f t="shared" si="2"/>
        <v>1.2335032861324748</v>
      </c>
      <c r="E9" s="11">
        <f t="shared" si="3"/>
        <v>925.20339906165043</v>
      </c>
      <c r="F9" s="11">
        <f t="shared" si="4"/>
        <v>238.46123378420185</v>
      </c>
      <c r="G9" s="11">
        <f t="shared" si="5"/>
        <v>0.75943897518669612</v>
      </c>
      <c r="H9" s="11">
        <f t="shared" si="6"/>
        <v>0.92452042266135215</v>
      </c>
    </row>
    <row r="10" spans="2:20" x14ac:dyDescent="0.25">
      <c r="B10" s="1">
        <f t="shared" si="0"/>
        <v>71.703333333333333</v>
      </c>
      <c r="C10" s="11">
        <f t="shared" si="1"/>
        <v>344.8533333333333</v>
      </c>
      <c r="D10" s="11">
        <f t="shared" si="2"/>
        <v>1.2751904835692331</v>
      </c>
      <c r="E10" s="11">
        <f t="shared" si="3"/>
        <v>956.47136340309339</v>
      </c>
      <c r="F10" s="11">
        <f t="shared" si="4"/>
        <v>251.53918089418266</v>
      </c>
      <c r="G10" s="11">
        <f t="shared" si="5"/>
        <v>0.72129040455517879</v>
      </c>
      <c r="H10" s="11">
        <f t="shared" si="6"/>
        <v>0.9077547587558692</v>
      </c>
    </row>
    <row r="11" spans="2:20" x14ac:dyDescent="0.25">
      <c r="B11" s="1">
        <f t="shared" si="0"/>
        <v>72.946666666666658</v>
      </c>
      <c r="C11" s="11">
        <f t="shared" si="1"/>
        <v>346.09666666666664</v>
      </c>
      <c r="D11" s="11">
        <f t="shared" si="2"/>
        <v>1.3180481876035053</v>
      </c>
      <c r="E11" s="11">
        <f t="shared" si="3"/>
        <v>988.61727974905784</v>
      </c>
      <c r="F11" s="11">
        <f t="shared" si="4"/>
        <v>265.21733152975798</v>
      </c>
      <c r="G11" s="11">
        <f t="shared" si="5"/>
        <v>0.6839683493041222</v>
      </c>
      <c r="H11" s="11">
        <f t="shared" si="6"/>
        <v>0.88971438016249305</v>
      </c>
    </row>
    <row r="12" spans="2:20" x14ac:dyDescent="0.25">
      <c r="B12" s="1">
        <f t="shared" si="0"/>
        <v>74.19</v>
      </c>
      <c r="C12" s="11">
        <f t="shared" si="1"/>
        <v>347.34</v>
      </c>
      <c r="D12" s="11">
        <f t="shared" si="2"/>
        <v>1.3621019842872761</v>
      </c>
      <c r="E12" s="11">
        <f t="shared" si="3"/>
        <v>1021.6603392136099</v>
      </c>
      <c r="F12" s="11">
        <f t="shared" si="4"/>
        <v>279.51745140302677</v>
      </c>
      <c r="G12" s="11">
        <f t="shared" si="5"/>
        <v>0.64742592900736207</v>
      </c>
      <c r="H12" s="11">
        <f t="shared" si="6"/>
        <v>0.87032815032282629</v>
      </c>
    </row>
    <row r="13" spans="2:20" x14ac:dyDescent="0.25">
      <c r="B13" s="1">
        <f t="shared" si="0"/>
        <v>75.433333333333337</v>
      </c>
      <c r="C13" s="11">
        <f t="shared" si="1"/>
        <v>348.58333333333331</v>
      </c>
      <c r="D13" s="11">
        <f t="shared" si="2"/>
        <v>1.4073778355980835</v>
      </c>
      <c r="E13" s="11">
        <f t="shared" si="3"/>
        <v>1055.620014878122</v>
      </c>
      <c r="F13" s="11">
        <f t="shared" si="4"/>
        <v>294.4618583984805</v>
      </c>
      <c r="G13" s="11">
        <f t="shared" si="5"/>
        <v>0.61161814747494081</v>
      </c>
      <c r="H13" s="11">
        <f t="shared" si="6"/>
        <v>0.8495215236016137</v>
      </c>
    </row>
    <row r="14" spans="2:20" x14ac:dyDescent="0.25">
      <c r="B14" s="1">
        <f t="shared" si="0"/>
        <v>76.676666666666662</v>
      </c>
      <c r="C14" s="11">
        <f t="shared" si="1"/>
        <v>349.82666666666665</v>
      </c>
      <c r="D14" s="11">
        <f t="shared" si="2"/>
        <v>1.4539020813410157</v>
      </c>
      <c r="E14" s="11">
        <f t="shared" si="3"/>
        <v>1090.516063217889</v>
      </c>
      <c r="F14" s="11">
        <f t="shared" si="4"/>
        <v>310.07342886708471</v>
      </c>
      <c r="G14" s="11">
        <f t="shared" si="5"/>
        <v>0.57650178415378051</v>
      </c>
      <c r="H14" s="11">
        <f t="shared" si="6"/>
        <v>0.82721638959667099</v>
      </c>
    </row>
    <row r="15" spans="2:20" x14ac:dyDescent="0.25">
      <c r="B15" s="1">
        <f t="shared" si="0"/>
        <v>77.92</v>
      </c>
      <c r="C15" s="11">
        <f t="shared" si="1"/>
        <v>351.07</v>
      </c>
      <c r="D15" s="11">
        <f t="shared" si="2"/>
        <v>1.5017014410057088</v>
      </c>
      <c r="E15" s="11">
        <f t="shared" si="3"/>
        <v>1126.3685254949899</v>
      </c>
      <c r="F15" s="11">
        <f t="shared" si="4"/>
        <v>326.37560380086666</v>
      </c>
      <c r="G15" s="11">
        <f t="shared" si="5"/>
        <v>0.54203529111339988</v>
      </c>
      <c r="H15" s="11">
        <f t="shared" si="6"/>
        <v>0.80333091002322077</v>
      </c>
    </row>
    <row r="16" spans="2:20" x14ac:dyDescent="0.25">
      <c r="B16" s="1">
        <f t="shared" si="0"/>
        <v>79.163333333333327</v>
      </c>
      <c r="C16" s="11">
        <f t="shared" si="1"/>
        <v>352.31333333333328</v>
      </c>
      <c r="D16" s="11">
        <f t="shared" si="2"/>
        <v>1.5508030155779942</v>
      </c>
      <c r="E16" s="11">
        <f t="shared" si="3"/>
        <v>1163.1977291171345</v>
      </c>
      <c r="F16" s="11">
        <f t="shared" si="4"/>
        <v>343.39239488452489</v>
      </c>
      <c r="G16" s="11">
        <f t="shared" si="5"/>
        <v>0.5081786952575108</v>
      </c>
      <c r="H16" s="11">
        <f t="shared" si="6"/>
        <v>0.77777934777532221</v>
      </c>
    </row>
    <row r="17" spans="2:8" x14ac:dyDescent="0.25">
      <c r="B17" s="1">
        <f t="shared" si="0"/>
        <v>80.406666666666666</v>
      </c>
      <c r="C17" s="11">
        <f t="shared" si="1"/>
        <v>353.55666666666662</v>
      </c>
      <c r="D17" s="11">
        <f t="shared" si="2"/>
        <v>1.6012342893057636</v>
      </c>
      <c r="E17" s="11">
        <f t="shared" si="3"/>
        <v>1201.0242889621722</v>
      </c>
      <c r="F17" s="11">
        <f t="shared" si="4"/>
        <v>361.14839042072759</v>
      </c>
      <c r="G17" s="11">
        <f t="shared" si="5"/>
        <v>0.47489350542375469</v>
      </c>
      <c r="H17" s="11">
        <f t="shared" si="6"/>
        <v>0.75047188774252427</v>
      </c>
    </row>
    <row r="18" spans="2:8" x14ac:dyDescent="0.25">
      <c r="B18" s="1">
        <f t="shared" si="0"/>
        <v>81.650000000000006</v>
      </c>
      <c r="C18" s="11">
        <f t="shared" si="1"/>
        <v>354.79999999999995</v>
      </c>
      <c r="D18" s="11">
        <f t="shared" si="2"/>
        <v>1.6530231314186334</v>
      </c>
      <c r="E18" s="11">
        <f t="shared" si="3"/>
        <v>1239.8691086679453</v>
      </c>
      <c r="F18" s="11">
        <f t="shared" si="4"/>
        <v>379.66876112582031</v>
      </c>
      <c r="G18" s="11">
        <f t="shared" si="5"/>
        <v>0.44214262405369981</v>
      </c>
      <c r="H18" s="11">
        <f t="shared" si="6"/>
        <v>0.72131444893364105</v>
      </c>
    </row>
    <row r="19" spans="2:8" x14ac:dyDescent="0.25">
      <c r="B19" s="1">
        <f t="shared" si="0"/>
        <v>82.893333333333331</v>
      </c>
      <c r="C19" s="11">
        <f t="shared" si="1"/>
        <v>356.04333333333329</v>
      </c>
      <c r="D19" s="11">
        <f t="shared" si="2"/>
        <v>1.7061977978011187</v>
      </c>
      <c r="E19" s="11">
        <f t="shared" si="3"/>
        <v>1279.7533818872716</v>
      </c>
      <c r="F19" s="11">
        <f t="shared" si="4"/>
        <v>398.97926579282807</v>
      </c>
      <c r="G19" s="11">
        <f t="shared" si="5"/>
        <v>0.40989026313355059</v>
      </c>
      <c r="H19" s="11">
        <f t="shared" si="6"/>
        <v>0.69020848743134877</v>
      </c>
    </row>
    <row r="20" spans="2:8" x14ac:dyDescent="0.25">
      <c r="B20" s="1">
        <f t="shared" si="0"/>
        <v>84.136666666666656</v>
      </c>
      <c r="C20" s="11">
        <f t="shared" si="1"/>
        <v>357.28666666666663</v>
      </c>
      <c r="D20" s="11">
        <f t="shared" si="2"/>
        <v>1.7607869326188885</v>
      </c>
      <c r="E20" s="11">
        <f t="shared" si="3"/>
        <v>1320.6985935077385</v>
      </c>
      <c r="F20" s="11">
        <f t="shared" si="4"/>
        <v>419.10625681869561</v>
      </c>
      <c r="G20" s="11">
        <f t="shared" si="5"/>
        <v>0.37810186412318392</v>
      </c>
      <c r="H20" s="11">
        <f t="shared" si="6"/>
        <v>0.65705078967124086</v>
      </c>
    </row>
    <row r="21" spans="2:8" x14ac:dyDescent="0.25">
      <c r="B21" s="1">
        <f t="shared" si="0"/>
        <v>85.38</v>
      </c>
      <c r="C21" s="11">
        <f t="shared" si="1"/>
        <v>358.53</v>
      </c>
      <c r="D21" s="11">
        <f t="shared" si="2"/>
        <v>1.8168195698978051</v>
      </c>
      <c r="E21" s="11">
        <f t="shared" si="3"/>
        <v>1362.7265208360768</v>
      </c>
      <c r="F21" s="11">
        <f t="shared" si="4"/>
        <v>440.07668559286174</v>
      </c>
      <c r="G21" s="11">
        <f t="shared" si="5"/>
        <v>0.34674402160685902</v>
      </c>
      <c r="H21" s="11">
        <f t="shared" si="6"/>
        <v>0.62173325550661118</v>
      </c>
    </row>
    <row r="22" spans="2:8" x14ac:dyDescent="0.25">
      <c r="B22" s="1">
        <f t="shared" si="0"/>
        <v>86.623333333333335</v>
      </c>
      <c r="C22" s="11">
        <f t="shared" si="1"/>
        <v>359.77333333333331</v>
      </c>
      <c r="D22" s="11">
        <f t="shared" si="2"/>
        <v>1.8743251350554164</v>
      </c>
      <c r="E22" s="11">
        <f t="shared" si="3"/>
        <v>1405.8592347468764</v>
      </c>
      <c r="F22" s="11">
        <f t="shared" si="4"/>
        <v>461.91810774434634</v>
      </c>
      <c r="G22" s="11">
        <f t="shared" si="5"/>
        <v>0.31578441041361122</v>
      </c>
      <c r="H22" s="11">
        <f t="shared" si="6"/>
        <v>0.58414267048562241</v>
      </c>
    </row>
    <row r="23" spans="2:8" x14ac:dyDescent="0.25">
      <c r="B23" s="1">
        <f t="shared" si="0"/>
        <v>87.86666666666666</v>
      </c>
      <c r="C23" s="11">
        <f t="shared" si="1"/>
        <v>361.01666666666665</v>
      </c>
      <c r="D23" s="11">
        <f t="shared" si="2"/>
        <v>1.9333334463845877</v>
      </c>
      <c r="E23" s="11">
        <f t="shared" si="3"/>
        <v>1450.1191007954003</v>
      </c>
      <c r="F23" s="11">
        <f t="shared" si="4"/>
        <v>484.65868824466088</v>
      </c>
      <c r="G23" s="11">
        <f t="shared" si="5"/>
        <v>0.2851917159688499</v>
      </c>
      <c r="H23" s="11">
        <f t="shared" si="6"/>
        <v>0.54416046673032348</v>
      </c>
    </row>
    <row r="24" spans="2:8" x14ac:dyDescent="0.25">
      <c r="B24" s="1">
        <f t="shared" si="0"/>
        <v>89.11</v>
      </c>
      <c r="C24" s="11">
        <f t="shared" si="1"/>
        <v>362.26</v>
      </c>
      <c r="D24" s="11">
        <f t="shared" si="2"/>
        <v>1.9938747164889992</v>
      </c>
      <c r="E24" s="11">
        <f t="shared" si="3"/>
        <v>1495.5287802942964</v>
      </c>
      <c r="F24" s="11">
        <f t="shared" si="4"/>
        <v>508.32720636395828</v>
      </c>
      <c r="G24" s="11">
        <f t="shared" si="5"/>
        <v>0.25493556765115227</v>
      </c>
      <c r="H24" s="11">
        <f t="shared" si="6"/>
        <v>0.50166247176705514</v>
      </c>
    </row>
    <row r="25" spans="2:8" x14ac:dyDescent="0.25">
      <c r="B25" s="1">
        <f t="shared" si="0"/>
        <v>90.353333333333325</v>
      </c>
      <c r="C25" s="11">
        <f t="shared" si="1"/>
        <v>363.50333333333333</v>
      </c>
      <c r="D25" s="11">
        <f t="shared" si="2"/>
        <v>2.0559795536702308</v>
      </c>
      <c r="E25" s="11">
        <f t="shared" si="3"/>
        <v>1542.111231353997</v>
      </c>
      <c r="F25" s="11">
        <f t="shared" si="4"/>
        <v>532.95306047795066</v>
      </c>
      <c r="G25" s="11">
        <f t="shared" si="5"/>
        <v>0.22498647493975177</v>
      </c>
      <c r="H25" s="11">
        <f t="shared" si="6"/>
        <v>0.45651864461491548</v>
      </c>
    </row>
    <row r="26" spans="2:8" x14ac:dyDescent="0.25">
      <c r="B26" s="1">
        <f t="shared" si="0"/>
        <v>91.596666666666664</v>
      </c>
      <c r="C26" s="11">
        <f t="shared" si="1"/>
        <v>364.74666666666667</v>
      </c>
      <c r="D26" s="11">
        <f t="shared" si="2"/>
        <v>2.1196789632661641</v>
      </c>
      <c r="E26" s="11">
        <f t="shared" si="3"/>
        <v>1589.8897098866016</v>
      </c>
      <c r="F26" s="11">
        <f t="shared" si="4"/>
        <v>558.5662727232484</v>
      </c>
      <c r="G26" s="11">
        <f t="shared" si="5"/>
        <v>0.19531576614877816</v>
      </c>
      <c r="H26" s="11">
        <f t="shared" si="6"/>
        <v>0.4085927983928424</v>
      </c>
    </row>
    <row r="27" spans="2:8" x14ac:dyDescent="0.25">
      <c r="B27" s="1">
        <f t="shared" si="0"/>
        <v>92.84</v>
      </c>
      <c r="C27" s="11">
        <f t="shared" si="1"/>
        <v>365.99</v>
      </c>
      <c r="D27" s="11">
        <f t="shared" si="2"/>
        <v>2.1850043489404758</v>
      </c>
      <c r="E27" s="11">
        <f t="shared" si="3"/>
        <v>1638.8877705730777</v>
      </c>
      <c r="F27" s="11">
        <f t="shared" si="4"/>
        <v>585.1974934988807</v>
      </c>
      <c r="G27" s="11">
        <f t="shared" si="5"/>
        <v>0.1658955295539947</v>
      </c>
      <c r="H27" s="11">
        <f t="shared" si="6"/>
        <v>0.35774230865629802</v>
      </c>
    </row>
    <row r="28" spans="2:8" x14ac:dyDescent="0.25">
      <c r="B28" s="1">
        <f t="shared" si="0"/>
        <v>94.083333333333329</v>
      </c>
      <c r="C28" s="11">
        <f t="shared" si="1"/>
        <v>367.23333333333329</v>
      </c>
      <c r="D28" s="11">
        <f t="shared" si="2"/>
        <v>2.2519875139229701</v>
      </c>
      <c r="E28" s="11">
        <f t="shared" si="3"/>
        <v>1689.1292677935846</v>
      </c>
      <c r="F28" s="11">
        <f t="shared" si="4"/>
        <v>612.87800581186741</v>
      </c>
      <c r="G28" s="11">
        <f t="shared" si="5"/>
        <v>0.13669855672664646</v>
      </c>
      <c r="H28" s="11">
        <f t="shared" si="6"/>
        <v>0.30381780662121072</v>
      </c>
    </row>
    <row r="29" spans="2:8" x14ac:dyDescent="0.25">
      <c r="B29" s="1">
        <f t="shared" si="0"/>
        <v>95.326666666666654</v>
      </c>
      <c r="C29" s="11">
        <f t="shared" si="1"/>
        <v>368.47666666666663</v>
      </c>
      <c r="D29" s="11">
        <f t="shared" si="2"/>
        <v>2.3206606622006221</v>
      </c>
      <c r="E29" s="11">
        <f t="shared" si="3"/>
        <v>1740.6383565208316</v>
      </c>
      <c r="F29" s="11">
        <f t="shared" si="4"/>
        <v>641.63972946484944</v>
      </c>
      <c r="G29" s="11">
        <f t="shared" si="5"/>
        <v>0.10769828789706158</v>
      </c>
      <c r="H29" s="11">
        <f t="shared" si="6"/>
        <v>0.24666285637532714</v>
      </c>
    </row>
    <row r="30" spans="2:8" x14ac:dyDescent="0.25">
      <c r="B30" s="1">
        <f t="shared" si="0"/>
        <v>96.57</v>
      </c>
      <c r="C30" s="11">
        <f t="shared" si="1"/>
        <v>369.71999999999997</v>
      </c>
      <c r="D30" s="11">
        <f t="shared" si="2"/>
        <v>2.3910563996589587</v>
      </c>
      <c r="E30" s="11">
        <f t="shared" si="3"/>
        <v>1793.4394931761819</v>
      </c>
      <c r="F30" s="11">
        <f t="shared" si="4"/>
        <v>671.51522508387336</v>
      </c>
      <c r="G30" s="11">
        <f t="shared" si="5"/>
        <v>7.8868759178000403E-2</v>
      </c>
      <c r="H30" s="11">
        <f t="shared" si="6"/>
        <v>0.18611361511529917</v>
      </c>
    </row>
    <row r="31" spans="2:8" x14ac:dyDescent="0.25">
      <c r="B31" s="1">
        <f t="shared" si="0"/>
        <v>97.813333333333333</v>
      </c>
      <c r="C31" s="11">
        <f t="shared" si="1"/>
        <v>370.96333333333331</v>
      </c>
      <c r="D31" s="11">
        <f t="shared" si="2"/>
        <v>2.4632077351738393</v>
      </c>
      <c r="E31" s="11">
        <f t="shared" si="3"/>
        <v>1847.5574364485567</v>
      </c>
      <c r="F31" s="11">
        <f t="shared" si="4"/>
        <v>702.53769798456517</v>
      </c>
      <c r="G31" s="11">
        <f t="shared" si="5"/>
        <v>5.0184551484255401E-2</v>
      </c>
      <c r="H31" s="11">
        <f t="shared" si="6"/>
        <v>0.12199847538101515</v>
      </c>
    </row>
    <row r="32" spans="2:8" x14ac:dyDescent="0.25">
      <c r="B32" s="1">
        <f t="shared" si="0"/>
        <v>99.056666666666672</v>
      </c>
      <c r="C32" s="11">
        <f t="shared" si="1"/>
        <v>372.20666666666665</v>
      </c>
      <c r="D32" s="11">
        <f t="shared" si="2"/>
        <v>2.5371480816532337</v>
      </c>
      <c r="E32" s="11">
        <f t="shared" si="3"/>
        <v>1903.0172480758317</v>
      </c>
      <c r="F32" s="11">
        <f t="shared" si="4"/>
        <v>734.74100187501699</v>
      </c>
      <c r="G32" s="11">
        <f t="shared" si="5"/>
        <v>2.1620740990946456E-2</v>
      </c>
      <c r="H32" s="11">
        <f t="shared" si="6"/>
        <v>5.4137688186777964E-2</v>
      </c>
    </row>
    <row r="33" spans="2:9" x14ac:dyDescent="0.25">
      <c r="B33" s="1">
        <f t="shared" si="0"/>
        <v>100.3</v>
      </c>
      <c r="C33" s="11">
        <f t="shared" si="1"/>
        <v>373.45</v>
      </c>
      <c r="D33" s="11">
        <f t="shared" si="2"/>
        <v>2.6129112570290376</v>
      </c>
      <c r="E33" s="11">
        <f t="shared" si="3"/>
        <v>1959.8442935887608</v>
      </c>
      <c r="F33" s="11">
        <f t="shared" si="4"/>
        <v>768.15964239385983</v>
      </c>
      <c r="G33" s="11">
        <f t="shared" si="5"/>
        <v>-6.8471490219146154E-3</v>
      </c>
      <c r="H33" s="11">
        <f t="shared" si="6"/>
        <v>-1.7657034128883191E-2</v>
      </c>
    </row>
    <row r="35" spans="2:9" x14ac:dyDescent="0.25">
      <c r="B35" t="s">
        <v>30</v>
      </c>
      <c r="C35">
        <v>63</v>
      </c>
      <c r="E35" s="22" t="s">
        <v>7</v>
      </c>
      <c r="F35" s="23"/>
      <c r="G35" s="23"/>
      <c r="H35" s="24"/>
    </row>
    <row r="36" spans="2:9" x14ac:dyDescent="0.25">
      <c r="B36" t="s">
        <v>31</v>
      </c>
      <c r="C36">
        <v>100.3</v>
      </c>
      <c r="E36" s="12"/>
      <c r="F36" t="s">
        <v>4</v>
      </c>
      <c r="G36" t="s">
        <v>5</v>
      </c>
      <c r="H36" s="13" t="s">
        <v>6</v>
      </c>
    </row>
    <row r="37" spans="2:9" x14ac:dyDescent="0.25">
      <c r="B37" t="s">
        <v>40</v>
      </c>
      <c r="C37">
        <v>273.14999999999998</v>
      </c>
      <c r="E37" s="12" t="s">
        <v>18</v>
      </c>
      <c r="F37" s="6">
        <f>Calculations!C7</f>
        <v>5.38347</v>
      </c>
      <c r="G37" s="6">
        <f>Calculations!D7</f>
        <v>2405.9459999999999</v>
      </c>
      <c r="H37" s="14">
        <f>Calculations!E7</f>
        <v>111</v>
      </c>
      <c r="I37" t="s">
        <v>32</v>
      </c>
    </row>
    <row r="38" spans="2:9" x14ac:dyDescent="0.25">
      <c r="E38" s="15" t="s">
        <v>19</v>
      </c>
      <c r="F38" s="16">
        <f>Calculations!C8</f>
        <v>7.9668099999999997</v>
      </c>
      <c r="G38" s="16">
        <f>Calculations!D8</f>
        <v>1668.21</v>
      </c>
      <c r="H38" s="17">
        <f>Calculations!E8</f>
        <v>228</v>
      </c>
      <c r="I38" t="s">
        <v>33</v>
      </c>
    </row>
    <row r="40" spans="2:9" x14ac:dyDescent="0.25">
      <c r="E40" t="s">
        <v>34</v>
      </c>
      <c r="F40">
        <v>750.06155999999999</v>
      </c>
    </row>
    <row r="41" spans="2:9" x14ac:dyDescent="0.25">
      <c r="E41" t="s">
        <v>37</v>
      </c>
      <c r="F41" s="6">
        <v>1</v>
      </c>
    </row>
    <row r="42" spans="2:9" x14ac:dyDescent="0.25">
      <c r="E42" t="s">
        <v>38</v>
      </c>
      <c r="F42">
        <f>F41*760</f>
        <v>760</v>
      </c>
    </row>
  </sheetData>
  <mergeCells count="4">
    <mergeCell ref="E35:H35"/>
    <mergeCell ref="D1:F1"/>
    <mergeCell ref="B1:C1"/>
    <mergeCell ref="K3:T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Data 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Toro</dc:creator>
  <cp:lastModifiedBy>Trevor Swan</cp:lastModifiedBy>
  <cp:lastPrinted>2015-04-12T20:24:18Z</cp:lastPrinted>
  <dcterms:created xsi:type="dcterms:W3CDTF">2015-04-06T20:12:51Z</dcterms:created>
  <dcterms:modified xsi:type="dcterms:W3CDTF">2024-10-27T20:49:07Z</dcterms:modified>
</cp:coreProperties>
</file>