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evr_000\Documents\GitHub\FIPlanner\Spreadsheets\"/>
    </mc:Choice>
  </mc:AlternateContent>
  <bookViews>
    <workbookView xWindow="280" yWindow="3660" windowWidth="24960" windowHeight="15060" tabRatio="704" firstSheet="2" activeTab="3"/>
  </bookViews>
  <sheets>
    <sheet name="Balances" sheetId="7" r:id="rId1"/>
    <sheet name="Investments -2015-Present" sheetId="10" r:id="rId2"/>
    <sheet name="Net Worth" sheetId="4" r:id="rId3"/>
    <sheet name="Averages - Template" sheetId="1" r:id="rId4"/>
    <sheet name="FI" sheetId="5" r:id="rId5"/>
    <sheet name="Data" sheetId="12" r:id="rId6"/>
  </sheets>
  <calcPr calcId="162913"/>
</workbook>
</file>

<file path=xl/calcChain.xml><?xml version="1.0" encoding="utf-8"?>
<calcChain xmlns="http://schemas.openxmlformats.org/spreadsheetml/2006/main">
  <c r="F29" i="1" l="1"/>
  <c r="G29" i="1"/>
  <c r="H29" i="1"/>
  <c r="I29" i="1"/>
  <c r="J29" i="1"/>
  <c r="L29" i="1"/>
  <c r="N29" i="1"/>
  <c r="O29" i="1"/>
  <c r="P29" i="1"/>
  <c r="Q29" i="1"/>
  <c r="K29" i="1"/>
  <c r="B4" i="10" l="1"/>
  <c r="H34" i="1"/>
  <c r="I34" i="1"/>
  <c r="J34" i="1"/>
  <c r="K34" i="1"/>
  <c r="L34" i="1"/>
  <c r="M34" i="1"/>
  <c r="N34" i="1"/>
  <c r="O34" i="1"/>
  <c r="P34" i="1"/>
  <c r="Q34" i="1"/>
  <c r="H27" i="1"/>
  <c r="H38" i="1" s="1"/>
  <c r="I27" i="1"/>
  <c r="I38" i="1" s="1"/>
  <c r="J27" i="1"/>
  <c r="J38" i="1" s="1"/>
  <c r="K27" i="1"/>
  <c r="K38" i="1" s="1"/>
  <c r="L27" i="1"/>
  <c r="L38" i="1" s="1"/>
  <c r="M27" i="1"/>
  <c r="M38" i="1" s="1"/>
  <c r="N27" i="1"/>
  <c r="N38" i="1" s="1"/>
  <c r="O27" i="1"/>
  <c r="O38" i="1" s="1"/>
  <c r="P27" i="1"/>
  <c r="P38" i="1" s="1"/>
  <c r="Q27" i="1"/>
  <c r="Q38" i="1" s="1"/>
  <c r="H18" i="1"/>
  <c r="I18" i="1"/>
  <c r="I43" i="1" s="1"/>
  <c r="J18" i="1"/>
  <c r="K18" i="1"/>
  <c r="L18" i="1"/>
  <c r="M18" i="1"/>
  <c r="N18" i="1"/>
  <c r="O18" i="1"/>
  <c r="P18" i="1"/>
  <c r="Q18" i="1"/>
  <c r="G18" i="1"/>
  <c r="F18" i="1"/>
  <c r="D32" i="1"/>
  <c r="D31" i="1"/>
  <c r="D25" i="1"/>
  <c r="D24" i="1"/>
  <c r="D23" i="1"/>
  <c r="D22" i="1"/>
  <c r="D21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32" i="1"/>
  <c r="C31" i="1"/>
  <c r="C25" i="1"/>
  <c r="C32" i="5" s="1"/>
  <c r="G32" i="5" s="1"/>
  <c r="C24" i="1"/>
  <c r="C31" i="5" s="1"/>
  <c r="G31" i="5" s="1"/>
  <c r="C23" i="1"/>
  <c r="C30" i="5" s="1"/>
  <c r="G30" i="5" s="1"/>
  <c r="C22" i="1"/>
  <c r="C21" i="1"/>
  <c r="C28" i="5" s="1"/>
  <c r="G28" i="5" s="1"/>
  <c r="C16" i="1"/>
  <c r="C26" i="5" s="1"/>
  <c r="G26" i="5" s="1"/>
  <c r="C15" i="1"/>
  <c r="C25" i="5" s="1"/>
  <c r="G25" i="5" s="1"/>
  <c r="C14" i="1"/>
  <c r="C24" i="5" s="1"/>
  <c r="G24" i="5" s="1"/>
  <c r="C13" i="1"/>
  <c r="C23" i="5" s="1"/>
  <c r="G23" i="5" s="1"/>
  <c r="C12" i="1"/>
  <c r="C22" i="5" s="1"/>
  <c r="G22" i="5" s="1"/>
  <c r="C11" i="1"/>
  <c r="C21" i="5" s="1"/>
  <c r="G21" i="5" s="1"/>
  <c r="C10" i="1"/>
  <c r="C20" i="5" s="1"/>
  <c r="G20" i="5" s="1"/>
  <c r="C9" i="1"/>
  <c r="C19" i="5" s="1"/>
  <c r="G19" i="5" s="1"/>
  <c r="C8" i="1"/>
  <c r="C18" i="5" s="1"/>
  <c r="G18" i="5" s="1"/>
  <c r="C7" i="1"/>
  <c r="C17" i="5" s="1"/>
  <c r="G17" i="5" s="1"/>
  <c r="C6" i="1"/>
  <c r="C16" i="5" s="1"/>
  <c r="G16" i="5" s="1"/>
  <c r="C5" i="1"/>
  <c r="C15" i="5" s="1"/>
  <c r="G15" i="5" s="1"/>
  <c r="C4" i="1"/>
  <c r="C14" i="5" s="1"/>
  <c r="G14" i="5" s="1"/>
  <c r="C29" i="5"/>
  <c r="G29" i="5" s="1"/>
  <c r="C16" i="4"/>
  <c r="C18" i="4" s="1"/>
  <c r="B16" i="4"/>
  <c r="C11" i="4"/>
  <c r="B11" i="4"/>
  <c r="C6" i="10"/>
  <c r="C35" i="10" s="1"/>
  <c r="B6" i="10"/>
  <c r="B35" i="10" s="1"/>
  <c r="D31" i="7"/>
  <c r="C31" i="7"/>
  <c r="D28" i="7"/>
  <c r="C28" i="7"/>
  <c r="C14" i="10"/>
  <c r="C15" i="10"/>
  <c r="C38" i="10"/>
  <c r="C16" i="10"/>
  <c r="C17" i="10"/>
  <c r="C20" i="10"/>
  <c r="B14" i="10"/>
  <c r="B15" i="10"/>
  <c r="B38" i="10"/>
  <c r="B16" i="10"/>
  <c r="B17" i="10"/>
  <c r="B37" i="10" s="1"/>
  <c r="B20" i="10"/>
  <c r="B31" i="10"/>
  <c r="F27" i="1"/>
  <c r="F38" i="1" s="1"/>
  <c r="F34" i="1"/>
  <c r="G34" i="1"/>
  <c r="G27" i="1"/>
  <c r="G38" i="1" s="1"/>
  <c r="B3" i="4"/>
  <c r="B4" i="4"/>
  <c r="B5" i="4"/>
  <c r="B6" i="4"/>
  <c r="B7" i="4"/>
  <c r="B8" i="4"/>
  <c r="B9" i="4"/>
  <c r="B10" i="4"/>
  <c r="B15" i="4"/>
  <c r="B18" i="4" s="1"/>
  <c r="C3" i="4"/>
  <c r="C4" i="4"/>
  <c r="C13" i="4" s="1"/>
  <c r="C5" i="4"/>
  <c r="C6" i="4"/>
  <c r="C7" i="4"/>
  <c r="C8" i="4"/>
  <c r="C9" i="4"/>
  <c r="C10" i="4"/>
  <c r="C15" i="4"/>
  <c r="C4" i="10"/>
  <c r="C5" i="10"/>
  <c r="C9" i="10"/>
  <c r="C10" i="10"/>
  <c r="C11" i="10"/>
  <c r="C36" i="10"/>
  <c r="C32" i="10"/>
  <c r="C31" i="10"/>
  <c r="B5" i="10"/>
  <c r="B33" i="10" s="1"/>
  <c r="B9" i="10"/>
  <c r="B10" i="10"/>
  <c r="B29" i="10" s="1"/>
  <c r="B11" i="10"/>
  <c r="B36" i="10"/>
  <c r="D30" i="7"/>
  <c r="C30" i="7"/>
  <c r="B32" i="10"/>
  <c r="B40" i="10"/>
  <c r="C39" i="10"/>
  <c r="C40" i="10"/>
  <c r="C29" i="10"/>
  <c r="B43" i="10"/>
  <c r="B42" i="10"/>
  <c r="B39" i="10"/>
  <c r="B30" i="10"/>
  <c r="M29" i="1" l="1"/>
  <c r="B13" i="4"/>
  <c r="C20" i="4"/>
  <c r="C42" i="10"/>
  <c r="C26" i="10"/>
  <c r="C33" i="10"/>
  <c r="G43" i="1"/>
  <c r="C34" i="1"/>
  <c r="C6" i="5" s="1"/>
  <c r="D34" i="1"/>
  <c r="C27" i="1"/>
  <c r="C38" i="1" s="1"/>
  <c r="D27" i="1"/>
  <c r="F43" i="1"/>
  <c r="N43" i="1"/>
  <c r="J43" i="1"/>
  <c r="Q43" i="1"/>
  <c r="M43" i="1"/>
  <c r="P43" i="1"/>
  <c r="L43" i="1"/>
  <c r="H43" i="1"/>
  <c r="O43" i="1"/>
  <c r="K43" i="1"/>
  <c r="B20" i="4"/>
  <c r="H29" i="5"/>
  <c r="F29" i="5"/>
  <c r="C43" i="10"/>
  <c r="C37" i="10"/>
  <c r="C30" i="10"/>
  <c r="B26" i="10"/>
  <c r="H28" i="5"/>
  <c r="F28" i="5"/>
  <c r="E28" i="5"/>
  <c r="E32" i="5"/>
  <c r="H32" i="5"/>
  <c r="F32" i="5"/>
  <c r="F31" i="5"/>
  <c r="H31" i="5"/>
  <c r="E31" i="5"/>
  <c r="H30" i="5"/>
  <c r="F30" i="5"/>
  <c r="E30" i="5"/>
  <c r="E29" i="5"/>
  <c r="H18" i="5"/>
  <c r="E18" i="5"/>
  <c r="F18" i="5"/>
  <c r="F22" i="5"/>
  <c r="H22" i="5"/>
  <c r="E22" i="5"/>
  <c r="E19" i="5"/>
  <c r="F19" i="5"/>
  <c r="H17" i="5"/>
  <c r="F17" i="5"/>
  <c r="E17" i="5"/>
  <c r="E20" i="5"/>
  <c r="F20" i="5"/>
  <c r="H20" i="5"/>
  <c r="E23" i="5"/>
  <c r="H23" i="5"/>
  <c r="F23" i="5"/>
  <c r="F24" i="5"/>
  <c r="E24" i="5"/>
  <c r="H24" i="5"/>
  <c r="C18" i="1"/>
  <c r="D18" i="1"/>
  <c r="H25" i="5"/>
  <c r="F25" i="5"/>
  <c r="E25" i="5"/>
  <c r="F16" i="5"/>
  <c r="H16" i="5"/>
  <c r="E16" i="5"/>
  <c r="E15" i="5"/>
  <c r="H15" i="5"/>
  <c r="F15" i="5"/>
  <c r="H21" i="5"/>
  <c r="F21" i="5"/>
  <c r="E21" i="5"/>
  <c r="H26" i="5"/>
  <c r="E26" i="5"/>
  <c r="F26" i="5"/>
  <c r="H19" i="5"/>
  <c r="H14" i="5"/>
  <c r="F14" i="5"/>
  <c r="G10" i="5"/>
  <c r="E14" i="5"/>
  <c r="C2" i="5" l="1"/>
  <c r="I41" i="1" s="1"/>
  <c r="C43" i="1"/>
  <c r="C7" i="5" s="1"/>
  <c r="C8" i="5" s="1"/>
  <c r="E10" i="5"/>
  <c r="F10" i="5"/>
  <c r="H10" i="5"/>
  <c r="H41" i="1" l="1"/>
  <c r="J41" i="1"/>
  <c r="C37" i="1"/>
  <c r="L39" i="1"/>
  <c r="Q37" i="1"/>
  <c r="Q41" i="1"/>
  <c r="M37" i="1"/>
  <c r="H37" i="1"/>
  <c r="J37" i="1"/>
  <c r="I39" i="1"/>
  <c r="J39" i="1"/>
  <c r="F39" i="1"/>
  <c r="F41" i="1"/>
  <c r="M39" i="1"/>
  <c r="H39" i="1"/>
  <c r="K41" i="1"/>
  <c r="Q39" i="1"/>
  <c r="I37" i="1"/>
  <c r="O37" i="1"/>
  <c r="O41" i="1"/>
  <c r="C39" i="1"/>
  <c r="F37" i="1"/>
  <c r="M41" i="1"/>
  <c r="G37" i="1"/>
  <c r="N39" i="1"/>
  <c r="O39" i="1"/>
  <c r="L41" i="1"/>
  <c r="P41" i="1"/>
  <c r="C41" i="1"/>
  <c r="N37" i="1"/>
  <c r="K39" i="1"/>
  <c r="G39" i="1"/>
  <c r="N41" i="1"/>
  <c r="G41" i="1"/>
  <c r="P39" i="1"/>
  <c r="P37" i="1"/>
  <c r="L37" i="1"/>
  <c r="K37" i="1"/>
  <c r="I10" i="5"/>
  <c r="I14" i="5" s="1"/>
  <c r="I17" i="5" l="1"/>
  <c r="I15" i="5"/>
  <c r="I25" i="5"/>
  <c r="I28" i="5"/>
  <c r="I24" i="5"/>
  <c r="I19" i="5"/>
  <c r="I22" i="5"/>
  <c r="I20" i="5"/>
  <c r="I21" i="5"/>
  <c r="I32" i="5"/>
  <c r="I18" i="5"/>
  <c r="I23" i="5"/>
  <c r="I26" i="5"/>
  <c r="I29" i="5"/>
  <c r="I16" i="5"/>
  <c r="I30" i="5"/>
  <c r="I31" i="5"/>
</calcChain>
</file>

<file path=xl/sharedStrings.xml><?xml version="1.0" encoding="utf-8"?>
<sst xmlns="http://schemas.openxmlformats.org/spreadsheetml/2006/main" count="154" uniqueCount="119">
  <si>
    <t>Savings</t>
  </si>
  <si>
    <t>Cell Phone</t>
  </si>
  <si>
    <t>Years till FI</t>
  </si>
  <si>
    <t>Item</t>
  </si>
  <si>
    <t>Cost</t>
  </si>
  <si>
    <t>Checking</t>
  </si>
  <si>
    <t>Monthly</t>
  </si>
  <si>
    <t>Required Savings</t>
  </si>
  <si>
    <t>Average</t>
  </si>
  <si>
    <t>Annual Savings</t>
  </si>
  <si>
    <t>Daily</t>
  </si>
  <si>
    <t>Totals</t>
  </si>
  <si>
    <t>Annually</t>
  </si>
  <si>
    <t>Internet</t>
  </si>
  <si>
    <t>TOTAL:</t>
  </si>
  <si>
    <t>Real Estate</t>
  </si>
  <si>
    <t>Liquid</t>
  </si>
  <si>
    <t>Illiquid</t>
  </si>
  <si>
    <t>Brokerage</t>
  </si>
  <si>
    <t>IRA</t>
  </si>
  <si>
    <t>HSA</t>
  </si>
  <si>
    <t>House</t>
  </si>
  <si>
    <t>Mortgage</t>
  </si>
  <si>
    <t>Credit Cards</t>
  </si>
  <si>
    <t>Net Worth</t>
  </si>
  <si>
    <t>Totals:</t>
  </si>
  <si>
    <t>Annual Income (post tax)</t>
  </si>
  <si>
    <t>Savings Rate</t>
  </si>
  <si>
    <t>Groceries</t>
  </si>
  <si>
    <t>Electricity</t>
  </si>
  <si>
    <t>Car Insurance</t>
  </si>
  <si>
    <t>Home Insurance</t>
  </si>
  <si>
    <t>Property Tax</t>
  </si>
  <si>
    <t>Restaurants</t>
  </si>
  <si>
    <t>Entertainment</t>
  </si>
  <si>
    <t>Shopping</t>
  </si>
  <si>
    <t>Travel</t>
  </si>
  <si>
    <t>Gasoline</t>
  </si>
  <si>
    <t>Discretionary</t>
  </si>
  <si>
    <t>Necessary</t>
  </si>
  <si>
    <t>Gifts</t>
  </si>
  <si>
    <t>Income</t>
  </si>
  <si>
    <t>Assets</t>
  </si>
  <si>
    <t>Liabilities</t>
  </si>
  <si>
    <t>Misc.</t>
  </si>
  <si>
    <t>Taxable</t>
  </si>
  <si>
    <t>Tax-Deferred</t>
  </si>
  <si>
    <t>Total Mkt</t>
  </si>
  <si>
    <t>S&amp;P 500</t>
  </si>
  <si>
    <t>Intl</t>
  </si>
  <si>
    <t>Small Cap</t>
  </si>
  <si>
    <t>Cash</t>
  </si>
  <si>
    <t>Tax-Free</t>
  </si>
  <si>
    <t>Home Equity</t>
  </si>
  <si>
    <t>Tax-Free (Withdrawable)</t>
  </si>
  <si>
    <t>Roth IRA</t>
  </si>
  <si>
    <t xml:space="preserve">Fidelity HSA </t>
  </si>
  <si>
    <t>Vanguard (Intl)</t>
  </si>
  <si>
    <t>Vanguard (Small Cap)</t>
  </si>
  <si>
    <t>Fidelity (Total Mkt)</t>
  </si>
  <si>
    <t>Necessary Coverage</t>
  </si>
  <si>
    <t>Discretionary Coverage</t>
  </si>
  <si>
    <t>Withdrawal Rate</t>
  </si>
  <si>
    <t>Total Coverage</t>
  </si>
  <si>
    <t>After-Tax Savings Rate</t>
  </si>
  <si>
    <t>SEP IRA</t>
  </si>
  <si>
    <t>Paypal</t>
  </si>
  <si>
    <t>Required Drawdown</t>
  </si>
  <si>
    <t>Vanguard Intl</t>
  </si>
  <si>
    <t>Investments</t>
  </si>
  <si>
    <t>Retirement</t>
  </si>
  <si>
    <t>Checking 1</t>
  </si>
  <si>
    <t>Savings 1</t>
  </si>
  <si>
    <t>Savings 2</t>
  </si>
  <si>
    <t>Savings 3</t>
  </si>
  <si>
    <t>Credit Card 1</t>
  </si>
  <si>
    <t>Credit Card 2</t>
  </si>
  <si>
    <t>Credit Card 3</t>
  </si>
  <si>
    <t>Vanguard</t>
  </si>
  <si>
    <t>Vanguard Traditional IRA</t>
  </si>
  <si>
    <t>Vanguard Roth IRA</t>
  </si>
  <si>
    <t>Vanguard SEP</t>
  </si>
  <si>
    <t>Fidelity</t>
  </si>
  <si>
    <t>Etrade</t>
  </si>
  <si>
    <t>Fidelity 401(k)</t>
  </si>
  <si>
    <t>Fidelity (S&amp;P 500)</t>
  </si>
  <si>
    <t>Etrade (GOOG)</t>
  </si>
  <si>
    <t xml:space="preserve">Fidelity (S&amp;P 500) </t>
  </si>
  <si>
    <t>401(k)</t>
  </si>
  <si>
    <t>After-Tax Salary</t>
  </si>
  <si>
    <t>Health Insurance</t>
  </si>
  <si>
    <t>Starting Balance</t>
  </si>
  <si>
    <t>Checking 2</t>
  </si>
  <si>
    <t>Before Retirement Age</t>
  </si>
  <si>
    <t>After Retirement Age</t>
  </si>
  <si>
    <t>House Value</t>
  </si>
  <si>
    <t>Outstanding Mortgage</t>
  </si>
  <si>
    <t>Inflation-Adjusted Growth Rate</t>
  </si>
  <si>
    <t>Supplemental Income</t>
  </si>
  <si>
    <t>End of month:</t>
  </si>
  <si>
    <t>Data</t>
  </si>
  <si>
    <t>Beginning Year</t>
  </si>
  <si>
    <t>Beginning 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</si>
  <si>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</si>
  <si>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</si>
  <si>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</si>
  <si>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</si>
  <si>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</si>
  <si>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</si>
  <si>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</si>
  <si>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</si>
  <si>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</si>
  <si>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</si>
  <si>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</si>
  <si>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</si>
  <si>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</si>
  <si>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Car/Gas</t>
  </si>
  <si>
    <t>Education</t>
  </si>
  <si>
    <t>Total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</si>
</sst>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164" formatCode="&quot;$&quot;#,##0.00"/>
    <numFmt numFmtId="165" formatCode="[$-F800]dddd\,\ mmmm\ dd\,\ yyyy"/>
    <numFmt numFmtId="166" formatCode="_-[$$-409]* #,##0.00_ ;_-[$$-409]* \-#,##0.00\ ;_-[$$-409]* &quot;-&quot;??_ ;_-@_ "/>
    <numFmt numFmtId="167" formatCode="_-[$£-809]* #,##0.00_-;\-[$£-809]* #,##0.00_-;_-[$£-809]* &quot;-&quot;??_-;_-@_-"/>
    <numFmt numFmtId="168" formatCode="_([$$-409]* #,##0.00_);_([$$-409]* \(#,##0.00\);_([$$-409]* &quot;-&quot;??_);_(@_)"/>
    <numFmt numFmtId="169" formatCode="&quot;$&quot;#,##0"/>
    <numFmt numFmtId="170" formatCode="[$-409]mmmm\-yy;@"/>
    <numFmt numFmtId="171" formatCode="[$-409]mmm\-yy;@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2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44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10" fontId="0" fillId="0" borderId="0" xfId="0" applyNumberFormat="1" applyFont="1" applyFill="1" applyAlignment="1">
      <alignment wrapText="1"/>
    </xf>
    <xf numFmtId="4" fontId="2" fillId="0" borderId="0" xfId="0" applyNumberFormat="1" applyFont="1" applyFill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0" xfId="0" applyAlignment="1"/>
    <xf numFmtId="0" fontId="4" fillId="0" borderId="0" xfId="0" applyFont="1" applyAlignment="1"/>
    <xf numFmtId="166" fontId="0" fillId="0" borderId="0" xfId="0" applyNumberFormat="1" applyAlignment="1"/>
    <xf numFmtId="167" fontId="0" fillId="0" borderId="0" xfId="0" applyNumberFormat="1" applyAlignment="1"/>
    <xf numFmtId="0" fontId="1" fillId="0" borderId="0" xfId="0" applyNumberFormat="1" applyFont="1" applyFill="1" applyAlignment="1">
      <alignment horizontal="left" wrapText="1"/>
    </xf>
    <xf numFmtId="0" fontId="1" fillId="0" borderId="0" xfId="0" applyFont="1">
      <alignment vertical="center"/>
    </xf>
    <xf numFmtId="164" fontId="1" fillId="0" borderId="0" xfId="0" applyNumberFormat="1" applyFont="1" applyFill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" fillId="0" borderId="0" xfId="0" applyFont="1" applyAlignment="1"/>
    <xf numFmtId="0" fontId="5" fillId="0" borderId="0" xfId="0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0" fillId="0" borderId="0" xfId="0" applyNumberFormat="1" applyAlignment="1"/>
    <xf numFmtId="9" fontId="0" fillId="0" borderId="0" xfId="0" applyNumberFormat="1" applyFont="1" applyFill="1" applyAlignment="1">
      <alignment wrapText="1"/>
    </xf>
    <xf numFmtId="165" fontId="1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9" fontId="0" fillId="0" borderId="0" xfId="1" applyFont="1" applyFill="1" applyAlignment="1">
      <alignment wrapText="1"/>
    </xf>
    <xf numFmtId="166" fontId="4" fillId="0" borderId="0" xfId="0" applyNumberFormat="1" applyFont="1" applyAlignment="1"/>
    <xf numFmtId="10" fontId="4" fillId="0" borderId="0" xfId="0" applyNumberFormat="1" applyFont="1">
      <alignment vertical="center"/>
    </xf>
    <xf numFmtId="0" fontId="4" fillId="0" borderId="0" xfId="0" applyNumberFormat="1" applyFont="1" applyFill="1" applyAlignment="1">
      <alignment wrapText="1"/>
    </xf>
    <xf numFmtId="166" fontId="0" fillId="2" borderId="0" xfId="0" applyNumberFormat="1" applyFill="1" applyAlignment="1"/>
    <xf numFmtId="164" fontId="0" fillId="2" borderId="0" xfId="0" applyNumberFormat="1" applyFont="1" applyFill="1" applyAlignment="1">
      <alignment wrapText="1"/>
    </xf>
    <xf numFmtId="166" fontId="0" fillId="0" borderId="0" xfId="0" applyNumberFormat="1" applyFill="1" applyAlignment="1"/>
    <xf numFmtId="0" fontId="0" fillId="0" borderId="0" xfId="0" applyFill="1" applyAlignment="1"/>
    <xf numFmtId="10" fontId="0" fillId="2" borderId="0" xfId="0" applyNumberFormat="1" applyFont="1" applyFill="1" applyAlignment="1">
      <alignment wrapText="1"/>
    </xf>
    <xf numFmtId="169" fontId="0" fillId="0" borderId="0" xfId="0" applyNumberFormat="1" applyFont="1" applyFill="1" applyAlignment="1">
      <alignment wrapText="1"/>
    </xf>
    <xf numFmtId="8" fontId="0" fillId="0" borderId="0" xfId="0" applyNumberFormat="1">
      <alignment vertical="center"/>
    </xf>
    <xf numFmtId="2" fontId="1" fillId="0" borderId="0" xfId="0" applyNumberFormat="1" applyFont="1">
      <alignment vertical="center"/>
    </xf>
    <xf numFmtId="0" fontId="0" fillId="0" borderId="0" xfId="0" applyNumberFormat="1" applyFont="1" applyFill="1" applyAlignment="1">
      <alignment horizontal="center" wrapText="1"/>
    </xf>
    <xf numFmtId="17" fontId="0" fillId="0" borderId="0" xfId="0" applyNumberFormat="1" applyFont="1" applyFill="1" applyAlignment="1">
      <alignment horizontal="center" wrapText="1"/>
    </xf>
    <xf numFmtId="170" fontId="1" fillId="0" borderId="0" xfId="0" applyNumberFormat="1" applyFont="1" applyFill="1" applyAlignment="1">
      <alignment horizontal="center"/>
    </xf>
    <xf numFmtId="171" fontId="1" fillId="0" borderId="0" xfId="0" applyNumberFormat="1" applyFont="1" applyFill="1" applyAlignment="1">
      <alignment horizontal="center"/>
    </xf>
    <xf numFmtId="164" fontId="1" fillId="0" borderId="0" xfId="0" applyNumberFormat="1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pane xSplit="2" topLeftCell="C1" activePane="topRight" state="frozen"/>
      <selection pane="topRight" activeCell="C18" sqref="C18"/>
    </sheetView>
  </sheetViews>
  <sheetFormatPr defaultColWidth="8.81640625" defaultRowHeight="12.5" x14ac:dyDescent="0.25"/>
  <cols>
    <col min="1" max="1" width="11" customWidth="1"/>
    <col min="2" max="2" width="23.1796875" style="9" bestFit="1" customWidth="1"/>
    <col min="3" max="9" width="13.81640625" style="9" customWidth="1"/>
    <col min="10" max="14" width="13.81640625" customWidth="1"/>
  </cols>
  <sheetData>
    <row r="1" spans="1:14" s="6" customFormat="1" ht="13" x14ac:dyDescent="0.3">
      <c r="B1" s="25"/>
      <c r="C1" s="41">
        <v>42005</v>
      </c>
      <c r="D1" s="41">
        <v>42037</v>
      </c>
      <c r="E1" s="41">
        <v>42069</v>
      </c>
      <c r="F1" s="41">
        <v>42101</v>
      </c>
      <c r="G1" s="41">
        <v>42133</v>
      </c>
      <c r="H1" s="41">
        <v>42165</v>
      </c>
      <c r="I1" s="41">
        <v>42197</v>
      </c>
      <c r="J1" s="41">
        <v>42229</v>
      </c>
      <c r="K1" s="41">
        <v>42261</v>
      </c>
      <c r="L1" s="41">
        <v>42293</v>
      </c>
      <c r="M1" s="41">
        <v>42325</v>
      </c>
      <c r="N1" s="41">
        <v>42357</v>
      </c>
    </row>
    <row r="2" spans="1:14" x14ac:dyDescent="0.25">
      <c r="C2" s="34"/>
      <c r="D2" s="34"/>
    </row>
    <row r="3" spans="1:14" ht="13" x14ac:dyDescent="0.3">
      <c r="B3" s="10" t="s">
        <v>71</v>
      </c>
      <c r="C3" s="31">
        <v>50</v>
      </c>
      <c r="D3" s="31"/>
      <c r="E3" s="12"/>
      <c r="F3" s="11"/>
      <c r="G3" s="12"/>
      <c r="H3" s="11"/>
      <c r="I3" s="12"/>
    </row>
    <row r="4" spans="1:14" ht="13" x14ac:dyDescent="0.3">
      <c r="A4" t="s">
        <v>5</v>
      </c>
      <c r="B4" s="10" t="s">
        <v>92</v>
      </c>
      <c r="C4" s="31"/>
      <c r="D4" s="31">
        <v>50</v>
      </c>
      <c r="E4" s="12"/>
      <c r="F4" s="11"/>
      <c r="G4" s="12"/>
      <c r="H4" s="11"/>
      <c r="I4" s="12"/>
    </row>
    <row r="5" spans="1:14" ht="13" x14ac:dyDescent="0.3">
      <c r="B5" s="10" t="s">
        <v>66</v>
      </c>
      <c r="C5" s="31"/>
      <c r="D5" s="31"/>
      <c r="E5" s="12"/>
      <c r="F5" s="11"/>
      <c r="G5" s="12"/>
      <c r="H5" s="11"/>
      <c r="I5" s="12"/>
    </row>
    <row r="6" spans="1:14" ht="13" x14ac:dyDescent="0.3">
      <c r="B6" s="10"/>
      <c r="C6" s="33"/>
      <c r="D6" s="33"/>
      <c r="E6" s="12"/>
      <c r="F6" s="11"/>
      <c r="G6" s="12"/>
      <c r="H6" s="11"/>
      <c r="I6" s="12"/>
    </row>
    <row r="7" spans="1:14" ht="13" x14ac:dyDescent="0.3">
      <c r="B7" s="10" t="s">
        <v>72</v>
      </c>
      <c r="C7" s="31">
        <v>1</v>
      </c>
      <c r="D7" s="31"/>
      <c r="E7" s="12"/>
      <c r="F7" s="11"/>
      <c r="G7" s="12"/>
      <c r="H7" s="11"/>
      <c r="I7" s="12"/>
    </row>
    <row r="8" spans="1:14" ht="13" x14ac:dyDescent="0.3">
      <c r="A8" t="s">
        <v>0</v>
      </c>
      <c r="B8" s="10" t="s">
        <v>73</v>
      </c>
      <c r="C8" s="31"/>
      <c r="D8" s="31"/>
      <c r="E8" s="12"/>
      <c r="F8" s="11"/>
      <c r="G8" s="12"/>
      <c r="H8" s="11"/>
      <c r="I8" s="12"/>
    </row>
    <row r="9" spans="1:14" ht="13" x14ac:dyDescent="0.3">
      <c r="B9" s="10" t="s">
        <v>74</v>
      </c>
      <c r="C9" s="31"/>
      <c r="D9" s="31"/>
      <c r="E9" s="12"/>
      <c r="F9" s="11"/>
      <c r="G9" s="12"/>
      <c r="H9" s="11"/>
      <c r="I9" s="12"/>
    </row>
    <row r="10" spans="1:14" ht="13" x14ac:dyDescent="0.3">
      <c r="B10" s="10"/>
      <c r="C10" s="31"/>
      <c r="D10" s="31"/>
      <c r="E10" s="12"/>
      <c r="F10" s="11"/>
      <c r="G10" s="12"/>
      <c r="H10" s="11"/>
      <c r="I10" s="12"/>
    </row>
    <row r="11" spans="1:14" ht="13" x14ac:dyDescent="0.3">
      <c r="B11" s="10" t="s">
        <v>75</v>
      </c>
      <c r="C11" s="31">
        <v>1</v>
      </c>
      <c r="D11" s="31"/>
      <c r="E11" s="12"/>
      <c r="F11" s="11"/>
      <c r="G11" s="12"/>
      <c r="H11" s="11"/>
      <c r="I11" s="12"/>
    </row>
    <row r="12" spans="1:14" ht="13" x14ac:dyDescent="0.3">
      <c r="A12" t="s">
        <v>23</v>
      </c>
      <c r="B12" s="10" t="s">
        <v>76</v>
      </c>
      <c r="C12" s="31"/>
      <c r="D12" s="31"/>
      <c r="E12" s="12"/>
      <c r="F12" s="11"/>
      <c r="G12" s="12"/>
      <c r="H12" s="11"/>
      <c r="I12" s="12"/>
    </row>
    <row r="13" spans="1:14" ht="13" x14ac:dyDescent="0.3">
      <c r="B13" s="10" t="s">
        <v>77</v>
      </c>
      <c r="C13" s="31"/>
      <c r="D13" s="31"/>
      <c r="E13" s="12"/>
      <c r="F13" s="11"/>
      <c r="G13" s="12"/>
      <c r="H13" s="11"/>
      <c r="I13" s="12"/>
    </row>
    <row r="14" spans="1:14" ht="13" x14ac:dyDescent="0.3">
      <c r="B14" s="10"/>
      <c r="C14" s="33"/>
      <c r="D14" s="33"/>
      <c r="E14" s="12"/>
      <c r="F14" s="11"/>
      <c r="G14" s="12"/>
      <c r="H14" s="11"/>
      <c r="I14" s="12"/>
    </row>
    <row r="15" spans="1:14" ht="13" x14ac:dyDescent="0.3">
      <c r="B15" s="10" t="s">
        <v>78</v>
      </c>
      <c r="C15" s="31"/>
      <c r="D15" s="31"/>
      <c r="E15" s="12"/>
      <c r="F15" s="11"/>
      <c r="G15" s="12"/>
      <c r="H15" s="11"/>
      <c r="I15" s="12"/>
    </row>
    <row r="16" spans="1:14" ht="13" x14ac:dyDescent="0.3">
      <c r="A16" t="s">
        <v>69</v>
      </c>
      <c r="B16" s="10" t="s">
        <v>83</v>
      </c>
      <c r="C16" s="31">
        <v>1</v>
      </c>
      <c r="D16" s="31"/>
      <c r="E16" s="12"/>
      <c r="F16" s="11"/>
      <c r="G16" s="12"/>
      <c r="H16" s="11"/>
      <c r="I16" s="12"/>
    </row>
    <row r="17" spans="1:9" ht="13" x14ac:dyDescent="0.3">
      <c r="B17" s="10" t="s">
        <v>82</v>
      </c>
      <c r="C17" s="31"/>
      <c r="D17" s="31"/>
      <c r="E17" s="12"/>
      <c r="F17" s="11"/>
      <c r="G17" s="12"/>
      <c r="H17" s="11"/>
      <c r="I17" s="12"/>
    </row>
    <row r="18" spans="1:9" x14ac:dyDescent="0.25">
      <c r="C18" s="33"/>
      <c r="D18" s="33"/>
    </row>
    <row r="19" spans="1:9" ht="13" x14ac:dyDescent="0.3">
      <c r="B19" s="10" t="s">
        <v>84</v>
      </c>
      <c r="C19" s="31">
        <v>500</v>
      </c>
      <c r="D19" s="31"/>
      <c r="E19" s="12"/>
      <c r="F19" s="11"/>
      <c r="G19" s="12"/>
      <c r="H19" s="11"/>
      <c r="I19" s="12"/>
    </row>
    <row r="20" spans="1:9" ht="13" x14ac:dyDescent="0.3">
      <c r="B20" s="10" t="s">
        <v>79</v>
      </c>
      <c r="C20" s="31"/>
      <c r="D20" s="31"/>
      <c r="E20" s="12"/>
      <c r="F20" s="11"/>
      <c r="G20" s="12"/>
      <c r="H20" s="11"/>
      <c r="I20" s="12"/>
    </row>
    <row r="21" spans="1:9" ht="13" x14ac:dyDescent="0.3">
      <c r="A21" t="s">
        <v>70</v>
      </c>
      <c r="B21" s="10" t="s">
        <v>81</v>
      </c>
      <c r="C21" s="31"/>
      <c r="D21" s="31"/>
      <c r="E21" s="12"/>
      <c r="F21" s="11"/>
      <c r="G21" s="12"/>
      <c r="H21" s="11"/>
      <c r="I21" s="12"/>
    </row>
    <row r="22" spans="1:9" ht="13" x14ac:dyDescent="0.3">
      <c r="B22" s="10" t="s">
        <v>56</v>
      </c>
      <c r="C22" s="31"/>
      <c r="D22" s="31"/>
      <c r="E22" s="12"/>
      <c r="F22" s="11"/>
      <c r="G22" s="12"/>
      <c r="H22" s="11"/>
      <c r="I22" s="12"/>
    </row>
    <row r="23" spans="1:9" ht="13" x14ac:dyDescent="0.3">
      <c r="B23" s="10" t="s">
        <v>80</v>
      </c>
      <c r="C23" s="31"/>
      <c r="D23" s="31"/>
      <c r="E23" s="12"/>
      <c r="F23" s="11"/>
      <c r="G23" s="12"/>
      <c r="H23" s="11"/>
      <c r="I23" s="12"/>
    </row>
    <row r="24" spans="1:9" ht="13" x14ac:dyDescent="0.3">
      <c r="B24" s="10"/>
      <c r="C24" s="33"/>
      <c r="D24" s="33"/>
      <c r="E24" s="12"/>
      <c r="F24" s="11"/>
      <c r="G24" s="12"/>
      <c r="H24" s="11"/>
      <c r="I24" s="12"/>
    </row>
    <row r="25" spans="1:9" ht="13" x14ac:dyDescent="0.3">
      <c r="A25" t="s">
        <v>21</v>
      </c>
      <c r="B25" s="10" t="s">
        <v>95</v>
      </c>
      <c r="C25" s="31">
        <v>1</v>
      </c>
      <c r="D25" s="31">
        <v>1</v>
      </c>
      <c r="E25" s="12"/>
      <c r="F25" s="11"/>
      <c r="G25" s="12"/>
      <c r="H25" s="11"/>
      <c r="I25" s="12"/>
    </row>
    <row r="26" spans="1:9" ht="13" x14ac:dyDescent="0.3">
      <c r="B26" s="10" t="s">
        <v>96</v>
      </c>
      <c r="C26" s="31">
        <v>1</v>
      </c>
      <c r="D26" s="31">
        <v>1</v>
      </c>
      <c r="E26" s="12"/>
      <c r="F26" s="11"/>
      <c r="G26" s="12"/>
      <c r="H26" s="11"/>
      <c r="I26" s="12"/>
    </row>
    <row r="27" spans="1:9" ht="13" x14ac:dyDescent="0.3">
      <c r="B27" s="10"/>
      <c r="C27" s="11"/>
      <c r="D27" s="11"/>
      <c r="E27" s="12"/>
      <c r="F27" s="11"/>
      <c r="G27" s="12"/>
      <c r="H27" s="11"/>
      <c r="I27" s="12"/>
    </row>
    <row r="28" spans="1:9" ht="13" x14ac:dyDescent="0.3">
      <c r="B28" s="10" t="s">
        <v>14</v>
      </c>
      <c r="C28" s="11">
        <f>SUM(C3:C26)</f>
        <v>555</v>
      </c>
      <c r="D28" s="11">
        <f>SUM(D3:D26)</f>
        <v>52</v>
      </c>
      <c r="E28" s="12"/>
      <c r="F28" s="11"/>
      <c r="G28" s="12"/>
      <c r="H28" s="11"/>
      <c r="I28" s="12"/>
    </row>
    <row r="29" spans="1:9" ht="13" x14ac:dyDescent="0.3">
      <c r="B29" s="10"/>
      <c r="C29" s="11"/>
      <c r="D29" s="11"/>
      <c r="E29" s="12"/>
      <c r="F29" s="11"/>
      <c r="G29" s="12"/>
      <c r="H29" s="11"/>
      <c r="I29" s="12"/>
    </row>
    <row r="30" spans="1:9" ht="13" x14ac:dyDescent="0.3">
      <c r="B30" s="10" t="s">
        <v>16</v>
      </c>
      <c r="C30" s="11">
        <f>SUM(C3:C5)+SUM(C7:C9)+SUM(C11:C13)+SUM(C15:C17)</f>
        <v>53</v>
      </c>
      <c r="D30" s="11">
        <f>SUM(D3:D5)+SUM(D7:D9)+SUM(D11:D13)+SUM(D15:D17)</f>
        <v>50</v>
      </c>
      <c r="F30" s="11"/>
      <c r="H30" s="11"/>
    </row>
    <row r="31" spans="1:9" ht="13" x14ac:dyDescent="0.3">
      <c r="B31" s="10" t="s">
        <v>17</v>
      </c>
      <c r="C31" s="11">
        <f>SUM(C19:C26)</f>
        <v>502</v>
      </c>
      <c r="D31" s="11">
        <f>SUM(D19:D26)</f>
        <v>2</v>
      </c>
      <c r="F31" s="11"/>
      <c r="H31" s="11"/>
    </row>
    <row r="34" spans="3:8" x14ac:dyDescent="0.25">
      <c r="C34" s="23"/>
      <c r="D34" s="23"/>
      <c r="F34" s="23"/>
      <c r="H34" s="2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>
      <pane xSplit="1" topLeftCell="B1" activePane="topRight" state="frozen"/>
      <selection pane="topRight" activeCell="C20" sqref="C20"/>
    </sheetView>
  </sheetViews>
  <sheetFormatPr defaultColWidth="10.90625" defaultRowHeight="13" x14ac:dyDescent="0.3"/>
  <cols>
    <col min="1" max="1" width="23.1796875" style="10" bestFit="1" customWidth="1"/>
    <col min="2" max="23" width="13" style="9" customWidth="1"/>
    <col min="24" max="24" width="13" customWidth="1"/>
  </cols>
  <sheetData>
    <row r="1" spans="1:24" s="6" customFormat="1" x14ac:dyDescent="0.3">
      <c r="A1" s="26" t="s">
        <v>99</v>
      </c>
      <c r="B1" s="41">
        <v>42005</v>
      </c>
      <c r="C1" s="41">
        <v>42037</v>
      </c>
      <c r="D1" s="41">
        <v>42069</v>
      </c>
      <c r="E1" s="41">
        <v>42101</v>
      </c>
      <c r="F1" s="41">
        <v>42133</v>
      </c>
      <c r="G1" s="41">
        <v>42165</v>
      </c>
      <c r="H1" s="41">
        <v>42197</v>
      </c>
      <c r="I1" s="41">
        <v>42229</v>
      </c>
      <c r="J1" s="41">
        <v>42261</v>
      </c>
      <c r="K1" s="41">
        <v>42293</v>
      </c>
      <c r="L1" s="41">
        <v>42325</v>
      </c>
      <c r="M1" s="41">
        <v>42357</v>
      </c>
      <c r="N1" s="41">
        <v>42389</v>
      </c>
      <c r="O1" s="41">
        <v>42421</v>
      </c>
      <c r="P1" s="41">
        <v>42453</v>
      </c>
      <c r="Q1" s="41">
        <v>42485</v>
      </c>
      <c r="R1" s="41">
        <v>42517</v>
      </c>
      <c r="S1" s="41">
        <v>42549</v>
      </c>
      <c r="T1" s="41">
        <v>42581</v>
      </c>
      <c r="U1" s="41">
        <v>42613</v>
      </c>
      <c r="V1" s="41">
        <v>42645</v>
      </c>
      <c r="W1" s="41">
        <v>42677</v>
      </c>
      <c r="X1" s="41">
        <v>42709</v>
      </c>
    </row>
    <row r="2" spans="1:24" x14ac:dyDescent="0.3">
      <c r="B2" s="11"/>
      <c r="C2" s="11"/>
      <c r="D2" s="12"/>
      <c r="E2" s="11"/>
      <c r="F2" s="12"/>
      <c r="G2" s="11"/>
      <c r="H2" s="12"/>
      <c r="I2" s="11"/>
      <c r="J2" s="12"/>
      <c r="K2" s="11"/>
      <c r="L2" s="12"/>
      <c r="M2" s="11"/>
      <c r="N2" s="12"/>
      <c r="O2" s="11"/>
      <c r="P2" s="12"/>
      <c r="Q2" s="11"/>
      <c r="R2" s="12"/>
      <c r="S2" s="11"/>
      <c r="T2" s="11"/>
      <c r="U2" s="12"/>
      <c r="V2" s="11"/>
      <c r="W2" s="12"/>
    </row>
    <row r="3" spans="1:24" x14ac:dyDescent="0.3">
      <c r="A3" s="19" t="s">
        <v>51</v>
      </c>
      <c r="B3" s="11"/>
      <c r="C3" s="11"/>
      <c r="D3" s="12"/>
      <c r="E3" s="11"/>
      <c r="F3" s="12"/>
      <c r="G3" s="11"/>
      <c r="H3" s="12"/>
      <c r="I3" s="11"/>
      <c r="J3" s="12"/>
      <c r="K3" s="11"/>
      <c r="L3" s="12"/>
      <c r="M3" s="11"/>
      <c r="N3" s="12"/>
      <c r="O3" s="11"/>
      <c r="P3" s="12"/>
      <c r="Q3" s="11"/>
      <c r="R3" s="12"/>
      <c r="S3" s="11"/>
      <c r="T3" s="11"/>
      <c r="U3" s="12"/>
      <c r="V3" s="11"/>
      <c r="W3" s="12"/>
    </row>
    <row r="4" spans="1:24" x14ac:dyDescent="0.3">
      <c r="A4" s="10" t="s">
        <v>5</v>
      </c>
      <c r="B4" s="11">
        <f>SUM(Balances!C3:C5)+SUM(Balances!C11:C13)</f>
        <v>51</v>
      </c>
      <c r="C4" s="11">
        <f>SUM(Balances!D3:D5)+SUM(Balances!D11:D13)</f>
        <v>50</v>
      </c>
      <c r="D4" s="12"/>
      <c r="E4" s="11"/>
      <c r="F4" s="12"/>
      <c r="G4" s="11"/>
      <c r="H4" s="12"/>
      <c r="I4" s="11"/>
      <c r="J4" s="12"/>
      <c r="K4" s="11"/>
      <c r="L4" s="12"/>
      <c r="M4" s="11"/>
      <c r="N4" s="12"/>
      <c r="O4" s="11"/>
      <c r="P4" s="12"/>
      <c r="Q4" s="11"/>
      <c r="R4" s="12"/>
      <c r="S4" s="11"/>
      <c r="T4" s="11"/>
      <c r="U4" s="12"/>
      <c r="V4" s="11"/>
      <c r="W4" s="12"/>
    </row>
    <row r="5" spans="1:24" x14ac:dyDescent="0.3">
      <c r="A5" s="10" t="s">
        <v>0</v>
      </c>
      <c r="B5" s="11">
        <f>SUM(Balances!C7:C9)</f>
        <v>1</v>
      </c>
      <c r="C5" s="11">
        <f>SUM(Balances!D7:D9)</f>
        <v>0</v>
      </c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1"/>
      <c r="U5" s="12"/>
      <c r="V5" s="11"/>
      <c r="W5" s="12"/>
    </row>
    <row r="6" spans="1:24" x14ac:dyDescent="0.3">
      <c r="A6" s="10" t="s">
        <v>53</v>
      </c>
      <c r="B6" s="33">
        <f>Balances!C25+Balances!C26</f>
        <v>2</v>
      </c>
      <c r="C6" s="33">
        <f>Balances!D25+Balances!D26</f>
        <v>2</v>
      </c>
      <c r="D6" s="12"/>
      <c r="E6" s="11"/>
      <c r="F6" s="12"/>
      <c r="G6" s="11"/>
      <c r="H6" s="12"/>
      <c r="I6" s="11"/>
      <c r="J6" s="12"/>
      <c r="K6" s="11"/>
      <c r="L6" s="12"/>
      <c r="M6" s="11"/>
      <c r="N6" s="12"/>
      <c r="O6" s="11"/>
      <c r="P6" s="12"/>
      <c r="Q6" s="11"/>
      <c r="R6" s="12"/>
      <c r="S6" s="11"/>
      <c r="T6" s="11"/>
      <c r="U6" s="12"/>
      <c r="V6" s="11"/>
      <c r="W6" s="12"/>
    </row>
    <row r="8" spans="1:24" x14ac:dyDescent="0.3">
      <c r="A8" s="20" t="s">
        <v>45</v>
      </c>
    </row>
    <row r="9" spans="1:24" x14ac:dyDescent="0.3">
      <c r="A9" s="10" t="s">
        <v>57</v>
      </c>
      <c r="B9" s="11">
        <f>Balances!C15</f>
        <v>0</v>
      </c>
      <c r="C9" s="11">
        <f>Balances!D15</f>
        <v>0</v>
      </c>
      <c r="D9" s="12"/>
      <c r="E9" s="11"/>
      <c r="F9" s="12"/>
      <c r="G9" s="11"/>
      <c r="H9" s="12"/>
      <c r="I9" s="11"/>
      <c r="J9" s="12"/>
      <c r="K9" s="11"/>
      <c r="L9" s="12"/>
      <c r="M9" s="11"/>
      <c r="N9" s="12"/>
      <c r="O9" s="11"/>
      <c r="P9" s="12"/>
      <c r="Q9" s="11"/>
      <c r="R9" s="12"/>
      <c r="S9" s="11"/>
      <c r="T9" s="11"/>
      <c r="U9" s="12"/>
      <c r="V9" s="11"/>
      <c r="W9" s="12"/>
    </row>
    <row r="10" spans="1:24" x14ac:dyDescent="0.3">
      <c r="A10" s="10" t="s">
        <v>86</v>
      </c>
      <c r="B10" s="11">
        <f>Balances!C16</f>
        <v>1</v>
      </c>
      <c r="C10" s="11">
        <f>Balances!D16</f>
        <v>0</v>
      </c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1"/>
      <c r="U10" s="12"/>
      <c r="V10" s="11"/>
      <c r="W10" s="12"/>
    </row>
    <row r="11" spans="1:24" x14ac:dyDescent="0.3">
      <c r="A11" s="10" t="s">
        <v>85</v>
      </c>
      <c r="B11" s="11">
        <f>Balances!C17</f>
        <v>0</v>
      </c>
      <c r="C11" s="11">
        <f>Balances!D17</f>
        <v>0</v>
      </c>
      <c r="D11" s="12"/>
      <c r="E11" s="11"/>
      <c r="F11" s="12"/>
      <c r="G11" s="11"/>
      <c r="H11" s="12"/>
      <c r="I11" s="11"/>
      <c r="J11" s="12"/>
      <c r="K11" s="11"/>
      <c r="L11" s="12"/>
      <c r="M11" s="11"/>
      <c r="N11" s="12"/>
      <c r="O11" s="11"/>
      <c r="P11" s="12"/>
      <c r="Q11" s="11"/>
      <c r="R11" s="12"/>
      <c r="S11" s="11"/>
      <c r="T11" s="11"/>
      <c r="U11" s="12"/>
      <c r="V11" s="11"/>
      <c r="W11" s="12"/>
    </row>
    <row r="12" spans="1:24" x14ac:dyDescent="0.3">
      <c r="B12" s="11"/>
      <c r="C12" s="11"/>
      <c r="D12" s="12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/>
      <c r="P12" s="12"/>
      <c r="Q12" s="11"/>
      <c r="R12" s="12"/>
      <c r="S12" s="11"/>
      <c r="T12" s="11"/>
      <c r="U12" s="12"/>
      <c r="V12" s="11"/>
      <c r="W12" s="12"/>
    </row>
    <row r="13" spans="1:24" s="14" customFormat="1" x14ac:dyDescent="0.3">
      <c r="A13" s="20" t="s">
        <v>46</v>
      </c>
      <c r="B13" s="21"/>
      <c r="C13" s="21"/>
      <c r="D13" s="22"/>
      <c r="E13" s="21"/>
      <c r="F13" s="22"/>
      <c r="G13" s="21"/>
      <c r="H13" s="22"/>
      <c r="I13" s="21"/>
      <c r="J13" s="22"/>
      <c r="K13" s="21"/>
      <c r="L13" s="22"/>
      <c r="M13" s="21"/>
      <c r="N13" s="22"/>
      <c r="O13" s="21"/>
      <c r="P13" s="22"/>
      <c r="Q13" s="21"/>
      <c r="R13" s="22"/>
      <c r="S13" s="21"/>
      <c r="T13" s="21"/>
      <c r="U13" s="22"/>
      <c r="V13" s="21"/>
      <c r="W13" s="22"/>
    </row>
    <row r="14" spans="1:24" x14ac:dyDescent="0.3">
      <c r="A14" s="10" t="s">
        <v>59</v>
      </c>
      <c r="B14" s="11">
        <f>Balances!C19</f>
        <v>500</v>
      </c>
      <c r="C14" s="11">
        <f>Balances!D19</f>
        <v>0</v>
      </c>
      <c r="D14" s="12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/>
      <c r="P14" s="12"/>
      <c r="Q14" s="11"/>
      <c r="R14" s="12"/>
      <c r="S14" s="11"/>
      <c r="T14" s="11"/>
      <c r="U14" s="12"/>
      <c r="V14" s="11"/>
      <c r="W14" s="12"/>
    </row>
    <row r="15" spans="1:24" x14ac:dyDescent="0.3">
      <c r="A15" s="10" t="s">
        <v>58</v>
      </c>
      <c r="B15" s="11">
        <f>Balances!C20</f>
        <v>0</v>
      </c>
      <c r="C15" s="11">
        <f>Balances!D20</f>
        <v>0</v>
      </c>
      <c r="D15" s="12"/>
      <c r="E15" s="11"/>
      <c r="F15" s="12"/>
      <c r="G15" s="11"/>
      <c r="H15" s="12"/>
      <c r="I15" s="11"/>
      <c r="J15" s="12"/>
      <c r="K15" s="11"/>
      <c r="L15" s="12"/>
      <c r="M15" s="11"/>
      <c r="N15" s="12"/>
      <c r="O15" s="11"/>
      <c r="P15" s="12"/>
      <c r="Q15" s="11"/>
      <c r="R15" s="12"/>
      <c r="S15" s="11"/>
      <c r="T15" s="11"/>
      <c r="U15" s="12"/>
      <c r="V15" s="11"/>
      <c r="W15" s="12"/>
    </row>
    <row r="16" spans="1:24" x14ac:dyDescent="0.3">
      <c r="A16" s="10" t="s">
        <v>57</v>
      </c>
      <c r="B16" s="11">
        <f>Balances!C21</f>
        <v>0</v>
      </c>
      <c r="C16" s="11">
        <f>Balances!D21</f>
        <v>0</v>
      </c>
      <c r="D16" s="12"/>
      <c r="E16" s="11"/>
      <c r="F16" s="12"/>
      <c r="G16" s="11"/>
      <c r="H16" s="12"/>
      <c r="I16" s="11"/>
      <c r="J16" s="12"/>
      <c r="K16" s="11"/>
      <c r="L16" s="12"/>
      <c r="M16" s="11"/>
      <c r="N16" s="12"/>
      <c r="O16" s="11"/>
      <c r="P16" s="12"/>
      <c r="Q16" s="11"/>
      <c r="R16" s="12"/>
      <c r="S16" s="11"/>
      <c r="T16" s="11"/>
      <c r="U16" s="12"/>
      <c r="V16" s="11"/>
      <c r="W16" s="12"/>
    </row>
    <row r="17" spans="1:23" x14ac:dyDescent="0.3">
      <c r="A17" s="10" t="s">
        <v>85</v>
      </c>
      <c r="B17" s="11">
        <f>Balances!C22-B23</f>
        <v>-50</v>
      </c>
      <c r="C17" s="11">
        <f>Balances!D22-C23</f>
        <v>-50</v>
      </c>
      <c r="D17" s="12"/>
      <c r="E17" s="11"/>
      <c r="F17" s="12"/>
      <c r="G17" s="11"/>
      <c r="H17" s="12"/>
      <c r="I17" s="11"/>
      <c r="J17" s="12"/>
      <c r="K17" s="11"/>
      <c r="L17" s="12"/>
      <c r="M17" s="11"/>
      <c r="N17" s="12"/>
      <c r="O17" s="11"/>
      <c r="P17" s="12"/>
      <c r="Q17" s="11"/>
      <c r="R17" s="12"/>
      <c r="S17" s="11"/>
      <c r="T17" s="11"/>
      <c r="U17" s="12"/>
      <c r="V17" s="11"/>
      <c r="W17" s="12"/>
    </row>
    <row r="18" spans="1:23" x14ac:dyDescent="0.3">
      <c r="B18" s="11"/>
      <c r="C18" s="11"/>
      <c r="D18" s="12"/>
      <c r="E18" s="11"/>
      <c r="F18" s="12"/>
      <c r="G18" s="11"/>
      <c r="H18" s="12"/>
      <c r="I18" s="11"/>
      <c r="J18" s="12"/>
      <c r="K18" s="11"/>
      <c r="L18" s="12"/>
      <c r="M18" s="11"/>
      <c r="N18" s="12"/>
      <c r="O18" s="11"/>
      <c r="P18" s="12"/>
      <c r="Q18" s="11"/>
      <c r="R18" s="12"/>
      <c r="S18" s="11"/>
      <c r="T18" s="11"/>
      <c r="U18" s="12"/>
      <c r="V18" s="11"/>
      <c r="W18" s="12"/>
    </row>
    <row r="19" spans="1:23" x14ac:dyDescent="0.3">
      <c r="A19" s="20" t="s">
        <v>52</v>
      </c>
      <c r="B19" s="11"/>
      <c r="C19" s="11"/>
      <c r="D19" s="12"/>
      <c r="E19" s="11"/>
      <c r="F19" s="12"/>
      <c r="G19" s="11"/>
      <c r="H19" s="12"/>
      <c r="I19" s="11"/>
      <c r="J19" s="12"/>
      <c r="K19" s="11"/>
      <c r="L19" s="12"/>
      <c r="M19" s="11"/>
      <c r="N19" s="12"/>
      <c r="O19" s="11"/>
      <c r="P19" s="12"/>
      <c r="Q19" s="11"/>
      <c r="R19" s="12"/>
      <c r="S19" s="11"/>
      <c r="T19" s="11"/>
      <c r="U19" s="12"/>
      <c r="V19" s="11"/>
      <c r="W19" s="12"/>
    </row>
    <row r="20" spans="1:23" x14ac:dyDescent="0.3">
      <c r="A20" s="10" t="s">
        <v>68</v>
      </c>
      <c r="B20" s="11">
        <f>Balances!C23-B24</f>
        <v>0</v>
      </c>
      <c r="C20" s="11">
        <f>Balances!D23-C24</f>
        <v>0</v>
      </c>
      <c r="D20" s="12"/>
      <c r="E20" s="11"/>
      <c r="F20" s="12"/>
      <c r="G20" s="11"/>
      <c r="H20" s="12"/>
      <c r="I20" s="11"/>
      <c r="J20" s="12"/>
      <c r="K20" s="11"/>
      <c r="L20" s="12"/>
      <c r="M20" s="11"/>
      <c r="N20" s="12"/>
      <c r="O20" s="11"/>
      <c r="P20" s="12"/>
      <c r="Q20" s="11"/>
      <c r="R20" s="12"/>
      <c r="S20" s="11"/>
      <c r="T20" s="11"/>
      <c r="U20" s="12"/>
      <c r="V20" s="11"/>
      <c r="W20" s="12"/>
    </row>
    <row r="21" spans="1:23" x14ac:dyDescent="0.3">
      <c r="B21" s="11"/>
      <c r="C21" s="11"/>
      <c r="D21" s="12"/>
      <c r="E21" s="11"/>
      <c r="F21" s="12"/>
      <c r="G21" s="11"/>
      <c r="H21" s="12"/>
      <c r="I21" s="11"/>
      <c r="J21" s="12"/>
      <c r="K21" s="11"/>
      <c r="L21" s="12"/>
      <c r="M21" s="11"/>
      <c r="N21" s="12"/>
      <c r="O21" s="11"/>
      <c r="P21" s="12"/>
      <c r="Q21" s="11"/>
      <c r="R21" s="12"/>
      <c r="S21" s="11"/>
      <c r="T21" s="11"/>
      <c r="U21" s="12"/>
      <c r="V21" s="11"/>
      <c r="W21" s="12"/>
    </row>
    <row r="22" spans="1:23" x14ac:dyDescent="0.3">
      <c r="A22" s="20" t="s">
        <v>54</v>
      </c>
      <c r="B22" s="11"/>
      <c r="C22" s="11"/>
      <c r="D22" s="12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1"/>
      <c r="U22" s="12"/>
      <c r="V22" s="11"/>
      <c r="W22" s="12"/>
    </row>
    <row r="23" spans="1:23" x14ac:dyDescent="0.3">
      <c r="A23" s="10" t="s">
        <v>87</v>
      </c>
      <c r="B23" s="31">
        <v>50</v>
      </c>
      <c r="C23" s="31">
        <v>50</v>
      </c>
      <c r="D23" s="12"/>
      <c r="E23" s="11"/>
      <c r="F23" s="12"/>
      <c r="G23" s="11"/>
      <c r="H23" s="12"/>
      <c r="I23" s="11"/>
      <c r="J23" s="12"/>
      <c r="K23" s="11"/>
      <c r="L23" s="12"/>
      <c r="M23" s="11"/>
      <c r="N23" s="12"/>
      <c r="O23" s="11"/>
      <c r="P23" s="12"/>
      <c r="Q23" s="11"/>
      <c r="R23" s="12"/>
      <c r="S23" s="11"/>
      <c r="T23" s="11"/>
      <c r="U23" s="12"/>
      <c r="V23" s="11"/>
      <c r="W23" s="12"/>
    </row>
    <row r="24" spans="1:23" x14ac:dyDescent="0.3">
      <c r="A24" s="10" t="s">
        <v>68</v>
      </c>
      <c r="B24" s="31"/>
      <c r="C24" s="31"/>
      <c r="D24" s="12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1"/>
      <c r="U24" s="12"/>
      <c r="V24" s="11"/>
      <c r="W24" s="12"/>
    </row>
    <row r="25" spans="1:23" x14ac:dyDescent="0.3">
      <c r="B25" s="11"/>
      <c r="C25" s="11"/>
      <c r="D25" s="12"/>
      <c r="E25" s="11"/>
      <c r="F25" s="12"/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11"/>
      <c r="R25" s="12"/>
      <c r="S25" s="11"/>
      <c r="T25" s="11"/>
      <c r="U25" s="12"/>
      <c r="V25" s="11"/>
      <c r="W25" s="12"/>
    </row>
    <row r="26" spans="1:23" x14ac:dyDescent="0.3">
      <c r="A26" s="20" t="s">
        <v>14</v>
      </c>
      <c r="B26" s="11">
        <f>SUM(B4:B24)</f>
        <v>555</v>
      </c>
      <c r="C26" s="11">
        <f>SUM(C4:C24)</f>
        <v>52</v>
      </c>
      <c r="D26" s="12"/>
      <c r="E26" s="11"/>
      <c r="F26" s="12"/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1"/>
      <c r="U26" s="12"/>
      <c r="V26" s="11"/>
      <c r="W26" s="12"/>
    </row>
    <row r="27" spans="1:23" x14ac:dyDescent="0.3">
      <c r="A27" s="20"/>
      <c r="B27" s="11"/>
      <c r="C27" s="11"/>
      <c r="D27" s="12"/>
      <c r="E27" s="11"/>
      <c r="F27" s="12"/>
      <c r="G27" s="11"/>
      <c r="H27" s="12"/>
      <c r="I27" s="11"/>
      <c r="J27" s="12"/>
      <c r="K27" s="11"/>
      <c r="L27" s="12"/>
      <c r="M27" s="11"/>
      <c r="N27" s="12"/>
      <c r="O27" s="11"/>
      <c r="P27" s="12"/>
      <c r="Q27" s="11"/>
      <c r="R27" s="12"/>
      <c r="S27" s="11"/>
      <c r="T27" s="11"/>
      <c r="U27" s="12"/>
      <c r="V27" s="11"/>
      <c r="W27" s="12"/>
    </row>
    <row r="28" spans="1:23" x14ac:dyDescent="0.3">
      <c r="B28" s="11"/>
      <c r="C28" s="11"/>
      <c r="D28" s="12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1"/>
      <c r="U28" s="12"/>
      <c r="V28" s="11"/>
      <c r="W28" s="12"/>
    </row>
    <row r="29" spans="1:23" s="18" customFormat="1" x14ac:dyDescent="0.3">
      <c r="A29" s="10" t="s">
        <v>45</v>
      </c>
      <c r="B29" s="28">
        <f>SUM(B9:B11)</f>
        <v>1</v>
      </c>
      <c r="C29" s="28">
        <f>SUM(C9:C11)</f>
        <v>0</v>
      </c>
      <c r="D29" s="10"/>
      <c r="E29" s="28"/>
      <c r="F29" s="10"/>
      <c r="G29" s="28"/>
      <c r="H29" s="10"/>
      <c r="I29" s="28"/>
      <c r="J29" s="10"/>
      <c r="K29" s="28"/>
      <c r="L29" s="10"/>
      <c r="M29" s="28"/>
      <c r="N29" s="10"/>
      <c r="O29" s="28"/>
      <c r="P29" s="10"/>
      <c r="Q29" s="28"/>
      <c r="R29" s="10"/>
      <c r="S29" s="28"/>
      <c r="T29" s="28"/>
      <c r="U29" s="10"/>
      <c r="V29" s="28"/>
      <c r="W29" s="10"/>
    </row>
    <row r="30" spans="1:23" s="18" customFormat="1" x14ac:dyDescent="0.3">
      <c r="A30" s="10" t="s">
        <v>46</v>
      </c>
      <c r="B30" s="28">
        <f>SUM(B14:B17)</f>
        <v>450</v>
      </c>
      <c r="C30" s="28">
        <f>SUM(C14:C17)</f>
        <v>-50</v>
      </c>
      <c r="D30" s="10"/>
      <c r="E30" s="28"/>
      <c r="F30" s="10"/>
      <c r="G30" s="28"/>
      <c r="H30" s="10"/>
      <c r="I30" s="28"/>
      <c r="J30" s="10"/>
      <c r="K30" s="28"/>
      <c r="L30" s="10"/>
      <c r="M30" s="28"/>
      <c r="N30" s="10"/>
      <c r="O30" s="28"/>
      <c r="P30" s="10"/>
      <c r="Q30" s="28"/>
      <c r="R30" s="10"/>
      <c r="S30" s="28"/>
      <c r="T30" s="28"/>
      <c r="U30" s="10"/>
      <c r="V30" s="28"/>
      <c r="W30" s="10"/>
    </row>
    <row r="31" spans="1:23" s="18" customFormat="1" x14ac:dyDescent="0.3">
      <c r="A31" s="10" t="s">
        <v>52</v>
      </c>
      <c r="B31" s="28">
        <f>SUM(B20)</f>
        <v>0</v>
      </c>
      <c r="C31" s="28">
        <f>SUM(C20)</f>
        <v>0</v>
      </c>
      <c r="D31" s="10"/>
      <c r="E31" s="28"/>
      <c r="F31" s="10"/>
      <c r="G31" s="28"/>
      <c r="H31" s="10"/>
      <c r="I31" s="28"/>
      <c r="J31" s="10"/>
      <c r="K31" s="28"/>
      <c r="L31" s="10"/>
      <c r="M31" s="28"/>
      <c r="N31" s="10"/>
      <c r="O31" s="28"/>
      <c r="P31" s="10"/>
      <c r="Q31" s="28"/>
      <c r="R31" s="10"/>
      <c r="S31" s="28"/>
      <c r="T31" s="28"/>
      <c r="U31" s="10"/>
      <c r="V31" s="28"/>
      <c r="W31" s="10"/>
    </row>
    <row r="32" spans="1:23" s="18" customFormat="1" x14ac:dyDescent="0.3">
      <c r="A32" s="10" t="s">
        <v>54</v>
      </c>
      <c r="B32" s="28">
        <f>SUM(B23:B24)</f>
        <v>50</v>
      </c>
      <c r="C32" s="28">
        <f>SUM(C23:C24)</f>
        <v>50</v>
      </c>
      <c r="D32" s="10"/>
      <c r="E32" s="28"/>
      <c r="F32" s="10"/>
      <c r="G32" s="28"/>
      <c r="H32" s="10"/>
      <c r="I32" s="28"/>
      <c r="J32" s="10"/>
      <c r="K32" s="28"/>
      <c r="L32" s="10"/>
      <c r="M32" s="28"/>
      <c r="N32" s="10"/>
      <c r="O32" s="28"/>
      <c r="P32" s="10"/>
      <c r="Q32" s="28"/>
      <c r="R32" s="10"/>
      <c r="S32" s="28"/>
      <c r="T32" s="28"/>
      <c r="U32" s="10"/>
      <c r="V32" s="28"/>
      <c r="W32" s="10"/>
    </row>
    <row r="33" spans="1:23" s="18" customFormat="1" x14ac:dyDescent="0.3">
      <c r="A33" s="10" t="s">
        <v>51</v>
      </c>
      <c r="B33" s="28">
        <f>SUM(B4,B5,B6)</f>
        <v>54</v>
      </c>
      <c r="C33" s="28">
        <f>SUM(C4,C5,C6)</f>
        <v>52</v>
      </c>
      <c r="D33" s="10"/>
      <c r="E33" s="28"/>
      <c r="F33" s="10"/>
      <c r="G33" s="28"/>
      <c r="H33" s="10"/>
      <c r="I33" s="28"/>
      <c r="J33" s="10"/>
      <c r="K33" s="28"/>
      <c r="L33" s="10"/>
      <c r="M33" s="28"/>
      <c r="N33" s="10"/>
      <c r="O33" s="28"/>
      <c r="P33" s="10"/>
      <c r="Q33" s="28"/>
      <c r="R33" s="10"/>
      <c r="S33" s="28"/>
      <c r="T33" s="28"/>
      <c r="U33" s="10"/>
      <c r="V33" s="28"/>
      <c r="W33" s="10"/>
    </row>
    <row r="34" spans="1:23" s="18" customForma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s="18" customFormat="1" x14ac:dyDescent="0.3">
      <c r="A35" s="10" t="s">
        <v>15</v>
      </c>
      <c r="B35" s="28">
        <f>B6</f>
        <v>2</v>
      </c>
      <c r="C35" s="28">
        <f>C6</f>
        <v>2</v>
      </c>
      <c r="D35" s="29"/>
      <c r="E35" s="28"/>
      <c r="F35" s="29"/>
      <c r="G35" s="28"/>
      <c r="H35" s="29"/>
      <c r="I35" s="28"/>
      <c r="J35" s="29"/>
      <c r="K35" s="28"/>
      <c r="L35" s="29"/>
      <c r="M35" s="28"/>
      <c r="N35" s="29"/>
      <c r="O35" s="28"/>
      <c r="P35" s="29"/>
      <c r="Q35" s="28"/>
      <c r="R35" s="29"/>
      <c r="S35" s="28"/>
      <c r="T35" s="28"/>
      <c r="U35" s="29"/>
      <c r="V35" s="28"/>
      <c r="W35" s="29"/>
    </row>
    <row r="36" spans="1:23" s="18" customFormat="1" x14ac:dyDescent="0.3">
      <c r="A36" s="10" t="s">
        <v>47</v>
      </c>
      <c r="B36" s="28">
        <f>B14</f>
        <v>500</v>
      </c>
      <c r="C36" s="28">
        <f>C14</f>
        <v>0</v>
      </c>
      <c r="D36" s="29"/>
      <c r="E36" s="28"/>
      <c r="F36" s="29"/>
      <c r="G36" s="28"/>
      <c r="H36" s="29"/>
      <c r="I36" s="28"/>
      <c r="J36" s="29"/>
      <c r="K36" s="28"/>
      <c r="L36" s="29"/>
      <c r="M36" s="28"/>
      <c r="N36" s="29"/>
      <c r="O36" s="28"/>
      <c r="P36" s="29"/>
      <c r="Q36" s="28"/>
      <c r="R36" s="29"/>
      <c r="S36" s="28"/>
      <c r="T36" s="28"/>
      <c r="U36" s="29"/>
      <c r="V36" s="28"/>
      <c r="W36" s="29"/>
    </row>
    <row r="37" spans="1:23" s="18" customFormat="1" x14ac:dyDescent="0.3">
      <c r="A37" s="10" t="s">
        <v>48</v>
      </c>
      <c r="B37" s="28">
        <f>B10+B11+B17+B23</f>
        <v>1</v>
      </c>
      <c r="C37" s="28">
        <f>C10+C11+C17+C23</f>
        <v>0</v>
      </c>
      <c r="D37" s="29"/>
      <c r="E37" s="28"/>
      <c r="F37" s="29"/>
      <c r="G37" s="28"/>
      <c r="H37" s="29"/>
      <c r="I37" s="28"/>
      <c r="J37" s="29"/>
      <c r="K37" s="28"/>
      <c r="L37" s="29"/>
      <c r="M37" s="28"/>
      <c r="N37" s="29"/>
      <c r="O37" s="28"/>
      <c r="P37" s="29"/>
      <c r="Q37" s="28"/>
      <c r="R37" s="29"/>
      <c r="S37" s="28"/>
      <c r="T37" s="28"/>
      <c r="U37" s="29"/>
      <c r="V37" s="28"/>
      <c r="W37" s="29"/>
    </row>
    <row r="38" spans="1:23" s="18" customFormat="1" x14ac:dyDescent="0.3">
      <c r="A38" s="10" t="s">
        <v>50</v>
      </c>
      <c r="B38" s="28">
        <f>B15</f>
        <v>0</v>
      </c>
      <c r="C38" s="28">
        <f>C15</f>
        <v>0</v>
      </c>
      <c r="D38" s="29"/>
      <c r="E38" s="28"/>
      <c r="F38" s="29"/>
      <c r="G38" s="28"/>
      <c r="H38" s="29"/>
      <c r="I38" s="28"/>
      <c r="J38" s="29"/>
      <c r="K38" s="28"/>
      <c r="L38" s="29"/>
      <c r="M38" s="28"/>
      <c r="N38" s="29"/>
      <c r="O38" s="28"/>
      <c r="P38" s="29"/>
      <c r="Q38" s="28"/>
      <c r="R38" s="29"/>
      <c r="S38" s="28"/>
      <c r="T38" s="28"/>
      <c r="U38" s="29"/>
      <c r="V38" s="28"/>
      <c r="W38" s="29"/>
    </row>
    <row r="39" spans="1:23" s="18" customFormat="1" x14ac:dyDescent="0.3">
      <c r="A39" s="10" t="s">
        <v>49</v>
      </c>
      <c r="B39" s="28">
        <f>B9+B16+B20+B24</f>
        <v>0</v>
      </c>
      <c r="C39" s="28">
        <f>C9+C16+C20+C24</f>
        <v>0</v>
      </c>
      <c r="D39" s="29"/>
      <c r="E39" s="28"/>
      <c r="F39" s="29"/>
      <c r="G39" s="28"/>
      <c r="H39" s="29"/>
      <c r="I39" s="28"/>
      <c r="J39" s="29"/>
      <c r="K39" s="28"/>
      <c r="L39" s="29"/>
      <c r="M39" s="28"/>
      <c r="N39" s="29"/>
      <c r="O39" s="28"/>
      <c r="P39" s="29"/>
      <c r="Q39" s="28"/>
      <c r="R39" s="29"/>
      <c r="S39" s="28"/>
      <c r="T39" s="28"/>
      <c r="U39" s="29"/>
      <c r="V39" s="28"/>
      <c r="W39" s="29"/>
    </row>
    <row r="40" spans="1:23" s="18" customFormat="1" x14ac:dyDescent="0.3">
      <c r="A40" s="10" t="s">
        <v>51</v>
      </c>
      <c r="B40" s="28">
        <f>SUM(B4:B5)</f>
        <v>52</v>
      </c>
      <c r="C40" s="28">
        <f>SUM(C4:C5)</f>
        <v>50</v>
      </c>
      <c r="D40" s="29"/>
      <c r="E40" s="28"/>
      <c r="F40" s="29"/>
      <c r="G40" s="28"/>
      <c r="H40" s="29"/>
      <c r="I40" s="28"/>
      <c r="J40" s="29"/>
      <c r="K40" s="28"/>
      <c r="L40" s="29"/>
      <c r="M40" s="28"/>
      <c r="N40" s="29"/>
      <c r="O40" s="28"/>
      <c r="P40" s="29"/>
      <c r="Q40" s="28"/>
      <c r="R40" s="29"/>
      <c r="S40" s="28"/>
      <c r="T40" s="28"/>
      <c r="U40" s="29"/>
      <c r="V40" s="28"/>
      <c r="W40" s="29"/>
    </row>
    <row r="41" spans="1:23" s="18" customForma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s="18" customFormat="1" x14ac:dyDescent="0.3">
      <c r="A42" s="10" t="s">
        <v>93</v>
      </c>
      <c r="B42" s="28">
        <f>SUM(B4,B5,B6,B9,B10,B11,B23,B24)</f>
        <v>105</v>
      </c>
      <c r="C42" s="28">
        <f>SUM(C4,C5,C6,C9,C10,C11,C23,C24)</f>
        <v>102</v>
      </c>
      <c r="D42" s="10"/>
      <c r="E42" s="28"/>
      <c r="F42" s="10"/>
      <c r="G42" s="28"/>
      <c r="H42" s="10"/>
      <c r="I42" s="28"/>
      <c r="J42" s="10"/>
      <c r="K42" s="28"/>
      <c r="L42" s="10"/>
      <c r="M42" s="28"/>
      <c r="N42" s="10"/>
      <c r="O42" s="28"/>
      <c r="P42" s="10"/>
      <c r="Q42" s="28"/>
      <c r="R42" s="10"/>
      <c r="S42" s="28"/>
      <c r="T42" s="28"/>
      <c r="U42" s="10"/>
      <c r="V42" s="28"/>
      <c r="W42" s="10"/>
    </row>
    <row r="43" spans="1:23" s="18" customFormat="1" x14ac:dyDescent="0.3">
      <c r="A43" s="10" t="s">
        <v>94</v>
      </c>
      <c r="B43" s="28">
        <f>SUM(B14,B15,B16,B17,B20)</f>
        <v>450</v>
      </c>
      <c r="C43" s="28">
        <f>SUM(C14,C15,C16,C17,C20)</f>
        <v>-50</v>
      </c>
      <c r="D43" s="10"/>
      <c r="E43" s="28"/>
      <c r="F43" s="10"/>
      <c r="G43" s="28"/>
      <c r="H43" s="10"/>
      <c r="I43" s="28"/>
      <c r="J43" s="10"/>
      <c r="K43" s="28"/>
      <c r="L43" s="10"/>
      <c r="M43" s="28"/>
      <c r="N43" s="10"/>
      <c r="O43" s="28"/>
      <c r="P43" s="10"/>
      <c r="Q43" s="28"/>
      <c r="R43" s="10"/>
      <c r="S43" s="28"/>
      <c r="T43" s="28"/>
      <c r="U43" s="10"/>
      <c r="V43" s="28"/>
      <c r="W43" s="10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1" workbookViewId="0">
      <selection activeCell="B15" sqref="B15"/>
    </sheetView>
  </sheetViews>
  <sheetFormatPr defaultColWidth="17.1796875" defaultRowHeight="12.75" customHeight="1" x14ac:dyDescent="0.25"/>
  <cols>
    <col min="1" max="1" width="11.81640625" bestFit="1" customWidth="1"/>
    <col min="2" max="13" width="7.54296875" customWidth="1"/>
  </cols>
  <sheetData>
    <row r="1" spans="1:13" s="6" customFormat="1" ht="12.75" customHeight="1" x14ac:dyDescent="0.3">
      <c r="B1" s="42">
        <v>42005</v>
      </c>
      <c r="C1" s="42">
        <v>42036</v>
      </c>
      <c r="D1" s="42">
        <v>42064</v>
      </c>
      <c r="E1" s="42">
        <v>42095</v>
      </c>
      <c r="F1" s="42">
        <v>42125</v>
      </c>
      <c r="G1" s="42">
        <v>42156</v>
      </c>
      <c r="H1" s="42">
        <v>42186</v>
      </c>
      <c r="I1" s="42">
        <v>42217</v>
      </c>
      <c r="J1" s="42">
        <v>42248</v>
      </c>
      <c r="K1" s="42">
        <v>42278</v>
      </c>
      <c r="L1" s="42">
        <v>42309</v>
      </c>
      <c r="M1" s="42">
        <v>42339</v>
      </c>
    </row>
    <row r="3" spans="1:13" ht="12.5" x14ac:dyDescent="0.25">
      <c r="A3" s="1" t="s">
        <v>5</v>
      </c>
      <c r="B3" s="2">
        <f>SUM(Balances!C3:C5)</f>
        <v>50</v>
      </c>
      <c r="C3" s="2">
        <f>SUM(Balances!D3:D5)</f>
        <v>50</v>
      </c>
      <c r="E3" s="2"/>
      <c r="G3" s="2"/>
      <c r="I3" s="2"/>
      <c r="K3" s="2"/>
      <c r="M3" s="2"/>
    </row>
    <row r="4" spans="1:13" ht="12.5" x14ac:dyDescent="0.25">
      <c r="A4" s="1" t="s">
        <v>0</v>
      </c>
      <c r="B4" s="2">
        <f>SUM(Balances!C7:C9)</f>
        <v>1</v>
      </c>
      <c r="C4" s="2">
        <f>SUM(Balances!D7:D9)</f>
        <v>0</v>
      </c>
      <c r="E4" s="2"/>
      <c r="G4" s="2"/>
      <c r="I4" s="2"/>
      <c r="K4" s="2"/>
      <c r="M4" s="2"/>
    </row>
    <row r="5" spans="1:13" ht="12.5" x14ac:dyDescent="0.25">
      <c r="A5" s="8" t="s">
        <v>18</v>
      </c>
      <c r="B5" s="2">
        <f>SUM(Balances!C15:C17)</f>
        <v>1</v>
      </c>
      <c r="C5" s="2">
        <f>SUM(Balances!D15:D17)</f>
        <v>0</v>
      </c>
      <c r="E5" s="2"/>
      <c r="G5" s="2"/>
      <c r="I5" s="2"/>
      <c r="K5" s="2"/>
      <c r="M5" s="2"/>
    </row>
    <row r="6" spans="1:13" ht="12.5" x14ac:dyDescent="0.25">
      <c r="A6" s="8" t="s">
        <v>19</v>
      </c>
      <c r="B6" s="2">
        <f>Balances!C20</f>
        <v>0</v>
      </c>
      <c r="C6" s="2">
        <f>Balances!D20</f>
        <v>0</v>
      </c>
      <c r="E6" s="2"/>
      <c r="G6" s="2"/>
      <c r="I6" s="2"/>
      <c r="K6" s="2"/>
      <c r="M6" s="2"/>
    </row>
    <row r="7" spans="1:13" ht="12.5" x14ac:dyDescent="0.25">
      <c r="A7" s="1" t="s">
        <v>55</v>
      </c>
      <c r="B7" s="2">
        <f>Balances!C23</f>
        <v>0</v>
      </c>
      <c r="C7" s="2">
        <f>Balances!D23</f>
        <v>0</v>
      </c>
      <c r="E7" s="2"/>
      <c r="G7" s="2"/>
      <c r="I7" s="2"/>
      <c r="K7" s="2"/>
      <c r="M7" s="2"/>
    </row>
    <row r="8" spans="1:13" ht="12.5" x14ac:dyDescent="0.25">
      <c r="A8" s="1" t="s">
        <v>65</v>
      </c>
      <c r="B8" s="2">
        <f>Balances!C21</f>
        <v>0</v>
      </c>
      <c r="C8" s="2">
        <f>Balances!D21</f>
        <v>0</v>
      </c>
      <c r="E8" s="2"/>
      <c r="G8" s="2"/>
      <c r="I8" s="2"/>
      <c r="K8" s="2"/>
      <c r="M8" s="2"/>
    </row>
    <row r="9" spans="1:13" ht="12.5" x14ac:dyDescent="0.25">
      <c r="A9" s="8" t="s">
        <v>88</v>
      </c>
      <c r="B9" s="2">
        <f>Balances!C19</f>
        <v>500</v>
      </c>
      <c r="C9" s="2">
        <f>Balances!D19</f>
        <v>0</v>
      </c>
      <c r="E9" s="2"/>
      <c r="G9" s="2"/>
      <c r="I9" s="2"/>
      <c r="K9" s="2"/>
      <c r="M9" s="2"/>
    </row>
    <row r="10" spans="1:13" ht="12.75" customHeight="1" x14ac:dyDescent="0.25">
      <c r="A10" s="8" t="s">
        <v>20</v>
      </c>
      <c r="B10" s="2">
        <f>Balances!C22</f>
        <v>0</v>
      </c>
      <c r="C10" s="2">
        <f>Balances!D22</f>
        <v>0</v>
      </c>
      <c r="E10" s="2"/>
      <c r="G10" s="2"/>
      <c r="I10" s="2"/>
      <c r="K10" s="2"/>
      <c r="M10" s="2"/>
    </row>
    <row r="11" spans="1:13" ht="12.75" customHeight="1" x14ac:dyDescent="0.25">
      <c r="A11" s="8" t="s">
        <v>21</v>
      </c>
      <c r="B11" s="2">
        <f>Balances!C25</f>
        <v>1</v>
      </c>
      <c r="C11" s="2">
        <f>Balances!D25</f>
        <v>1</v>
      </c>
      <c r="E11" s="2"/>
      <c r="G11" s="2"/>
      <c r="I11" s="2"/>
      <c r="K11" s="2"/>
      <c r="M11" s="2"/>
    </row>
    <row r="12" spans="1:13" ht="12.75" customHeight="1" x14ac:dyDescent="0.25">
      <c r="A12" s="8"/>
      <c r="B12" s="2"/>
      <c r="C12" s="2"/>
      <c r="E12" s="2"/>
      <c r="G12" s="2"/>
      <c r="I12" s="2"/>
      <c r="K12" s="2"/>
      <c r="M12" s="2"/>
    </row>
    <row r="13" spans="1:13" s="14" customFormat="1" ht="12.75" customHeight="1" x14ac:dyDescent="0.3">
      <c r="A13" s="3" t="s">
        <v>42</v>
      </c>
      <c r="B13" s="15">
        <f>SUM(B3:B11)</f>
        <v>553</v>
      </c>
      <c r="C13" s="15">
        <f>SUM(C3:C11)</f>
        <v>51</v>
      </c>
      <c r="E13" s="15"/>
      <c r="G13" s="15"/>
      <c r="I13" s="15"/>
      <c r="K13" s="15"/>
      <c r="M13" s="15"/>
    </row>
    <row r="14" spans="1:13" s="14" customFormat="1" ht="12.75" customHeight="1" x14ac:dyDescent="0.3">
      <c r="A14" s="3"/>
      <c r="B14" s="15"/>
      <c r="C14" s="15"/>
      <c r="E14" s="15"/>
      <c r="G14" s="15"/>
      <c r="I14" s="15"/>
      <c r="K14" s="15"/>
      <c r="M14" s="15"/>
    </row>
    <row r="15" spans="1:13" ht="12.5" x14ac:dyDescent="0.25">
      <c r="A15" s="8" t="s">
        <v>23</v>
      </c>
      <c r="B15" s="2">
        <f>SUM(Balances!C11:C13)</f>
        <v>1</v>
      </c>
      <c r="C15" s="2">
        <f>SUM(Balances!D11:D13)</f>
        <v>0</v>
      </c>
      <c r="E15" s="2"/>
      <c r="G15" s="2"/>
      <c r="I15" s="2"/>
      <c r="K15" s="2"/>
      <c r="M15" s="2"/>
    </row>
    <row r="16" spans="1:13" ht="12.5" x14ac:dyDescent="0.25">
      <c r="A16" s="8" t="s">
        <v>22</v>
      </c>
      <c r="B16" s="2">
        <f>Balances!C26</f>
        <v>1</v>
      </c>
      <c r="C16" s="2">
        <f>Balances!D26</f>
        <v>1</v>
      </c>
      <c r="E16" s="2"/>
      <c r="G16" s="2"/>
      <c r="I16" s="2"/>
      <c r="K16" s="2"/>
      <c r="M16" s="2"/>
    </row>
    <row r="17" spans="1:13" ht="12.5" x14ac:dyDescent="0.25">
      <c r="A17" s="8"/>
      <c r="B17" s="2"/>
      <c r="C17" s="2"/>
      <c r="E17" s="2"/>
      <c r="G17" s="2"/>
      <c r="I17" s="2"/>
      <c r="K17" s="2"/>
      <c r="M17" s="2"/>
    </row>
    <row r="18" spans="1:13" s="14" customFormat="1" ht="12.75" customHeight="1" x14ac:dyDescent="0.3">
      <c r="A18" s="3" t="s">
        <v>43</v>
      </c>
      <c r="B18" s="15">
        <f>SUM(B15:B16)</f>
        <v>2</v>
      </c>
      <c r="C18" s="15">
        <f>SUM(C15:C16)</f>
        <v>1</v>
      </c>
      <c r="E18" s="15"/>
      <c r="G18" s="15"/>
      <c r="I18" s="15"/>
      <c r="K18" s="15"/>
      <c r="M18" s="15"/>
    </row>
    <row r="20" spans="1:13" s="14" customFormat="1" ht="12.75" customHeight="1" x14ac:dyDescent="0.3">
      <c r="A20" s="13" t="s">
        <v>24</v>
      </c>
      <c r="B20" s="15">
        <f>B13+B18</f>
        <v>555</v>
      </c>
      <c r="C20" s="15">
        <f>C13+C18</f>
        <v>52</v>
      </c>
      <c r="E20" s="15"/>
      <c r="G20" s="15"/>
      <c r="I20" s="15"/>
      <c r="K20" s="15"/>
      <c r="M20" s="15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="111" workbookViewId="0">
      <pane xSplit="1" topLeftCell="M1" activePane="topRight" state="frozen"/>
      <selection pane="topRight" activeCell="M16" sqref="M16"/>
    </sheetView>
  </sheetViews>
  <sheetFormatPr defaultColWidth="17.1796875" defaultRowHeight="12.75" customHeight="1" x14ac:dyDescent="0.25"/>
  <cols>
    <col min="1" max="1" width="18.6328125" bestFit="1" customWidth="1"/>
    <col min="2" max="2" width="4.6328125" customWidth="1"/>
    <col min="3" max="3" width="10" bestFit="1" customWidth="1"/>
    <col min="4" max="4" width="10.453125" customWidth="1"/>
    <col min="5" max="5" width="4.81640625" bestFit="1" customWidth="1"/>
    <col min="6" max="8" width="10.453125" customWidth="1"/>
  </cols>
  <sheetData>
    <row r="1" spans="1:17" s="6" customFormat="1" ht="12.75" customHeight="1" x14ac:dyDescent="0.25">
      <c r="A1" s="6" t="s">
        <v>115</v>
      </c>
      <c r="B1" s="6">
        <v>2015</v>
      </c>
      <c r="E1" s="39"/>
      <c r="F1" s="40" t="s">
        <v>103</v>
      </c>
      <c r="G1" s="40" t="s">
        <v>104</v>
      </c>
      <c r="H1" s="40" t="s">
        <v>105</v>
      </c>
      <c r="I1" s="40" t="s">
        <v>106</v>
      </c>
      <c r="J1" s="40" t="s">
        <v>107</v>
      </c>
      <c r="K1" s="40" t="s">
        <v>108</v>
      </c>
      <c r="L1" s="40" t="s">
        <v>109</v>
      </c>
      <c r="M1" s="40" t="s">
        <v>110</v>
      </c>
      <c r="N1" s="40" t="s">
        <v>111</v>
      </c>
      <c r="O1" s="40" t="s">
        <v>112</v>
      </c>
      <c r="P1" s="40" t="s">
        <v>113</v>
      </c>
      <c r="Q1" s="40" t="s">
        <v>114</v>
      </c>
    </row>
    <row r="2" spans="1:17" ht="12.75" customHeight="1" x14ac:dyDescent="0.3">
      <c r="C2" s="7" t="s">
        <v>8</v>
      </c>
      <c r="D2" s="7" t="s">
        <v>11</v>
      </c>
      <c r="E2" s="1"/>
      <c r="F2" s="1"/>
      <c r="G2" s="1"/>
      <c r="H2" s="1"/>
    </row>
    <row r="3" spans="1:17" ht="12.75" customHeight="1" x14ac:dyDescent="0.3">
      <c r="C3" s="7"/>
      <c r="D3" s="7"/>
      <c r="E3" s="1"/>
      <c r="F3" s="1"/>
      <c r="G3" s="1"/>
      <c r="H3" s="1"/>
    </row>
    <row r="4" spans="1:17" ht="12.75" customHeight="1" x14ac:dyDescent="0.25">
      <c r="A4" s="8" t="s">
        <v>22</v>
      </c>
      <c r="B4" s="8"/>
      <c r="C4" s="2">
        <f t="shared" ref="C4:C16" si="0">AVERAGE(F4:Q4)</f>
        <v>570.5</v>
      </c>
      <c r="D4" s="2">
        <f t="shared" ref="D4:D16" si="1">SUM(F4:Q4)</f>
        <v>4564</v>
      </c>
      <c r="E4" s="2"/>
      <c r="F4" s="32"/>
      <c r="G4" s="32"/>
      <c r="H4" s="32"/>
      <c r="I4" s="32"/>
      <c r="J4" s="32">
        <v>582</v>
      </c>
      <c r="K4" s="32">
        <v>950</v>
      </c>
      <c r="L4" s="32">
        <v>0</v>
      </c>
      <c r="M4" s="32">
        <v>704</v>
      </c>
      <c r="N4" s="32">
        <v>582</v>
      </c>
      <c r="O4" s="32">
        <v>582</v>
      </c>
      <c r="P4" s="32">
        <v>582</v>
      </c>
      <c r="Q4" s="32">
        <v>582</v>
      </c>
    </row>
    <row r="5" spans="1:17" ht="12.75" customHeight="1" x14ac:dyDescent="0.25">
      <c r="A5" s="8" t="s">
        <v>13</v>
      </c>
      <c r="B5" s="8"/>
      <c r="C5" s="2">
        <f t="shared" si="0"/>
        <v>2.5</v>
      </c>
      <c r="D5" s="2">
        <f t="shared" si="1"/>
        <v>10</v>
      </c>
      <c r="E5" s="2"/>
      <c r="F5" s="32">
        <v>0</v>
      </c>
      <c r="G5" s="32"/>
      <c r="H5" s="32"/>
      <c r="I5" s="32"/>
      <c r="J5" s="32"/>
      <c r="K5" s="32">
        <v>10</v>
      </c>
      <c r="L5" s="32">
        <v>0</v>
      </c>
      <c r="M5" s="32">
        <v>0</v>
      </c>
      <c r="N5" s="32"/>
      <c r="O5" s="32"/>
      <c r="P5" s="32"/>
      <c r="Q5" s="32"/>
    </row>
    <row r="6" spans="1:17" ht="12.75" customHeight="1" x14ac:dyDescent="0.25">
      <c r="A6" s="8" t="s">
        <v>1</v>
      </c>
      <c r="B6" s="8"/>
      <c r="C6" s="2">
        <f t="shared" si="0"/>
        <v>607.55200000000002</v>
      </c>
      <c r="D6" s="2">
        <f t="shared" si="1"/>
        <v>3037.76</v>
      </c>
      <c r="E6" s="2"/>
      <c r="F6" s="32">
        <v>0</v>
      </c>
      <c r="G6" s="32"/>
      <c r="H6" s="32"/>
      <c r="I6" s="32"/>
      <c r="J6" s="32">
        <v>2938</v>
      </c>
      <c r="K6" s="32">
        <v>41</v>
      </c>
      <c r="L6" s="32">
        <v>29.38</v>
      </c>
      <c r="M6" s="32">
        <v>29.38</v>
      </c>
      <c r="N6" s="32"/>
      <c r="O6" s="32"/>
      <c r="P6" s="32"/>
      <c r="Q6" s="32"/>
    </row>
    <row r="7" spans="1:17" ht="12.75" customHeight="1" x14ac:dyDescent="0.25">
      <c r="A7" s="8" t="s">
        <v>29</v>
      </c>
      <c r="B7" s="8"/>
      <c r="C7" s="2">
        <f t="shared" si="0"/>
        <v>0.25</v>
      </c>
      <c r="D7" s="2">
        <f t="shared" si="1"/>
        <v>1</v>
      </c>
      <c r="E7" s="2"/>
      <c r="F7" s="32">
        <v>1</v>
      </c>
      <c r="G7" s="32"/>
      <c r="H7" s="32"/>
      <c r="I7" s="32"/>
      <c r="J7" s="32"/>
      <c r="K7" s="32">
        <v>0</v>
      </c>
      <c r="L7" s="32">
        <v>0</v>
      </c>
      <c r="M7" s="32">
        <v>0</v>
      </c>
      <c r="N7" s="32"/>
      <c r="O7" s="32"/>
      <c r="P7" s="32"/>
      <c r="Q7" s="32"/>
    </row>
    <row r="8" spans="1:17" ht="12.75" customHeight="1" x14ac:dyDescent="0.25">
      <c r="A8" s="8" t="s">
        <v>28</v>
      </c>
      <c r="B8" s="8"/>
      <c r="C8" s="2">
        <f t="shared" si="0"/>
        <v>261</v>
      </c>
      <c r="D8" s="2">
        <f t="shared" si="1"/>
        <v>1305</v>
      </c>
      <c r="E8" s="2"/>
      <c r="F8" s="32">
        <v>0</v>
      </c>
      <c r="G8" s="32">
        <v>0</v>
      </c>
      <c r="H8" s="32"/>
      <c r="I8" s="32"/>
      <c r="J8" s="32"/>
      <c r="K8" s="32">
        <v>476</v>
      </c>
      <c r="L8" s="32">
        <v>322</v>
      </c>
      <c r="M8" s="32">
        <v>507</v>
      </c>
      <c r="N8" s="32"/>
      <c r="O8" s="32"/>
      <c r="P8" s="32"/>
      <c r="Q8" s="32"/>
    </row>
    <row r="9" spans="1:17" ht="12.75" customHeight="1" x14ac:dyDescent="0.25">
      <c r="A9" s="8" t="s">
        <v>30</v>
      </c>
      <c r="B9" s="8"/>
      <c r="C9" s="2">
        <f t="shared" si="0"/>
        <v>0.25</v>
      </c>
      <c r="D9" s="2">
        <f t="shared" si="1"/>
        <v>1</v>
      </c>
      <c r="E9" s="2"/>
      <c r="F9" s="32">
        <v>1</v>
      </c>
      <c r="G9" s="32"/>
      <c r="H9" s="32"/>
      <c r="I9" s="32"/>
      <c r="J9" s="32"/>
      <c r="K9" s="32">
        <v>0</v>
      </c>
      <c r="L9" s="32">
        <v>0</v>
      </c>
      <c r="M9" s="32">
        <v>0</v>
      </c>
      <c r="N9" s="32"/>
      <c r="O9" s="32"/>
      <c r="P9" s="32"/>
      <c r="Q9" s="32"/>
    </row>
    <row r="10" spans="1:17" ht="12.75" customHeight="1" x14ac:dyDescent="0.25">
      <c r="A10" s="8" t="s">
        <v>31</v>
      </c>
      <c r="B10" s="8"/>
      <c r="C10" s="2">
        <f t="shared" si="0"/>
        <v>0.25</v>
      </c>
      <c r="D10" s="2">
        <f t="shared" si="1"/>
        <v>1</v>
      </c>
      <c r="E10" s="2"/>
      <c r="F10" s="32">
        <v>1</v>
      </c>
      <c r="G10" s="32"/>
      <c r="H10" s="32"/>
      <c r="I10" s="32"/>
      <c r="J10" s="32"/>
      <c r="K10" s="32">
        <v>0</v>
      </c>
      <c r="L10" s="32">
        <v>0</v>
      </c>
      <c r="M10" s="32">
        <v>0</v>
      </c>
      <c r="N10" s="32"/>
      <c r="O10" s="32"/>
      <c r="P10" s="32"/>
      <c r="Q10" s="32"/>
    </row>
    <row r="11" spans="1:17" ht="12.75" customHeight="1" x14ac:dyDescent="0.25">
      <c r="A11" s="8" t="s">
        <v>32</v>
      </c>
      <c r="B11" s="8"/>
      <c r="C11" s="2">
        <f t="shared" si="0"/>
        <v>0.25</v>
      </c>
      <c r="D11" s="2">
        <f t="shared" si="1"/>
        <v>1</v>
      </c>
      <c r="E11" s="2"/>
      <c r="F11" s="32">
        <v>1</v>
      </c>
      <c r="G11" s="32"/>
      <c r="H11" s="32"/>
      <c r="I11" s="32"/>
      <c r="J11" s="32"/>
      <c r="K11" s="32">
        <v>0</v>
      </c>
      <c r="L11" s="32">
        <v>0</v>
      </c>
      <c r="M11" s="32">
        <v>0</v>
      </c>
      <c r="N11" s="32"/>
      <c r="O11" s="32"/>
      <c r="P11" s="32"/>
      <c r="Q11" s="32"/>
    </row>
    <row r="12" spans="1:17" ht="12.75" customHeight="1" x14ac:dyDescent="0.25">
      <c r="A12" s="8" t="s">
        <v>116</v>
      </c>
      <c r="B12" s="8"/>
      <c r="C12" s="2">
        <f t="shared" si="0"/>
        <v>106.25</v>
      </c>
      <c r="D12" s="2">
        <f t="shared" si="1"/>
        <v>425</v>
      </c>
      <c r="E12" s="2"/>
      <c r="F12" s="32">
        <v>0</v>
      </c>
      <c r="G12" s="32"/>
      <c r="H12" s="32"/>
      <c r="I12" s="32"/>
      <c r="J12" s="32"/>
      <c r="K12" s="32">
        <v>345</v>
      </c>
      <c r="L12" s="32">
        <v>80</v>
      </c>
      <c r="M12" s="32">
        <v>0</v>
      </c>
      <c r="N12" s="32"/>
      <c r="O12" s="32"/>
      <c r="P12" s="32"/>
      <c r="Q12" s="32"/>
    </row>
    <row r="13" spans="1:17" ht="12.75" customHeight="1" x14ac:dyDescent="0.25">
      <c r="A13" s="8" t="s">
        <v>117</v>
      </c>
      <c r="B13" s="8"/>
      <c r="C13" s="2">
        <f t="shared" si="0"/>
        <v>394</v>
      </c>
      <c r="D13" s="2">
        <f t="shared" si="1"/>
        <v>1576</v>
      </c>
      <c r="E13" s="2"/>
      <c r="F13" s="32">
        <v>1</v>
      </c>
      <c r="G13" s="32"/>
      <c r="H13" s="32"/>
      <c r="I13" s="32"/>
      <c r="J13" s="32"/>
      <c r="K13" s="32">
        <v>0</v>
      </c>
      <c r="L13" s="32">
        <v>0</v>
      </c>
      <c r="M13" s="32">
        <v>1575</v>
      </c>
      <c r="N13" s="32"/>
      <c r="O13" s="32"/>
      <c r="P13" s="32"/>
      <c r="Q13" s="32"/>
    </row>
    <row r="14" spans="1:17" ht="12.75" customHeight="1" x14ac:dyDescent="0.25">
      <c r="A14" s="8" t="s">
        <v>21</v>
      </c>
      <c r="B14" s="8"/>
      <c r="C14" s="2">
        <f t="shared" si="0"/>
        <v>0.25</v>
      </c>
      <c r="D14" s="2">
        <f t="shared" si="1"/>
        <v>1</v>
      </c>
      <c r="E14" s="2"/>
      <c r="F14" s="32">
        <v>1</v>
      </c>
      <c r="G14" s="32"/>
      <c r="H14" s="32"/>
      <c r="I14" s="32"/>
      <c r="J14" s="32"/>
      <c r="K14" s="32">
        <v>0</v>
      </c>
      <c r="L14" s="32">
        <v>0</v>
      </c>
      <c r="M14" s="32">
        <v>0</v>
      </c>
      <c r="N14" s="32"/>
      <c r="O14" s="32"/>
      <c r="P14" s="32"/>
      <c r="Q14" s="32"/>
    </row>
    <row r="15" spans="1:17" ht="12.75" customHeight="1" x14ac:dyDescent="0.25">
      <c r="A15" s="8" t="s">
        <v>44</v>
      </c>
      <c r="B15" s="8"/>
      <c r="C15" s="2">
        <f t="shared" si="0"/>
        <v>273.5</v>
      </c>
      <c r="D15" s="2">
        <f t="shared" si="1"/>
        <v>1094</v>
      </c>
      <c r="E15" s="2"/>
      <c r="F15" s="32">
        <v>1</v>
      </c>
      <c r="G15" s="32"/>
      <c r="H15" s="32"/>
      <c r="I15" s="32"/>
      <c r="J15" s="32"/>
      <c r="K15" s="32">
        <v>61</v>
      </c>
      <c r="L15" s="32">
        <v>0</v>
      </c>
      <c r="M15" s="32">
        <v>1032</v>
      </c>
      <c r="N15" s="32"/>
      <c r="O15" s="32"/>
      <c r="P15" s="32"/>
      <c r="Q15" s="32"/>
    </row>
    <row r="16" spans="1:17" ht="12.75" customHeight="1" x14ac:dyDescent="0.25">
      <c r="A16" s="8" t="s">
        <v>90</v>
      </c>
      <c r="B16" s="8"/>
      <c r="C16" s="2">
        <f t="shared" si="0"/>
        <v>2</v>
      </c>
      <c r="D16" s="2">
        <f t="shared" si="1"/>
        <v>6</v>
      </c>
      <c r="E16" s="2"/>
      <c r="F16" s="32">
        <v>1</v>
      </c>
      <c r="G16" s="32"/>
      <c r="H16" s="32"/>
      <c r="I16" s="32"/>
      <c r="J16" s="32"/>
      <c r="K16" s="32">
        <v>0</v>
      </c>
      <c r="L16" s="32">
        <v>5</v>
      </c>
      <c r="M16" s="32"/>
      <c r="N16" s="32"/>
      <c r="O16" s="32"/>
      <c r="P16" s="32"/>
      <c r="Q16" s="32"/>
    </row>
    <row r="17" spans="1:17" ht="12.75" customHeight="1" x14ac:dyDescent="0.25">
      <c r="A17" s="8"/>
      <c r="B17" s="8"/>
      <c r="C17" s="2"/>
      <c r="D17" s="2"/>
      <c r="E17" s="2"/>
      <c r="F17" s="2"/>
      <c r="G17" s="2"/>
      <c r="H17" s="2"/>
    </row>
    <row r="18" spans="1:17" s="14" customFormat="1" ht="12.75" customHeight="1" x14ac:dyDescent="0.3">
      <c r="A18" s="3" t="s">
        <v>39</v>
      </c>
      <c r="B18" s="3"/>
      <c r="C18" s="15">
        <f>SUM(C4:C16)</f>
        <v>2218.5520000000001</v>
      </c>
      <c r="D18" s="15">
        <f>SUM(D4:D16)</f>
        <v>12022.76</v>
      </c>
      <c r="E18" s="15"/>
      <c r="F18" s="15">
        <f t="shared" ref="F18:Q18" si="2">SUM(F4:F16)</f>
        <v>8</v>
      </c>
      <c r="G18" s="15">
        <f t="shared" si="2"/>
        <v>0</v>
      </c>
      <c r="H18" s="15">
        <f t="shared" si="2"/>
        <v>0</v>
      </c>
      <c r="I18" s="15">
        <f t="shared" si="2"/>
        <v>0</v>
      </c>
      <c r="J18" s="15">
        <f t="shared" si="2"/>
        <v>3520</v>
      </c>
      <c r="K18" s="15">
        <f t="shared" si="2"/>
        <v>1883</v>
      </c>
      <c r="L18" s="15">
        <f t="shared" si="2"/>
        <v>436.38</v>
      </c>
      <c r="M18" s="15">
        <f t="shared" si="2"/>
        <v>3847.38</v>
      </c>
      <c r="N18" s="15">
        <f t="shared" si="2"/>
        <v>582</v>
      </c>
      <c r="O18" s="15">
        <f t="shared" si="2"/>
        <v>582</v>
      </c>
      <c r="P18" s="15">
        <f t="shared" si="2"/>
        <v>582</v>
      </c>
      <c r="Q18" s="15">
        <f t="shared" si="2"/>
        <v>582</v>
      </c>
    </row>
    <row r="19" spans="1:17" s="14" customFormat="1" ht="12.75" customHeight="1" x14ac:dyDescent="0.3">
      <c r="A19" s="3"/>
      <c r="B19" s="3"/>
      <c r="C19" s="15"/>
      <c r="D19" s="15"/>
      <c r="E19" s="15"/>
      <c r="F19" s="15"/>
      <c r="G19" s="15"/>
      <c r="H19" s="15"/>
    </row>
    <row r="20" spans="1:17" ht="12.75" customHeight="1" x14ac:dyDescent="0.25">
      <c r="A20" s="8"/>
      <c r="B20" s="8"/>
      <c r="C20" s="2"/>
      <c r="D20" s="2"/>
      <c r="E20" s="2"/>
      <c r="F20" s="2"/>
      <c r="G20" s="2"/>
      <c r="H20" s="2"/>
    </row>
    <row r="21" spans="1:17" ht="12.75" customHeight="1" x14ac:dyDescent="0.25">
      <c r="A21" s="8" t="s">
        <v>33</v>
      </c>
      <c r="B21" s="8"/>
      <c r="C21" s="2">
        <f>AVERAGE(F21:Q21)</f>
        <v>251.09090909090909</v>
      </c>
      <c r="D21" s="2">
        <f>SUM(F21:Q21)</f>
        <v>2762</v>
      </c>
      <c r="E21" s="2"/>
      <c r="F21" s="32">
        <v>432</v>
      </c>
      <c r="G21" s="32">
        <v>233</v>
      </c>
      <c r="H21" s="32">
        <v>233</v>
      </c>
      <c r="I21" s="32">
        <v>233</v>
      </c>
      <c r="J21" s="32">
        <v>233</v>
      </c>
      <c r="K21" s="32">
        <v>233</v>
      </c>
      <c r="L21" s="32">
        <v>233</v>
      </c>
      <c r="M21" s="32"/>
      <c r="N21" s="32">
        <v>233</v>
      </c>
      <c r="O21" s="32">
        <v>233</v>
      </c>
      <c r="P21" s="32">
        <v>233</v>
      </c>
      <c r="Q21" s="32">
        <v>233</v>
      </c>
    </row>
    <row r="22" spans="1:17" ht="12.75" customHeight="1" x14ac:dyDescent="0.25">
      <c r="A22" s="8" t="s">
        <v>34</v>
      </c>
      <c r="B22" s="8"/>
      <c r="C22" s="2">
        <f>AVERAGE(F22:Q22)</f>
        <v>226.5</v>
      </c>
      <c r="D22" s="2">
        <f>SUM(F22:Q22)</f>
        <v>453</v>
      </c>
      <c r="E22" s="2"/>
      <c r="F22" s="32">
        <v>432</v>
      </c>
      <c r="G22" s="32"/>
      <c r="H22" s="32"/>
      <c r="I22" s="32"/>
      <c r="J22" s="32"/>
      <c r="K22" s="32"/>
      <c r="L22" s="32"/>
      <c r="M22" s="32">
        <v>21</v>
      </c>
      <c r="N22" s="32"/>
      <c r="O22" s="32"/>
      <c r="P22" s="32"/>
      <c r="Q22" s="32"/>
    </row>
    <row r="23" spans="1:17" ht="12.75" customHeight="1" x14ac:dyDescent="0.25">
      <c r="A23" s="8" t="s">
        <v>35</v>
      </c>
      <c r="B23" s="8"/>
      <c r="C23" s="2">
        <f>AVERAGE(F23:Q23)</f>
        <v>432</v>
      </c>
      <c r="D23" s="2">
        <f>SUM(F23:Q23)</f>
        <v>432</v>
      </c>
      <c r="E23" s="2"/>
      <c r="F23" s="32">
        <v>432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2.75" customHeight="1" x14ac:dyDescent="0.25">
      <c r="A24" s="8" t="s">
        <v>36</v>
      </c>
      <c r="B24" s="8"/>
      <c r="C24" s="2">
        <f>AVERAGE(F24:Q24)</f>
        <v>432</v>
      </c>
      <c r="D24" s="2">
        <f>SUM(F24:Q24)</f>
        <v>432</v>
      </c>
      <c r="E24" s="2"/>
      <c r="F24" s="32">
        <v>432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ht="12.75" customHeight="1" x14ac:dyDescent="0.25">
      <c r="A25" s="8" t="s">
        <v>40</v>
      </c>
      <c r="B25" s="8"/>
      <c r="C25" s="2">
        <f>AVERAGE(F25:Q25)</f>
        <v>270</v>
      </c>
      <c r="D25" s="2">
        <f>SUM(F25:Q25)</f>
        <v>540</v>
      </c>
      <c r="E25" s="2"/>
      <c r="F25" s="32">
        <v>340</v>
      </c>
      <c r="G25" s="32"/>
      <c r="H25" s="32"/>
      <c r="I25" s="32"/>
      <c r="J25" s="32"/>
      <c r="K25" s="32"/>
      <c r="L25" s="32"/>
      <c r="M25" s="32">
        <v>200</v>
      </c>
      <c r="N25" s="32"/>
      <c r="O25" s="32"/>
      <c r="P25" s="32"/>
      <c r="Q25" s="32"/>
    </row>
    <row r="26" spans="1:17" ht="12.75" customHeight="1" x14ac:dyDescent="0.25">
      <c r="A26" s="8"/>
      <c r="B26" s="8"/>
      <c r="C26" s="2"/>
      <c r="D26" s="2"/>
      <c r="E26" s="2"/>
      <c r="F26" s="2"/>
      <c r="G26" s="2"/>
      <c r="H26" s="2"/>
    </row>
    <row r="27" spans="1:17" s="14" customFormat="1" ht="12.75" customHeight="1" x14ac:dyDescent="0.3">
      <c r="A27" s="3" t="s">
        <v>38</v>
      </c>
      <c r="B27" s="3"/>
      <c r="C27" s="15">
        <f>SUM(C21:C25)</f>
        <v>1611.590909090909</v>
      </c>
      <c r="D27" s="15">
        <f>SUM(D21:D25)</f>
        <v>4619</v>
      </c>
      <c r="E27" s="15"/>
      <c r="F27" s="15">
        <f>SUM(F21:F25)</f>
        <v>2068</v>
      </c>
      <c r="G27" s="15">
        <f>SUM(G21:G25)</f>
        <v>233</v>
      </c>
      <c r="H27" s="15">
        <f t="shared" ref="H27:Q27" si="3">SUM(H21:H25)</f>
        <v>233</v>
      </c>
      <c r="I27" s="15">
        <f t="shared" si="3"/>
        <v>233</v>
      </c>
      <c r="J27" s="15">
        <f t="shared" si="3"/>
        <v>233</v>
      </c>
      <c r="K27" s="15">
        <f t="shared" si="3"/>
        <v>233</v>
      </c>
      <c r="L27" s="15">
        <f t="shared" si="3"/>
        <v>233</v>
      </c>
      <c r="M27" s="15">
        <f t="shared" si="3"/>
        <v>221</v>
      </c>
      <c r="N27" s="15">
        <f t="shared" si="3"/>
        <v>233</v>
      </c>
      <c r="O27" s="15">
        <f t="shared" si="3"/>
        <v>233</v>
      </c>
      <c r="P27" s="15">
        <f t="shared" si="3"/>
        <v>233</v>
      </c>
      <c r="Q27" s="15">
        <f t="shared" si="3"/>
        <v>233</v>
      </c>
    </row>
    <row r="28" spans="1:17" s="14" customFormat="1" ht="12.75" customHeight="1" x14ac:dyDescent="0.3">
      <c r="A28" s="3"/>
      <c r="B28" s="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s="14" customFormat="1" ht="12.75" customHeight="1" x14ac:dyDescent="0.3">
      <c r="A29" s="3" t="s">
        <v>118</v>
      </c>
      <c r="B29" s="3"/>
      <c r="C29" s="15"/>
      <c r="D29" s="15"/>
      <c r="E29" s="15"/>
      <c r="F29" s="43">
        <f t="shared" ref="F29:J29" si="4">SUM(F18+F27)</f>
        <v>2076</v>
      </c>
      <c r="G29" s="43">
        <f t="shared" si="4"/>
        <v>233</v>
      </c>
      <c r="H29" s="43">
        <f t="shared" si="4"/>
        <v>233</v>
      </c>
      <c r="I29" s="43">
        <f t="shared" si="4"/>
        <v>233</v>
      </c>
      <c r="J29" s="43">
        <f t="shared" si="4"/>
        <v>3753</v>
      </c>
      <c r="K29" s="43">
        <f>SUM(K18+K27)</f>
        <v>2116</v>
      </c>
      <c r="L29" s="43">
        <f t="shared" ref="L29:Q29" si="5">SUM(L18+L27)</f>
        <v>669.38</v>
      </c>
      <c r="M29" s="43">
        <f t="shared" si="5"/>
        <v>4068.38</v>
      </c>
      <c r="N29" s="43">
        <f t="shared" si="5"/>
        <v>815</v>
      </c>
      <c r="O29" s="43">
        <f t="shared" si="5"/>
        <v>815</v>
      </c>
      <c r="P29" s="43">
        <f t="shared" si="5"/>
        <v>815</v>
      </c>
      <c r="Q29" s="43">
        <f t="shared" si="5"/>
        <v>815</v>
      </c>
    </row>
    <row r="31" spans="1:17" ht="12" customHeight="1" x14ac:dyDescent="0.25">
      <c r="A31" s="8" t="s">
        <v>89</v>
      </c>
      <c r="B31" s="8"/>
      <c r="C31" s="2">
        <f>AVERAGE(F31:Q31)</f>
        <v>2203.0833333333335</v>
      </c>
      <c r="D31" s="2">
        <f>SUM(F31:Q31)</f>
        <v>26437</v>
      </c>
      <c r="E31" s="2"/>
      <c r="F31" s="32">
        <v>1000</v>
      </c>
      <c r="G31" s="32">
        <v>1000</v>
      </c>
      <c r="H31" s="32">
        <v>1000</v>
      </c>
      <c r="I31" s="32">
        <v>1000</v>
      </c>
      <c r="J31" s="32">
        <v>1000</v>
      </c>
      <c r="K31" s="32">
        <v>2926</v>
      </c>
      <c r="L31" s="32">
        <v>2499</v>
      </c>
      <c r="M31" s="32">
        <v>3841</v>
      </c>
      <c r="N31" s="32">
        <v>2189</v>
      </c>
      <c r="O31" s="32">
        <v>5404</v>
      </c>
      <c r="P31" s="32">
        <v>1997</v>
      </c>
      <c r="Q31" s="32">
        <v>2581</v>
      </c>
    </row>
    <row r="32" spans="1:17" ht="12" customHeight="1" x14ac:dyDescent="0.25">
      <c r="A32" s="8" t="s">
        <v>98</v>
      </c>
      <c r="B32" s="8"/>
      <c r="C32" s="2">
        <f>AVERAGE(F32:Q32)</f>
        <v>0.125</v>
      </c>
      <c r="D32" s="2">
        <f>SUM(F32:Q32)</f>
        <v>1</v>
      </c>
      <c r="E32" s="2"/>
      <c r="F32" s="32">
        <v>1</v>
      </c>
      <c r="G32" s="32"/>
      <c r="H32" s="32"/>
      <c r="I32" s="32"/>
      <c r="J32" s="32"/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</row>
    <row r="33" spans="1:17" ht="12.75" customHeight="1" x14ac:dyDescent="0.25">
      <c r="A33" s="8"/>
      <c r="B33" s="8"/>
      <c r="C33" s="2"/>
      <c r="D33" s="2"/>
      <c r="E33" s="2"/>
      <c r="F33" s="2"/>
      <c r="G33" s="2"/>
      <c r="H33" s="2"/>
    </row>
    <row r="34" spans="1:17" s="14" customFormat="1" ht="12.75" customHeight="1" x14ac:dyDescent="0.3">
      <c r="A34" s="3" t="s">
        <v>41</v>
      </c>
      <c r="B34" s="3"/>
      <c r="C34" s="15">
        <f>SUM(C31:C32)</f>
        <v>2203.2083333333335</v>
      </c>
      <c r="D34" s="15">
        <f>SUM(D31:D32)</f>
        <v>26438</v>
      </c>
      <c r="E34" s="15"/>
      <c r="F34" s="15">
        <f>SUM(F31:F32)</f>
        <v>1001</v>
      </c>
      <c r="G34" s="15">
        <f>SUM(G31:G32)</f>
        <v>1000</v>
      </c>
      <c r="H34" s="15">
        <f t="shared" ref="H34:Q34" si="6">SUM(H31:H32)</f>
        <v>1000</v>
      </c>
      <c r="I34" s="15">
        <f t="shared" si="6"/>
        <v>1000</v>
      </c>
      <c r="J34" s="15">
        <f t="shared" si="6"/>
        <v>1000</v>
      </c>
      <c r="K34" s="15">
        <f t="shared" si="6"/>
        <v>2926</v>
      </c>
      <c r="L34" s="15">
        <f t="shared" si="6"/>
        <v>2499</v>
      </c>
      <c r="M34" s="15">
        <f t="shared" si="6"/>
        <v>3841</v>
      </c>
      <c r="N34" s="15">
        <f t="shared" si="6"/>
        <v>2189</v>
      </c>
      <c r="O34" s="15">
        <f t="shared" si="6"/>
        <v>5404</v>
      </c>
      <c r="P34" s="15">
        <f t="shared" si="6"/>
        <v>1997</v>
      </c>
      <c r="Q34" s="15">
        <f t="shared" si="6"/>
        <v>2581</v>
      </c>
    </row>
    <row r="35" spans="1:17" s="14" customFormat="1" ht="12.75" customHeight="1" x14ac:dyDescent="0.3">
      <c r="A35" s="3"/>
      <c r="B35" s="3"/>
      <c r="C35" s="15"/>
      <c r="D35" s="15"/>
      <c r="E35" s="15"/>
      <c r="F35" s="15"/>
      <c r="G35" s="15"/>
      <c r="H35" s="15"/>
    </row>
    <row r="36" spans="1:17" s="14" customFormat="1" ht="12.75" customHeight="1" x14ac:dyDescent="0.3">
      <c r="C36" s="15"/>
      <c r="D36" s="15"/>
      <c r="E36" s="15"/>
      <c r="F36" s="15"/>
      <c r="G36" s="15"/>
      <c r="H36" s="15"/>
    </row>
    <row r="37" spans="1:17" s="18" customFormat="1" ht="12.75" customHeight="1" x14ac:dyDescent="0.3">
      <c r="A37" s="30" t="s">
        <v>60</v>
      </c>
      <c r="B37" s="30"/>
      <c r="C37" s="27">
        <f>(FI!$C$2*FI!$C$3/12)/C18</f>
        <v>7.5199198997063534E-5</v>
      </c>
      <c r="F37" s="27">
        <f>(FI!$C$2*FI!$C$3/12)/F18</f>
        <v>2.0854166666666663E-2</v>
      </c>
      <c r="G37" s="27" t="e">
        <f>(FI!$C$2*FI!$C$3/12)/G18</f>
        <v>#DIV/0!</v>
      </c>
      <c r="H37" s="27" t="e">
        <f>(FI!$C$2*FI!$C$3/12)/H18</f>
        <v>#DIV/0!</v>
      </c>
      <c r="I37" s="27" t="e">
        <f>(FI!$C$2*FI!$C$3/12)/I18</f>
        <v>#DIV/0!</v>
      </c>
      <c r="J37" s="27">
        <f>(FI!$C$2*FI!$C$3/12)/J18</f>
        <v>4.7395833333333324E-5</v>
      </c>
      <c r="K37" s="27">
        <f>(FI!$C$2*FI!$C$3/12)/K18</f>
        <v>8.8599752168525391E-5</v>
      </c>
      <c r="L37" s="27">
        <f>(FI!$C$2*FI!$C$3/12)/L18</f>
        <v>3.823120521869318E-4</v>
      </c>
      <c r="M37" s="27">
        <f>(FI!$C$2*FI!$C$3/12)/M18</f>
        <v>4.3362842592448188E-5</v>
      </c>
      <c r="N37" s="27">
        <f>(FI!$C$2*FI!$C$3/12)/N18</f>
        <v>2.8665521191294382E-4</v>
      </c>
      <c r="O37" s="27">
        <f>(FI!$C$2*FI!$C$3/12)/O18</f>
        <v>2.8665521191294382E-4</v>
      </c>
      <c r="P37" s="27">
        <f>(FI!$C$2*FI!$C$3/12)/P18</f>
        <v>2.8665521191294382E-4</v>
      </c>
      <c r="Q37" s="27">
        <f>(FI!$C$2*FI!$C$3/12)/Q18</f>
        <v>2.8665521191294382E-4</v>
      </c>
    </row>
    <row r="38" spans="1:17" s="18" customFormat="1" ht="12.75" customHeight="1" x14ac:dyDescent="0.3">
      <c r="A38" s="30" t="s">
        <v>61</v>
      </c>
      <c r="B38" s="30"/>
      <c r="C38" s="24">
        <f>C32/C27</f>
        <v>7.7563108165279931E-5</v>
      </c>
      <c r="F38" s="24">
        <f>F32/F27</f>
        <v>4.8355899419729207E-4</v>
      </c>
      <c r="G38" s="24">
        <f>G32/G27</f>
        <v>0</v>
      </c>
      <c r="H38" s="24">
        <f t="shared" ref="H38:Q38" si="7">H32/H27</f>
        <v>0</v>
      </c>
      <c r="I38" s="24">
        <f t="shared" si="7"/>
        <v>0</v>
      </c>
      <c r="J38" s="24">
        <f t="shared" si="7"/>
        <v>0</v>
      </c>
      <c r="K38" s="24">
        <f t="shared" si="7"/>
        <v>0</v>
      </c>
      <c r="L38" s="24">
        <f t="shared" si="7"/>
        <v>0</v>
      </c>
      <c r="M38" s="24">
        <f t="shared" si="7"/>
        <v>0</v>
      </c>
      <c r="N38" s="24">
        <f t="shared" si="7"/>
        <v>0</v>
      </c>
      <c r="O38" s="24">
        <f t="shared" si="7"/>
        <v>0</v>
      </c>
      <c r="P38" s="24">
        <f t="shared" si="7"/>
        <v>0</v>
      </c>
      <c r="Q38" s="24">
        <f t="shared" si="7"/>
        <v>0</v>
      </c>
    </row>
    <row r="39" spans="1:17" s="18" customFormat="1" ht="12.75" customHeight="1" x14ac:dyDescent="0.3">
      <c r="A39" s="30" t="s">
        <v>63</v>
      </c>
      <c r="B39" s="30"/>
      <c r="C39" s="24">
        <f>((FI!$C$2*FI!$C$3/12)+C32)/(C18+C27)</f>
        <v>7.6193849749225256E-5</v>
      </c>
      <c r="F39" s="24">
        <f>((FI!$C$2*FI!$C$3/12)+F32)/(F18+F27)</f>
        <v>5.6205844572896593E-4</v>
      </c>
      <c r="G39" s="24">
        <f>((FI!$C$2*FI!$C$3/12)+G32)/(G18+G27)</f>
        <v>7.1602288984263217E-4</v>
      </c>
      <c r="H39" s="24">
        <f>((FI!$C$2*FI!$C$3/12)+H32)/(H18+H27)</f>
        <v>7.1602288984263217E-4</v>
      </c>
      <c r="I39" s="24">
        <f>((FI!$C$2*FI!$C$3/12)+I32)/(I18+I27)</f>
        <v>7.1602288984263217E-4</v>
      </c>
      <c r="J39" s="24">
        <f>((FI!$C$2*FI!$C$3/12)+J32)/(J18+J27)</f>
        <v>4.4453326227906555E-5</v>
      </c>
      <c r="K39" s="24">
        <f>((FI!$C$2*FI!$C$3/12)+K32)/(K18+K27)</f>
        <v>7.8843730308758648E-5</v>
      </c>
      <c r="L39" s="24">
        <f>((FI!$C$2*FI!$C$3/12)+L32)/(L18+L27)</f>
        <v>2.4923561106297365E-4</v>
      </c>
      <c r="M39" s="24">
        <f>((FI!$C$2*FI!$C$3/12)+M32)/(M18+M27)</f>
        <v>4.1007313312260239E-5</v>
      </c>
      <c r="N39" s="24">
        <f>((FI!$C$2*FI!$C$3/12)+N32)/(N18+N27)</f>
        <v>2.0470347648261756E-4</v>
      </c>
      <c r="O39" s="24">
        <f>((FI!$C$2*FI!$C$3/12)+O32)/(O18+O27)</f>
        <v>2.0470347648261756E-4</v>
      </c>
      <c r="P39" s="24">
        <f>((FI!$C$2*FI!$C$3/12)+P32)/(P18+P27)</f>
        <v>2.0470347648261756E-4</v>
      </c>
      <c r="Q39" s="24">
        <f>((FI!$C$2*FI!$C$3/12)+Q32)/(Q18+Q27)</f>
        <v>2.0470347648261756E-4</v>
      </c>
    </row>
    <row r="40" spans="1:17" s="18" customFormat="1" ht="12.75" customHeight="1" x14ac:dyDescent="0.3">
      <c r="A40" s="30"/>
      <c r="B40" s="30"/>
      <c r="F40" s="24"/>
      <c r="G40" s="24"/>
    </row>
    <row r="41" spans="1:17" s="18" customFormat="1" ht="12.75" customHeight="1" x14ac:dyDescent="0.3">
      <c r="A41" s="30" t="s">
        <v>67</v>
      </c>
      <c r="B41" s="30"/>
      <c r="C41" s="4">
        <f>(((C18+C27)-C32)*12)/FI!$C$2</f>
        <v>883.85028671328666</v>
      </c>
      <c r="F41" s="4">
        <f>(((F18+F27)-F32)*12)/FI!$C$2</f>
        <v>478.84615384615387</v>
      </c>
      <c r="G41" s="4">
        <f>(((G18+G27)-G32)*12)/FI!$C$2</f>
        <v>53.769230769230766</v>
      </c>
      <c r="H41" s="4">
        <f>(((H18+H27)-H32)*12)/FI!$C$2</f>
        <v>53.769230769230766</v>
      </c>
      <c r="I41" s="4">
        <f>(((I18+I27)-I32)*12)/FI!$C$2</f>
        <v>53.769230769230766</v>
      </c>
      <c r="J41" s="4">
        <f>(((J18+J27)-J32)*12)/FI!$C$2</f>
        <v>866.07692307692309</v>
      </c>
      <c r="K41" s="4">
        <f>(((K18+K27)-K32)*12)/FI!$C$2</f>
        <v>488.30769230769232</v>
      </c>
      <c r="L41" s="4">
        <f>(((L18+L27)-L32)*12)/FI!$C$2</f>
        <v>154.47230769230768</v>
      </c>
      <c r="M41" s="4">
        <f>(((M18+M27)-M32)*12)/FI!$C$2</f>
        <v>938.85692307692307</v>
      </c>
      <c r="N41" s="4">
        <f>(((N18+N27)-N32)*12)/FI!$C$2</f>
        <v>188.07692307692307</v>
      </c>
      <c r="O41" s="4">
        <f>(((O18+O27)-O32)*12)/FI!$C$2</f>
        <v>188.07692307692307</v>
      </c>
      <c r="P41" s="4">
        <f>(((P18+P27)-P32)*12)/FI!$C$2</f>
        <v>188.07692307692307</v>
      </c>
      <c r="Q41" s="4">
        <f>(((Q18+Q27)-Q32)*12)/FI!$C$2</f>
        <v>188.07692307692307</v>
      </c>
    </row>
    <row r="42" spans="1:17" s="18" customFormat="1" ht="12.75" customHeight="1" x14ac:dyDescent="0.3">
      <c r="A42" s="30"/>
      <c r="B42" s="30"/>
      <c r="F42" s="4"/>
      <c r="G42" s="4"/>
    </row>
    <row r="43" spans="1:17" s="18" customFormat="1" ht="12.75" customHeight="1" x14ac:dyDescent="0.3">
      <c r="A43" s="30" t="s">
        <v>64</v>
      </c>
      <c r="B43" s="30"/>
      <c r="C43" s="27">
        <f>(C34-(C18+C27))/C34</f>
        <v>-0.73843882629842494</v>
      </c>
      <c r="F43" s="27">
        <f>(F34-(F18+F27))/F34</f>
        <v>-1.0739260739260739</v>
      </c>
      <c r="G43" s="27">
        <f>(G34-(G18+G27))/G34</f>
        <v>0.76700000000000002</v>
      </c>
      <c r="H43" s="27">
        <f t="shared" ref="H43:Q43" si="8">(H34-(H18+H27))/H34</f>
        <v>0.76700000000000002</v>
      </c>
      <c r="I43" s="27">
        <f t="shared" si="8"/>
        <v>0.76700000000000002</v>
      </c>
      <c r="J43" s="27">
        <f t="shared" si="8"/>
        <v>-2.7530000000000001</v>
      </c>
      <c r="K43" s="27">
        <f t="shared" si="8"/>
        <v>0.27682843472317159</v>
      </c>
      <c r="L43" s="27">
        <f t="shared" si="8"/>
        <v>0.73214085634253701</v>
      </c>
      <c r="M43" s="27">
        <f t="shared" si="8"/>
        <v>-5.9198125488154153E-2</v>
      </c>
      <c r="N43" s="27">
        <f t="shared" si="8"/>
        <v>0.62768387391502967</v>
      </c>
      <c r="O43" s="27">
        <f t="shared" si="8"/>
        <v>0.84918578830495928</v>
      </c>
      <c r="P43" s="27">
        <f t="shared" si="8"/>
        <v>0.59188783174762138</v>
      </c>
      <c r="Q43" s="27">
        <f t="shared" si="8"/>
        <v>0.68423091824874083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workbookViewId="0">
      <selection activeCell="B24" sqref="B24"/>
    </sheetView>
  </sheetViews>
  <sheetFormatPr defaultColWidth="17.1796875" defaultRowHeight="12.75" customHeight="1" x14ac:dyDescent="0.25"/>
  <cols>
    <col min="1" max="1" width="3.6328125" customWidth="1"/>
    <col min="2" max="2" width="24.1796875" bestFit="1" customWidth="1"/>
    <col min="3" max="3" width="9.81640625" bestFit="1" customWidth="1"/>
    <col min="4" max="4" width="6.1796875" bestFit="1" customWidth="1"/>
    <col min="5" max="5" width="8.36328125" customWidth="1"/>
    <col min="6" max="6" width="9.453125" customWidth="1"/>
    <col min="7" max="7" width="10.1796875" bestFit="1" customWidth="1"/>
    <col min="8" max="8" width="15.453125" customWidth="1"/>
    <col min="9" max="9" width="10.453125" customWidth="1"/>
    <col min="10" max="21" width="17.1796875" customWidth="1"/>
  </cols>
  <sheetData>
    <row r="2" spans="2:12" ht="12.75" customHeight="1" x14ac:dyDescent="0.25">
      <c r="B2" s="1" t="s">
        <v>91</v>
      </c>
      <c r="C2" s="36">
        <f>INDEX('Net Worth'!B20:M20,MATCH(9.99999999999999E+307,'Net Worth'!B20:M20))</f>
        <v>52</v>
      </c>
    </row>
    <row r="3" spans="2:12" ht="12.75" customHeight="1" x14ac:dyDescent="0.25">
      <c r="B3" s="8" t="s">
        <v>62</v>
      </c>
      <c r="C3" s="35">
        <v>3.85E-2</v>
      </c>
      <c r="L3" s="8"/>
    </row>
    <row r="4" spans="2:12" ht="12.75" customHeight="1" x14ac:dyDescent="0.25">
      <c r="B4" s="8" t="s">
        <v>97</v>
      </c>
      <c r="C4" s="35">
        <v>0.05</v>
      </c>
      <c r="L4" s="8"/>
    </row>
    <row r="5" spans="2:12" ht="12.75" customHeight="1" x14ac:dyDescent="0.25">
      <c r="B5" s="1"/>
      <c r="C5" s="1"/>
      <c r="L5" s="8"/>
    </row>
    <row r="6" spans="2:12" ht="12.75" customHeight="1" x14ac:dyDescent="0.25">
      <c r="B6" s="8" t="s">
        <v>26</v>
      </c>
      <c r="C6" s="2">
        <f>'Averages - Template'!C34*12</f>
        <v>26438.5</v>
      </c>
      <c r="D6" s="1"/>
      <c r="L6" s="8"/>
    </row>
    <row r="7" spans="2:12" ht="12.75" customHeight="1" x14ac:dyDescent="0.25">
      <c r="B7" s="1" t="s">
        <v>9</v>
      </c>
      <c r="C7" s="2">
        <f>C6*'Averages - Template'!C43</f>
        <v>-19523.214909090908</v>
      </c>
      <c r="E7" s="1"/>
      <c r="L7" s="8"/>
    </row>
    <row r="8" spans="2:12" ht="12.75" customHeight="1" x14ac:dyDescent="0.25">
      <c r="B8" s="8" t="s">
        <v>27</v>
      </c>
      <c r="C8" s="4">
        <f>C7/C6</f>
        <v>-0.73843882629842494</v>
      </c>
      <c r="L8" s="8"/>
    </row>
    <row r="9" spans="2:12" ht="12.75" customHeight="1" x14ac:dyDescent="0.25">
      <c r="B9" s="8"/>
      <c r="C9" s="4"/>
      <c r="L9" s="8"/>
    </row>
    <row r="10" spans="2:12" ht="12.75" customHeight="1" x14ac:dyDescent="0.25">
      <c r="D10" s="8" t="s">
        <v>25</v>
      </c>
      <c r="E10" s="2">
        <f>SUM(E14:E91)</f>
        <v>125.92250660024906</v>
      </c>
      <c r="F10" s="2">
        <f>SUM(F14:F91)</f>
        <v>3830.1429090909091</v>
      </c>
      <c r="G10" s="2">
        <f>SUM(G14:G91)</f>
        <v>45961.714909090908</v>
      </c>
      <c r="H10" s="2">
        <f>SUM(H14:H91)</f>
        <v>1193810.7768595039</v>
      </c>
      <c r="I10" s="38" t="e">
        <f>NPER($C$4/12,-$C$7/12,-$C$2,$H$10,1)/12</f>
        <v>#NUM!</v>
      </c>
      <c r="J10" s="37"/>
    </row>
    <row r="11" spans="2:12" ht="12.75" customHeight="1" x14ac:dyDescent="0.25">
      <c r="L11" s="8"/>
    </row>
    <row r="12" spans="2:12" ht="12.75" customHeight="1" x14ac:dyDescent="0.25">
      <c r="B12" s="1" t="s">
        <v>3</v>
      </c>
      <c r="C12" s="1" t="s">
        <v>4</v>
      </c>
      <c r="D12" s="1"/>
      <c r="E12" s="1" t="s">
        <v>10</v>
      </c>
      <c r="F12" s="1" t="s">
        <v>6</v>
      </c>
      <c r="G12" s="1" t="s">
        <v>12</v>
      </c>
      <c r="H12" s="1" t="s">
        <v>7</v>
      </c>
      <c r="I12" s="1" t="s">
        <v>2</v>
      </c>
      <c r="L12" s="8"/>
    </row>
    <row r="13" spans="2:12" ht="12.75" customHeight="1" x14ac:dyDescent="0.25">
      <c r="B13" s="1"/>
      <c r="C13" s="1"/>
      <c r="D13" s="1"/>
      <c r="E13" s="1"/>
      <c r="F13" s="1"/>
      <c r="G13" s="1"/>
      <c r="H13" s="1"/>
      <c r="I13" s="1"/>
      <c r="L13" s="8"/>
    </row>
    <row r="14" spans="2:12" ht="12.75" customHeight="1" x14ac:dyDescent="0.3">
      <c r="B14" s="9" t="s">
        <v>22</v>
      </c>
      <c r="C14" s="2">
        <f>'Averages - Template'!C4</f>
        <v>570.5</v>
      </c>
      <c r="D14" s="1"/>
      <c r="E14" s="2">
        <f t="shared" ref="E14:E20" si="0">G14/365</f>
        <v>18.756164383561643</v>
      </c>
      <c r="F14" s="2">
        <f t="shared" ref="F14:F20" si="1">G14/12</f>
        <v>570.5</v>
      </c>
      <c r="G14" s="2">
        <f t="shared" ref="G14:G26" si="2">12*C14</f>
        <v>6846</v>
      </c>
      <c r="H14" s="2">
        <f t="shared" ref="H14:H20" si="3">G14/$C$3</f>
        <v>177818.18181818182</v>
      </c>
      <c r="I14" s="5" t="e">
        <f t="shared" ref="I14:I26" si="4">(H14/$H$10)*$I$10</f>
        <v>#NUM!</v>
      </c>
      <c r="L14" s="8"/>
    </row>
    <row r="15" spans="2:12" ht="12.75" customHeight="1" x14ac:dyDescent="0.3">
      <c r="B15" s="9" t="s">
        <v>13</v>
      </c>
      <c r="C15" s="2">
        <f>'Averages - Template'!C5</f>
        <v>2.5</v>
      </c>
      <c r="D15" s="1"/>
      <c r="E15" s="2">
        <f t="shared" si="0"/>
        <v>8.2191780821917804E-2</v>
      </c>
      <c r="F15" s="2">
        <f t="shared" si="1"/>
        <v>2.5</v>
      </c>
      <c r="G15" s="2">
        <f t="shared" si="2"/>
        <v>30</v>
      </c>
      <c r="H15" s="2">
        <f t="shared" si="3"/>
        <v>779.22077922077926</v>
      </c>
      <c r="I15" s="5" t="e">
        <f t="shared" si="4"/>
        <v>#NUM!</v>
      </c>
      <c r="L15" s="8"/>
    </row>
    <row r="16" spans="2:12" ht="12.75" customHeight="1" x14ac:dyDescent="0.3">
      <c r="B16" s="9" t="s">
        <v>1</v>
      </c>
      <c r="C16" s="2">
        <f>'Averages - Template'!C6</f>
        <v>607.55200000000002</v>
      </c>
      <c r="D16" s="1"/>
      <c r="E16" s="2">
        <f t="shared" si="0"/>
        <v>19.974312328767123</v>
      </c>
      <c r="F16" s="2">
        <f t="shared" si="1"/>
        <v>607.55200000000002</v>
      </c>
      <c r="G16" s="2">
        <f t="shared" si="2"/>
        <v>7290.6239999999998</v>
      </c>
      <c r="H16" s="2">
        <f t="shared" si="3"/>
        <v>189366.85714285713</v>
      </c>
      <c r="I16" s="5" t="e">
        <f t="shared" si="4"/>
        <v>#NUM!</v>
      </c>
    </row>
    <row r="17" spans="2:12" ht="12.75" customHeight="1" x14ac:dyDescent="0.3">
      <c r="B17" s="9" t="s">
        <v>29</v>
      </c>
      <c r="C17" s="2">
        <f>'Averages - Template'!C7</f>
        <v>0.25</v>
      </c>
      <c r="D17" s="1"/>
      <c r="E17" s="2">
        <f t="shared" si="0"/>
        <v>8.21917808219178E-3</v>
      </c>
      <c r="F17" s="2">
        <f t="shared" si="1"/>
        <v>0.25</v>
      </c>
      <c r="G17" s="2">
        <f t="shared" si="2"/>
        <v>3</v>
      </c>
      <c r="H17" s="2">
        <f t="shared" si="3"/>
        <v>77.922077922077918</v>
      </c>
      <c r="I17" s="5" t="e">
        <f t="shared" si="4"/>
        <v>#NUM!</v>
      </c>
      <c r="L17" s="8"/>
    </row>
    <row r="18" spans="2:12" ht="12.75" customHeight="1" x14ac:dyDescent="0.3">
      <c r="B18" s="9" t="s">
        <v>28</v>
      </c>
      <c r="C18" s="2">
        <f>'Averages - Template'!C8</f>
        <v>261</v>
      </c>
      <c r="D18" s="1"/>
      <c r="E18" s="2">
        <f t="shared" si="0"/>
        <v>8.580821917808219</v>
      </c>
      <c r="F18" s="2">
        <f t="shared" si="1"/>
        <v>261</v>
      </c>
      <c r="G18" s="2">
        <f t="shared" si="2"/>
        <v>3132</v>
      </c>
      <c r="H18" s="2">
        <f t="shared" si="3"/>
        <v>81350.649350649357</v>
      </c>
      <c r="I18" s="5" t="e">
        <f t="shared" si="4"/>
        <v>#NUM!</v>
      </c>
      <c r="L18" s="3"/>
    </row>
    <row r="19" spans="2:12" ht="12.75" customHeight="1" x14ac:dyDescent="0.3">
      <c r="B19" s="16" t="s">
        <v>30</v>
      </c>
      <c r="C19" s="2">
        <f>'Averages - Template'!C9</f>
        <v>0.25</v>
      </c>
      <c r="D19" s="1"/>
      <c r="E19" s="2">
        <f t="shared" si="0"/>
        <v>8.21917808219178E-3</v>
      </c>
      <c r="F19" s="2">
        <f t="shared" si="1"/>
        <v>0.25</v>
      </c>
      <c r="G19" s="2">
        <f t="shared" si="2"/>
        <v>3</v>
      </c>
      <c r="H19" s="2">
        <f t="shared" si="3"/>
        <v>77.922077922077918</v>
      </c>
      <c r="I19" s="5" t="e">
        <f t="shared" si="4"/>
        <v>#NUM!</v>
      </c>
      <c r="L19" s="3"/>
    </row>
    <row r="20" spans="2:12" ht="12.75" customHeight="1" x14ac:dyDescent="0.3">
      <c r="B20" s="16" t="s">
        <v>31</v>
      </c>
      <c r="C20" s="2">
        <f>'Averages - Template'!C10</f>
        <v>0.25</v>
      </c>
      <c r="D20" s="1"/>
      <c r="E20" s="2">
        <f t="shared" si="0"/>
        <v>8.21917808219178E-3</v>
      </c>
      <c r="F20" s="2">
        <f t="shared" si="1"/>
        <v>0.25</v>
      </c>
      <c r="G20" s="2">
        <f t="shared" si="2"/>
        <v>3</v>
      </c>
      <c r="H20" s="2">
        <f t="shared" si="3"/>
        <v>77.922077922077918</v>
      </c>
      <c r="I20" s="5" t="e">
        <f t="shared" si="4"/>
        <v>#NUM!</v>
      </c>
      <c r="L20" s="8"/>
    </row>
    <row r="21" spans="2:12" ht="12.75" customHeight="1" x14ac:dyDescent="0.3">
      <c r="B21" s="17" t="s">
        <v>32</v>
      </c>
      <c r="C21" s="2">
        <f>'Averages - Template'!C11</f>
        <v>0.25</v>
      </c>
      <c r="D21" s="1"/>
      <c r="E21" s="2">
        <f t="shared" ref="E21:E26" si="5">G21/365</f>
        <v>8.21917808219178E-3</v>
      </c>
      <c r="F21" s="2">
        <f t="shared" ref="F21:F26" si="6">G21/12</f>
        <v>0.25</v>
      </c>
      <c r="G21" s="2">
        <f t="shared" si="2"/>
        <v>3</v>
      </c>
      <c r="H21" s="2">
        <f t="shared" ref="H21:H26" si="7">G21/$C$3</f>
        <v>77.922077922077918</v>
      </c>
      <c r="I21" s="5" t="e">
        <f t="shared" si="4"/>
        <v>#NUM!</v>
      </c>
    </row>
    <row r="22" spans="2:12" ht="12.75" customHeight="1" x14ac:dyDescent="0.3">
      <c r="B22" s="17" t="s">
        <v>37</v>
      </c>
      <c r="C22" s="2">
        <f>'Averages - Template'!C12</f>
        <v>106.25</v>
      </c>
      <c r="D22" s="1"/>
      <c r="E22" s="2">
        <f t="shared" si="5"/>
        <v>3.493150684931507</v>
      </c>
      <c r="F22" s="2">
        <f t="shared" si="6"/>
        <v>106.25</v>
      </c>
      <c r="G22" s="2">
        <f t="shared" si="2"/>
        <v>1275</v>
      </c>
      <c r="H22" s="2">
        <f t="shared" si="7"/>
        <v>33116.883116883117</v>
      </c>
      <c r="I22" s="5" t="e">
        <f t="shared" si="4"/>
        <v>#NUM!</v>
      </c>
    </row>
    <row r="23" spans="2:12" ht="12.75" customHeight="1" x14ac:dyDescent="0.3">
      <c r="B23" s="8" t="s">
        <v>117</v>
      </c>
      <c r="C23" s="2">
        <f>'Averages - Template'!C13</f>
        <v>394</v>
      </c>
      <c r="D23" s="1"/>
      <c r="E23" s="2">
        <f t="shared" si="5"/>
        <v>12.953424657534246</v>
      </c>
      <c r="F23" s="2">
        <f t="shared" si="6"/>
        <v>394</v>
      </c>
      <c r="G23" s="2">
        <f t="shared" si="2"/>
        <v>4728</v>
      </c>
      <c r="H23" s="2">
        <f t="shared" si="7"/>
        <v>122805.19480519481</v>
      </c>
      <c r="I23" s="5" t="e">
        <f t="shared" si="4"/>
        <v>#NUM!</v>
      </c>
    </row>
    <row r="24" spans="2:12" ht="12.75" customHeight="1" x14ac:dyDescent="0.3">
      <c r="B24" s="8" t="s">
        <v>21</v>
      </c>
      <c r="C24" s="2">
        <f>'Averages - Template'!C14</f>
        <v>0.25</v>
      </c>
      <c r="D24" s="1"/>
      <c r="E24" s="2">
        <f t="shared" si="5"/>
        <v>8.21917808219178E-3</v>
      </c>
      <c r="F24" s="2">
        <f t="shared" si="6"/>
        <v>0.25</v>
      </c>
      <c r="G24" s="2">
        <f t="shared" si="2"/>
        <v>3</v>
      </c>
      <c r="H24" s="2">
        <f t="shared" si="7"/>
        <v>77.922077922077918</v>
      </c>
      <c r="I24" s="5" t="e">
        <f t="shared" si="4"/>
        <v>#NUM!</v>
      </c>
    </row>
    <row r="25" spans="2:12" ht="12.75" customHeight="1" x14ac:dyDescent="0.3">
      <c r="B25" s="17" t="s">
        <v>44</v>
      </c>
      <c r="C25" s="2">
        <f>'Averages - Template'!C15</f>
        <v>273.5</v>
      </c>
      <c r="D25" s="1"/>
      <c r="E25" s="2">
        <f t="shared" si="5"/>
        <v>8.9917808219178088</v>
      </c>
      <c r="F25" s="2">
        <f t="shared" si="6"/>
        <v>273.5</v>
      </c>
      <c r="G25" s="2">
        <f t="shared" si="2"/>
        <v>3282</v>
      </c>
      <c r="H25" s="2">
        <f t="shared" si="7"/>
        <v>85246.753246753244</v>
      </c>
      <c r="I25" s="5" t="e">
        <f t="shared" si="4"/>
        <v>#NUM!</v>
      </c>
    </row>
    <row r="26" spans="2:12" ht="12.75" customHeight="1" x14ac:dyDescent="0.3">
      <c r="B26" s="17" t="s">
        <v>90</v>
      </c>
      <c r="C26" s="2">
        <f>'Averages - Template'!C16</f>
        <v>2</v>
      </c>
      <c r="D26" s="1"/>
      <c r="E26" s="2">
        <f t="shared" si="5"/>
        <v>6.575342465753424E-2</v>
      </c>
      <c r="F26" s="2">
        <f t="shared" si="6"/>
        <v>2</v>
      </c>
      <c r="G26" s="2">
        <f t="shared" si="2"/>
        <v>24</v>
      </c>
      <c r="H26" s="2">
        <f t="shared" si="7"/>
        <v>623.37662337662334</v>
      </c>
      <c r="I26" s="5" t="e">
        <f t="shared" si="4"/>
        <v>#NUM!</v>
      </c>
    </row>
    <row r="27" spans="2:12" ht="12.75" customHeight="1" x14ac:dyDescent="0.3">
      <c r="L27" s="3"/>
    </row>
    <row r="28" spans="2:12" ht="12.75" customHeight="1" x14ac:dyDescent="0.3">
      <c r="B28" s="8" t="s">
        <v>33</v>
      </c>
      <c r="C28" s="2">
        <f>'Averages - Template'!C21</f>
        <v>251.09090909090909</v>
      </c>
      <c r="D28" s="1"/>
      <c r="E28" s="2">
        <f>G28/365</f>
        <v>8.2550435865504355</v>
      </c>
      <c r="F28" s="2">
        <f>G28/12</f>
        <v>251.09090909090909</v>
      </c>
      <c r="G28" s="2">
        <f>12*C28</f>
        <v>3013.090909090909</v>
      </c>
      <c r="H28" s="2">
        <f>G28/$C$3</f>
        <v>78262.101534828806</v>
      </c>
      <c r="I28" s="5" t="e">
        <f>(H28/$H$10)*$I$10</f>
        <v>#NUM!</v>
      </c>
      <c r="L28" s="3"/>
    </row>
    <row r="29" spans="2:12" ht="12.75" customHeight="1" x14ac:dyDescent="0.3">
      <c r="B29" s="8" t="s">
        <v>34</v>
      </c>
      <c r="C29" s="2">
        <f>'Averages - Template'!C22</f>
        <v>226.5</v>
      </c>
      <c r="D29" s="1"/>
      <c r="E29" s="2">
        <f>G29/365</f>
        <v>7.4465753424657537</v>
      </c>
      <c r="F29" s="2">
        <f>G29/12</f>
        <v>226.5</v>
      </c>
      <c r="G29" s="2">
        <f>12*C29</f>
        <v>2718</v>
      </c>
      <c r="H29" s="2">
        <f>G29/$C$3</f>
        <v>70597.402597402601</v>
      </c>
      <c r="I29" s="5" t="e">
        <f>(H29/$H$10)*$I$10</f>
        <v>#NUM!</v>
      </c>
    </row>
    <row r="30" spans="2:12" ht="12.75" customHeight="1" x14ac:dyDescent="0.3">
      <c r="B30" s="8" t="s">
        <v>35</v>
      </c>
      <c r="C30" s="2">
        <f>'Averages - Template'!C23</f>
        <v>432</v>
      </c>
      <c r="D30" s="1"/>
      <c r="E30" s="2">
        <f>G30/365</f>
        <v>14.202739726027398</v>
      </c>
      <c r="F30" s="2">
        <f>G30/12</f>
        <v>432</v>
      </c>
      <c r="G30" s="2">
        <f>12*C30</f>
        <v>5184</v>
      </c>
      <c r="H30" s="2">
        <f>G30/$C$3</f>
        <v>134649.35064935064</v>
      </c>
      <c r="I30" s="5" t="e">
        <f>(H30/$H$10)*$I$10</f>
        <v>#NUM!</v>
      </c>
    </row>
    <row r="31" spans="2:12" ht="12.75" customHeight="1" x14ac:dyDescent="0.3">
      <c r="B31" s="8" t="s">
        <v>36</v>
      </c>
      <c r="C31" s="2">
        <f>'Averages - Template'!C24</f>
        <v>432</v>
      </c>
      <c r="D31" s="1"/>
      <c r="E31" s="2">
        <f>G31/365</f>
        <v>14.202739726027398</v>
      </c>
      <c r="F31" s="2">
        <f>G31/12</f>
        <v>432</v>
      </c>
      <c r="G31" s="2">
        <f>12*C31</f>
        <v>5184</v>
      </c>
      <c r="H31" s="2">
        <f>G31/$C$3</f>
        <v>134649.35064935064</v>
      </c>
      <c r="I31" s="5" t="e">
        <f>(H31/$H$10)*$I$10</f>
        <v>#NUM!</v>
      </c>
    </row>
    <row r="32" spans="2:12" ht="12.75" customHeight="1" x14ac:dyDescent="0.3">
      <c r="B32" s="8" t="s">
        <v>40</v>
      </c>
      <c r="C32" s="2">
        <f>'Averages - Template'!C25</f>
        <v>270</v>
      </c>
      <c r="D32" s="1"/>
      <c r="E32" s="2">
        <f>G32/365</f>
        <v>8.8767123287671232</v>
      </c>
      <c r="F32" s="2">
        <f>G32/12</f>
        <v>270</v>
      </c>
      <c r="G32" s="2">
        <f>12*C32</f>
        <v>3240</v>
      </c>
      <c r="H32" s="2">
        <f>G32/$C$3</f>
        <v>84155.844155844155</v>
      </c>
      <c r="I32" s="5" t="e">
        <f>(H32/$H$10)*$I$10</f>
        <v>#NUM!</v>
      </c>
    </row>
    <row r="33" spans="2:12" ht="12.75" customHeight="1" x14ac:dyDescent="0.25">
      <c r="B33" s="8"/>
    </row>
    <row r="35" spans="2:12" ht="12.75" customHeight="1" x14ac:dyDescent="0.25">
      <c r="L35" s="8"/>
    </row>
    <row r="36" spans="2:12" ht="12.75" customHeight="1" x14ac:dyDescent="0.25">
      <c r="L36" s="8"/>
    </row>
    <row r="37" spans="2:12" ht="12.75" customHeight="1" x14ac:dyDescent="0.3">
      <c r="L37" s="3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2.5" x14ac:dyDescent="0.25"/>
  <sheetData>
    <row r="1" spans="1:2" x14ac:dyDescent="0.25">
      <c r="A1" t="s">
        <v>100</v>
      </c>
    </row>
    <row r="2" spans="1:2" x14ac:dyDescent="0.25">
      <c r="A2" t="s">
        <v>101</v>
      </c>
      <c r="B2">
        <v>2015</v>
      </c>
    </row>
    <row r="3" spans="1:2" x14ac:dyDescent="0.25">
      <c r="A3" t="s">
        <v>102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Balances</vt:lpstr>
      <vt:lpstr>Investments -2015-Present</vt:lpstr>
      <vt:lpstr>Net Worth</vt:lpstr>
      <vt:lpstr>Averages - Template</vt:lpstr>
      <vt:lpstr>FI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trevr_000</dc:creator>
  <cp:lastModifiedBy>trevr_000</cp:lastModifiedBy>
  <dcterms:created xsi:type="dcterms:W3CDTF">2011-08-01T00:04:37Z</dcterms:created>
  <dcterms:modified xsi:type="dcterms:W3CDTF">2016-06-18T00:01:24Z</dcterms:modified>
</cp:coreProperties>
</file>