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ntuagr-my.sharepoint.com/personal/mc22676_ntua_gr/Documents/Programming/PYTHON/Proj_2/"/>
    </mc:Choice>
  </mc:AlternateContent>
  <xr:revisionPtr revIDLastSave="1381" documentId="8_{1C67C4EF-56A7-415A-B42F-A1EA3ACA4181}" xr6:coauthVersionLast="47" xr6:coauthVersionMax="47" xr10:uidLastSave="{F16B0D09-B9D5-47A2-BE5E-6BC8FBE69477}"/>
  <bookViews>
    <workbookView xWindow="-108" yWindow="-108" windowWidth="23256" windowHeight="12576" xr2:uid="{86C1C729-EC24-44E4-987C-6D742ABC0959}"/>
  </bookViews>
  <sheets>
    <sheet name="MAIN_ANALYSIS" sheetId="1" r:id="rId1"/>
    <sheet name="3D_PLOT_DATA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" i="2" l="1"/>
  <c r="H5" i="1"/>
  <c r="E2" i="3"/>
  <c r="F2" i="3"/>
  <c r="D2" i="3"/>
  <c r="I29" i="2"/>
  <c r="J29" i="2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D33" i="2" a="1"/>
  <c r="D33" i="2" s="1"/>
  <c r="L4" i="3" s="1"/>
  <c r="D36" i="2" a="1"/>
  <c r="D36" i="2" s="1"/>
  <c r="L7" i="3" s="1"/>
  <c r="D39" i="2" a="1"/>
  <c r="D39" i="2" s="1"/>
  <c r="L10" i="3" s="1"/>
  <c r="D42" i="2" a="1"/>
  <c r="D42" i="2" s="1"/>
  <c r="L13" i="3" s="1"/>
  <c r="D45" i="2" a="1"/>
  <c r="D45" i="2" s="1"/>
  <c r="L16" i="3" s="1"/>
  <c r="D48" i="2" a="1"/>
  <c r="D48" i="2" s="1"/>
  <c r="L19" i="3" s="1"/>
  <c r="D51" i="2" a="1"/>
  <c r="D51" i="2" s="1"/>
  <c r="L22" i="3" s="1"/>
  <c r="D54" i="2" a="1"/>
  <c r="D54" i="2" s="1"/>
  <c r="L25" i="3" s="1"/>
  <c r="D57" i="2" a="1"/>
  <c r="D57" i="2" s="1"/>
  <c r="L28" i="3" s="1"/>
  <c r="D60" i="2" a="1"/>
  <c r="D60" i="2" s="1"/>
  <c r="L31" i="3" s="1"/>
  <c r="D63" i="2" a="1"/>
  <c r="D63" i="2" s="1"/>
  <c r="L34" i="3" s="1"/>
  <c r="D66" i="2" a="1"/>
  <c r="D66" i="2" s="1"/>
  <c r="L37" i="3" s="1"/>
  <c r="D69" i="2" a="1"/>
  <c r="D69" i="2" s="1"/>
  <c r="L40" i="3" s="1"/>
  <c r="D72" i="2" a="1"/>
  <c r="D72" i="2" s="1"/>
  <c r="L43" i="3" s="1"/>
  <c r="D75" i="2" a="1"/>
  <c r="D75" i="2" s="1"/>
  <c r="L46" i="3" s="1"/>
  <c r="D78" i="2" a="1"/>
  <c r="D78" i="2" s="1"/>
  <c r="L49" i="3" s="1"/>
  <c r="D81" i="2" a="1"/>
  <c r="D81" i="2" s="1"/>
  <c r="L52" i="3" s="1"/>
  <c r="D84" i="2" a="1"/>
  <c r="D84" i="2" s="1"/>
  <c r="L55" i="3" s="1"/>
  <c r="D87" i="2" a="1"/>
  <c r="D87" i="2" s="1"/>
  <c r="L58" i="3" s="1"/>
  <c r="D30" i="2" a="1"/>
  <c r="D30" i="2" s="1"/>
  <c r="L1" i="3" s="1"/>
  <c r="C33" i="2" a="1"/>
  <c r="C33" i="2" s="1"/>
  <c r="K4" i="3" s="1"/>
  <c r="C36" i="2" a="1"/>
  <c r="C36" i="2" s="1"/>
  <c r="K7" i="3" s="1"/>
  <c r="C39" i="2" a="1"/>
  <c r="C39" i="2" s="1"/>
  <c r="K10" i="3" s="1"/>
  <c r="C42" i="2" a="1"/>
  <c r="C42" i="2" s="1"/>
  <c r="K13" i="3" s="1"/>
  <c r="C45" i="2" a="1"/>
  <c r="C45" i="2" s="1"/>
  <c r="K16" i="3" s="1"/>
  <c r="C48" i="2" a="1"/>
  <c r="C48" i="2" s="1"/>
  <c r="K19" i="3" s="1"/>
  <c r="C51" i="2" a="1"/>
  <c r="C51" i="2" s="1"/>
  <c r="K22" i="3" s="1"/>
  <c r="C54" i="2" a="1"/>
  <c r="C54" i="2" s="1"/>
  <c r="K25" i="3" s="1"/>
  <c r="C57" i="2" a="1"/>
  <c r="C57" i="2" s="1"/>
  <c r="K28" i="3" s="1"/>
  <c r="C60" i="2" a="1"/>
  <c r="C60" i="2" s="1"/>
  <c r="K31" i="3" s="1"/>
  <c r="C63" i="2" a="1"/>
  <c r="C63" i="2" s="1"/>
  <c r="K34" i="3" s="1"/>
  <c r="C66" i="2" a="1"/>
  <c r="C66" i="2" s="1"/>
  <c r="K37" i="3" s="1"/>
  <c r="C69" i="2" a="1"/>
  <c r="C69" i="2" s="1"/>
  <c r="K40" i="3" s="1"/>
  <c r="C72" i="2" a="1"/>
  <c r="C72" i="2" s="1"/>
  <c r="K43" i="3" s="1"/>
  <c r="C75" i="2" a="1"/>
  <c r="C75" i="2" s="1"/>
  <c r="K46" i="3" s="1"/>
  <c r="C78" i="2" a="1"/>
  <c r="C78" i="2" s="1"/>
  <c r="K49" i="3" s="1"/>
  <c r="C81" i="2" a="1"/>
  <c r="C81" i="2" s="1"/>
  <c r="K52" i="3" s="1"/>
  <c r="C84" i="2" a="1"/>
  <c r="C84" i="2" s="1"/>
  <c r="K55" i="3" s="1"/>
  <c r="C87" i="2" a="1"/>
  <c r="C87" i="2" s="1"/>
  <c r="K58" i="3" s="1"/>
  <c r="C30" i="2" a="1"/>
  <c r="C30" i="2" s="1"/>
  <c r="K1" i="3" s="1"/>
  <c r="B48" i="2" a="1"/>
  <c r="B48" i="2" s="1"/>
  <c r="F48" i="2" s="1"/>
  <c r="B51" i="2" a="1"/>
  <c r="B51" i="2" s="1"/>
  <c r="E51" i="2" s="1"/>
  <c r="B54" i="2" a="1"/>
  <c r="B54" i="2" s="1"/>
  <c r="E54" i="2" s="1"/>
  <c r="B57" i="2" a="1"/>
  <c r="B57" i="2" s="1"/>
  <c r="J28" i="3" s="1"/>
  <c r="B60" i="2" a="1"/>
  <c r="B60" i="2" s="1"/>
  <c r="E60" i="2" s="1"/>
  <c r="B63" i="2" a="1"/>
  <c r="B63" i="2" s="1"/>
  <c r="E63" i="2" s="1"/>
  <c r="B66" i="2" a="1"/>
  <c r="B66" i="2" s="1"/>
  <c r="E66" i="2" s="1"/>
  <c r="B69" i="2" a="1"/>
  <c r="B69" i="2" s="1"/>
  <c r="J40" i="3" s="1"/>
  <c r="B72" i="2" a="1"/>
  <c r="B72" i="2" s="1"/>
  <c r="J43" i="3" s="1"/>
  <c r="B75" i="2" a="1"/>
  <c r="B75" i="2" s="1"/>
  <c r="F75" i="2" s="1"/>
  <c r="B78" i="2" a="1"/>
  <c r="B78" i="2" s="1"/>
  <c r="F78" i="2" s="1"/>
  <c r="B81" i="2" a="1"/>
  <c r="B81" i="2" s="1"/>
  <c r="J52" i="3" s="1"/>
  <c r="B84" i="2" a="1"/>
  <c r="B84" i="2" s="1"/>
  <c r="F84" i="2" s="1"/>
  <c r="B87" i="2" a="1"/>
  <c r="B87" i="2" s="1"/>
  <c r="E87" i="2" s="1"/>
  <c r="B33" i="2" a="1"/>
  <c r="B33" i="2" s="1"/>
  <c r="J4" i="3" s="1"/>
  <c r="B36" i="2" a="1"/>
  <c r="B36" i="2" s="1"/>
  <c r="J7" i="3" s="1"/>
  <c r="B39" i="2" a="1"/>
  <c r="B39" i="2" s="1"/>
  <c r="F39" i="2" s="1"/>
  <c r="B42" i="2" a="1"/>
  <c r="B42" i="2" s="1"/>
  <c r="B45" i="2" a="1"/>
  <c r="B45" i="2" s="1"/>
  <c r="J16" i="3" s="1"/>
  <c r="B30" i="2" a="1"/>
  <c r="B30" i="2" s="1"/>
  <c r="E30" i="2" s="1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6" i="2"/>
  <c r="K7" i="2" a="1"/>
  <c r="K7" i="2" s="1"/>
  <c r="K8" i="2" a="1"/>
  <c r="K8" i="2" s="1"/>
  <c r="K9" i="2" a="1"/>
  <c r="K9" i="2" s="1"/>
  <c r="R9" i="2" s="1"/>
  <c r="K10" i="2" a="1"/>
  <c r="K10" i="2" s="1"/>
  <c r="R10" i="2" s="1"/>
  <c r="K11" i="2" a="1"/>
  <c r="K11" i="2" s="1"/>
  <c r="R11" i="2" s="1"/>
  <c r="K12" i="2" a="1"/>
  <c r="K12" i="2" s="1"/>
  <c r="R12" i="2" s="1"/>
  <c r="K13" i="2" a="1"/>
  <c r="K13" i="2" s="1"/>
  <c r="R13" i="2" s="1"/>
  <c r="K14" i="2" a="1"/>
  <c r="K14" i="2" s="1"/>
  <c r="R14" i="2" s="1"/>
  <c r="K15" i="2" a="1"/>
  <c r="K15" i="2" s="1"/>
  <c r="R15" i="2" s="1"/>
  <c r="K16" i="2" a="1"/>
  <c r="K16" i="2" s="1"/>
  <c r="R16" i="2" s="1"/>
  <c r="K17" i="2" a="1"/>
  <c r="K17" i="2" s="1"/>
  <c r="K18" i="2" a="1"/>
  <c r="K18" i="2" s="1"/>
  <c r="R18" i="2" s="1"/>
  <c r="K19" i="2" a="1"/>
  <c r="K19" i="2" s="1"/>
  <c r="R19" i="2" s="1"/>
  <c r="K20" i="2" a="1"/>
  <c r="K20" i="2" s="1"/>
  <c r="Q20" i="2" s="1"/>
  <c r="K21" i="2" a="1"/>
  <c r="K21" i="2" s="1"/>
  <c r="Q21" i="2" s="1"/>
  <c r="K22" i="2" a="1"/>
  <c r="K22" i="2" s="1"/>
  <c r="R22" i="2" s="1"/>
  <c r="K6" i="2" a="1"/>
  <c r="K6" i="2" s="1"/>
  <c r="R6" i="2" s="1"/>
  <c r="H7" i="2" a="1"/>
  <c r="H7" i="2" s="1"/>
  <c r="P7" i="2" s="1"/>
  <c r="H8" i="2" a="1"/>
  <c r="H8" i="2" s="1"/>
  <c r="P8" i="2" s="1"/>
  <c r="H9" i="2" a="1"/>
  <c r="H9" i="2" s="1"/>
  <c r="A4" i="3" s="1"/>
  <c r="H10" i="2" a="1"/>
  <c r="H10" i="2" s="1"/>
  <c r="A5" i="3" s="1"/>
  <c r="H11" i="2" a="1"/>
  <c r="H11" i="2" s="1"/>
  <c r="A6" i="3" s="1"/>
  <c r="H12" i="2" a="1"/>
  <c r="H12" i="2" s="1"/>
  <c r="A7" i="3" s="1"/>
  <c r="H13" i="2" a="1"/>
  <c r="H13" i="2" s="1"/>
  <c r="A8" i="3" s="1"/>
  <c r="H14" i="2" a="1"/>
  <c r="H14" i="2" s="1"/>
  <c r="A9" i="3" s="1"/>
  <c r="H15" i="2" a="1"/>
  <c r="H15" i="2" s="1"/>
  <c r="A10" i="3" s="1"/>
  <c r="H16" i="2" a="1"/>
  <c r="H16" i="2" s="1"/>
  <c r="A11" i="3" s="1"/>
  <c r="H17" i="2" a="1"/>
  <c r="H17" i="2" s="1"/>
  <c r="P17" i="2" s="1"/>
  <c r="H18" i="2" a="1"/>
  <c r="H18" i="2" s="1"/>
  <c r="A13" i="3" s="1"/>
  <c r="H19" i="2" a="1"/>
  <c r="H19" i="2" s="1"/>
  <c r="A14" i="3" s="1"/>
  <c r="H20" i="2" a="1"/>
  <c r="H20" i="2" s="1"/>
  <c r="A15" i="3" s="1"/>
  <c r="H21" i="2" a="1"/>
  <c r="H21" i="2" s="1"/>
  <c r="A16" i="3" s="1"/>
  <c r="H22" i="2" a="1"/>
  <c r="H22" i="2" s="1"/>
  <c r="A17" i="3" s="1"/>
  <c r="H6" i="2" a="1"/>
  <c r="H6" i="2" s="1"/>
  <c r="A1" i="3" s="1"/>
  <c r="D6" i="1"/>
  <c r="B7" i="2" s="1" a="1"/>
  <c r="D34" i="2" s="1" a="1"/>
  <c r="D34" i="2" s="1"/>
  <c r="L5" i="3" s="1"/>
  <c r="E6" i="1"/>
  <c r="E7" i="2" s="1" a="1"/>
  <c r="C35" i="2" s="1" a="1"/>
  <c r="C35" i="2" s="1"/>
  <c r="K6" i="3" s="1"/>
  <c r="D7" i="1"/>
  <c r="B8" i="2" s="1" a="1"/>
  <c r="C37" i="2" s="1" a="1"/>
  <c r="C37" i="2" s="1"/>
  <c r="K8" i="3" s="1"/>
  <c r="E7" i="1"/>
  <c r="E8" i="2" s="1" a="1"/>
  <c r="C38" i="2" s="1" a="1"/>
  <c r="C38" i="2" s="1"/>
  <c r="K9" i="3" s="1"/>
  <c r="D8" i="1"/>
  <c r="B9" i="2" s="1" a="1"/>
  <c r="C40" i="2" s="1" a="1"/>
  <c r="C40" i="2" s="1"/>
  <c r="K11" i="3" s="1"/>
  <c r="E8" i="1"/>
  <c r="E9" i="2" s="1" a="1"/>
  <c r="D41" i="2" s="1" a="1"/>
  <c r="D41" i="2" s="1"/>
  <c r="L12" i="3" s="1"/>
  <c r="D9" i="1"/>
  <c r="B10" i="2" s="1" a="1"/>
  <c r="D43" i="2" s="1" a="1"/>
  <c r="D43" i="2" s="1"/>
  <c r="L14" i="3" s="1"/>
  <c r="E9" i="1"/>
  <c r="E10" i="2" s="1" a="1"/>
  <c r="D44" i="2" s="1" a="1"/>
  <c r="D44" i="2" s="1"/>
  <c r="L15" i="3" s="1"/>
  <c r="D10" i="1"/>
  <c r="B11" i="2" s="1" a="1"/>
  <c r="D46" i="2" s="1" a="1"/>
  <c r="D46" i="2" s="1"/>
  <c r="L17" i="3" s="1"/>
  <c r="E10" i="1"/>
  <c r="E11" i="2" s="1" a="1"/>
  <c r="C47" i="2" s="1" a="1"/>
  <c r="C47" i="2" s="1"/>
  <c r="K18" i="3" s="1"/>
  <c r="D11" i="1"/>
  <c r="B12" i="2" s="1" a="1"/>
  <c r="C49" i="2" s="1" a="1"/>
  <c r="C49" i="2" s="1"/>
  <c r="K20" i="3" s="1"/>
  <c r="E11" i="1"/>
  <c r="E12" i="2" s="1" a="1"/>
  <c r="D50" i="2" s="1" a="1"/>
  <c r="D50" i="2" s="1"/>
  <c r="L21" i="3" s="1"/>
  <c r="D12" i="1"/>
  <c r="B13" i="2" s="1" a="1"/>
  <c r="C52" i="2" s="1" a="1"/>
  <c r="C52" i="2" s="1"/>
  <c r="K23" i="3" s="1"/>
  <c r="E12" i="1"/>
  <c r="E13" i="2" s="1" a="1"/>
  <c r="C53" i="2" s="1" a="1"/>
  <c r="C53" i="2" s="1"/>
  <c r="K24" i="3" s="1"/>
  <c r="D13" i="1"/>
  <c r="B14" i="2" s="1" a="1"/>
  <c r="D55" i="2" s="1" a="1"/>
  <c r="D55" i="2" s="1"/>
  <c r="L26" i="3" s="1"/>
  <c r="E13" i="1"/>
  <c r="E14" i="2" s="1" a="1"/>
  <c r="D56" i="2" s="1" a="1"/>
  <c r="D56" i="2" s="1"/>
  <c r="L27" i="3" s="1"/>
  <c r="D14" i="1"/>
  <c r="B15" i="2" s="1" a="1"/>
  <c r="D58" i="2" s="1" a="1"/>
  <c r="D58" i="2" s="1"/>
  <c r="L29" i="3" s="1"/>
  <c r="E14" i="1"/>
  <c r="E15" i="2" s="1" a="1"/>
  <c r="D59" i="2" s="1" a="1"/>
  <c r="D59" i="2" s="1"/>
  <c r="L30" i="3" s="1"/>
  <c r="D15" i="1"/>
  <c r="B16" i="2" s="1" a="1"/>
  <c r="C61" i="2" s="1" a="1"/>
  <c r="C61" i="2" s="1"/>
  <c r="K32" i="3" s="1"/>
  <c r="E15" i="1"/>
  <c r="E16" i="2" s="1" a="1"/>
  <c r="C62" i="2" s="1" a="1"/>
  <c r="C62" i="2" s="1"/>
  <c r="K33" i="3" s="1"/>
  <c r="D16" i="1"/>
  <c r="B17" i="2" s="1" a="1"/>
  <c r="C64" i="2" s="1" a="1"/>
  <c r="C64" i="2" s="1"/>
  <c r="K35" i="3" s="1"/>
  <c r="E16" i="1"/>
  <c r="E17" i="2" s="1" a="1"/>
  <c r="D65" i="2" s="1" a="1"/>
  <c r="D65" i="2" s="1"/>
  <c r="L36" i="3" s="1"/>
  <c r="D17" i="1"/>
  <c r="B18" i="2" s="1" a="1"/>
  <c r="D67" i="2" s="1" a="1"/>
  <c r="D67" i="2" s="1"/>
  <c r="L38" i="3" s="1"/>
  <c r="E17" i="1"/>
  <c r="E18" i="2" s="1" a="1"/>
  <c r="D68" i="2" s="1" a="1"/>
  <c r="D68" i="2" s="1"/>
  <c r="L39" i="3" s="1"/>
  <c r="D18" i="1"/>
  <c r="B19" i="2" s="1" a="1"/>
  <c r="D70" i="2" s="1" a="1"/>
  <c r="D70" i="2" s="1"/>
  <c r="L41" i="3" s="1"/>
  <c r="E18" i="1"/>
  <c r="E19" i="2" s="1" a="1"/>
  <c r="D71" i="2" s="1" a="1"/>
  <c r="D71" i="2" s="1"/>
  <c r="L42" i="3" s="1"/>
  <c r="D19" i="1"/>
  <c r="B20" i="2" s="1" a="1"/>
  <c r="D73" i="2" s="1" a="1"/>
  <c r="D73" i="2" s="1"/>
  <c r="L44" i="3" s="1"/>
  <c r="E19" i="1"/>
  <c r="E20" i="2" s="1" a="1"/>
  <c r="D74" i="2" s="1" a="1"/>
  <c r="D74" i="2" s="1"/>
  <c r="L45" i="3" s="1"/>
  <c r="D20" i="1"/>
  <c r="B21" i="2" s="1" a="1"/>
  <c r="D76" i="2" s="1" a="1"/>
  <c r="D76" i="2" s="1"/>
  <c r="L47" i="3" s="1"/>
  <c r="E20" i="1"/>
  <c r="E21" i="2" s="1" a="1"/>
  <c r="D77" i="2" s="1" a="1"/>
  <c r="D77" i="2" s="1"/>
  <c r="L48" i="3" s="1"/>
  <c r="D21" i="1"/>
  <c r="B22" i="2" s="1" a="1"/>
  <c r="D79" i="2" s="1" a="1"/>
  <c r="D79" i="2" s="1"/>
  <c r="L50" i="3" s="1"/>
  <c r="E21" i="1"/>
  <c r="E22" i="2" s="1" a="1"/>
  <c r="D80" i="2" s="1" a="1"/>
  <c r="D80" i="2" s="1"/>
  <c r="L51" i="3" s="1"/>
  <c r="D22" i="1"/>
  <c r="B23" i="2" s="1" a="1"/>
  <c r="D82" i="2" s="1" a="1"/>
  <c r="D82" i="2" s="1"/>
  <c r="L53" i="3" s="1"/>
  <c r="E22" i="1"/>
  <c r="E23" i="2" s="1" a="1"/>
  <c r="C83" i="2" s="1" a="1"/>
  <c r="C83" i="2" s="1"/>
  <c r="K54" i="3" s="1"/>
  <c r="D23" i="1"/>
  <c r="B24" i="2" s="1" a="1"/>
  <c r="C85" i="2" s="1" a="1"/>
  <c r="C85" i="2" s="1"/>
  <c r="K56" i="3" s="1"/>
  <c r="E23" i="1"/>
  <c r="E24" i="2" s="1" a="1"/>
  <c r="C86" i="2" s="1" a="1"/>
  <c r="C86" i="2" s="1"/>
  <c r="K57" i="3" s="1"/>
  <c r="E5" i="1"/>
  <c r="E6" i="2" s="1" a="1"/>
  <c r="C32" i="2" s="1" a="1"/>
  <c r="C32" i="2" s="1"/>
  <c r="K3" i="3" s="1"/>
  <c r="D5" i="1"/>
  <c r="B6" i="2" s="1" a="1"/>
  <c r="C31" i="2" s="1" a="1"/>
  <c r="C31" i="2" s="1"/>
  <c r="K2" i="3" s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5" i="1"/>
  <c r="D44" i="1"/>
  <c r="D45" i="1"/>
  <c r="D30" i="1" s="1"/>
  <c r="L30" i="1"/>
  <c r="K32" i="1" s="1"/>
  <c r="P20" i="2" l="1"/>
  <c r="P19" i="2"/>
  <c r="P18" i="2"/>
  <c r="P16" i="2"/>
  <c r="P15" i="2"/>
  <c r="P14" i="2"/>
  <c r="P13" i="2"/>
  <c r="P12" i="2"/>
  <c r="P11" i="2"/>
  <c r="P22" i="2"/>
  <c r="P10" i="2"/>
  <c r="P21" i="2"/>
  <c r="C12" i="3"/>
  <c r="Q18" i="2"/>
  <c r="V4" i="1"/>
  <c r="E81" i="2"/>
  <c r="E45" i="2"/>
  <c r="F69" i="2"/>
  <c r="F33" i="2"/>
  <c r="F42" i="2"/>
  <c r="E42" i="2"/>
  <c r="J13" i="3"/>
  <c r="N13" i="3" s="1"/>
  <c r="B13" i="3"/>
  <c r="B7" i="3"/>
  <c r="B1" i="3"/>
  <c r="E84" i="2"/>
  <c r="E48" i="2"/>
  <c r="F72" i="2"/>
  <c r="F36" i="2"/>
  <c r="Q19" i="2"/>
  <c r="R21" i="2"/>
  <c r="A3" i="3"/>
  <c r="C6" i="3"/>
  <c r="R20" i="2"/>
  <c r="A2" i="3"/>
  <c r="B12" i="3"/>
  <c r="B6" i="3"/>
  <c r="J49" i="3"/>
  <c r="M49" i="3" s="1"/>
  <c r="J37" i="3"/>
  <c r="M37" i="3" s="1"/>
  <c r="J25" i="3"/>
  <c r="M25" i="3" s="1"/>
  <c r="E78" i="2"/>
  <c r="F66" i="2"/>
  <c r="O17" i="2"/>
  <c r="Q16" i="2"/>
  <c r="C17" i="3"/>
  <c r="C11" i="3"/>
  <c r="H11" i="3" s="1"/>
  <c r="C5" i="3"/>
  <c r="E75" i="2"/>
  <c r="E39" i="2"/>
  <c r="F63" i="2"/>
  <c r="O8" i="2"/>
  <c r="Q15" i="2"/>
  <c r="A12" i="3"/>
  <c r="B17" i="3"/>
  <c r="B11" i="3"/>
  <c r="B5" i="3"/>
  <c r="J1" i="3"/>
  <c r="M1" i="3" s="1"/>
  <c r="E72" i="2"/>
  <c r="E36" i="2"/>
  <c r="F60" i="2"/>
  <c r="O7" i="2"/>
  <c r="Q14" i="2"/>
  <c r="C16" i="3"/>
  <c r="C10" i="3"/>
  <c r="C4" i="3"/>
  <c r="J58" i="3"/>
  <c r="M58" i="3" s="1"/>
  <c r="J46" i="3"/>
  <c r="J34" i="3"/>
  <c r="N34" i="3" s="1"/>
  <c r="J22" i="3"/>
  <c r="N22" i="3" s="1"/>
  <c r="J10" i="3"/>
  <c r="M10" i="3" s="1"/>
  <c r="E69" i="2"/>
  <c r="E33" i="2"/>
  <c r="F57" i="2"/>
  <c r="Q13" i="2"/>
  <c r="B16" i="3"/>
  <c r="G16" i="3" s="1"/>
  <c r="B10" i="3"/>
  <c r="G10" i="3" s="1"/>
  <c r="B4" i="3"/>
  <c r="G4" i="3" s="1"/>
  <c r="F30" i="2"/>
  <c r="F54" i="2"/>
  <c r="Q12" i="2"/>
  <c r="C15" i="3"/>
  <c r="C9" i="3"/>
  <c r="C3" i="3"/>
  <c r="F87" i="2"/>
  <c r="F51" i="2"/>
  <c r="Q11" i="2"/>
  <c r="B15" i="3"/>
  <c r="H15" i="3" s="1"/>
  <c r="B9" i="3"/>
  <c r="B3" i="3"/>
  <c r="J55" i="3"/>
  <c r="M55" i="3" s="1"/>
  <c r="J31" i="3"/>
  <c r="N31" i="3" s="1"/>
  <c r="J19" i="3"/>
  <c r="M19" i="3" s="1"/>
  <c r="Q6" i="2"/>
  <c r="Q10" i="2"/>
  <c r="C14" i="3"/>
  <c r="C8" i="3"/>
  <c r="C2" i="3"/>
  <c r="E57" i="2"/>
  <c r="F81" i="2"/>
  <c r="F45" i="2"/>
  <c r="Q22" i="2"/>
  <c r="Q9" i="2"/>
  <c r="B14" i="3"/>
  <c r="G14" i="3" s="1"/>
  <c r="B8" i="3"/>
  <c r="B2" i="3"/>
  <c r="C13" i="3"/>
  <c r="H13" i="3" s="1"/>
  <c r="C7" i="3"/>
  <c r="C1" i="3"/>
  <c r="G1" i="3" s="1"/>
  <c r="O14" i="2"/>
  <c r="P6" i="2"/>
  <c r="O16" i="2"/>
  <c r="P9" i="2"/>
  <c r="R7" i="2"/>
  <c r="O15" i="2"/>
  <c r="R17" i="2"/>
  <c r="O13" i="2"/>
  <c r="O12" i="2"/>
  <c r="O6" i="2"/>
  <c r="O11" i="2"/>
  <c r="O22" i="2"/>
  <c r="O10" i="2"/>
  <c r="Q8" i="2"/>
  <c r="O21" i="2"/>
  <c r="O9" i="2"/>
  <c r="Q7" i="2"/>
  <c r="O20" i="2"/>
  <c r="O19" i="2"/>
  <c r="Q17" i="2"/>
  <c r="O18" i="2"/>
  <c r="R8" i="2"/>
  <c r="H6" i="3"/>
  <c r="M52" i="3"/>
  <c r="M28" i="3"/>
  <c r="M43" i="3"/>
  <c r="M16" i="3"/>
  <c r="M40" i="3"/>
  <c r="G6" i="3"/>
  <c r="M7" i="3"/>
  <c r="M4" i="3"/>
  <c r="N58" i="3"/>
  <c r="N46" i="3"/>
  <c r="H17" i="3"/>
  <c r="H5" i="3"/>
  <c r="M46" i="3"/>
  <c r="M34" i="3"/>
  <c r="N43" i="3"/>
  <c r="N7" i="3"/>
  <c r="N52" i="3"/>
  <c r="N40" i="3"/>
  <c r="N28" i="3"/>
  <c r="N16" i="3"/>
  <c r="N4" i="3"/>
  <c r="C67" i="2" a="1"/>
  <c r="C67" i="2" s="1"/>
  <c r="K38" i="3" s="1"/>
  <c r="C50" i="2" a="1"/>
  <c r="C50" i="2" s="1"/>
  <c r="K21" i="3" s="1"/>
  <c r="C34" i="2" a="1"/>
  <c r="C34" i="2" s="1"/>
  <c r="K5" i="3" s="1"/>
  <c r="D83" i="2" a="1"/>
  <c r="D83" i="2" s="1"/>
  <c r="L54" i="3" s="1"/>
  <c r="C74" i="2" a="1"/>
  <c r="C74" i="2" s="1"/>
  <c r="K45" i="3" s="1"/>
  <c r="C58" i="2" a="1"/>
  <c r="C58" i="2" s="1"/>
  <c r="K29" i="3" s="1"/>
  <c r="C41" i="2" a="1"/>
  <c r="C41" i="2" s="1"/>
  <c r="K12" i="3" s="1"/>
  <c r="D49" i="2" a="1"/>
  <c r="D49" i="2" s="1"/>
  <c r="L20" i="3" s="1"/>
  <c r="D32" i="2" a="1"/>
  <c r="D32" i="2" s="1"/>
  <c r="L3" i="3" s="1"/>
  <c r="C82" i="2" a="1"/>
  <c r="C82" i="2" s="1"/>
  <c r="K53" i="3" s="1"/>
  <c r="D40" i="2" a="1"/>
  <c r="D40" i="2" s="1"/>
  <c r="L11" i="3" s="1"/>
  <c r="C73" i="2" a="1"/>
  <c r="C73" i="2" s="1"/>
  <c r="K44" i="3" s="1"/>
  <c r="C65" i="2" a="1"/>
  <c r="C65" i="2" s="1"/>
  <c r="K36" i="3" s="1"/>
  <c r="C56" i="2" a="1"/>
  <c r="C56" i="2" s="1"/>
  <c r="K27" i="3" s="1"/>
  <c r="D31" i="2" a="1"/>
  <c r="D31" i="2" s="1"/>
  <c r="L2" i="3" s="1"/>
  <c r="C80" i="2" a="1"/>
  <c r="C80" i="2" s="1"/>
  <c r="K51" i="3" s="1"/>
  <c r="D64" i="2" a="1"/>
  <c r="D64" i="2" s="1"/>
  <c r="L35" i="3" s="1"/>
  <c r="D47" i="2" a="1"/>
  <c r="D47" i="2" s="1"/>
  <c r="L18" i="3" s="1"/>
  <c r="D38" i="2" a="1"/>
  <c r="D38" i="2" s="1"/>
  <c r="L9" i="3" s="1"/>
  <c r="C55" i="2" a="1"/>
  <c r="C55" i="2" s="1"/>
  <c r="K26" i="3" s="1"/>
  <c r="C79" i="2" a="1"/>
  <c r="C79" i="2" s="1"/>
  <c r="K50" i="3" s="1"/>
  <c r="C71" i="2" a="1"/>
  <c r="C71" i="2" s="1"/>
  <c r="K42" i="3" s="1"/>
  <c r="C46" i="2" a="1"/>
  <c r="C46" i="2" s="1"/>
  <c r="K17" i="3" s="1"/>
  <c r="D62" i="2" a="1"/>
  <c r="D62" i="2" s="1"/>
  <c r="L33" i="3" s="1"/>
  <c r="D37" i="2" a="1"/>
  <c r="D37" i="2" s="1"/>
  <c r="L8" i="3" s="1"/>
  <c r="D86" i="2" a="1"/>
  <c r="D86" i="2" s="1"/>
  <c r="L57" i="3" s="1"/>
  <c r="D53" i="2" a="1"/>
  <c r="D53" i="2" s="1"/>
  <c r="L24" i="3" s="1"/>
  <c r="C70" i="2" a="1"/>
  <c r="C70" i="2" s="1"/>
  <c r="K41" i="3" s="1"/>
  <c r="C44" i="2" a="1"/>
  <c r="C44" i="2" s="1"/>
  <c r="K15" i="3" s="1"/>
  <c r="D61" i="2" a="1"/>
  <c r="D61" i="2" s="1"/>
  <c r="L32" i="3" s="1"/>
  <c r="C77" i="2" a="1"/>
  <c r="C77" i="2" s="1"/>
  <c r="K48" i="3" s="1"/>
  <c r="D85" i="2" a="1"/>
  <c r="D85" i="2" s="1"/>
  <c r="L56" i="3" s="1"/>
  <c r="D52" i="2" a="1"/>
  <c r="D52" i="2" s="1"/>
  <c r="L23" i="3" s="1"/>
  <c r="D35" i="2" a="1"/>
  <c r="D35" i="2" s="1"/>
  <c r="L6" i="3" s="1"/>
  <c r="C68" i="2" a="1"/>
  <c r="C68" i="2" s="1"/>
  <c r="K39" i="3" s="1"/>
  <c r="C43" i="2" a="1"/>
  <c r="C43" i="2" s="1"/>
  <c r="K14" i="3" s="1"/>
  <c r="C76" i="2" a="1"/>
  <c r="C76" i="2" s="1"/>
  <c r="K47" i="3" s="1"/>
  <c r="C59" i="2" a="1"/>
  <c r="C59" i="2" s="1"/>
  <c r="K30" i="3" s="1"/>
  <c r="E23" i="2"/>
  <c r="B83" i="2" s="1" a="1"/>
  <c r="B83" i="2" s="1"/>
  <c r="J54" i="3" s="1"/>
  <c r="M54" i="3" s="1"/>
  <c r="E17" i="2"/>
  <c r="B65" i="2" s="1" a="1"/>
  <c r="B65" i="2" s="1"/>
  <c r="J36" i="3" s="1"/>
  <c r="E11" i="2"/>
  <c r="B47" i="2" s="1" a="1"/>
  <c r="B47" i="2" s="1"/>
  <c r="J18" i="3" s="1"/>
  <c r="B12" i="2"/>
  <c r="B23" i="2"/>
  <c r="B82" i="2" s="1" a="1"/>
  <c r="B82" i="2" s="1"/>
  <c r="J53" i="3" s="1"/>
  <c r="B17" i="2"/>
  <c r="B11" i="2"/>
  <c r="B46" i="2" s="1" a="1"/>
  <c r="B46" i="2" s="1"/>
  <c r="J17" i="3" s="1"/>
  <c r="E10" i="2"/>
  <c r="B44" i="2" s="1" a="1"/>
  <c r="B44" i="2" s="1"/>
  <c r="J15" i="3" s="1"/>
  <c r="E16" i="2"/>
  <c r="B62" i="2" s="1" a="1"/>
  <c r="B62" i="2" s="1"/>
  <c r="J33" i="3" s="1"/>
  <c r="B22" i="2"/>
  <c r="B79" i="2" s="1" a="1"/>
  <c r="B79" i="2" s="1"/>
  <c r="J50" i="3" s="1"/>
  <c r="B16" i="2"/>
  <c r="B61" i="2" s="1" a="1"/>
  <c r="B61" i="2" s="1"/>
  <c r="J32" i="3" s="1"/>
  <c r="B10" i="2"/>
  <c r="B24" i="2"/>
  <c r="E21" i="2"/>
  <c r="B77" i="2" s="1" a="1"/>
  <c r="B77" i="2" s="1"/>
  <c r="J48" i="3" s="1"/>
  <c r="E9" i="2"/>
  <c r="B41" i="2" s="1" a="1"/>
  <c r="B41" i="2" s="1"/>
  <c r="J12" i="3" s="1"/>
  <c r="E22" i="2"/>
  <c r="B80" i="2" s="1" a="1"/>
  <c r="B80" i="2" s="1"/>
  <c r="J51" i="3" s="1"/>
  <c r="E15" i="2"/>
  <c r="B59" i="2" s="1" a="1"/>
  <c r="B59" i="2" s="1"/>
  <c r="J30" i="3" s="1"/>
  <c r="B21" i="2"/>
  <c r="B15" i="2"/>
  <c r="B9" i="2"/>
  <c r="B40" i="2" s="1" a="1"/>
  <c r="B40" i="2" s="1"/>
  <c r="J11" i="3" s="1"/>
  <c r="E8" i="2"/>
  <c r="B38" i="2" s="1" a="1"/>
  <c r="B38" i="2" s="1"/>
  <c r="J9" i="3" s="1"/>
  <c r="B20" i="2"/>
  <c r="B14" i="2"/>
  <c r="B55" i="2" s="1" a="1"/>
  <c r="B55" i="2" s="1"/>
  <c r="J26" i="3" s="1"/>
  <c r="B8" i="2"/>
  <c r="B37" i="2" s="1" a="1"/>
  <c r="B37" i="2" s="1"/>
  <c r="J8" i="3" s="1"/>
  <c r="E20" i="2"/>
  <c r="B74" i="2" s="1" a="1"/>
  <c r="B74" i="2" s="1"/>
  <c r="J45" i="3" s="1"/>
  <c r="B6" i="2"/>
  <c r="E19" i="2"/>
  <c r="B71" i="2" s="1" a="1"/>
  <c r="B71" i="2" s="1"/>
  <c r="J42" i="3" s="1"/>
  <c r="E13" i="2"/>
  <c r="B53" i="2" s="1" a="1"/>
  <c r="B53" i="2" s="1"/>
  <c r="J24" i="3" s="1"/>
  <c r="E7" i="2"/>
  <c r="B35" i="2" s="1" a="1"/>
  <c r="B35" i="2" s="1"/>
  <c r="J6" i="3" s="1"/>
  <c r="B18" i="2"/>
  <c r="B67" i="2" s="1" a="1"/>
  <c r="B67" i="2" s="1"/>
  <c r="J38" i="3" s="1"/>
  <c r="E6" i="2"/>
  <c r="B32" i="2" s="1" a="1"/>
  <c r="B32" i="2" s="1"/>
  <c r="J3" i="3" s="1"/>
  <c r="N3" i="3" s="1"/>
  <c r="B19" i="2"/>
  <c r="B13" i="2"/>
  <c r="B52" i="2" s="1" a="1"/>
  <c r="B52" i="2" s="1"/>
  <c r="J23" i="3" s="1"/>
  <c r="B7" i="2"/>
  <c r="E14" i="2"/>
  <c r="B56" i="2" s="1" a="1"/>
  <c r="B56" i="2" s="1"/>
  <c r="J27" i="3" s="1"/>
  <c r="E24" i="2"/>
  <c r="B86" i="2" s="1" a="1"/>
  <c r="B86" i="2" s="1"/>
  <c r="J57" i="3" s="1"/>
  <c r="M57" i="3" s="1"/>
  <c r="E18" i="2"/>
  <c r="B68" i="2" s="1" a="1"/>
  <c r="B68" i="2" s="1"/>
  <c r="J39" i="3" s="1"/>
  <c r="E12" i="2"/>
  <c r="B50" i="2" s="1" a="1"/>
  <c r="B50" i="2" s="1"/>
  <c r="J21" i="3" s="1"/>
  <c r="H33" i="1"/>
  <c r="Q33" i="1" s="1"/>
  <c r="H41" i="1"/>
  <c r="Q42" i="1" s="1"/>
  <c r="H37" i="1"/>
  <c r="Q37" i="1" s="1"/>
  <c r="H40" i="1"/>
  <c r="Q41" i="1" s="1"/>
  <c r="H36" i="1"/>
  <c r="Q36" i="1" s="1"/>
  <c r="H35" i="1"/>
  <c r="Q35" i="1" s="1"/>
  <c r="H39" i="1"/>
  <c r="Q40" i="1" s="1"/>
  <c r="H34" i="1"/>
  <c r="Q34" i="1" s="1"/>
  <c r="H32" i="1"/>
  <c r="Q32" i="1" s="1"/>
  <c r="H38" i="1"/>
  <c r="Q38" i="1" s="1"/>
  <c r="H43" i="1"/>
  <c r="Q44" i="1" s="1"/>
  <c r="H31" i="1"/>
  <c r="Q31" i="1" s="1"/>
  <c r="H42" i="1"/>
  <c r="Q43" i="1" s="1"/>
  <c r="G13" i="3" l="1"/>
  <c r="G5" i="3"/>
  <c r="G15" i="3"/>
  <c r="M51" i="3"/>
  <c r="M45" i="3"/>
  <c r="G11" i="3"/>
  <c r="H8" i="3"/>
  <c r="H7" i="3"/>
  <c r="H16" i="3"/>
  <c r="H14" i="3"/>
  <c r="G2" i="3"/>
  <c r="G17" i="3"/>
  <c r="G12" i="3"/>
  <c r="H9" i="3"/>
  <c r="H3" i="3"/>
  <c r="N24" i="3"/>
  <c r="M31" i="3"/>
  <c r="M23" i="3"/>
  <c r="M13" i="3"/>
  <c r="G3" i="3"/>
  <c r="M22" i="3"/>
  <c r="N12" i="3"/>
  <c r="N1" i="3"/>
  <c r="M8" i="3"/>
  <c r="H2" i="3"/>
  <c r="N19" i="3"/>
  <c r="G7" i="3"/>
  <c r="H12" i="3"/>
  <c r="G8" i="3"/>
  <c r="H4" i="3"/>
  <c r="N27" i="3"/>
  <c r="M15" i="3"/>
  <c r="N9" i="3"/>
  <c r="M21" i="3"/>
  <c r="N48" i="3"/>
  <c r="G9" i="3"/>
  <c r="H1" i="3"/>
  <c r="M53" i="3"/>
  <c r="N25" i="3"/>
  <c r="M6" i="3"/>
  <c r="N42" i="3"/>
  <c r="N18" i="3"/>
  <c r="N23" i="3"/>
  <c r="N49" i="3"/>
  <c r="N37" i="3"/>
  <c r="M26" i="3"/>
  <c r="M32" i="3"/>
  <c r="M50" i="3"/>
  <c r="M36" i="3"/>
  <c r="N39" i="3"/>
  <c r="F47" i="2"/>
  <c r="F38" i="2"/>
  <c r="M33" i="3"/>
  <c r="M11" i="3"/>
  <c r="N10" i="3"/>
  <c r="N17" i="3"/>
  <c r="N38" i="3"/>
  <c r="N30" i="3"/>
  <c r="M27" i="3"/>
  <c r="N15" i="3"/>
  <c r="N11" i="3"/>
  <c r="N36" i="3"/>
  <c r="H10" i="3"/>
  <c r="M39" i="3"/>
  <c r="N53" i="3"/>
  <c r="F44" i="2"/>
  <c r="E47" i="2"/>
  <c r="F35" i="2"/>
  <c r="E38" i="2"/>
  <c r="E32" i="2"/>
  <c r="N6" i="3"/>
  <c r="F56" i="2"/>
  <c r="E59" i="2"/>
  <c r="E50" i="2"/>
  <c r="E44" i="2"/>
  <c r="M12" i="3"/>
  <c r="F68" i="2"/>
  <c r="E71" i="2"/>
  <c r="F59" i="2"/>
  <c r="E62" i="2"/>
  <c r="F50" i="2"/>
  <c r="E56" i="2"/>
  <c r="N51" i="3"/>
  <c r="N33" i="3"/>
  <c r="M24" i="3"/>
  <c r="N50" i="3"/>
  <c r="F80" i="2"/>
  <c r="E83" i="2"/>
  <c r="F71" i="2"/>
  <c r="E74" i="2"/>
  <c r="F62" i="2"/>
  <c r="E68" i="2"/>
  <c r="N8" i="3"/>
  <c r="F40" i="2"/>
  <c r="F83" i="2"/>
  <c r="E86" i="2"/>
  <c r="F74" i="2"/>
  <c r="E80" i="2"/>
  <c r="M17" i="3"/>
  <c r="M18" i="3"/>
  <c r="N21" i="3"/>
  <c r="M48" i="3"/>
  <c r="N54" i="3"/>
  <c r="E46" i="2"/>
  <c r="F53" i="2"/>
  <c r="E37" i="2"/>
  <c r="F86" i="2"/>
  <c r="E53" i="2"/>
  <c r="M30" i="3"/>
  <c r="N55" i="3"/>
  <c r="N32" i="3"/>
  <c r="N45" i="3"/>
  <c r="F55" i="2"/>
  <c r="E40" i="2"/>
  <c r="F52" i="2"/>
  <c r="M42" i="3"/>
  <c r="M9" i="3"/>
  <c r="N57" i="3"/>
  <c r="M3" i="3"/>
  <c r="F67" i="2"/>
  <c r="F46" i="2"/>
  <c r="E61" i="2"/>
  <c r="F37" i="2"/>
  <c r="E52" i="2"/>
  <c r="F65" i="2"/>
  <c r="F79" i="2"/>
  <c r="E82" i="2"/>
  <c r="M38" i="3"/>
  <c r="E41" i="2"/>
  <c r="E77" i="2"/>
  <c r="F61" i="2"/>
  <c r="N26" i="3"/>
  <c r="E79" i="2"/>
  <c r="E67" i="2"/>
  <c r="F82" i="2"/>
  <c r="E65" i="2"/>
  <c r="F32" i="2"/>
  <c r="E35" i="2"/>
  <c r="F41" i="2"/>
  <c r="E55" i="2"/>
  <c r="F77" i="2"/>
  <c r="B31" i="2" a="1"/>
  <c r="B31" i="2" s="1"/>
  <c r="B49" i="2" a="1"/>
  <c r="B49" i="2" s="1"/>
  <c r="B76" i="2" a="1"/>
  <c r="B76" i="2" s="1"/>
  <c r="B43" i="2" a="1"/>
  <c r="B43" i="2" s="1"/>
  <c r="B73" i="2" a="1"/>
  <c r="B73" i="2" s="1"/>
  <c r="B70" i="2" a="1"/>
  <c r="B70" i="2" s="1"/>
  <c r="B58" i="2" a="1"/>
  <c r="B58" i="2" s="1"/>
  <c r="B85" i="2" a="1"/>
  <c r="B85" i="2" s="1"/>
  <c r="B34" i="2" a="1"/>
  <c r="B34" i="2" s="1"/>
  <c r="B64" i="2" a="1"/>
  <c r="B64" i="2" s="1"/>
  <c r="H7" i="1"/>
  <c r="H19" i="1"/>
  <c r="H8" i="1"/>
  <c r="H20" i="1"/>
  <c r="H9" i="1"/>
  <c r="H21" i="1"/>
  <c r="H10" i="1"/>
  <c r="H22" i="1"/>
  <c r="H11" i="1"/>
  <c r="H23" i="1"/>
  <c r="H12" i="1"/>
  <c r="H6" i="1"/>
  <c r="H13" i="1"/>
  <c r="H14" i="1"/>
  <c r="H15" i="1"/>
  <c r="H16" i="1"/>
  <c r="H17" i="1"/>
  <c r="H18" i="1"/>
  <c r="H44" i="1"/>
  <c r="H45" i="1"/>
  <c r="H30" i="1" s="1"/>
  <c r="Q28" i="1" s="1"/>
  <c r="J2" i="3" l="1"/>
  <c r="E31" i="2"/>
  <c r="F31" i="2"/>
  <c r="J35" i="3"/>
  <c r="E64" i="2"/>
  <c r="F64" i="2"/>
  <c r="J5" i="3"/>
  <c r="F34" i="2"/>
  <c r="E34" i="2"/>
  <c r="J20" i="3"/>
  <c r="F49" i="2"/>
  <c r="E49" i="2"/>
  <c r="J29" i="3"/>
  <c r="F58" i="2"/>
  <c r="E58" i="2"/>
  <c r="J56" i="3"/>
  <c r="F85" i="2"/>
  <c r="E85" i="2"/>
  <c r="J41" i="3"/>
  <c r="F70" i="2"/>
  <c r="E70" i="2"/>
  <c r="J44" i="3"/>
  <c r="F73" i="2"/>
  <c r="E73" i="2"/>
  <c r="J14" i="3"/>
  <c r="F43" i="2"/>
  <c r="E43" i="2"/>
  <c r="J47" i="3"/>
  <c r="F76" i="2"/>
  <c r="E76" i="2"/>
  <c r="N44" i="3" l="1"/>
  <c r="M44" i="3"/>
  <c r="M20" i="3"/>
  <c r="N20" i="3"/>
  <c r="M41" i="3"/>
  <c r="N41" i="3"/>
  <c r="M5" i="3"/>
  <c r="N5" i="3"/>
  <c r="N47" i="3"/>
  <c r="M47" i="3"/>
  <c r="M56" i="3"/>
  <c r="N56" i="3"/>
  <c r="M35" i="3"/>
  <c r="N35" i="3"/>
  <c r="N14" i="3"/>
  <c r="M14" i="3"/>
  <c r="N29" i="3"/>
  <c r="M29" i="3"/>
  <c r="M2" i="3"/>
  <c r="N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<sst xmlns="http://schemas.openxmlformats.org/spreadsheetml/2006/main" count="199" uniqueCount="116">
  <si>
    <t>iA</t>
  </si>
  <si>
    <t>iB</t>
  </si>
  <si>
    <t>i</t>
  </si>
  <si>
    <t>QΣ=</t>
  </si>
  <si>
    <t>Αριθμός των συσκευών</t>
  </si>
  <si>
    <t>10 και άνω</t>
  </si>
  <si>
    <t>fΤΜΕ</t>
  </si>
  <si>
    <t>fΤΘΡ</t>
  </si>
  <si>
    <t>FΤΘΧ</t>
  </si>
  <si>
    <t>Συντελεστές Ταυτοχρονισμού</t>
  </si>
  <si>
    <t>Σημείο</t>
  </si>
  <si>
    <t>A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</si>
  <si>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</si>
  <si>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</si>
  <si>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</si>
  <si>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</si>
  <si>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</si>
  <si>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</si>
  <si>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</si>
  <si>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</si>
  <si>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</si>
  <si>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</si>
  <si>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</si>
  <si>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</si>
  <si>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</si>
  <si>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Παροχή</t>
  </si>
  <si>
    <t>Τύπος</t>
  </si>
  <si>
    <t>ΠΔ</t>
  </si>
  <si>
    <t>ΘΡ</t>
  </si>
  <si>
    <t>ΜΕ</t>
  </si>
  <si>
    <t>ΘΧ</t>
  </si>
  <si>
    <t>SUM</t>
  </si>
  <si>
    <t>OUT</t>
  </si>
  <si>
    <t>IN</t>
  </si>
  <si>
    <t>Παροχές Όγκου με ΣΑ και ΣΤΧ</t>
  </si>
  <si>
    <t>=ΣΑ</t>
  </si>
  <si>
    <t>AB</t>
  </si>
  <si>
    <t>BC</t>
  </si>
  <si>
    <t>B</t>
  </si>
  <si>
    <t>C</t>
  </si>
  <si>
    <t>PipeName</t>
  </si>
  <si>
    <t>Diameter</t>
  </si>
  <si>
    <t>CD</t>
  </si>
  <si>
    <t>DE</t>
  </si>
  <si>
    <t>EF</t>
  </si>
  <si>
    <t>FG</t>
  </si>
  <si>
    <t>GH</t>
  </si>
  <si>
    <t>HI</t>
  </si>
  <si>
    <t>IJ</t>
  </si>
  <si>
    <t>JC</t>
  </si>
  <si>
    <t>CK</t>
  </si>
  <si>
    <t>KG</t>
  </si>
  <si>
    <t>CL</t>
  </si>
  <si>
    <t>LM</t>
  </si>
  <si>
    <t>MN</t>
  </si>
  <si>
    <t>NO</t>
  </si>
  <si>
    <t>OP</t>
  </si>
  <si>
    <t>PQ</t>
  </si>
  <si>
    <t>QL</t>
  </si>
  <si>
    <t>#</t>
  </si>
  <si>
    <t>Coordinate1</t>
  </si>
  <si>
    <t>Coordinate2</t>
  </si>
  <si>
    <t>Length</t>
  </si>
  <si>
    <t>Roughness</t>
  </si>
  <si>
    <t>16,0,0</t>
  </si>
  <si>
    <t>16,6,0</t>
  </si>
  <si>
    <t>16,6,3.5</t>
  </si>
  <si>
    <t>0,6,3.5</t>
  </si>
  <si>
    <t>0,12,3.5</t>
  </si>
  <si>
    <t>0,18,3.5</t>
  </si>
  <si>
    <t>16,18,3.5</t>
  </si>
  <si>
    <t>32,18,3.5</t>
  </si>
  <si>
    <t>32,12,3.5</t>
  </si>
  <si>
    <t>32,6,3.5</t>
  </si>
  <si>
    <t>16,12,3.5</t>
  </si>
  <si>
    <t>16,6,6.5</t>
  </si>
  <si>
    <t>0,6,6.5</t>
  </si>
  <si>
    <t>0,12,6.5</t>
  </si>
  <si>
    <t>0,18,6.5</t>
  </si>
  <si>
    <t>16,18,6.5</t>
  </si>
  <si>
    <t>16,12,6.5</t>
  </si>
  <si>
    <t>Pipes</t>
  </si>
  <si>
    <t>Nodes</t>
  </si>
  <si>
    <t>NodeName</t>
  </si>
  <si>
    <t>Coordinates</t>
  </si>
  <si>
    <t>Demand</t>
  </si>
  <si>
    <t>L</t>
  </si>
  <si>
    <t>Τυπικές Παροχές Όγκου/ΣΥΣΚ</t>
  </si>
  <si>
    <t>DN</t>
  </si>
  <si>
    <t>Inch</t>
  </si>
  <si>
    <t>D [mm]</t>
  </si>
  <si>
    <t>Tmin [mm]</t>
  </si>
  <si>
    <t>Τυποποιημένες  Διαστάσεις Σωλήνων Χάλυβα</t>
  </si>
  <si>
    <t>Τραχύτητα [mm]</t>
  </si>
  <si>
    <t>ΠΑΣΣςΟΡΔ</t>
  </si>
  <si>
    <t>X</t>
  </si>
  <si>
    <t>Y</t>
  </si>
  <si>
    <t>Z</t>
  </si>
  <si>
    <t>Pipe Coordinates 1</t>
  </si>
  <si>
    <t>Pipe Coordinates 2</t>
  </si>
  <si>
    <t>Node Coordinates</t>
  </si>
  <si>
    <t>2D</t>
  </si>
  <si>
    <t>3D</t>
  </si>
  <si>
    <t>X'</t>
  </si>
  <si>
    <t>Y'</t>
  </si>
  <si>
    <t>Node Coordinates (D)</t>
  </si>
  <si>
    <t>Names</t>
  </si>
  <si>
    <t>-</t>
  </si>
  <si>
    <t>Hguesses</t>
  </si>
  <si>
    <t>Pipe Coordinate Separation</t>
  </si>
  <si>
    <t>New X, Y Values</t>
  </si>
  <si>
    <t>Viewport Coeff</t>
  </si>
  <si>
    <t>Rotational Angles</t>
  </si>
  <si>
    <t>X ROT</t>
  </si>
  <si>
    <t>Y ROT</t>
  </si>
  <si>
    <t>Z ROT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</si>
</sst>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?/?&quot;''&quot;\ "/>
    <numFmt numFmtId="165" formatCode="0.00\ &quot;%&quot;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vertical="center"/>
      <protection locked="0"/>
    </xf>
    <xf numFmtId="0" fontId="0" fillId="0" borderId="1" xfId="0" applyBorder="1" applyProtection="1">
      <protection locked="0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4" borderId="7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164" fontId="0" fillId="0" borderId="1" xfId="0" applyNumberFormat="1" applyBorder="1"/>
    <xf numFmtId="165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97132"/>
      <color rgb="FF1F4B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3D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'3D_PLOT_DATA'!$O$4:$P$4</c:f>
              <c:strCache>
                <c:ptCount val="1"/>
                <c:pt idx="0">
                  <c:v>Node Coordinates (D)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6923CBD-CB0E-46DC-909C-4F42F2D64403}" type="CELLRANGE">
                      <a:rPr lang="en-US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A7D5-4A45-82AF-9D52FE2DE7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A7D5-4A45-82AF-9D52FE2DE7F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A7D5-4A45-82AF-9D52FE2DE7F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BC4DA95-28DA-4395-BC1B-8BF90E12B4C9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A7D5-4A45-82AF-9D52FE2DE7F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2E53AA6-B6D4-4654-855B-0A002094D4D1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A7D5-4A45-82AF-9D52FE2DE7F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650793B-C89E-49F6-9CFC-DF662E496565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A7D5-4A45-82AF-9D52FE2DE7F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1AAE341-CECC-4C15-9809-04A57A4C367A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A7D5-4A45-82AF-9D52FE2DE7F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C842B78-8296-45C9-8A63-3897E0C355DC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A7D5-4A45-82AF-9D52FE2DE7F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859AE5-7278-40EC-AE0D-BC935A0A428A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A7D5-4A45-82AF-9D52FE2DE7F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D52B3F68-F626-493D-9456-9D2FC737CDF5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A7D5-4A45-82AF-9D52FE2DE7F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1CD8AA2-52C5-4217-941D-9DDAF6529061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A7D5-4A45-82AF-9D52FE2DE7F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A7D5-4A45-82AF-9D52FE2DE7F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DD8AF76-AC93-426B-9437-160E9A646538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A7D5-4A45-82AF-9D52FE2DE7F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79695A0-A1DF-48A3-A088-4BD0FC7C6CA2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A7D5-4A45-82AF-9D52FE2DE7F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99E5469-376E-4E58-BC30-58C1F1F74E6C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A7D5-4A45-82AF-9D52FE2DE7F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7C07ECD-CAC7-455A-AF36-9720C9067622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A7D5-4A45-82AF-9D52FE2DE7F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405E74C8-B0BC-4A40-9301-DEBB1C257674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A7D5-4A45-82AF-9D52FE2DE7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'3D_PLOT_DATA'!$O$6:$O$22</c:f>
              <c:numCache>
                <c:formatCode>General</c:formatCode>
                <c:ptCount val="17"/>
                <c:pt idx="0">
                  <c:v>13.856406460551019</c:v>
                </c:pt>
                <c:pt idx="1">
                  <c:v>#N/A</c:v>
                </c:pt>
                <c:pt idx="2">
                  <c:v>#N/A</c:v>
                </c:pt>
                <c:pt idx="3">
                  <c:v>2.6505389481194954</c:v>
                </c:pt>
                <c:pt idx="4">
                  <c:v>5.6049622071561185</c:v>
                </c:pt>
                <c:pt idx="5">
                  <c:v>8.559385466192742</c:v>
                </c:pt>
                <c:pt idx="6">
                  <c:v>22.415791926743765</c:v>
                </c:pt>
                <c:pt idx="7">
                  <c:v>36.272198387294779</c:v>
                </c:pt>
                <c:pt idx="8">
                  <c:v>33.317775128258162</c:v>
                </c:pt>
                <c:pt idx="9">
                  <c:v>30.363351869221535</c:v>
                </c:pt>
                <c:pt idx="10">
                  <c:v>19.461368667707141</c:v>
                </c:pt>
                <c:pt idx="11">
                  <c:v>#N/A</c:v>
                </c:pt>
                <c:pt idx="12">
                  <c:v>2.3900666816190999</c:v>
                </c:pt>
                <c:pt idx="13">
                  <c:v>5.3444899406557234</c:v>
                </c:pt>
                <c:pt idx="14">
                  <c:v>8.2989131996923469</c:v>
                </c:pt>
                <c:pt idx="15">
                  <c:v>22.155319660243368</c:v>
                </c:pt>
                <c:pt idx="16">
                  <c:v>19.200896401206744</c:v>
                </c:pt>
              </c:numCache>
            </c:numRef>
          </c:xVal>
          <c:yVal>
            <c:numRef>
              <c:f>'3D_PLOT_DATA'!$P$6:$P$22</c:f>
              <c:numCache>
                <c:formatCode>General</c:formatCode>
                <c:ptCount val="1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4.4887162015443103</c:v>
                </c:pt>
                <c:pt idx="4">
                  <c:v>5.5306052675458925</c:v>
                </c:pt>
                <c:pt idx="5">
                  <c:v>6.5724943335474757</c:v>
                </c:pt>
                <c:pt idx="6">
                  <c:v>6.5724943335474757</c:v>
                </c:pt>
                <c:pt idx="7">
                  <c:v>6.5724943335474757</c:v>
                </c:pt>
                <c:pt idx="8">
                  <c:v>5.5306052675458925</c:v>
                </c:pt>
                <c:pt idx="9">
                  <c:v>4.4887162015443103</c:v>
                </c:pt>
                <c:pt idx="10">
                  <c:v>5.5306052675458925</c:v>
                </c:pt>
                <c:pt idx="11">
                  <c:v>#N/A</c:v>
                </c:pt>
                <c:pt idx="12">
                  <c:v>7.4431394605809347</c:v>
                </c:pt>
                <c:pt idx="13">
                  <c:v>8.4850285265825178</c:v>
                </c:pt>
                <c:pt idx="14">
                  <c:v>9.5269175925841001</c:v>
                </c:pt>
                <c:pt idx="15">
                  <c:v>9.5269175925841001</c:v>
                </c:pt>
                <c:pt idx="16">
                  <c:v>8.4850285265825178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'3D_PLOT_DATA'!$S$6:$S$22</c15:f>
                <c15:dlblRangeCache>
                  <c:ptCount val="17"/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  <c:pt idx="7">
                    <c:v>H</c:v>
                  </c:pt>
                  <c:pt idx="8">
                    <c:v>I</c:v>
                  </c:pt>
                  <c:pt idx="9">
                    <c:v>J</c:v>
                  </c:pt>
                  <c:pt idx="10">
                    <c:v>K</c:v>
                  </c:pt>
                  <c:pt idx="11">
                    <c:v>L</c:v>
                  </c:pt>
                  <c:pt idx="12">
                    <c:v>M</c:v>
                  </c:pt>
                  <c:pt idx="13">
                    <c:v>N</c:v>
                  </c:pt>
                  <c:pt idx="14">
                    <c:v>O</c:v>
                  </c:pt>
                  <c:pt idx="15">
                    <c:v>P</c:v>
                  </c:pt>
                  <c:pt idx="16">
                    <c:v>Q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A7D5-4A45-82AF-9D52FE2DE7FE}"/>
            </c:ext>
          </c:extLst>
        </c:ser>
        <c:ser>
          <c:idx val="2"/>
          <c:order val="1"/>
          <c:tx>
            <c:strRef>
              <c:f>'3D_PLOT_DATA'!$Q$4:$R$4</c:f>
              <c:strCache>
                <c:ptCount val="1"/>
                <c:pt idx="0">
                  <c:v>Node Coordinates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A7D5-4A45-82AF-9D52FE2DE7F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709044-9095-4962-BB8C-DC204582BE74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A7D5-4A45-82AF-9D52FE2DE7F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B0A6A9F-10B6-4909-BE76-B56E4BB65404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A7D5-4A45-82AF-9D52FE2DE7F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A7D5-4A45-82AF-9D52FE2DE7F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A7D5-4A45-82AF-9D52FE2DE7F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A7D5-4A45-82AF-9D52FE2DE7F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A7D5-4A45-82AF-9D52FE2DE7F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A7D5-4A45-82AF-9D52FE2DE7F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A7D5-4A45-82AF-9D52FE2DE7F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A7D5-4A45-82AF-9D52FE2DE7F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A7D5-4A45-82AF-9D52FE2DE7F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B16F6B2-58A9-4F56-9D67-6B493DEB59A2}" type="CELLRANGE">
                      <a:rPr lang="el-GR"/>
                      <a:pPr/>
                      <a:t>[CELLRANGE]</a:t>
                    </a:fld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A7D5-4A45-82AF-9D52FE2DE7F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A7D5-4A45-82AF-9D52FE2DE7F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A7D5-4A45-82AF-9D52FE2DE7F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A7D5-4A45-82AF-9D52FE2DE7F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A7D5-4A45-82AF-9D52FE2DE7F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l-G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A7D5-4A45-82AF-9D52FE2DE7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'3D_PLOT_DATA'!$Q$6:$Q$22</c:f>
              <c:numCache>
                <c:formatCode>General</c:formatCode>
                <c:ptCount val="17"/>
                <c:pt idx="0">
                  <c:v>#N/A</c:v>
                </c:pt>
                <c:pt idx="1">
                  <c:v>16.810829719587645</c:v>
                </c:pt>
                <c:pt idx="2">
                  <c:v>16.506945408670518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16.246473142170121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xVal>
          <c:yVal>
            <c:numRef>
              <c:f>'3D_PLOT_DATA'!$R$6:$R$22</c:f>
              <c:numCache>
                <c:formatCode>General</c:formatCode>
                <c:ptCount val="17"/>
                <c:pt idx="0">
                  <c:v>#N/A</c:v>
                </c:pt>
                <c:pt idx="1">
                  <c:v>1.0418890660015825</c:v>
                </c:pt>
                <c:pt idx="2">
                  <c:v>4.4887162015443103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7.4431394605809347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'3D_PLOT_DATA'!$S$6:$S$22</c15:f>
                <c15:dlblRangeCache>
                  <c:ptCount val="17"/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  <c:pt idx="7">
                    <c:v>H</c:v>
                  </c:pt>
                  <c:pt idx="8">
                    <c:v>I</c:v>
                  </c:pt>
                  <c:pt idx="9">
                    <c:v>J</c:v>
                  </c:pt>
                  <c:pt idx="10">
                    <c:v>K</c:v>
                  </c:pt>
                  <c:pt idx="11">
                    <c:v>L</c:v>
                  </c:pt>
                  <c:pt idx="12">
                    <c:v>M</c:v>
                  </c:pt>
                  <c:pt idx="13">
                    <c:v>N</c:v>
                  </c:pt>
                  <c:pt idx="14">
                    <c:v>O</c:v>
                  </c:pt>
                  <c:pt idx="15">
                    <c:v>P</c:v>
                  </c:pt>
                  <c:pt idx="16">
                    <c:v>Q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7D5-4A45-82AF-9D52FE2DE7FE}"/>
            </c:ext>
          </c:extLst>
        </c:ser>
        <c:ser>
          <c:idx val="1"/>
          <c:order val="2"/>
          <c:tx>
            <c:strRef>
              <c:f>'3D_PLOT_DATA'!$B$27:$F$27</c:f>
              <c:strCache>
                <c:ptCount val="1"/>
                <c:pt idx="0">
                  <c:v>Pipes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'3D_PLOT_DATA'!$E$30:$E$87</c:f>
              <c:numCache>
                <c:formatCode>General</c:formatCode>
                <c:ptCount val="58"/>
                <c:pt idx="0">
                  <c:v>#N/A</c:v>
                </c:pt>
                <c:pt idx="1">
                  <c:v>13.856406460551019</c:v>
                </c:pt>
                <c:pt idx="2">
                  <c:v>16.810829719587645</c:v>
                </c:pt>
                <c:pt idx="3">
                  <c:v>#N/A</c:v>
                </c:pt>
                <c:pt idx="4">
                  <c:v>16.810829719587645</c:v>
                </c:pt>
                <c:pt idx="5">
                  <c:v>16.506945408670518</c:v>
                </c:pt>
                <c:pt idx="6">
                  <c:v>#N/A</c:v>
                </c:pt>
                <c:pt idx="7">
                  <c:v>16.506945408670518</c:v>
                </c:pt>
                <c:pt idx="8">
                  <c:v>2.6505389481194954</c:v>
                </c:pt>
                <c:pt idx="9">
                  <c:v>#N/A</c:v>
                </c:pt>
                <c:pt idx="10">
                  <c:v>2.6505389481194954</c:v>
                </c:pt>
                <c:pt idx="11">
                  <c:v>5.6049622071561185</c:v>
                </c:pt>
                <c:pt idx="12">
                  <c:v>#N/A</c:v>
                </c:pt>
                <c:pt idx="13">
                  <c:v>5.6049622071561185</c:v>
                </c:pt>
                <c:pt idx="14">
                  <c:v>8.559385466192742</c:v>
                </c:pt>
                <c:pt idx="15">
                  <c:v>#N/A</c:v>
                </c:pt>
                <c:pt idx="16">
                  <c:v>8.559385466192742</c:v>
                </c:pt>
                <c:pt idx="17">
                  <c:v>22.415791926743765</c:v>
                </c:pt>
                <c:pt idx="18">
                  <c:v>#N/A</c:v>
                </c:pt>
                <c:pt idx="19">
                  <c:v>22.415791926743765</c:v>
                </c:pt>
                <c:pt idx="20">
                  <c:v>36.272198387294779</c:v>
                </c:pt>
                <c:pt idx="21">
                  <c:v>#N/A</c:v>
                </c:pt>
                <c:pt idx="22">
                  <c:v>36.272198387294779</c:v>
                </c:pt>
                <c:pt idx="23">
                  <c:v>33.317775128258162</c:v>
                </c:pt>
                <c:pt idx="24">
                  <c:v>#N/A</c:v>
                </c:pt>
                <c:pt idx="25">
                  <c:v>33.317775128258162</c:v>
                </c:pt>
                <c:pt idx="26">
                  <c:v>30.363351869221535</c:v>
                </c:pt>
                <c:pt idx="27">
                  <c:v>#N/A</c:v>
                </c:pt>
                <c:pt idx="28">
                  <c:v>30.363351869221535</c:v>
                </c:pt>
                <c:pt idx="29">
                  <c:v>16.506945408670518</c:v>
                </c:pt>
                <c:pt idx="30">
                  <c:v>#N/A</c:v>
                </c:pt>
                <c:pt idx="31">
                  <c:v>16.506945408670518</c:v>
                </c:pt>
                <c:pt idx="32">
                  <c:v>19.461368667707141</c:v>
                </c:pt>
                <c:pt idx="33">
                  <c:v>#N/A</c:v>
                </c:pt>
                <c:pt idx="34">
                  <c:v>19.461368667707141</c:v>
                </c:pt>
                <c:pt idx="35">
                  <c:v>22.415791926743765</c:v>
                </c:pt>
                <c:pt idx="36">
                  <c:v>#N/A</c:v>
                </c:pt>
                <c:pt idx="37">
                  <c:v>16.506945408670518</c:v>
                </c:pt>
                <c:pt idx="38">
                  <c:v>16.246473142170121</c:v>
                </c:pt>
                <c:pt idx="39">
                  <c:v>#N/A</c:v>
                </c:pt>
                <c:pt idx="40">
                  <c:v>16.246473142170121</c:v>
                </c:pt>
                <c:pt idx="41">
                  <c:v>2.3900666816190999</c:v>
                </c:pt>
                <c:pt idx="42">
                  <c:v>#N/A</c:v>
                </c:pt>
                <c:pt idx="43">
                  <c:v>2.3900666816190999</c:v>
                </c:pt>
                <c:pt idx="44">
                  <c:v>5.3444899406557234</c:v>
                </c:pt>
                <c:pt idx="45">
                  <c:v>#N/A</c:v>
                </c:pt>
                <c:pt idx="46">
                  <c:v>5.3444899406557234</c:v>
                </c:pt>
                <c:pt idx="47">
                  <c:v>8.2989131996923469</c:v>
                </c:pt>
                <c:pt idx="48">
                  <c:v>#N/A</c:v>
                </c:pt>
                <c:pt idx="49">
                  <c:v>8.2989131996923469</c:v>
                </c:pt>
                <c:pt idx="50">
                  <c:v>22.155319660243368</c:v>
                </c:pt>
                <c:pt idx="51">
                  <c:v>#N/A</c:v>
                </c:pt>
                <c:pt idx="52">
                  <c:v>22.155319660243368</c:v>
                </c:pt>
                <c:pt idx="53">
                  <c:v>19.200896401206744</c:v>
                </c:pt>
                <c:pt idx="54">
                  <c:v>#N/A</c:v>
                </c:pt>
                <c:pt idx="55">
                  <c:v>19.200896401206744</c:v>
                </c:pt>
                <c:pt idx="56">
                  <c:v>16.246473142170121</c:v>
                </c:pt>
                <c:pt idx="57">
                  <c:v>#N/A</c:v>
                </c:pt>
              </c:numCache>
            </c:numRef>
          </c:xVal>
          <c:yVal>
            <c:numRef>
              <c:f>'3D_PLOT_DATA'!$F$30:$F$87</c:f>
              <c:numCache>
                <c:formatCode>General</c:formatCode>
                <c:ptCount val="58"/>
                <c:pt idx="0">
                  <c:v>#N/A</c:v>
                </c:pt>
                <c:pt idx="1">
                  <c:v>0</c:v>
                </c:pt>
                <c:pt idx="2">
                  <c:v>1.0418890660015825</c:v>
                </c:pt>
                <c:pt idx="3">
                  <c:v>#N/A</c:v>
                </c:pt>
                <c:pt idx="4">
                  <c:v>1.0418890660015825</c:v>
                </c:pt>
                <c:pt idx="5">
                  <c:v>4.4887162015443103</c:v>
                </c:pt>
                <c:pt idx="6">
                  <c:v>#N/A</c:v>
                </c:pt>
                <c:pt idx="7">
                  <c:v>4.4887162015443103</c:v>
                </c:pt>
                <c:pt idx="8">
                  <c:v>4.4887162015443103</c:v>
                </c:pt>
                <c:pt idx="9">
                  <c:v>#N/A</c:v>
                </c:pt>
                <c:pt idx="10">
                  <c:v>4.4887162015443103</c:v>
                </c:pt>
                <c:pt idx="11">
                  <c:v>5.5306052675458925</c:v>
                </c:pt>
                <c:pt idx="12">
                  <c:v>#N/A</c:v>
                </c:pt>
                <c:pt idx="13">
                  <c:v>5.5306052675458925</c:v>
                </c:pt>
                <c:pt idx="14">
                  <c:v>6.5724943335474757</c:v>
                </c:pt>
                <c:pt idx="15">
                  <c:v>#N/A</c:v>
                </c:pt>
                <c:pt idx="16">
                  <c:v>6.5724943335474757</c:v>
                </c:pt>
                <c:pt idx="17">
                  <c:v>6.5724943335474757</c:v>
                </c:pt>
                <c:pt idx="18">
                  <c:v>#N/A</c:v>
                </c:pt>
                <c:pt idx="19">
                  <c:v>6.5724943335474757</c:v>
                </c:pt>
                <c:pt idx="20">
                  <c:v>6.5724943335474757</c:v>
                </c:pt>
                <c:pt idx="21">
                  <c:v>#N/A</c:v>
                </c:pt>
                <c:pt idx="22">
                  <c:v>6.5724943335474757</c:v>
                </c:pt>
                <c:pt idx="23">
                  <c:v>5.5306052675458925</c:v>
                </c:pt>
                <c:pt idx="24">
                  <c:v>#N/A</c:v>
                </c:pt>
                <c:pt idx="25">
                  <c:v>5.5306052675458925</c:v>
                </c:pt>
                <c:pt idx="26">
                  <c:v>4.4887162015443103</c:v>
                </c:pt>
                <c:pt idx="27">
                  <c:v>#N/A</c:v>
                </c:pt>
                <c:pt idx="28">
                  <c:v>4.4887162015443103</c:v>
                </c:pt>
                <c:pt idx="29">
                  <c:v>4.4887162015443103</c:v>
                </c:pt>
                <c:pt idx="30">
                  <c:v>#N/A</c:v>
                </c:pt>
                <c:pt idx="31">
                  <c:v>4.4887162015443103</c:v>
                </c:pt>
                <c:pt idx="32">
                  <c:v>5.5306052675458925</c:v>
                </c:pt>
                <c:pt idx="33">
                  <c:v>#N/A</c:v>
                </c:pt>
                <c:pt idx="34">
                  <c:v>5.5306052675458925</c:v>
                </c:pt>
                <c:pt idx="35">
                  <c:v>6.5724943335474757</c:v>
                </c:pt>
                <c:pt idx="36">
                  <c:v>#N/A</c:v>
                </c:pt>
                <c:pt idx="37">
                  <c:v>4.4887162015443103</c:v>
                </c:pt>
                <c:pt idx="38">
                  <c:v>7.4431394605809347</c:v>
                </c:pt>
                <c:pt idx="39">
                  <c:v>#N/A</c:v>
                </c:pt>
                <c:pt idx="40">
                  <c:v>7.4431394605809347</c:v>
                </c:pt>
                <c:pt idx="41">
                  <c:v>7.4431394605809347</c:v>
                </c:pt>
                <c:pt idx="42">
                  <c:v>#N/A</c:v>
                </c:pt>
                <c:pt idx="43">
                  <c:v>7.4431394605809347</c:v>
                </c:pt>
                <c:pt idx="44">
                  <c:v>8.4850285265825178</c:v>
                </c:pt>
                <c:pt idx="45">
                  <c:v>#N/A</c:v>
                </c:pt>
                <c:pt idx="46">
                  <c:v>8.4850285265825178</c:v>
                </c:pt>
                <c:pt idx="47">
                  <c:v>9.5269175925841001</c:v>
                </c:pt>
                <c:pt idx="48">
                  <c:v>#N/A</c:v>
                </c:pt>
                <c:pt idx="49">
                  <c:v>9.5269175925841001</c:v>
                </c:pt>
                <c:pt idx="50">
                  <c:v>9.5269175925841001</c:v>
                </c:pt>
                <c:pt idx="51">
                  <c:v>#N/A</c:v>
                </c:pt>
                <c:pt idx="52">
                  <c:v>9.5269175925841001</c:v>
                </c:pt>
                <c:pt idx="53">
                  <c:v>8.4850285265825178</c:v>
                </c:pt>
                <c:pt idx="54">
                  <c:v>#N/A</c:v>
                </c:pt>
                <c:pt idx="55">
                  <c:v>8.4850285265825178</c:v>
                </c:pt>
                <c:pt idx="56">
                  <c:v>7.4431394605809347</c:v>
                </c:pt>
                <c:pt idx="5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B-4212-8941-B393C8372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50367"/>
        <c:axId val="89051327"/>
      </c:scatterChart>
      <c:valAx>
        <c:axId val="890503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9051327"/>
        <c:crosses val="autoZero"/>
        <c:crossBetween val="midCat"/>
      </c:valAx>
      <c:valAx>
        <c:axId val="890513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0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'3D_PLOT_DATA'!$E$29</c:f>
              <c:strCache>
                <c:ptCount val="1"/>
                <c:pt idx="0">
                  <c:v>X'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'3D_PLOT_DATA'!$E$30:$E$87</c:f>
              <c:numCache>
                <c:formatCode>General</c:formatCode>
                <c:ptCount val="58"/>
                <c:pt idx="0">
                  <c:v>#N/A</c:v>
                </c:pt>
                <c:pt idx="1">
                  <c:v>13.856406460551019</c:v>
                </c:pt>
                <c:pt idx="2">
                  <c:v>16.810829719587645</c:v>
                </c:pt>
                <c:pt idx="3">
                  <c:v>#N/A</c:v>
                </c:pt>
                <c:pt idx="4">
                  <c:v>16.810829719587645</c:v>
                </c:pt>
                <c:pt idx="5">
                  <c:v>16.506945408670518</c:v>
                </c:pt>
                <c:pt idx="6">
                  <c:v>#N/A</c:v>
                </c:pt>
                <c:pt idx="7">
                  <c:v>16.506945408670518</c:v>
                </c:pt>
                <c:pt idx="8">
                  <c:v>2.6505389481194954</c:v>
                </c:pt>
                <c:pt idx="9">
                  <c:v>#N/A</c:v>
                </c:pt>
                <c:pt idx="10">
                  <c:v>2.6505389481194954</c:v>
                </c:pt>
                <c:pt idx="11">
                  <c:v>5.6049622071561185</c:v>
                </c:pt>
                <c:pt idx="12">
                  <c:v>#N/A</c:v>
                </c:pt>
                <c:pt idx="13">
                  <c:v>5.6049622071561185</c:v>
                </c:pt>
                <c:pt idx="14">
                  <c:v>8.559385466192742</c:v>
                </c:pt>
                <c:pt idx="15">
                  <c:v>#N/A</c:v>
                </c:pt>
                <c:pt idx="16">
                  <c:v>8.559385466192742</c:v>
                </c:pt>
                <c:pt idx="17">
                  <c:v>22.415791926743765</c:v>
                </c:pt>
                <c:pt idx="18">
                  <c:v>#N/A</c:v>
                </c:pt>
                <c:pt idx="19">
                  <c:v>22.415791926743765</c:v>
                </c:pt>
                <c:pt idx="20">
                  <c:v>36.272198387294779</c:v>
                </c:pt>
                <c:pt idx="21">
                  <c:v>#N/A</c:v>
                </c:pt>
                <c:pt idx="22">
                  <c:v>36.272198387294779</c:v>
                </c:pt>
                <c:pt idx="23">
                  <c:v>33.317775128258162</c:v>
                </c:pt>
                <c:pt idx="24">
                  <c:v>#N/A</c:v>
                </c:pt>
                <c:pt idx="25">
                  <c:v>33.317775128258162</c:v>
                </c:pt>
                <c:pt idx="26">
                  <c:v>30.363351869221535</c:v>
                </c:pt>
                <c:pt idx="27">
                  <c:v>#N/A</c:v>
                </c:pt>
                <c:pt idx="28">
                  <c:v>30.363351869221535</c:v>
                </c:pt>
                <c:pt idx="29">
                  <c:v>16.506945408670518</c:v>
                </c:pt>
                <c:pt idx="30">
                  <c:v>#N/A</c:v>
                </c:pt>
                <c:pt idx="31">
                  <c:v>16.506945408670518</c:v>
                </c:pt>
                <c:pt idx="32">
                  <c:v>19.461368667707141</c:v>
                </c:pt>
                <c:pt idx="33">
                  <c:v>#N/A</c:v>
                </c:pt>
                <c:pt idx="34">
                  <c:v>19.461368667707141</c:v>
                </c:pt>
                <c:pt idx="35">
                  <c:v>22.415791926743765</c:v>
                </c:pt>
                <c:pt idx="36">
                  <c:v>#N/A</c:v>
                </c:pt>
                <c:pt idx="37">
                  <c:v>16.506945408670518</c:v>
                </c:pt>
                <c:pt idx="38">
                  <c:v>16.246473142170121</c:v>
                </c:pt>
                <c:pt idx="39">
                  <c:v>#N/A</c:v>
                </c:pt>
                <c:pt idx="40">
                  <c:v>16.246473142170121</c:v>
                </c:pt>
                <c:pt idx="41">
                  <c:v>2.3900666816190999</c:v>
                </c:pt>
                <c:pt idx="42">
                  <c:v>#N/A</c:v>
                </c:pt>
                <c:pt idx="43">
                  <c:v>2.3900666816190999</c:v>
                </c:pt>
                <c:pt idx="44">
                  <c:v>5.3444899406557234</c:v>
                </c:pt>
                <c:pt idx="45">
                  <c:v>#N/A</c:v>
                </c:pt>
                <c:pt idx="46">
                  <c:v>5.3444899406557234</c:v>
                </c:pt>
                <c:pt idx="47">
                  <c:v>8.2989131996923469</c:v>
                </c:pt>
                <c:pt idx="48">
                  <c:v>#N/A</c:v>
                </c:pt>
                <c:pt idx="49">
                  <c:v>8.2989131996923469</c:v>
                </c:pt>
                <c:pt idx="50">
                  <c:v>22.155319660243368</c:v>
                </c:pt>
                <c:pt idx="51">
                  <c:v>#N/A</c:v>
                </c:pt>
                <c:pt idx="52">
                  <c:v>22.155319660243368</c:v>
                </c:pt>
                <c:pt idx="53">
                  <c:v>19.200896401206744</c:v>
                </c:pt>
                <c:pt idx="54">
                  <c:v>#N/A</c:v>
                </c:pt>
                <c:pt idx="55">
                  <c:v>19.200896401206744</c:v>
                </c:pt>
                <c:pt idx="56">
                  <c:v>16.246473142170121</c:v>
                </c:pt>
                <c:pt idx="57">
                  <c:v>#N/A</c:v>
                </c:pt>
              </c:numCache>
            </c:numRef>
          </c:xVal>
          <c:yVal>
            <c:numRef>
              <c:f>'3D_PLOT_DATA'!$F$30:$F$87</c:f>
              <c:numCache>
                <c:formatCode>General</c:formatCode>
                <c:ptCount val="58"/>
                <c:pt idx="0">
                  <c:v>#N/A</c:v>
                </c:pt>
                <c:pt idx="1">
                  <c:v>0</c:v>
                </c:pt>
                <c:pt idx="2">
                  <c:v>1.0418890660015825</c:v>
                </c:pt>
                <c:pt idx="3">
                  <c:v>#N/A</c:v>
                </c:pt>
                <c:pt idx="4">
                  <c:v>1.0418890660015825</c:v>
                </c:pt>
                <c:pt idx="5">
                  <c:v>4.4887162015443103</c:v>
                </c:pt>
                <c:pt idx="6">
                  <c:v>#N/A</c:v>
                </c:pt>
                <c:pt idx="7">
                  <c:v>4.4887162015443103</c:v>
                </c:pt>
                <c:pt idx="8">
                  <c:v>4.4887162015443103</c:v>
                </c:pt>
                <c:pt idx="9">
                  <c:v>#N/A</c:v>
                </c:pt>
                <c:pt idx="10">
                  <c:v>4.4887162015443103</c:v>
                </c:pt>
                <c:pt idx="11">
                  <c:v>5.5306052675458925</c:v>
                </c:pt>
                <c:pt idx="12">
                  <c:v>#N/A</c:v>
                </c:pt>
                <c:pt idx="13">
                  <c:v>5.5306052675458925</c:v>
                </c:pt>
                <c:pt idx="14">
                  <c:v>6.5724943335474757</c:v>
                </c:pt>
                <c:pt idx="15">
                  <c:v>#N/A</c:v>
                </c:pt>
                <c:pt idx="16">
                  <c:v>6.5724943335474757</c:v>
                </c:pt>
                <c:pt idx="17">
                  <c:v>6.5724943335474757</c:v>
                </c:pt>
                <c:pt idx="18">
                  <c:v>#N/A</c:v>
                </c:pt>
                <c:pt idx="19">
                  <c:v>6.5724943335474757</c:v>
                </c:pt>
                <c:pt idx="20">
                  <c:v>6.5724943335474757</c:v>
                </c:pt>
                <c:pt idx="21">
                  <c:v>#N/A</c:v>
                </c:pt>
                <c:pt idx="22">
                  <c:v>6.5724943335474757</c:v>
                </c:pt>
                <c:pt idx="23">
                  <c:v>5.5306052675458925</c:v>
                </c:pt>
                <c:pt idx="24">
                  <c:v>#N/A</c:v>
                </c:pt>
                <c:pt idx="25">
                  <c:v>5.5306052675458925</c:v>
                </c:pt>
                <c:pt idx="26">
                  <c:v>4.4887162015443103</c:v>
                </c:pt>
                <c:pt idx="27">
                  <c:v>#N/A</c:v>
                </c:pt>
                <c:pt idx="28">
                  <c:v>4.4887162015443103</c:v>
                </c:pt>
                <c:pt idx="29">
                  <c:v>4.4887162015443103</c:v>
                </c:pt>
                <c:pt idx="30">
                  <c:v>#N/A</c:v>
                </c:pt>
                <c:pt idx="31">
                  <c:v>4.4887162015443103</c:v>
                </c:pt>
                <c:pt idx="32">
                  <c:v>5.5306052675458925</c:v>
                </c:pt>
                <c:pt idx="33">
                  <c:v>#N/A</c:v>
                </c:pt>
                <c:pt idx="34">
                  <c:v>5.5306052675458925</c:v>
                </c:pt>
                <c:pt idx="35">
                  <c:v>6.5724943335474757</c:v>
                </c:pt>
                <c:pt idx="36">
                  <c:v>#N/A</c:v>
                </c:pt>
                <c:pt idx="37">
                  <c:v>4.4887162015443103</c:v>
                </c:pt>
                <c:pt idx="38">
                  <c:v>7.4431394605809347</c:v>
                </c:pt>
                <c:pt idx="39">
                  <c:v>#N/A</c:v>
                </c:pt>
                <c:pt idx="40">
                  <c:v>7.4431394605809347</c:v>
                </c:pt>
                <c:pt idx="41">
                  <c:v>7.4431394605809347</c:v>
                </c:pt>
                <c:pt idx="42">
                  <c:v>#N/A</c:v>
                </c:pt>
                <c:pt idx="43">
                  <c:v>7.4431394605809347</c:v>
                </c:pt>
                <c:pt idx="44">
                  <c:v>8.4850285265825178</c:v>
                </c:pt>
                <c:pt idx="45">
                  <c:v>#N/A</c:v>
                </c:pt>
                <c:pt idx="46">
                  <c:v>8.4850285265825178</c:v>
                </c:pt>
                <c:pt idx="47">
                  <c:v>9.5269175925841001</c:v>
                </c:pt>
                <c:pt idx="48">
                  <c:v>#N/A</c:v>
                </c:pt>
                <c:pt idx="49">
                  <c:v>9.5269175925841001</c:v>
                </c:pt>
                <c:pt idx="50">
                  <c:v>9.5269175925841001</c:v>
                </c:pt>
                <c:pt idx="51">
                  <c:v>#N/A</c:v>
                </c:pt>
                <c:pt idx="52">
                  <c:v>9.5269175925841001</c:v>
                </c:pt>
                <c:pt idx="53">
                  <c:v>8.4850285265825178</c:v>
                </c:pt>
                <c:pt idx="54">
                  <c:v>#N/A</c:v>
                </c:pt>
                <c:pt idx="55">
                  <c:v>8.4850285265825178</c:v>
                </c:pt>
                <c:pt idx="56">
                  <c:v>7.4431394605809347</c:v>
                </c:pt>
                <c:pt idx="5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07-4627-BA2F-4C08352E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95951"/>
        <c:axId val="39349223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'3D_PLOT_DATA'!$H$30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'3D_PLOT_DATA'!$K$31:$K$68</c15:sqref>
                        </c15:formulaRef>
                      </c:ext>
                    </c:extLst>
                    <c:numCache>
                      <c:formatCode>General</c:formatCode>
                      <c:ptCount val="38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'3D_PLOT_DATA'!$L$31:$L$68</c15:sqref>
                        </c15:formulaRef>
                      </c:ext>
                    </c:extLst>
                    <c:numCache>
                      <c:formatCode>General</c:formatCode>
                      <c:ptCount val="38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D61-467E-BA98-8680B30F3810}"/>
                  </c:ext>
                </c:extLst>
              </c15:ser>
            </c15:filteredScatterSeries>
          </c:ext>
        </c:extLst>
      </c:scatterChart>
      <c:valAx>
        <c:axId val="2675959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3492239"/>
        <c:crosses val="autoZero"/>
        <c:crossBetween val="midCat"/>
      </c:valAx>
      <c:valAx>
        <c:axId val="3934922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67595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Sheet1!$M$1:$M$58</c:f>
              <c:numCache>
                <c:formatCode>General</c:formatCode>
                <c:ptCount val="58"/>
                <c:pt idx="0">
                  <c:v>#N/A</c:v>
                </c:pt>
                <c:pt idx="1">
                  <c:v>12.256711089903648</c:v>
                </c:pt>
                <c:pt idx="2">
                  <c:v>16.054844419260583</c:v>
                </c:pt>
                <c:pt idx="3">
                  <c:v>#N/A</c:v>
                </c:pt>
                <c:pt idx="4">
                  <c:v>16.054844419260583</c:v>
                </c:pt>
                <c:pt idx="5">
                  <c:v>15.664178279589258</c:v>
                </c:pt>
                <c:pt idx="6">
                  <c:v>#N/A</c:v>
                </c:pt>
                <c:pt idx="7">
                  <c:v>15.664178279589258</c:v>
                </c:pt>
                <c:pt idx="8">
                  <c:v>3.4074671896856099</c:v>
                </c:pt>
                <c:pt idx="9">
                  <c:v>#N/A</c:v>
                </c:pt>
                <c:pt idx="10">
                  <c:v>3.4074671896856099</c:v>
                </c:pt>
                <c:pt idx="11">
                  <c:v>7.2056005190425436</c:v>
                </c:pt>
                <c:pt idx="12">
                  <c:v>#N/A</c:v>
                </c:pt>
                <c:pt idx="13">
                  <c:v>7.2056005190425436</c:v>
                </c:pt>
                <c:pt idx="14">
                  <c:v>11.003733848399477</c:v>
                </c:pt>
                <c:pt idx="15">
                  <c:v>#N/A</c:v>
                </c:pt>
                <c:pt idx="16">
                  <c:v>11.003733848399477</c:v>
                </c:pt>
                <c:pt idx="17">
                  <c:v>23.260444938303124</c:v>
                </c:pt>
                <c:pt idx="18">
                  <c:v>#N/A</c:v>
                </c:pt>
                <c:pt idx="19">
                  <c:v>23.260444938303124</c:v>
                </c:pt>
                <c:pt idx="20">
                  <c:v>35.51715602820677</c:v>
                </c:pt>
                <c:pt idx="21">
                  <c:v>#N/A</c:v>
                </c:pt>
                <c:pt idx="22">
                  <c:v>35.51715602820677</c:v>
                </c:pt>
                <c:pt idx="23">
                  <c:v>31.719022698849841</c:v>
                </c:pt>
                <c:pt idx="24">
                  <c:v>#N/A</c:v>
                </c:pt>
                <c:pt idx="25">
                  <c:v>31.719022698849841</c:v>
                </c:pt>
                <c:pt idx="26">
                  <c:v>27.920889369492905</c:v>
                </c:pt>
                <c:pt idx="27">
                  <c:v>#N/A</c:v>
                </c:pt>
                <c:pt idx="28">
                  <c:v>27.920889369492905</c:v>
                </c:pt>
                <c:pt idx="29">
                  <c:v>15.664178279589258</c:v>
                </c:pt>
                <c:pt idx="30">
                  <c:v>#N/A</c:v>
                </c:pt>
                <c:pt idx="31">
                  <c:v>15.664178279589258</c:v>
                </c:pt>
                <c:pt idx="32">
                  <c:v>19.462311608946191</c:v>
                </c:pt>
                <c:pt idx="33">
                  <c:v>#N/A</c:v>
                </c:pt>
                <c:pt idx="34">
                  <c:v>19.462311608946191</c:v>
                </c:pt>
                <c:pt idx="35">
                  <c:v>23.260444938303124</c:v>
                </c:pt>
                <c:pt idx="36">
                  <c:v>#N/A</c:v>
                </c:pt>
                <c:pt idx="37">
                  <c:v>15.664178279589258</c:v>
                </c:pt>
                <c:pt idx="38">
                  <c:v>15.32932158844241</c:v>
                </c:pt>
                <c:pt idx="39">
                  <c:v>#N/A</c:v>
                </c:pt>
                <c:pt idx="40">
                  <c:v>15.32932158844241</c:v>
                </c:pt>
                <c:pt idx="41">
                  <c:v>3.0726104985387606</c:v>
                </c:pt>
                <c:pt idx="42">
                  <c:v>#N/A</c:v>
                </c:pt>
                <c:pt idx="43">
                  <c:v>3.0726104985387606</c:v>
                </c:pt>
                <c:pt idx="44">
                  <c:v>6.8707438278956943</c:v>
                </c:pt>
                <c:pt idx="45">
                  <c:v>#N/A</c:v>
                </c:pt>
                <c:pt idx="46">
                  <c:v>6.8707438278956943</c:v>
                </c:pt>
                <c:pt idx="47">
                  <c:v>10.668877157252629</c:v>
                </c:pt>
                <c:pt idx="48">
                  <c:v>#N/A</c:v>
                </c:pt>
                <c:pt idx="49">
                  <c:v>10.668877157252629</c:v>
                </c:pt>
                <c:pt idx="50">
                  <c:v>22.925588247156277</c:v>
                </c:pt>
                <c:pt idx="51">
                  <c:v>#N/A</c:v>
                </c:pt>
                <c:pt idx="52">
                  <c:v>22.925588247156277</c:v>
                </c:pt>
                <c:pt idx="53">
                  <c:v>19.127454917799344</c:v>
                </c:pt>
                <c:pt idx="54">
                  <c:v>#N/A</c:v>
                </c:pt>
                <c:pt idx="55">
                  <c:v>19.127454917799344</c:v>
                </c:pt>
                <c:pt idx="56">
                  <c:v>15.32932158844241</c:v>
                </c:pt>
                <c:pt idx="57">
                  <c:v>#N/A</c:v>
                </c:pt>
              </c:numCache>
            </c:numRef>
          </c:xVal>
          <c:yVal>
            <c:numRef>
              <c:f>Sheet1!$N$1:$N$58</c:f>
              <c:numCache>
                <c:formatCode>General</c:formatCode>
                <c:ptCount val="58"/>
                <c:pt idx="0">
                  <c:v>#N/A</c:v>
                </c:pt>
                <c:pt idx="1">
                  <c:v>0</c:v>
                </c:pt>
                <c:pt idx="2">
                  <c:v>1.0418890660015825</c:v>
                </c:pt>
                <c:pt idx="3">
                  <c:v>#N/A</c:v>
                </c:pt>
                <c:pt idx="4">
                  <c:v>1.0418890660015825</c:v>
                </c:pt>
                <c:pt idx="5">
                  <c:v>4.4887162015443103</c:v>
                </c:pt>
                <c:pt idx="6">
                  <c:v>#N/A</c:v>
                </c:pt>
                <c:pt idx="7">
                  <c:v>4.4887162015443103</c:v>
                </c:pt>
                <c:pt idx="8">
                  <c:v>4.4887162015443103</c:v>
                </c:pt>
                <c:pt idx="9">
                  <c:v>#N/A</c:v>
                </c:pt>
                <c:pt idx="10">
                  <c:v>4.4887162015443103</c:v>
                </c:pt>
                <c:pt idx="11">
                  <c:v>5.5306052675458925</c:v>
                </c:pt>
                <c:pt idx="12">
                  <c:v>#N/A</c:v>
                </c:pt>
                <c:pt idx="13">
                  <c:v>5.5306052675458925</c:v>
                </c:pt>
                <c:pt idx="14">
                  <c:v>6.5724943335474757</c:v>
                </c:pt>
                <c:pt idx="15">
                  <c:v>#N/A</c:v>
                </c:pt>
                <c:pt idx="16">
                  <c:v>6.5724943335474757</c:v>
                </c:pt>
                <c:pt idx="17">
                  <c:v>6.5724943335474757</c:v>
                </c:pt>
                <c:pt idx="18">
                  <c:v>#N/A</c:v>
                </c:pt>
                <c:pt idx="19">
                  <c:v>6.5724943335474757</c:v>
                </c:pt>
                <c:pt idx="20">
                  <c:v>6.5724943335474757</c:v>
                </c:pt>
                <c:pt idx="21">
                  <c:v>#N/A</c:v>
                </c:pt>
                <c:pt idx="22">
                  <c:v>6.5724943335474757</c:v>
                </c:pt>
                <c:pt idx="23">
                  <c:v>5.5306052675458925</c:v>
                </c:pt>
                <c:pt idx="24">
                  <c:v>#N/A</c:v>
                </c:pt>
                <c:pt idx="25">
                  <c:v>5.5306052675458925</c:v>
                </c:pt>
                <c:pt idx="26">
                  <c:v>4.4887162015443103</c:v>
                </c:pt>
                <c:pt idx="27">
                  <c:v>#N/A</c:v>
                </c:pt>
                <c:pt idx="28">
                  <c:v>4.4887162015443103</c:v>
                </c:pt>
                <c:pt idx="29">
                  <c:v>4.4887162015443103</c:v>
                </c:pt>
                <c:pt idx="30">
                  <c:v>#N/A</c:v>
                </c:pt>
                <c:pt idx="31">
                  <c:v>4.4887162015443103</c:v>
                </c:pt>
                <c:pt idx="32">
                  <c:v>5.5306052675458925</c:v>
                </c:pt>
                <c:pt idx="33">
                  <c:v>#N/A</c:v>
                </c:pt>
                <c:pt idx="34">
                  <c:v>5.5306052675458925</c:v>
                </c:pt>
                <c:pt idx="35">
                  <c:v>6.5724943335474757</c:v>
                </c:pt>
                <c:pt idx="36">
                  <c:v>#N/A</c:v>
                </c:pt>
                <c:pt idx="37">
                  <c:v>4.4887162015443103</c:v>
                </c:pt>
                <c:pt idx="38">
                  <c:v>7.4431394605809347</c:v>
                </c:pt>
                <c:pt idx="39">
                  <c:v>#N/A</c:v>
                </c:pt>
                <c:pt idx="40">
                  <c:v>7.4431394605809347</c:v>
                </c:pt>
                <c:pt idx="41">
                  <c:v>7.4431394605809347</c:v>
                </c:pt>
                <c:pt idx="42">
                  <c:v>#N/A</c:v>
                </c:pt>
                <c:pt idx="43">
                  <c:v>7.4431394605809347</c:v>
                </c:pt>
                <c:pt idx="44">
                  <c:v>8.4850285265825178</c:v>
                </c:pt>
                <c:pt idx="45">
                  <c:v>#N/A</c:v>
                </c:pt>
                <c:pt idx="46">
                  <c:v>8.4850285265825178</c:v>
                </c:pt>
                <c:pt idx="47">
                  <c:v>9.5269175925841001</c:v>
                </c:pt>
                <c:pt idx="48">
                  <c:v>#N/A</c:v>
                </c:pt>
                <c:pt idx="49">
                  <c:v>9.5269175925841001</c:v>
                </c:pt>
                <c:pt idx="50">
                  <c:v>9.5269175925841001</c:v>
                </c:pt>
                <c:pt idx="51">
                  <c:v>#N/A</c:v>
                </c:pt>
                <c:pt idx="52">
                  <c:v>9.5269175925841001</c:v>
                </c:pt>
                <c:pt idx="53">
                  <c:v>8.4850285265825178</c:v>
                </c:pt>
                <c:pt idx="54">
                  <c:v>#N/A</c:v>
                </c:pt>
                <c:pt idx="55">
                  <c:v>8.4850285265825178</c:v>
                </c:pt>
                <c:pt idx="56">
                  <c:v>7.4431394605809347</c:v>
                </c:pt>
                <c:pt idx="5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7-4CB4-B203-48C753784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203200"/>
        <c:axId val="1812198880"/>
      </c:scatterChart>
      <c:scatterChart>
        <c:scatterStyle val="lineMarker"/>
        <c:varyColors val="0"/>
        <c:ser>
          <c:idx val="1"/>
          <c:order val="1"/>
          <c:tx>
            <c:strRef>
              <c:f>Sheet1!$I$3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Sheet1!$G$1:$G$17</c:f>
              <c:numCache>
                <c:formatCode>General</c:formatCode>
                <c:ptCount val="17"/>
                <c:pt idx="0">
                  <c:v>12.256711089903648</c:v>
                </c:pt>
                <c:pt idx="1">
                  <c:v>#N/A</c:v>
                </c:pt>
                <c:pt idx="2">
                  <c:v>#N/A</c:v>
                </c:pt>
                <c:pt idx="3">
                  <c:v>3.4074671896856099</c:v>
                </c:pt>
                <c:pt idx="4">
                  <c:v>7.2056005190425436</c:v>
                </c:pt>
                <c:pt idx="5">
                  <c:v>11.003733848399477</c:v>
                </c:pt>
                <c:pt idx="6">
                  <c:v>23.260444938303124</c:v>
                </c:pt>
                <c:pt idx="7">
                  <c:v>35.51715602820677</c:v>
                </c:pt>
                <c:pt idx="8">
                  <c:v>31.719022698849841</c:v>
                </c:pt>
                <c:pt idx="9">
                  <c:v>27.920889369492905</c:v>
                </c:pt>
                <c:pt idx="10">
                  <c:v>19.462311608946191</c:v>
                </c:pt>
                <c:pt idx="11">
                  <c:v>#N/A</c:v>
                </c:pt>
                <c:pt idx="12">
                  <c:v>3.0726104985387606</c:v>
                </c:pt>
                <c:pt idx="13">
                  <c:v>6.8707438278956943</c:v>
                </c:pt>
                <c:pt idx="14">
                  <c:v>10.668877157252629</c:v>
                </c:pt>
                <c:pt idx="15">
                  <c:v>22.925588247156277</c:v>
                </c:pt>
                <c:pt idx="16">
                  <c:v>19.127454917799344</c:v>
                </c:pt>
              </c:numCache>
            </c:numRef>
          </c:xVal>
          <c:yVal>
            <c:numRef>
              <c:f>Sheet1!$H$1:$H$17</c:f>
              <c:numCache>
                <c:formatCode>General</c:formatCode>
                <c:ptCount val="1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4.4887162015443103</c:v>
                </c:pt>
                <c:pt idx="4">
                  <c:v>5.5306052675458925</c:v>
                </c:pt>
                <c:pt idx="5">
                  <c:v>6.5724943335474757</c:v>
                </c:pt>
                <c:pt idx="6">
                  <c:v>6.5724943335474757</c:v>
                </c:pt>
                <c:pt idx="7">
                  <c:v>6.5724943335474757</c:v>
                </c:pt>
                <c:pt idx="8">
                  <c:v>5.5306052675458925</c:v>
                </c:pt>
                <c:pt idx="9">
                  <c:v>4.4887162015443103</c:v>
                </c:pt>
                <c:pt idx="10">
                  <c:v>5.5306052675458925</c:v>
                </c:pt>
                <c:pt idx="11">
                  <c:v>#N/A</c:v>
                </c:pt>
                <c:pt idx="12">
                  <c:v>7.4431394605809347</c:v>
                </c:pt>
                <c:pt idx="13">
                  <c:v>8.4850285265825178</c:v>
                </c:pt>
                <c:pt idx="14">
                  <c:v>9.5269175925841001</c:v>
                </c:pt>
                <c:pt idx="15">
                  <c:v>9.5269175925841001</c:v>
                </c:pt>
                <c:pt idx="16">
                  <c:v>8.4850285265825178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87-4CB4-B203-48C753784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25264"/>
        <c:axId val="1812202720"/>
      </c:scatterChart>
      <c:valAx>
        <c:axId val="1812203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2198880"/>
        <c:crosses val="autoZero"/>
        <c:crossBetween val="midCat"/>
      </c:valAx>
      <c:valAx>
        <c:axId val="1812198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12203200"/>
        <c:crosses val="autoZero"/>
        <c:crossBetween val="midCat"/>
      </c:valAx>
      <c:valAx>
        <c:axId val="1812202720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52125264"/>
        <c:crosses val="max"/>
        <c:crossBetween val="midCat"/>
      </c:valAx>
      <c:valAx>
        <c:axId val="1521252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12202720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8507</xdr:colOff>
      <xdr:row>47</xdr:row>
      <xdr:rowOff>70423</xdr:rowOff>
    </xdr:from>
    <xdr:to>
      <xdr:col>17</xdr:col>
      <xdr:colOff>155518</xdr:colOff>
      <xdr:row>64</xdr:row>
      <xdr:rowOff>71224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15E7E0-8B89-A883-7823-685D7123C9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919" t="26226" r="35572" b="34403"/>
        <a:stretch/>
      </xdr:blipFill>
      <xdr:spPr>
        <a:xfrm>
          <a:off x="6158936" y="8597566"/>
          <a:ext cx="5662439" cy="3085087"/>
        </a:xfrm>
        <a:prstGeom prst="rect">
          <a:avLst/>
        </a:prstGeom>
      </xdr:spPr>
    </xdr:pic>
    <xdr:clientData/>
  </xdr:twoCellAnchor>
  <xdr:twoCellAnchor>
    <xdr:from>
      <xdr:col>16</xdr:col>
      <xdr:colOff>602</xdr:colOff>
      <xdr:row>5</xdr:row>
      <xdr:rowOff>41871</xdr:rowOff>
    </xdr:from>
    <xdr:to>
      <xdr:col>22</xdr:col>
      <xdr:colOff>587566</xdr:colOff>
      <xdr:row>20</xdr:row>
      <xdr:rowOff>128529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3A7998-E7B9-9833-B5C6-0BEEFBE53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294572</xdr:colOff>
      <xdr:row>25</xdr:row>
      <xdr:rowOff>94156</xdr:rowOff>
    </xdr:from>
    <xdr:to>
      <xdr:col>19</xdr:col>
      <xdr:colOff>4149</xdr:colOff>
      <xdr:row>40</xdr:row>
      <xdr:rowOff>88368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65E15-C7CE-29E5-89EE-42CB22ECB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</xdr:row>
      <xdr:rowOff>11430</xdr:rowOff>
    </xdr:from>
    <xdr:to>
      <xdr:col>22</xdr:col>
      <xdr:colOff>312420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5EA84-F7CB-E341-4827-B40A817F1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87B5-65C7-43E9-8283-1BE6F4F86CCD}">
  <sheetPr codeName="Sheet1"/>
  <dimension ref="A1:V64"/>
  <sheetViews>
    <sheetView tabSelected="1" topLeftCell="C6" zoomScale="114" zoomScaleNormal="126" workbookViewId="0">
      <selection activeCell="J11" sqref="J11"/>
    </sheetView>
  </sheetViews>
  <sheetFormatPr defaultRowHeight="14.4" x14ac:dyDescent="0.3"/>
  <cols>
    <col min="3" max="3" width="9.44140625" bestFit="1" customWidth="1"/>
    <col min="4" max="5" width="10.88671875" bestFit="1" customWidth="1"/>
    <col min="7" max="7" width="14.21875" bestFit="1" customWidth="1"/>
    <col min="12" max="12" width="10.77734375" customWidth="1"/>
    <col min="13" max="13" width="10.77734375" bestFit="1" customWidth="1"/>
    <col min="17" max="17" width="14.6640625" bestFit="1" customWidth="1"/>
    <col min="20" max="20" width="8.6640625" bestFit="1" customWidth="1"/>
  </cols>
  <sheetData>
    <row r="1" spans="2:22" x14ac:dyDescent="0.3">
      <c r="B1" t="s">
        <v>94</v>
      </c>
      <c r="C1">
        <v>1</v>
      </c>
    </row>
    <row r="2" spans="2:22" x14ac:dyDescent="0.3">
      <c r="C2" s="7"/>
      <c r="D2" s="7"/>
      <c r="E2" s="7"/>
      <c r="F2" s="7"/>
      <c r="G2" s="7"/>
      <c r="H2" s="7"/>
      <c r="J2" s="7"/>
      <c r="K2" s="7"/>
      <c r="L2" s="7"/>
      <c r="M2" s="7"/>
      <c r="N2" s="7"/>
      <c r="O2" s="7"/>
      <c r="P2" s="7"/>
    </row>
    <row r="3" spans="2:22" x14ac:dyDescent="0.3">
      <c r="B3" s="25" t="s">
        <v>81</v>
      </c>
      <c r="C3" s="26"/>
      <c r="D3" s="26"/>
      <c r="E3" s="26"/>
      <c r="F3" s="26"/>
      <c r="G3" s="26"/>
      <c r="H3" s="27"/>
      <c r="J3" s="6"/>
      <c r="K3" s="24" t="s">
        <v>82</v>
      </c>
      <c r="L3" s="24"/>
      <c r="M3" s="24"/>
      <c r="N3" s="24"/>
      <c r="O3" s="24"/>
      <c r="R3" s="1" t="s">
        <v>113</v>
      </c>
      <c r="S3" s="1" t="s">
        <v>114</v>
      </c>
      <c r="T3" s="1" t="s">
        <v>115</v>
      </c>
    </row>
    <row r="4" spans="2:22" x14ac:dyDescent="0.3">
      <c r="B4" s="1" t="s">
        <v>59</v>
      </c>
      <c r="C4" s="1" t="s">
        <v>40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41</v>
      </c>
      <c r="J4" s="6"/>
      <c r="K4" s="5" t="s">
        <v>59</v>
      </c>
      <c r="L4" s="5" t="s">
        <v>83</v>
      </c>
      <c r="M4" s="5" t="s">
        <v>84</v>
      </c>
      <c r="N4" s="5" t="s">
        <v>85</v>
      </c>
      <c r="O4" s="1" t="s">
        <v>108</v>
      </c>
      <c r="Q4" s="15" t="s">
        <v>111</v>
      </c>
      <c r="R4" s="10">
        <v>-80</v>
      </c>
      <c r="S4" s="10">
        <v>-30</v>
      </c>
      <c r="T4" s="10">
        <v>0</v>
      </c>
      <c r="V4" s="17">
        <f>-SIN(R4)</f>
        <v>-0.99388865392337522</v>
      </c>
    </row>
    <row r="5" spans="2:22" x14ac:dyDescent="0.3">
      <c r="B5" s="1">
        <v>1</v>
      </c>
      <c r="C5" s="9" t="s">
        <v>36</v>
      </c>
      <c r="D5" s="18" t="str">
        <f>IFERROR(VLOOKUP(MID(C5,1,1),$L$5:$M$21,2,FALSE),"")</f>
        <v>16,0,0</v>
      </c>
      <c r="E5" s="18" t="str">
        <f>IFERROR(VLOOKUP(MID(C5,2,1),$L$5:$M$21,2,FALSE),"")</f>
        <v>16,6,0</v>
      </c>
      <c r="F5" s="9">
        <v>5</v>
      </c>
      <c r="G5" s="18">
        <f>$G$49*0.001</f>
        <v>5.0000000000000002E-5</v>
      </c>
      <c r="H5" s="9">
        <f>($D$52-2*$E$52)*0.001</f>
        <v>2.8500000000000004E-2</v>
      </c>
      <c r="J5" s="6"/>
      <c r="K5" s="1">
        <v>1</v>
      </c>
      <c r="L5" s="9" t="s">
        <v>11</v>
      </c>
      <c r="M5" s="9" t="s">
        <v>64</v>
      </c>
      <c r="N5" s="9">
        <v>8.4297222222222221E-3</v>
      </c>
      <c r="O5" s="14">
        <v>323.22997716099559</v>
      </c>
    </row>
    <row r="6" spans="2:22" x14ac:dyDescent="0.3">
      <c r="B6" s="1">
        <v>2</v>
      </c>
      <c r="C6" s="9" t="s">
        <v>37</v>
      </c>
      <c r="D6" s="18" t="str">
        <f t="shared" ref="D6:D23" si="0">IFERROR(VLOOKUP(MID(C6,1,1),$L$5:$M$21,2,FALSE),"")</f>
        <v>16,6,0</v>
      </c>
      <c r="E6" s="18" t="str">
        <f t="shared" ref="E6:E23" si="1">IFERROR(VLOOKUP(MID(C6,2,1),$L$5:$M$21,2,FALSE),"")</f>
        <v>16,6,3.5</v>
      </c>
      <c r="F6" s="9">
        <v>3.5</v>
      </c>
      <c r="G6" s="18">
        <f t="shared" ref="G6:G23" si="2">$G$49*0.001</f>
        <v>5.0000000000000002E-5</v>
      </c>
      <c r="H6" s="18">
        <f t="shared" ref="H6:H23" si="3">$H$5</f>
        <v>2.8500000000000004E-2</v>
      </c>
      <c r="J6" s="6"/>
      <c r="K6" s="1">
        <v>2</v>
      </c>
      <c r="L6" s="9" t="s">
        <v>38</v>
      </c>
      <c r="M6" s="9" t="s">
        <v>65</v>
      </c>
      <c r="N6" s="9">
        <v>0</v>
      </c>
      <c r="O6" s="14">
        <v>321.29446831572017</v>
      </c>
    </row>
    <row r="7" spans="2:22" x14ac:dyDescent="0.3">
      <c r="B7" s="1">
        <v>3</v>
      </c>
      <c r="C7" s="9" t="s">
        <v>42</v>
      </c>
      <c r="D7" s="18" t="str">
        <f t="shared" si="0"/>
        <v>16,6,3.5</v>
      </c>
      <c r="E7" s="18" t="str">
        <f t="shared" si="1"/>
        <v>0,6,3.5</v>
      </c>
      <c r="F7" s="9">
        <v>16</v>
      </c>
      <c r="G7" s="18">
        <f t="shared" si="2"/>
        <v>5.0000000000000002E-5</v>
      </c>
      <c r="H7" s="18">
        <f t="shared" si="3"/>
        <v>2.8500000000000004E-2</v>
      </c>
      <c r="J7" s="6"/>
      <c r="K7" s="1">
        <v>3</v>
      </c>
      <c r="L7" s="9" t="s">
        <v>39</v>
      </c>
      <c r="M7" s="9" t="s">
        <v>66</v>
      </c>
      <c r="N7" s="9">
        <v>0</v>
      </c>
      <c r="O7" s="14">
        <v>320.64929870062832</v>
      </c>
    </row>
    <row r="8" spans="2:22" x14ac:dyDescent="0.3">
      <c r="B8" s="1">
        <v>4</v>
      </c>
      <c r="C8" s="9" t="s">
        <v>43</v>
      </c>
      <c r="D8" s="18" t="str">
        <f t="shared" si="0"/>
        <v>0,6,3.5</v>
      </c>
      <c r="E8" s="18" t="str">
        <f t="shared" si="1"/>
        <v>0,12,3.5</v>
      </c>
      <c r="F8" s="9">
        <v>6</v>
      </c>
      <c r="G8" s="18">
        <f t="shared" si="2"/>
        <v>5.0000000000000002E-5</v>
      </c>
      <c r="H8" s="18">
        <f t="shared" si="3"/>
        <v>2.8500000000000004E-2</v>
      </c>
      <c r="J8" s="6"/>
      <c r="K8" s="1">
        <v>4</v>
      </c>
      <c r="L8" s="9" t="s">
        <v>12</v>
      </c>
      <c r="M8" s="9" t="s">
        <v>67</v>
      </c>
      <c r="N8" s="9">
        <v>-1.1791666666666667E-4</v>
      </c>
      <c r="O8" s="14">
        <v>320.00412908553653</v>
      </c>
    </row>
    <row r="9" spans="2:22" x14ac:dyDescent="0.3">
      <c r="B9" s="1">
        <v>5</v>
      </c>
      <c r="C9" s="9" t="s">
        <v>44</v>
      </c>
      <c r="D9" s="18" t="str">
        <f t="shared" si="0"/>
        <v>0,12,3.5</v>
      </c>
      <c r="E9" s="18" t="str">
        <f t="shared" si="1"/>
        <v>0,18,3.5</v>
      </c>
      <c r="F9" s="9">
        <v>6</v>
      </c>
      <c r="G9" s="18">
        <f t="shared" si="2"/>
        <v>5.0000000000000002E-5</v>
      </c>
      <c r="H9" s="18">
        <f t="shared" si="3"/>
        <v>2.8500000000000004E-2</v>
      </c>
      <c r="J9" s="6"/>
      <c r="K9" s="1">
        <v>5</v>
      </c>
      <c r="L9" s="9" t="s">
        <v>13</v>
      </c>
      <c r="M9" s="9" t="s">
        <v>68</v>
      </c>
      <c r="N9" s="9">
        <v>-1.1791666666666667E-4</v>
      </c>
      <c r="O9" s="14">
        <v>319.35895947044474</v>
      </c>
    </row>
    <row r="10" spans="2:22" ht="14.4" customHeight="1" x14ac:dyDescent="0.3">
      <c r="B10" s="1">
        <v>6</v>
      </c>
      <c r="C10" s="9" t="s">
        <v>45</v>
      </c>
      <c r="D10" s="18" t="str">
        <f t="shared" si="0"/>
        <v>0,18,3.5</v>
      </c>
      <c r="E10" s="18" t="str">
        <f t="shared" si="1"/>
        <v>16,18,3.5</v>
      </c>
      <c r="F10" s="9">
        <v>16</v>
      </c>
      <c r="G10" s="18">
        <f t="shared" si="2"/>
        <v>5.0000000000000002E-5</v>
      </c>
      <c r="H10" s="18">
        <f t="shared" si="3"/>
        <v>2.8500000000000004E-2</v>
      </c>
      <c r="J10" s="6"/>
      <c r="K10" s="1">
        <v>6</v>
      </c>
      <c r="L10" s="9" t="s">
        <v>14</v>
      </c>
      <c r="M10" s="9" t="s">
        <v>69</v>
      </c>
      <c r="N10" s="9">
        <v>-1.6333333333333334E-4</v>
      </c>
      <c r="O10" s="14">
        <v>318.7137898553529</v>
      </c>
    </row>
    <row r="11" spans="2:22" x14ac:dyDescent="0.3">
      <c r="B11" s="1">
        <v>7</v>
      </c>
      <c r="C11" s="9" t="s">
        <v>46</v>
      </c>
      <c r="D11" s="18" t="str">
        <f t="shared" si="0"/>
        <v>16,18,3.5</v>
      </c>
      <c r="E11" s="18" t="str">
        <f t="shared" si="1"/>
        <v>32,18,3.5</v>
      </c>
      <c r="F11" s="9">
        <v>16</v>
      </c>
      <c r="G11" s="18">
        <f t="shared" si="2"/>
        <v>5.0000000000000002E-5</v>
      </c>
      <c r="H11" s="18">
        <f t="shared" si="3"/>
        <v>2.8500000000000004E-2</v>
      </c>
      <c r="J11" s="6"/>
      <c r="K11" s="1">
        <v>7</v>
      </c>
      <c r="L11" s="9" t="s">
        <v>15</v>
      </c>
      <c r="M11" s="9" t="s">
        <v>70</v>
      </c>
      <c r="N11" s="9">
        <v>-1.6333333333333334E-4</v>
      </c>
      <c r="O11" s="14">
        <v>318.06862024026111</v>
      </c>
    </row>
    <row r="12" spans="2:22" x14ac:dyDescent="0.3">
      <c r="B12" s="1">
        <v>8</v>
      </c>
      <c r="C12" s="9" t="s">
        <v>47</v>
      </c>
      <c r="D12" s="18" t="str">
        <f t="shared" si="0"/>
        <v>32,18,3.5</v>
      </c>
      <c r="E12" s="18" t="str">
        <f t="shared" si="1"/>
        <v>32,12,3.5</v>
      </c>
      <c r="F12" s="9">
        <v>6</v>
      </c>
      <c r="G12" s="18">
        <f t="shared" si="2"/>
        <v>5.0000000000000002E-5</v>
      </c>
      <c r="H12" s="18">
        <f t="shared" si="3"/>
        <v>2.8500000000000004E-2</v>
      </c>
      <c r="J12" s="6"/>
      <c r="K12" s="1">
        <v>8</v>
      </c>
      <c r="L12" s="9" t="s">
        <v>16</v>
      </c>
      <c r="M12" s="9" t="s">
        <v>71</v>
      </c>
      <c r="N12" s="9">
        <v>-2.4499999999999999E-4</v>
      </c>
      <c r="O12" s="14">
        <v>317.42345062516932</v>
      </c>
    </row>
    <row r="13" spans="2:22" x14ac:dyDescent="0.3">
      <c r="B13" s="1">
        <v>9</v>
      </c>
      <c r="C13" s="9" t="s">
        <v>48</v>
      </c>
      <c r="D13" s="18" t="str">
        <f t="shared" si="0"/>
        <v>32,12,3.5</v>
      </c>
      <c r="E13" s="18" t="str">
        <f t="shared" si="1"/>
        <v>32,6,3.5</v>
      </c>
      <c r="F13" s="9">
        <v>6</v>
      </c>
      <c r="G13" s="18">
        <f t="shared" si="2"/>
        <v>5.0000000000000002E-5</v>
      </c>
      <c r="H13" s="18">
        <f t="shared" si="3"/>
        <v>2.8500000000000004E-2</v>
      </c>
      <c r="J13" s="6"/>
      <c r="K13" s="1">
        <v>9</v>
      </c>
      <c r="L13" s="9" t="s">
        <v>17</v>
      </c>
      <c r="M13" s="9" t="s">
        <v>72</v>
      </c>
      <c r="N13" s="9">
        <v>-2.3583333333333334E-4</v>
      </c>
      <c r="O13" s="14">
        <v>316.77828101007748</v>
      </c>
    </row>
    <row r="14" spans="2:22" x14ac:dyDescent="0.3">
      <c r="B14" s="1">
        <v>10</v>
      </c>
      <c r="C14" s="9" t="s">
        <v>49</v>
      </c>
      <c r="D14" s="18" t="str">
        <f t="shared" si="0"/>
        <v>32,6,3.5</v>
      </c>
      <c r="E14" s="18" t="str">
        <f t="shared" si="1"/>
        <v>16,6,3.5</v>
      </c>
      <c r="F14" s="9">
        <v>16</v>
      </c>
      <c r="G14" s="18">
        <f t="shared" si="2"/>
        <v>5.0000000000000002E-5</v>
      </c>
      <c r="H14" s="18">
        <f t="shared" si="3"/>
        <v>2.8500000000000004E-2</v>
      </c>
      <c r="J14" s="6"/>
      <c r="K14" s="1">
        <v>10</v>
      </c>
      <c r="L14" s="9" t="s">
        <v>18</v>
      </c>
      <c r="M14" s="9" t="s">
        <v>73</v>
      </c>
      <c r="N14" s="9">
        <v>-1.572222222222222E-4</v>
      </c>
      <c r="O14" s="14">
        <v>316.13311139498569</v>
      </c>
    </row>
    <row r="15" spans="2:22" x14ac:dyDescent="0.3">
      <c r="B15" s="1">
        <v>11</v>
      </c>
      <c r="C15" s="9" t="s">
        <v>50</v>
      </c>
      <c r="D15" s="18" t="str">
        <f t="shared" si="0"/>
        <v>16,6,3.5</v>
      </c>
      <c r="E15" s="18" t="str">
        <f t="shared" si="1"/>
        <v>16,12,3.5</v>
      </c>
      <c r="F15" s="9">
        <v>6</v>
      </c>
      <c r="G15" s="18">
        <f t="shared" si="2"/>
        <v>5.0000000000000002E-5</v>
      </c>
      <c r="H15" s="18">
        <f t="shared" si="3"/>
        <v>2.8500000000000004E-2</v>
      </c>
      <c r="J15" s="6"/>
      <c r="K15" s="1">
        <v>11</v>
      </c>
      <c r="L15" s="9" t="s">
        <v>19</v>
      </c>
      <c r="M15" s="9" t="s">
        <v>74</v>
      </c>
      <c r="N15" s="9">
        <v>0</v>
      </c>
      <c r="O15" s="14">
        <v>315.4879417798939</v>
      </c>
    </row>
    <row r="16" spans="2:22" x14ac:dyDescent="0.3">
      <c r="B16" s="1">
        <v>12</v>
      </c>
      <c r="C16" s="9" t="s">
        <v>51</v>
      </c>
      <c r="D16" s="18" t="str">
        <f t="shared" si="0"/>
        <v>16,12,3.5</v>
      </c>
      <c r="E16" s="18" t="str">
        <f t="shared" si="1"/>
        <v>16,18,3.5</v>
      </c>
      <c r="F16" s="9">
        <v>6</v>
      </c>
      <c r="G16" s="18">
        <f t="shared" si="2"/>
        <v>5.0000000000000002E-5</v>
      </c>
      <c r="H16" s="18">
        <f t="shared" si="3"/>
        <v>2.8500000000000004E-2</v>
      </c>
      <c r="J16" s="6"/>
      <c r="K16" s="1">
        <v>12</v>
      </c>
      <c r="L16" s="9" t="s">
        <v>86</v>
      </c>
      <c r="M16" s="9" t="s">
        <v>75</v>
      </c>
      <c r="N16" s="9">
        <v>-4.4444444444444444E-3</v>
      </c>
      <c r="O16" s="14">
        <v>314.84277216480206</v>
      </c>
    </row>
    <row r="17" spans="2:17" x14ac:dyDescent="0.3">
      <c r="B17" s="1">
        <v>13</v>
      </c>
      <c r="C17" s="9" t="s">
        <v>52</v>
      </c>
      <c r="D17" s="18" t="str">
        <f t="shared" si="0"/>
        <v>16,6,3.5</v>
      </c>
      <c r="E17" s="18" t="str">
        <f t="shared" si="1"/>
        <v>16,6,6.5</v>
      </c>
      <c r="F17" s="9">
        <v>3</v>
      </c>
      <c r="G17" s="18">
        <f t="shared" si="2"/>
        <v>5.0000000000000002E-5</v>
      </c>
      <c r="H17" s="18">
        <f t="shared" si="3"/>
        <v>2.8500000000000004E-2</v>
      </c>
      <c r="J17" s="6"/>
      <c r="K17" s="1">
        <v>13</v>
      </c>
      <c r="L17" s="9" t="s">
        <v>20</v>
      </c>
      <c r="M17" s="9" t="s">
        <v>76</v>
      </c>
      <c r="N17" s="9">
        <v>-1.1791666666666667E-4</v>
      </c>
      <c r="O17" s="14">
        <v>314.19760254971027</v>
      </c>
    </row>
    <row r="18" spans="2:17" x14ac:dyDescent="0.3">
      <c r="B18" s="1">
        <v>14</v>
      </c>
      <c r="C18" s="9" t="s">
        <v>53</v>
      </c>
      <c r="D18" s="18" t="str">
        <f t="shared" si="0"/>
        <v>16,6,6.5</v>
      </c>
      <c r="E18" s="18" t="str">
        <f t="shared" si="1"/>
        <v>0,6,6.5</v>
      </c>
      <c r="F18" s="9">
        <v>16</v>
      </c>
      <c r="G18" s="18">
        <f t="shared" si="2"/>
        <v>5.0000000000000002E-5</v>
      </c>
      <c r="H18" s="18">
        <f t="shared" si="3"/>
        <v>2.8500000000000004E-2</v>
      </c>
      <c r="J18" s="6"/>
      <c r="K18" s="1">
        <v>14</v>
      </c>
      <c r="L18" s="9" t="s">
        <v>21</v>
      </c>
      <c r="M18" s="9" t="s">
        <v>77</v>
      </c>
      <c r="N18" s="9">
        <v>-1.1791666666666667E-4</v>
      </c>
      <c r="O18" s="14">
        <v>313.55243293461848</v>
      </c>
    </row>
    <row r="19" spans="2:17" x14ac:dyDescent="0.3">
      <c r="B19" s="1">
        <v>15</v>
      </c>
      <c r="C19" s="9" t="s">
        <v>54</v>
      </c>
      <c r="D19" s="18" t="str">
        <f t="shared" si="0"/>
        <v>0,6,6.5</v>
      </c>
      <c r="E19" s="18" t="str">
        <f t="shared" si="1"/>
        <v>0,12,6.5</v>
      </c>
      <c r="F19" s="9">
        <v>6</v>
      </c>
      <c r="G19" s="18">
        <f t="shared" si="2"/>
        <v>5.0000000000000002E-5</v>
      </c>
      <c r="H19" s="18">
        <f t="shared" si="3"/>
        <v>2.8500000000000004E-2</v>
      </c>
      <c r="J19" s="6"/>
      <c r="K19" s="1">
        <v>15</v>
      </c>
      <c r="L19" s="9" t="s">
        <v>22</v>
      </c>
      <c r="M19" s="9" t="s">
        <v>78</v>
      </c>
      <c r="N19" s="9">
        <v>-1.6333333333333334E-4</v>
      </c>
      <c r="O19" s="14">
        <v>312.90726331952663</v>
      </c>
    </row>
    <row r="20" spans="2:17" x14ac:dyDescent="0.3">
      <c r="B20" s="1">
        <v>16</v>
      </c>
      <c r="C20" s="9" t="s">
        <v>55</v>
      </c>
      <c r="D20" s="18" t="str">
        <f t="shared" si="0"/>
        <v>0,12,6.5</v>
      </c>
      <c r="E20" s="18" t="str">
        <f t="shared" si="1"/>
        <v>0,18,6.5</v>
      </c>
      <c r="F20" s="9">
        <v>6</v>
      </c>
      <c r="G20" s="18">
        <f t="shared" si="2"/>
        <v>5.0000000000000002E-5</v>
      </c>
      <c r="H20" s="18">
        <f t="shared" si="3"/>
        <v>2.8500000000000004E-2</v>
      </c>
      <c r="J20" s="6"/>
      <c r="K20" s="1">
        <v>16</v>
      </c>
      <c r="L20" s="9" t="s">
        <v>23</v>
      </c>
      <c r="M20" s="9" t="s">
        <v>79</v>
      </c>
      <c r="N20" s="9">
        <v>-1.6333333333333334E-4</v>
      </c>
      <c r="O20" s="14">
        <v>312.26209370443485</v>
      </c>
    </row>
    <row r="21" spans="2:17" x14ac:dyDescent="0.3">
      <c r="B21" s="1">
        <v>17</v>
      </c>
      <c r="C21" s="9" t="s">
        <v>56</v>
      </c>
      <c r="D21" s="18" t="str">
        <f t="shared" si="0"/>
        <v>0,18,6.5</v>
      </c>
      <c r="E21" s="18" t="str">
        <f t="shared" si="1"/>
        <v>16,18,6.5</v>
      </c>
      <c r="F21" s="9">
        <v>16</v>
      </c>
      <c r="G21" s="18">
        <f t="shared" si="2"/>
        <v>5.0000000000000002E-5</v>
      </c>
      <c r="H21" s="18">
        <f t="shared" si="3"/>
        <v>2.8500000000000004E-2</v>
      </c>
      <c r="J21" s="6"/>
      <c r="K21" s="1">
        <v>17</v>
      </c>
      <c r="L21" s="9" t="s">
        <v>24</v>
      </c>
      <c r="M21" s="9" t="s">
        <v>80</v>
      </c>
      <c r="N21" s="9">
        <v>-2.2222222222222222E-3</v>
      </c>
      <c r="O21" s="14">
        <v>311.61692408934306</v>
      </c>
    </row>
    <row r="22" spans="2:17" x14ac:dyDescent="0.3">
      <c r="B22" s="1">
        <v>18</v>
      </c>
      <c r="C22" s="9" t="s">
        <v>57</v>
      </c>
      <c r="D22" s="18" t="str">
        <f t="shared" si="0"/>
        <v>16,18,6.5</v>
      </c>
      <c r="E22" s="18" t="str">
        <f t="shared" si="1"/>
        <v>16,12,6.5</v>
      </c>
      <c r="F22" s="9">
        <v>6</v>
      </c>
      <c r="G22" s="18">
        <f t="shared" si="2"/>
        <v>5.0000000000000002E-5</v>
      </c>
      <c r="H22" s="18">
        <f t="shared" si="3"/>
        <v>2.8500000000000004E-2</v>
      </c>
      <c r="J22" s="6"/>
      <c r="K22" s="18"/>
      <c r="L22" s="9"/>
      <c r="M22" s="9"/>
      <c r="N22" s="18"/>
      <c r="O22" s="9"/>
    </row>
    <row r="23" spans="2:17" x14ac:dyDescent="0.3">
      <c r="B23" s="1">
        <v>19</v>
      </c>
      <c r="C23" s="9" t="s">
        <v>58</v>
      </c>
      <c r="D23" s="18" t="str">
        <f t="shared" si="0"/>
        <v>16,12,6.5</v>
      </c>
      <c r="E23" s="18" t="str">
        <f t="shared" si="1"/>
        <v>16,6,6.5</v>
      </c>
      <c r="F23" s="9">
        <v>6</v>
      </c>
      <c r="G23" s="18">
        <f t="shared" si="2"/>
        <v>5.0000000000000002E-5</v>
      </c>
      <c r="H23" s="18">
        <f t="shared" si="3"/>
        <v>2.8500000000000004E-2</v>
      </c>
      <c r="J23" s="6"/>
      <c r="K23" s="18"/>
      <c r="L23" s="9"/>
      <c r="M23" s="9"/>
      <c r="N23" s="18"/>
      <c r="O23" s="9"/>
    </row>
    <row r="28" spans="2:17" x14ac:dyDescent="0.3">
      <c r="B28" s="24" t="s">
        <v>87</v>
      </c>
      <c r="C28" s="24"/>
      <c r="D28" s="24"/>
      <c r="F28" s="24" t="s">
        <v>34</v>
      </c>
      <c r="G28" s="24"/>
      <c r="H28" s="24"/>
      <c r="Q28" s="18">
        <f>H30</f>
        <v>66.763400000000004</v>
      </c>
    </row>
    <row r="29" spans="2:17" x14ac:dyDescent="0.3">
      <c r="B29" s="1" t="s">
        <v>10</v>
      </c>
      <c r="C29" s="1" t="s">
        <v>26</v>
      </c>
      <c r="D29" s="1" t="s">
        <v>25</v>
      </c>
      <c r="E29" s="7"/>
      <c r="F29" s="1" t="s">
        <v>10</v>
      </c>
      <c r="G29" s="1" t="s">
        <v>26</v>
      </c>
      <c r="H29" s="1" t="s">
        <v>25</v>
      </c>
      <c r="J29" s="1" t="s">
        <v>0</v>
      </c>
      <c r="K29" s="16" t="s">
        <v>1</v>
      </c>
      <c r="L29" s="1" t="s">
        <v>2</v>
      </c>
      <c r="M29" s="7"/>
      <c r="Q29" s="18">
        <v>0</v>
      </c>
    </row>
    <row r="30" spans="2:17" x14ac:dyDescent="0.3">
      <c r="B30" s="19" t="s">
        <v>11</v>
      </c>
      <c r="C30" s="19" t="s">
        <v>27</v>
      </c>
      <c r="D30" s="19">
        <f>D45</f>
        <v>52</v>
      </c>
      <c r="E30" s="7"/>
      <c r="F30" s="19" t="s">
        <v>11</v>
      </c>
      <c r="G30" s="19" t="s">
        <v>27</v>
      </c>
      <c r="H30" s="19">
        <f>H45</f>
        <v>66.763400000000004</v>
      </c>
      <c r="J30" s="1">
        <v>3</v>
      </c>
      <c r="K30" s="16">
        <v>19</v>
      </c>
      <c r="L30" s="1">
        <f>IF(J30+K30&lt;10,(J30+K30)/2,(J30+K30)/10)</f>
        <v>2.2000000000000002</v>
      </c>
      <c r="M30" s="2" t="s">
        <v>35</v>
      </c>
      <c r="Q30" s="18">
        <v>0</v>
      </c>
    </row>
    <row r="31" spans="2:17" x14ac:dyDescent="0.3">
      <c r="B31" s="1" t="s">
        <v>12</v>
      </c>
      <c r="C31" s="8" t="s">
        <v>28</v>
      </c>
      <c r="D31" s="8">
        <v>1.5</v>
      </c>
      <c r="E31" s="7"/>
      <c r="F31" s="1" t="s">
        <v>12</v>
      </c>
      <c r="G31" s="1" t="s">
        <v>28</v>
      </c>
      <c r="H31" s="1">
        <f t="shared" ref="H31:H43" si="4">-D31*$L$30*IF(G31="ΘΡ",INDEX($L$36:$L$45, MATCH(COUNTIF($C$31:$C$43,"ΘΡ"), $J$36:$J$45, 0)),IF(G31="ΜΕ",INDEX($K$36:$K$45, MATCH(COUNTIF($C$31:$C$43,"ΜΕ"), $J$36:$J$45, 0)),INDEX($M$36:$M$45, MATCH(COUNTIF($C$31:$C$43,"ΘΧ"), $J$36:$J$45, 0))))</f>
        <v>-0.93389999999999995</v>
      </c>
      <c r="J31" s="7"/>
      <c r="K31" s="7"/>
      <c r="L31" s="7"/>
      <c r="Q31" s="18">
        <f t="shared" ref="Q31:Q38" si="5">H31</f>
        <v>-0.93389999999999995</v>
      </c>
    </row>
    <row r="32" spans="2:17" x14ac:dyDescent="0.3">
      <c r="B32" s="1" t="s">
        <v>13</v>
      </c>
      <c r="C32" s="8" t="s">
        <v>28</v>
      </c>
      <c r="D32" s="8">
        <v>1.5</v>
      </c>
      <c r="E32" s="7"/>
      <c r="F32" s="1" t="s">
        <v>13</v>
      </c>
      <c r="G32" s="1" t="s">
        <v>28</v>
      </c>
      <c r="H32" s="1">
        <f t="shared" si="4"/>
        <v>-0.93389999999999995</v>
      </c>
      <c r="J32" s="1" t="s">
        <v>3</v>
      </c>
      <c r="K32" s="1">
        <f>(SUMIF(C31:C43,"ΘΡ",D31:D43)*INDEX(L36:L45, MATCH(COUNTIF(C31:C43,"ΘΡ"), J36:J45, 0))+SUMIF(C31:C43,"ΜΕ",D31:D43)*INDEX(K36:K45, MATCH(COUNTIF(C31:C43,"ΜΕ"), J36:J45, 0))+SUMIF(C31:C43,"ΘΧ",D31:D43)*INDEX(M36:M45, MATCH(COUNTIF(C31:C43,"ΘΧ"), J36:J45, 0)))*L30</f>
        <v>66.763400000000004</v>
      </c>
      <c r="L32" s="7"/>
      <c r="Q32" s="18">
        <f t="shared" si="5"/>
        <v>-0.93389999999999995</v>
      </c>
    </row>
    <row r="33" spans="1:17" x14ac:dyDescent="0.3">
      <c r="B33" s="1" t="s">
        <v>14</v>
      </c>
      <c r="C33" s="8" t="s">
        <v>29</v>
      </c>
      <c r="D33" s="8">
        <v>2</v>
      </c>
      <c r="E33" s="7"/>
      <c r="F33" s="1" t="s">
        <v>14</v>
      </c>
      <c r="G33" s="1" t="s">
        <v>29</v>
      </c>
      <c r="H33" s="1">
        <f t="shared" si="4"/>
        <v>-1.2936000000000001</v>
      </c>
      <c r="Q33" s="18">
        <f t="shared" si="5"/>
        <v>-1.2936000000000001</v>
      </c>
    </row>
    <row r="34" spans="1:17" x14ac:dyDescent="0.3">
      <c r="B34" s="1" t="s">
        <v>15</v>
      </c>
      <c r="C34" s="8" t="s">
        <v>29</v>
      </c>
      <c r="D34" s="8">
        <v>2</v>
      </c>
      <c r="E34" s="7"/>
      <c r="F34" s="1" t="s">
        <v>15</v>
      </c>
      <c r="G34" s="1" t="s">
        <v>29</v>
      </c>
      <c r="H34" s="1">
        <f t="shared" si="4"/>
        <v>-1.2936000000000001</v>
      </c>
      <c r="J34" s="28" t="s">
        <v>4</v>
      </c>
      <c r="K34" s="24" t="s">
        <v>9</v>
      </c>
      <c r="L34" s="24"/>
      <c r="M34" s="24"/>
      <c r="Q34" s="18">
        <f t="shared" si="5"/>
        <v>-1.2936000000000001</v>
      </c>
    </row>
    <row r="35" spans="1:17" x14ac:dyDescent="0.3">
      <c r="B35" s="1" t="s">
        <v>16</v>
      </c>
      <c r="C35" s="8" t="s">
        <v>29</v>
      </c>
      <c r="D35" s="8">
        <v>3</v>
      </c>
      <c r="E35" s="7"/>
      <c r="F35" s="1" t="s">
        <v>16</v>
      </c>
      <c r="G35" s="1" t="s">
        <v>29</v>
      </c>
      <c r="H35" s="1">
        <f t="shared" si="4"/>
        <v>-1.9404000000000001</v>
      </c>
      <c r="J35" s="28"/>
      <c r="K35" s="2" t="s">
        <v>6</v>
      </c>
      <c r="L35" s="2" t="s">
        <v>7</v>
      </c>
      <c r="M35" s="2" t="s">
        <v>8</v>
      </c>
      <c r="Q35" s="18">
        <f t="shared" si="5"/>
        <v>-1.9404000000000001</v>
      </c>
    </row>
    <row r="36" spans="1:17" x14ac:dyDescent="0.3">
      <c r="B36" s="1" t="s">
        <v>17</v>
      </c>
      <c r="C36" s="8" t="s">
        <v>28</v>
      </c>
      <c r="D36" s="8">
        <v>3</v>
      </c>
      <c r="E36" s="7"/>
      <c r="F36" s="1" t="s">
        <v>17</v>
      </c>
      <c r="G36" s="1" t="s">
        <v>28</v>
      </c>
      <c r="H36" s="1">
        <f t="shared" si="4"/>
        <v>-1.8677999999999999</v>
      </c>
      <c r="J36" s="3">
        <v>1</v>
      </c>
      <c r="K36" s="3">
        <v>0.621</v>
      </c>
      <c r="L36" s="3">
        <v>1</v>
      </c>
      <c r="M36" s="3">
        <v>1</v>
      </c>
      <c r="Q36" s="18">
        <f t="shared" si="5"/>
        <v>-1.8677999999999999</v>
      </c>
    </row>
    <row r="37" spans="1:17" x14ac:dyDescent="0.3">
      <c r="B37" s="1" t="s">
        <v>18</v>
      </c>
      <c r="C37" s="8" t="s">
        <v>28</v>
      </c>
      <c r="D37" s="8">
        <v>2</v>
      </c>
      <c r="E37" s="7"/>
      <c r="F37" s="1" t="s">
        <v>18</v>
      </c>
      <c r="G37" s="1" t="s">
        <v>28</v>
      </c>
      <c r="H37" s="1">
        <f t="shared" si="4"/>
        <v>-1.2452000000000001</v>
      </c>
      <c r="J37" s="4">
        <v>2</v>
      </c>
      <c r="K37" s="4">
        <v>0.44800000000000001</v>
      </c>
      <c r="L37" s="4">
        <v>0.60699999999999998</v>
      </c>
      <c r="M37" s="4">
        <v>0.8</v>
      </c>
      <c r="Q37" s="18">
        <f t="shared" si="5"/>
        <v>-1.2452000000000001</v>
      </c>
    </row>
    <row r="38" spans="1:17" x14ac:dyDescent="0.3">
      <c r="B38" s="1" t="s">
        <v>19</v>
      </c>
      <c r="C38" s="8" t="s">
        <v>30</v>
      </c>
      <c r="D38" s="8">
        <v>20</v>
      </c>
      <c r="E38" s="7"/>
      <c r="F38" s="1" t="s">
        <v>19</v>
      </c>
      <c r="G38" s="1" t="s">
        <v>30</v>
      </c>
      <c r="H38" s="1">
        <f t="shared" si="4"/>
        <v>-35.200000000000003</v>
      </c>
      <c r="J38" s="4">
        <v>3</v>
      </c>
      <c r="K38" s="4">
        <v>0.371</v>
      </c>
      <c r="L38" s="4">
        <v>0.45600000000000002</v>
      </c>
      <c r="M38" s="4">
        <v>0.70299999999999996</v>
      </c>
      <c r="Q38" s="18">
        <f t="shared" si="5"/>
        <v>-35.200000000000003</v>
      </c>
    </row>
    <row r="39" spans="1:17" x14ac:dyDescent="0.3">
      <c r="B39" s="1" t="s">
        <v>20</v>
      </c>
      <c r="C39" s="8" t="s">
        <v>28</v>
      </c>
      <c r="D39" s="8">
        <v>1.5</v>
      </c>
      <c r="E39" s="7"/>
      <c r="F39" s="1" t="s">
        <v>20</v>
      </c>
      <c r="G39" s="1" t="s">
        <v>28</v>
      </c>
      <c r="H39" s="1">
        <f t="shared" si="4"/>
        <v>-0.93389999999999995</v>
      </c>
      <c r="J39" s="4">
        <v>4</v>
      </c>
      <c r="K39" s="4">
        <v>0.32500000000000001</v>
      </c>
      <c r="L39" s="4">
        <v>0.373</v>
      </c>
      <c r="M39" s="4">
        <v>0.64100000000000001</v>
      </c>
      <c r="Q39" s="18">
        <v>0</v>
      </c>
    </row>
    <row r="40" spans="1:17" x14ac:dyDescent="0.3">
      <c r="B40" s="1" t="s">
        <v>21</v>
      </c>
      <c r="C40" s="8" t="s">
        <v>28</v>
      </c>
      <c r="D40" s="8">
        <v>1.5</v>
      </c>
      <c r="E40" s="7"/>
      <c r="F40" s="1" t="s">
        <v>21</v>
      </c>
      <c r="G40" s="1" t="s">
        <v>28</v>
      </c>
      <c r="H40" s="1">
        <f t="shared" si="4"/>
        <v>-0.93389999999999995</v>
      </c>
      <c r="J40" s="5">
        <v>5</v>
      </c>
      <c r="K40" s="5">
        <v>0.29399999999999998</v>
      </c>
      <c r="L40" s="5">
        <v>0.32</v>
      </c>
      <c r="M40" s="5">
        <v>0.59699999999999998</v>
      </c>
      <c r="Q40" s="18">
        <f>H39</f>
        <v>-0.93389999999999995</v>
      </c>
    </row>
    <row r="41" spans="1:17" x14ac:dyDescent="0.3">
      <c r="A41" s="7"/>
      <c r="B41" s="1" t="s">
        <v>22</v>
      </c>
      <c r="C41" s="8" t="s">
        <v>29</v>
      </c>
      <c r="D41" s="8">
        <v>2</v>
      </c>
      <c r="E41" s="7"/>
      <c r="F41" s="1" t="s">
        <v>22</v>
      </c>
      <c r="G41" s="1" t="s">
        <v>29</v>
      </c>
      <c r="H41" s="1">
        <f t="shared" si="4"/>
        <v>-1.2936000000000001</v>
      </c>
      <c r="I41" s="7"/>
      <c r="J41" s="3">
        <v>6</v>
      </c>
      <c r="K41" s="3">
        <v>0.27100000000000002</v>
      </c>
      <c r="L41" s="3">
        <v>0.28299999999999997</v>
      </c>
      <c r="M41" s="3">
        <v>0.56399999999999995</v>
      </c>
      <c r="P41" s="7"/>
      <c r="Q41" s="18">
        <f>H40</f>
        <v>-0.93389999999999995</v>
      </c>
    </row>
    <row r="42" spans="1:17" x14ac:dyDescent="0.3">
      <c r="A42" s="7"/>
      <c r="B42" s="1" t="s">
        <v>23</v>
      </c>
      <c r="C42" s="8" t="s">
        <v>29</v>
      </c>
      <c r="D42" s="8">
        <v>2</v>
      </c>
      <c r="E42" s="7"/>
      <c r="F42" s="1" t="s">
        <v>23</v>
      </c>
      <c r="G42" s="1" t="s">
        <v>29</v>
      </c>
      <c r="H42" s="1">
        <f t="shared" si="4"/>
        <v>-1.2936000000000001</v>
      </c>
      <c r="I42" s="7"/>
      <c r="J42" s="4">
        <v>7</v>
      </c>
      <c r="K42" s="4">
        <v>0.253</v>
      </c>
      <c r="L42" s="4">
        <v>0.255</v>
      </c>
      <c r="M42" s="4">
        <v>0.53700000000000003</v>
      </c>
      <c r="N42" s="7"/>
      <c r="O42" s="7"/>
      <c r="P42" s="7"/>
      <c r="Q42" s="18">
        <f>H41</f>
        <v>-1.2936000000000001</v>
      </c>
    </row>
    <row r="43" spans="1:17" x14ac:dyDescent="0.3">
      <c r="A43" s="7"/>
      <c r="B43" s="1" t="s">
        <v>24</v>
      </c>
      <c r="C43" s="8" t="s">
        <v>30</v>
      </c>
      <c r="D43" s="8">
        <v>10</v>
      </c>
      <c r="E43" s="7"/>
      <c r="F43" s="1" t="s">
        <v>24</v>
      </c>
      <c r="G43" s="1" t="s">
        <v>30</v>
      </c>
      <c r="H43" s="1">
        <f t="shared" si="4"/>
        <v>-17.600000000000001</v>
      </c>
      <c r="I43" s="7"/>
      <c r="J43" s="4">
        <v>8</v>
      </c>
      <c r="K43" s="4">
        <v>0.23899999999999999</v>
      </c>
      <c r="L43" s="4">
        <v>0.23400000000000001</v>
      </c>
      <c r="M43" s="4">
        <v>0.51500000000000001</v>
      </c>
      <c r="N43" s="7"/>
      <c r="O43" s="7"/>
      <c r="P43" s="7"/>
      <c r="Q43" s="18">
        <f>H42</f>
        <v>-1.2936000000000001</v>
      </c>
    </row>
    <row r="44" spans="1:17" x14ac:dyDescent="0.3">
      <c r="A44" s="7"/>
      <c r="B44" s="1" t="s">
        <v>31</v>
      </c>
      <c r="C44" s="1" t="s">
        <v>32</v>
      </c>
      <c r="D44" s="1">
        <f>-SUM($D$31:$D$43)</f>
        <v>-52</v>
      </c>
      <c r="E44" s="7"/>
      <c r="F44" s="1" t="s">
        <v>31</v>
      </c>
      <c r="G44" s="1" t="s">
        <v>32</v>
      </c>
      <c r="H44" s="1">
        <f>SUM($H$31:$H$43)</f>
        <v>-66.763400000000004</v>
      </c>
      <c r="I44" s="7"/>
      <c r="J44" s="4">
        <v>9</v>
      </c>
      <c r="K44" s="4">
        <v>0.22700000000000001</v>
      </c>
      <c r="L44" s="4">
        <v>0.217</v>
      </c>
      <c r="M44" s="4">
        <v>0.496</v>
      </c>
      <c r="N44" s="7"/>
      <c r="O44" s="7"/>
      <c r="P44" s="7"/>
      <c r="Q44" s="18">
        <f>H43</f>
        <v>-17.600000000000001</v>
      </c>
    </row>
    <row r="45" spans="1:17" x14ac:dyDescent="0.3">
      <c r="A45" s="7"/>
      <c r="B45" s="1" t="s">
        <v>31</v>
      </c>
      <c r="C45" s="1" t="s">
        <v>33</v>
      </c>
      <c r="D45" s="1">
        <f>SUM($D$31:$D$43)</f>
        <v>52</v>
      </c>
      <c r="E45" s="7"/>
      <c r="F45" s="1" t="s">
        <v>31</v>
      </c>
      <c r="G45" s="1" t="s">
        <v>33</v>
      </c>
      <c r="H45" s="1">
        <f>-SUM($H$31:$H$43)</f>
        <v>66.763400000000004</v>
      </c>
      <c r="I45" s="7"/>
      <c r="J45" s="5" t="s">
        <v>5</v>
      </c>
      <c r="K45" s="5">
        <v>0.217</v>
      </c>
      <c r="L45" s="5">
        <v>0.20200000000000001</v>
      </c>
      <c r="M45" s="5">
        <v>0.48</v>
      </c>
      <c r="N45" s="7"/>
      <c r="O45" s="7"/>
      <c r="P45" s="7"/>
    </row>
    <row r="46" spans="1:17" x14ac:dyDescent="0.3">
      <c r="E46" s="7"/>
      <c r="F46" s="7"/>
      <c r="G46" s="7"/>
      <c r="H46" s="7"/>
      <c r="I46" s="7"/>
      <c r="J46" s="7"/>
      <c r="K46" s="7"/>
      <c r="L46" s="7"/>
      <c r="M46" s="7"/>
    </row>
    <row r="47" spans="1:17" x14ac:dyDescent="0.3">
      <c r="E47" s="7"/>
      <c r="F47" s="7"/>
      <c r="G47" s="7"/>
      <c r="H47" s="7"/>
      <c r="I47" s="7"/>
      <c r="J47" s="7"/>
      <c r="K47" s="7"/>
      <c r="L47" s="7"/>
      <c r="M47" s="7"/>
    </row>
    <row r="48" spans="1:17" x14ac:dyDescent="0.3">
      <c r="B48" s="24" t="s">
        <v>92</v>
      </c>
      <c r="C48" s="24"/>
      <c r="D48" s="24"/>
      <c r="E48" s="24"/>
      <c r="F48" s="7"/>
      <c r="G48" s="1" t="s">
        <v>93</v>
      </c>
      <c r="H48" s="7"/>
      <c r="I48" s="7"/>
      <c r="J48" s="7"/>
      <c r="K48" s="7"/>
      <c r="L48" s="7"/>
      <c r="M48" s="7"/>
    </row>
    <row r="49" spans="2:7" x14ac:dyDescent="0.3">
      <c r="B49" s="20" t="s">
        <v>88</v>
      </c>
      <c r="C49" s="21" t="s">
        <v>89</v>
      </c>
      <c r="D49" s="21" t="s">
        <v>90</v>
      </c>
      <c r="E49" s="21" t="s">
        <v>91</v>
      </c>
      <c r="G49" s="10">
        <v>0.05</v>
      </c>
    </row>
    <row r="50" spans="2:7" x14ac:dyDescent="0.3">
      <c r="B50" s="14">
        <v>15</v>
      </c>
      <c r="C50" s="22">
        <v>0.5</v>
      </c>
      <c r="D50" s="14">
        <v>21.3</v>
      </c>
      <c r="E50" s="14">
        <v>2.6</v>
      </c>
      <c r="F50" s="23">
        <f>(D50-2*E50)/(25.4*C50)-1</f>
        <v>0.26771653543307106</v>
      </c>
    </row>
    <row r="51" spans="2:7" x14ac:dyDescent="0.3">
      <c r="B51" s="14">
        <v>20</v>
      </c>
      <c r="C51" s="22">
        <v>0.75</v>
      </c>
      <c r="D51" s="14">
        <v>26.9</v>
      </c>
      <c r="E51" s="14">
        <v>2.6</v>
      </c>
      <c r="F51" s="23">
        <f t="shared" ref="F51:F64" si="6">(D51-2*E51)/(25.4*C51)-1</f>
        <v>0.13910761154855655</v>
      </c>
    </row>
    <row r="52" spans="2:7" x14ac:dyDescent="0.3">
      <c r="B52" s="14">
        <v>25</v>
      </c>
      <c r="C52" s="22">
        <v>1</v>
      </c>
      <c r="D52" s="14">
        <v>33.700000000000003</v>
      </c>
      <c r="E52" s="14">
        <v>2.6</v>
      </c>
      <c r="F52" s="23">
        <f t="shared" si="6"/>
        <v>0.12204724409448842</v>
      </c>
    </row>
    <row r="53" spans="2:7" x14ac:dyDescent="0.3">
      <c r="B53" s="14">
        <v>32</v>
      </c>
      <c r="C53" s="22">
        <v>1.25</v>
      </c>
      <c r="D53" s="14">
        <v>42.4</v>
      </c>
      <c r="E53" s="14">
        <v>2.6</v>
      </c>
      <c r="F53" s="23">
        <f t="shared" si="6"/>
        <v>0.17165354330708649</v>
      </c>
    </row>
    <row r="54" spans="2:7" x14ac:dyDescent="0.3">
      <c r="B54" s="14">
        <v>40</v>
      </c>
      <c r="C54" s="22">
        <v>1.5</v>
      </c>
      <c r="D54" s="14">
        <v>48.3</v>
      </c>
      <c r="E54" s="14">
        <v>2.6</v>
      </c>
      <c r="F54" s="23">
        <f t="shared" si="6"/>
        <v>0.13123359580052485</v>
      </c>
    </row>
    <row r="55" spans="2:7" x14ac:dyDescent="0.3">
      <c r="B55" s="14">
        <v>50</v>
      </c>
      <c r="C55" s="22">
        <v>2</v>
      </c>
      <c r="D55" s="14">
        <v>60.3</v>
      </c>
      <c r="E55" s="14">
        <v>2.9</v>
      </c>
      <c r="F55" s="23">
        <f t="shared" si="6"/>
        <v>7.2834645669291431E-2</v>
      </c>
    </row>
    <row r="56" spans="2:7" x14ac:dyDescent="0.3">
      <c r="B56" s="14">
        <v>65</v>
      </c>
      <c r="C56" s="22">
        <v>2.5</v>
      </c>
      <c r="D56" s="14">
        <v>76.099999999999994</v>
      </c>
      <c r="E56" s="14">
        <v>2.9</v>
      </c>
      <c r="F56" s="23">
        <f t="shared" si="6"/>
        <v>0.10708661417322829</v>
      </c>
    </row>
    <row r="57" spans="2:7" x14ac:dyDescent="0.3">
      <c r="B57" s="14">
        <v>80</v>
      </c>
      <c r="C57" s="22">
        <v>3</v>
      </c>
      <c r="D57" s="14">
        <v>88.9</v>
      </c>
      <c r="E57" s="14">
        <v>3.2</v>
      </c>
      <c r="F57" s="23">
        <f t="shared" si="6"/>
        <v>8.2677165354330784E-2</v>
      </c>
    </row>
    <row r="58" spans="2:7" x14ac:dyDescent="0.3">
      <c r="B58" s="14">
        <v>100</v>
      </c>
      <c r="C58" s="22">
        <v>4</v>
      </c>
      <c r="D58" s="14">
        <v>114.3</v>
      </c>
      <c r="E58" s="14">
        <v>3.6</v>
      </c>
      <c r="F58" s="23">
        <f t="shared" si="6"/>
        <v>5.4133858267716439E-2</v>
      </c>
    </row>
    <row r="59" spans="2:7" x14ac:dyDescent="0.3">
      <c r="B59" s="14">
        <v>125</v>
      </c>
      <c r="C59" s="22">
        <v>5</v>
      </c>
      <c r="D59" s="14">
        <v>139.69999999999999</v>
      </c>
      <c r="E59" s="14">
        <v>4</v>
      </c>
      <c r="F59" s="23">
        <f t="shared" si="6"/>
        <v>3.700787401574801E-2</v>
      </c>
    </row>
    <row r="60" spans="2:7" x14ac:dyDescent="0.3">
      <c r="B60" s="14">
        <v>150</v>
      </c>
      <c r="C60" s="22">
        <v>6</v>
      </c>
      <c r="D60" s="14">
        <v>168.3</v>
      </c>
      <c r="E60" s="14">
        <v>4.5</v>
      </c>
      <c r="F60" s="23">
        <f t="shared" si="6"/>
        <v>4.5275590551181244E-2</v>
      </c>
    </row>
    <row r="61" spans="2:7" x14ac:dyDescent="0.3">
      <c r="B61" s="14">
        <v>200</v>
      </c>
      <c r="C61" s="22">
        <v>8</v>
      </c>
      <c r="D61" s="14">
        <v>219.1</v>
      </c>
      <c r="E61" s="14">
        <v>5.9</v>
      </c>
      <c r="F61" s="23">
        <f t="shared" si="6"/>
        <v>2.0177165354330784E-2</v>
      </c>
    </row>
    <row r="62" spans="2:7" x14ac:dyDescent="0.3">
      <c r="B62" s="14">
        <v>250</v>
      </c>
      <c r="C62" s="22">
        <v>10</v>
      </c>
      <c r="D62" s="14">
        <v>273</v>
      </c>
      <c r="E62" s="14">
        <v>6.3</v>
      </c>
      <c r="F62" s="23">
        <f t="shared" si="6"/>
        <v>2.5196850393700787E-2</v>
      </c>
    </row>
    <row r="63" spans="2:7" x14ac:dyDescent="0.3">
      <c r="B63" s="14">
        <v>300</v>
      </c>
      <c r="C63" s="22">
        <v>12</v>
      </c>
      <c r="D63" s="14">
        <v>323.89999999999998</v>
      </c>
      <c r="E63" s="14">
        <v>7.1</v>
      </c>
      <c r="F63" s="23">
        <f t="shared" si="6"/>
        <v>1.6076115485564424E-2</v>
      </c>
    </row>
    <row r="64" spans="2:7" x14ac:dyDescent="0.3">
      <c r="B64" s="14">
        <v>350</v>
      </c>
      <c r="C64" s="22">
        <v>14</v>
      </c>
      <c r="D64" s="14">
        <v>355.6</v>
      </c>
      <c r="E64" s="14">
        <v>7.1</v>
      </c>
      <c r="F64" s="23">
        <f t="shared" si="6"/>
        <v>-3.9932508436445247E-2</v>
      </c>
    </row>
  </sheetData>
  <sheetProtection selectLockedCells="1" autoFilter="0"/>
  <mergeCells count="7">
    <mergeCell ref="B48:E48"/>
    <mergeCell ref="B3:H3"/>
    <mergeCell ref="K3:O3"/>
    <mergeCell ref="J34:J35"/>
    <mergeCell ref="K34:M34"/>
    <mergeCell ref="B28:D28"/>
    <mergeCell ref="F28:H2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06FA4-82EB-4AAE-8A0A-4E0E6BA063E3}">
  <sheetPr codeName="Sheet2"/>
  <dimension ref="B3:T263"/>
  <sheetViews>
    <sheetView topLeftCell="B18" zoomScale="97" zoomScaleNormal="111" workbookViewId="0">
      <selection activeCell="T7" sqref="T7"/>
    </sheetView>
  </sheetViews>
  <sheetFormatPr defaultRowHeight="14.4" x14ac:dyDescent="0.3"/>
  <cols>
    <col min="20" max="20" width="10.109375" customWidth="1"/>
  </cols>
  <sheetData>
    <row r="3" spans="2:19" x14ac:dyDescent="0.3">
      <c r="B3" s="30" t="s">
        <v>102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2"/>
      <c r="O3" s="30" t="s">
        <v>101</v>
      </c>
      <c r="P3" s="31"/>
      <c r="Q3" s="31"/>
      <c r="R3" s="31"/>
      <c r="S3" s="32"/>
    </row>
    <row r="4" spans="2:19" x14ac:dyDescent="0.3">
      <c r="B4" s="24" t="s">
        <v>98</v>
      </c>
      <c r="C4" s="24"/>
      <c r="D4" s="24"/>
      <c r="E4" s="24" t="s">
        <v>99</v>
      </c>
      <c r="F4" s="24"/>
      <c r="G4" s="24"/>
      <c r="H4" s="24" t="s">
        <v>105</v>
      </c>
      <c r="I4" s="24"/>
      <c r="J4" s="24"/>
      <c r="K4" s="24" t="s">
        <v>100</v>
      </c>
      <c r="L4" s="24"/>
      <c r="M4" s="24"/>
      <c r="O4" s="24" t="s">
        <v>105</v>
      </c>
      <c r="P4" s="24"/>
      <c r="Q4" s="24" t="s">
        <v>100</v>
      </c>
      <c r="R4" s="24"/>
      <c r="S4" s="1" t="s">
        <v>106</v>
      </c>
    </row>
    <row r="5" spans="2:19" x14ac:dyDescent="0.3">
      <c r="B5" s="1" t="s">
        <v>95</v>
      </c>
      <c r="C5" s="1" t="s">
        <v>97</v>
      </c>
      <c r="D5" s="1" t="s">
        <v>96</v>
      </c>
      <c r="E5" s="1" t="s">
        <v>95</v>
      </c>
      <c r="F5" s="1" t="s">
        <v>97</v>
      </c>
      <c r="G5" s="1" t="s">
        <v>96</v>
      </c>
      <c r="H5" s="1" t="s">
        <v>95</v>
      </c>
      <c r="I5" s="1" t="s">
        <v>97</v>
      </c>
      <c r="J5" s="1" t="s">
        <v>96</v>
      </c>
      <c r="K5" s="1" t="s">
        <v>95</v>
      </c>
      <c r="L5" s="1" t="s">
        <v>97</v>
      </c>
      <c r="M5" s="1" t="s">
        <v>96</v>
      </c>
      <c r="O5" s="1" t="s">
        <v>95</v>
      </c>
      <c r="P5" s="1" t="s">
        <v>96</v>
      </c>
      <c r="Q5" s="1" t="s">
        <v>95</v>
      </c>
      <c r="R5" s="1" t="s">
        <v>96</v>
      </c>
      <c r="S5" s="2" t="s">
        <v>107</v>
      </c>
    </row>
    <row r="6" spans="2:19" x14ac:dyDescent="0.3">
      <c r="B6" s="11" cm="1">
        <f t="array" ref="B6:D6">VALUE(_xlfn.TEXTSPLIT(MAIN_ANALYSIS!D5,","))</f>
        <v>16</v>
      </c>
      <c r="C6" s="11">
        <v>0</v>
      </c>
      <c r="D6" s="11">
        <v>0</v>
      </c>
      <c r="E6" s="11" cm="1">
        <f t="array" ref="E6:G6">VALUE(_xlfn.TEXTSPLIT(MAIN_ANALYSIS!E5,","))</f>
        <v>16</v>
      </c>
      <c r="F6" s="11">
        <v>6</v>
      </c>
      <c r="G6" s="11">
        <v>0</v>
      </c>
      <c r="H6" s="13" cm="1">
        <f t="array" ref="H6:J6">IF(NOT(MAIN_ANALYSIS!Q28=0),VALUE(_xlfn.TEXTSPLIT(MAIN_ANALYSIS!M5,",")),NA()&amp;{1,1,1})</f>
        <v>16</v>
      </c>
      <c r="I6" s="11">
        <v>0</v>
      </c>
      <c r="J6" s="11">
        <v>0</v>
      </c>
      <c r="K6" s="13" t="e" cm="1">
        <f t="array" ref="K6:M6">IF(MAIN_ANALYSIS!Q28=0,VALUE(_xlfn.TEXTSPLIT(MAIN_ANALYSIS!M5,",")),NA()&amp;{1,1,1})</f>
        <v>#N/A</v>
      </c>
      <c r="L6" s="13" t="e">
        <v>#N/A</v>
      </c>
      <c r="M6" s="13" t="e">
        <v>#N/A</v>
      </c>
      <c r="O6" s="3">
        <f>IF(ISNA(H6),NA(),COS($I$29)*COS($J$29)*H6 + (COS($J$29)*SIN($H$29)*SIN($I$29) - COS($H$29)*SIN($J$29))*I6 + (SIN($H$29)*SIN($J$29) + COS($H$29)*COS($J$29)*SIN($I$29))*J6)</f>
        <v>13.856406460551019</v>
      </c>
      <c r="P6" s="3">
        <f>IF(ISNA(H6),NA(),COS($I$29)*SIN($J$29)*H6 + (COS($H$29)*COS($J$29) + SIN($H$29)*SIN($I$29)*SIN($J$29))*I6 + (COS($H$29)*SIN($I$29)*SIN($J$29) - COS($J$29)*SIN($H$29))*J6)</f>
        <v>0</v>
      </c>
      <c r="Q6" s="3" t="e">
        <f>IF(ISNA(K6),NA(),COS($I$29)*COS($J$29)*K6 + (COS($J$29)*SIN($H$29)*SIN($I$29) - COS($H$29)*SIN($J$29))*L6 + (SIN($H$29)*SIN($J$29) + COS($H$29)*COS($J$29)*SIN($I$29))*M6)</f>
        <v>#N/A</v>
      </c>
      <c r="R6" s="3" t="e">
        <f>IF(ISNA(K6),NA(),COS($I$29)*SIN($J$29)*K6 + (COS($H$29)*COS($J$29) + SIN($H$29)*SIN($I$29)*SIN($J$29))*L6 + (COS($H$29)*SIN($I$29)*SIN($J$29) - COS($J$29)*SIN($H$29))*M6)</f>
        <v>#N/A</v>
      </c>
      <c r="S6" s="3" t="str">
        <f>MAIN_ANALYSIS!L5</f>
        <v>A</v>
      </c>
    </row>
    <row r="7" spans="2:19" x14ac:dyDescent="0.3">
      <c r="B7" s="11" cm="1">
        <f t="array" ref="B7:D7">VALUE(_xlfn.TEXTSPLIT(MAIN_ANALYSIS!D6,","))</f>
        <v>16</v>
      </c>
      <c r="C7" s="11">
        <v>6</v>
      </c>
      <c r="D7" s="11">
        <v>0</v>
      </c>
      <c r="E7" s="11" cm="1">
        <f t="array" ref="E7:G7">VALUE(_xlfn.TEXTSPLIT(MAIN_ANALYSIS!E6,","))</f>
        <v>16</v>
      </c>
      <c r="F7" s="11">
        <v>6</v>
      </c>
      <c r="G7" s="11">
        <v>3.5</v>
      </c>
      <c r="H7" s="11" t="e" cm="1">
        <f t="array" ref="H7:J7">IF(NOT(MAIN_ANALYSIS!Q29=0),VALUE(_xlfn.TEXTSPLIT(MAIN_ANALYSIS!M6,",")),NA()&amp;{1,1,1})</f>
        <v>#N/A</v>
      </c>
      <c r="I7" s="11" t="e">
        <v>#N/A</v>
      </c>
      <c r="J7" s="11" t="e">
        <v>#N/A</v>
      </c>
      <c r="K7" s="11" cm="1">
        <f t="array" ref="K7:M7">IF(MAIN_ANALYSIS!Q29=0,VALUE(_xlfn.TEXTSPLIT(MAIN_ANALYSIS!M6,",")),NA()&amp;{1,1,1})</f>
        <v>16</v>
      </c>
      <c r="L7" s="11">
        <v>6</v>
      </c>
      <c r="M7" s="11">
        <v>0</v>
      </c>
      <c r="O7" s="4" t="e">
        <f t="shared" ref="O7:O22" si="0">IF(ISNA(H7),NA(),COS($I$29)*COS($J$29)*H7 + (COS($J$29)*SIN($H$29)*SIN($I$29) - COS($H$29)*SIN($J$29))*I7 + (SIN($H$29)*SIN($J$29) + COS($H$29)*COS($J$29)*SIN($I$29))*J7)</f>
        <v>#N/A</v>
      </c>
      <c r="P7" s="4" t="e">
        <f t="shared" ref="P7:P22" si="1">IF(ISNA(H7),NA(),COS($I$29)*SIN($J$29)*H7 + (COS($H$29)*COS($J$29) + SIN($H$29)*SIN($I$29)*SIN($J$29))*I7 + (COS($H$29)*SIN($I$29)*SIN($J$29) - COS($J$29)*SIN($H$29))*J7)</f>
        <v>#N/A</v>
      </c>
      <c r="Q7" s="4">
        <f t="shared" ref="Q7:Q22" si="2">IF(ISNA(K7),NA(),COS($I$29)*COS($J$29)*K7 + (COS($J$29)*SIN($H$29)*SIN($I$29) - COS($H$29)*SIN($J$29))*L7 + (SIN($H$29)*SIN($J$29) + COS($H$29)*COS($J$29)*SIN($I$29))*M7)</f>
        <v>16.810829719587645</v>
      </c>
      <c r="R7" s="4">
        <f t="shared" ref="R7:R22" si="3">IF(ISNA(K7),NA(),COS($I$29)*SIN($J$29)*K7 + (COS($H$29)*COS($J$29) + SIN($H$29)*SIN($I$29)*SIN($J$29))*L7 + (COS($H$29)*SIN($I$29)*SIN($J$29) - COS($J$29)*SIN($H$29))*M7)</f>
        <v>1.0418890660015825</v>
      </c>
      <c r="S7" s="4" t="str">
        <f>MAIN_ANALYSIS!L6</f>
        <v>B</v>
      </c>
    </row>
    <row r="8" spans="2:19" x14ac:dyDescent="0.3">
      <c r="B8" s="11" cm="1">
        <f t="array" ref="B8:D8">VALUE(_xlfn.TEXTSPLIT(MAIN_ANALYSIS!D7,","))</f>
        <v>16</v>
      </c>
      <c r="C8" s="11">
        <v>6</v>
      </c>
      <c r="D8" s="11">
        <v>3.5</v>
      </c>
      <c r="E8" s="11" cm="1">
        <f t="array" ref="E8:G8">VALUE(_xlfn.TEXTSPLIT(MAIN_ANALYSIS!E7,","))</f>
        <v>0</v>
      </c>
      <c r="F8" s="11">
        <v>6</v>
      </c>
      <c r="G8" s="11">
        <v>3.5</v>
      </c>
      <c r="H8" s="11" t="e" cm="1">
        <f t="array" ref="H8:J8">IF(NOT(MAIN_ANALYSIS!Q30=0),VALUE(_xlfn.TEXTSPLIT(MAIN_ANALYSIS!M7,",")),NA()&amp;{1,1,1})</f>
        <v>#N/A</v>
      </c>
      <c r="I8" s="11" t="e">
        <v>#N/A</v>
      </c>
      <c r="J8" s="11" t="e">
        <v>#N/A</v>
      </c>
      <c r="K8" s="11" cm="1">
        <f t="array" ref="K8:M8">IF(MAIN_ANALYSIS!Q30=0,VALUE(_xlfn.TEXTSPLIT(MAIN_ANALYSIS!M7,",")),NA()&amp;{1,1,1})</f>
        <v>16</v>
      </c>
      <c r="L8" s="11">
        <v>6</v>
      </c>
      <c r="M8" s="11">
        <v>3.5</v>
      </c>
      <c r="O8" s="4" t="e">
        <f t="shared" si="0"/>
        <v>#N/A</v>
      </c>
      <c r="P8" s="4" t="e">
        <f t="shared" si="1"/>
        <v>#N/A</v>
      </c>
      <c r="Q8" s="4">
        <f t="shared" si="2"/>
        <v>16.506945408670518</v>
      </c>
      <c r="R8" s="4">
        <f t="shared" si="3"/>
        <v>4.4887162015443103</v>
      </c>
      <c r="S8" s="4" t="str">
        <f>MAIN_ANALYSIS!L7</f>
        <v>C</v>
      </c>
    </row>
    <row r="9" spans="2:19" x14ac:dyDescent="0.3">
      <c r="B9" s="11" cm="1">
        <f t="array" ref="B9:D9">VALUE(_xlfn.TEXTSPLIT(MAIN_ANALYSIS!D8,","))</f>
        <v>0</v>
      </c>
      <c r="C9" s="11">
        <v>6</v>
      </c>
      <c r="D9" s="11">
        <v>3.5</v>
      </c>
      <c r="E9" s="11" cm="1">
        <f t="array" ref="E9:G9">VALUE(_xlfn.TEXTSPLIT(MAIN_ANALYSIS!E8,","))</f>
        <v>0</v>
      </c>
      <c r="F9" s="11">
        <v>12</v>
      </c>
      <c r="G9" s="11">
        <v>3.5</v>
      </c>
      <c r="H9" s="11" cm="1">
        <f t="array" ref="H9:J9">IF(NOT(MAIN_ANALYSIS!Q31=0),VALUE(_xlfn.TEXTSPLIT(MAIN_ANALYSIS!M8,",")),NA()&amp;{1,1,1})</f>
        <v>0</v>
      </c>
      <c r="I9" s="11">
        <v>6</v>
      </c>
      <c r="J9" s="11">
        <v>3.5</v>
      </c>
      <c r="K9" s="11" t="e" cm="1">
        <f t="array" ref="K9:M9">IF(MAIN_ANALYSIS!Q31=0,VALUE(_xlfn.TEXTSPLIT(MAIN_ANALYSIS!M8,",")),NA()&amp;{1,1,1})</f>
        <v>#N/A</v>
      </c>
      <c r="L9" s="11" t="e">
        <v>#N/A</v>
      </c>
      <c r="M9" s="11" t="e">
        <v>#N/A</v>
      </c>
      <c r="O9" s="4">
        <f t="shared" si="0"/>
        <v>2.6505389481194954</v>
      </c>
      <c r="P9" s="4">
        <f t="shared" si="1"/>
        <v>4.4887162015443103</v>
      </c>
      <c r="Q9" s="4" t="e">
        <f t="shared" si="2"/>
        <v>#N/A</v>
      </c>
      <c r="R9" s="4" t="e">
        <f t="shared" si="3"/>
        <v>#N/A</v>
      </c>
      <c r="S9" s="4" t="str">
        <f>MAIN_ANALYSIS!L8</f>
        <v>D</v>
      </c>
    </row>
    <row r="10" spans="2:19" x14ac:dyDescent="0.3">
      <c r="B10" s="11" cm="1">
        <f t="array" ref="B10:D10">VALUE(_xlfn.TEXTSPLIT(MAIN_ANALYSIS!D9,","))</f>
        <v>0</v>
      </c>
      <c r="C10" s="11">
        <v>12</v>
      </c>
      <c r="D10" s="11">
        <v>3.5</v>
      </c>
      <c r="E10" s="11" cm="1">
        <f t="array" ref="E10:G10">VALUE(_xlfn.TEXTSPLIT(MAIN_ANALYSIS!E9,","))</f>
        <v>0</v>
      </c>
      <c r="F10" s="11">
        <v>18</v>
      </c>
      <c r="G10" s="11">
        <v>3.5</v>
      </c>
      <c r="H10" s="11" cm="1">
        <f t="array" ref="H10:J10">IF(NOT(MAIN_ANALYSIS!Q32=0),VALUE(_xlfn.TEXTSPLIT(MAIN_ANALYSIS!M9,",")),NA()&amp;{1,1,1})</f>
        <v>0</v>
      </c>
      <c r="I10" s="11">
        <v>12</v>
      </c>
      <c r="J10" s="11">
        <v>3.5</v>
      </c>
      <c r="K10" s="11" t="e" cm="1">
        <f t="array" ref="K10:M10">IF(MAIN_ANALYSIS!Q32=0,VALUE(_xlfn.TEXTSPLIT(MAIN_ANALYSIS!M9,",")),NA()&amp;{1,1,1})</f>
        <v>#N/A</v>
      </c>
      <c r="L10" s="11" t="e">
        <v>#N/A</v>
      </c>
      <c r="M10" s="11" t="e">
        <v>#N/A</v>
      </c>
      <c r="O10" s="4">
        <f t="shared" si="0"/>
        <v>5.6049622071561185</v>
      </c>
      <c r="P10" s="4">
        <f t="shared" si="1"/>
        <v>5.5306052675458925</v>
      </c>
      <c r="Q10" s="4" t="e">
        <f t="shared" si="2"/>
        <v>#N/A</v>
      </c>
      <c r="R10" s="4" t="e">
        <f t="shared" si="3"/>
        <v>#N/A</v>
      </c>
      <c r="S10" s="4" t="str">
        <f>MAIN_ANALYSIS!L9</f>
        <v>E</v>
      </c>
    </row>
    <row r="11" spans="2:19" x14ac:dyDescent="0.3">
      <c r="B11" s="11" cm="1">
        <f t="array" ref="B11:D11">VALUE(_xlfn.TEXTSPLIT(MAIN_ANALYSIS!D10,","))</f>
        <v>0</v>
      </c>
      <c r="C11" s="11">
        <v>18</v>
      </c>
      <c r="D11" s="11">
        <v>3.5</v>
      </c>
      <c r="E11" s="11" cm="1">
        <f t="array" ref="E11:G11">VALUE(_xlfn.TEXTSPLIT(MAIN_ANALYSIS!E10,","))</f>
        <v>16</v>
      </c>
      <c r="F11" s="11">
        <v>18</v>
      </c>
      <c r="G11" s="11">
        <v>3.5</v>
      </c>
      <c r="H11" s="11" cm="1">
        <f t="array" ref="H11:J11">IF(NOT(MAIN_ANALYSIS!Q33=0),VALUE(_xlfn.TEXTSPLIT(MAIN_ANALYSIS!M10,",")),NA()&amp;{1,1,1})</f>
        <v>0</v>
      </c>
      <c r="I11" s="11">
        <v>18</v>
      </c>
      <c r="J11" s="11">
        <v>3.5</v>
      </c>
      <c r="K11" s="11" t="e" cm="1">
        <f t="array" ref="K11:M11">IF(MAIN_ANALYSIS!Q33=0,VALUE(_xlfn.TEXTSPLIT(MAIN_ANALYSIS!M10,",")),NA()&amp;{1,1,1})</f>
        <v>#N/A</v>
      </c>
      <c r="L11" s="11" t="e">
        <v>#N/A</v>
      </c>
      <c r="M11" s="11" t="e">
        <v>#N/A</v>
      </c>
      <c r="O11" s="4">
        <f t="shared" si="0"/>
        <v>8.559385466192742</v>
      </c>
      <c r="P11" s="4">
        <f t="shared" si="1"/>
        <v>6.5724943335474757</v>
      </c>
      <c r="Q11" s="4" t="e">
        <f t="shared" si="2"/>
        <v>#N/A</v>
      </c>
      <c r="R11" s="4" t="e">
        <f t="shared" si="3"/>
        <v>#N/A</v>
      </c>
      <c r="S11" s="4" t="str">
        <f>MAIN_ANALYSIS!L10</f>
        <v>F</v>
      </c>
    </row>
    <row r="12" spans="2:19" x14ac:dyDescent="0.3">
      <c r="B12" s="11" cm="1">
        <f t="array" ref="B12:D12">VALUE(_xlfn.TEXTSPLIT(MAIN_ANALYSIS!D11,","))</f>
        <v>16</v>
      </c>
      <c r="C12" s="11">
        <v>18</v>
      </c>
      <c r="D12" s="11">
        <v>3.5</v>
      </c>
      <c r="E12" s="11" cm="1">
        <f t="array" ref="E12:G12">VALUE(_xlfn.TEXTSPLIT(MAIN_ANALYSIS!E11,","))</f>
        <v>32</v>
      </c>
      <c r="F12" s="11">
        <v>18</v>
      </c>
      <c r="G12" s="11">
        <v>3.5</v>
      </c>
      <c r="H12" s="11" cm="1">
        <f t="array" ref="H12:J12">IF(NOT(MAIN_ANALYSIS!Q34=0),VALUE(_xlfn.TEXTSPLIT(MAIN_ANALYSIS!M11,",")),NA()&amp;{1,1,1})</f>
        <v>16</v>
      </c>
      <c r="I12" s="11">
        <v>18</v>
      </c>
      <c r="J12" s="11">
        <v>3.5</v>
      </c>
      <c r="K12" s="11" t="e" cm="1">
        <f t="array" ref="K12:M12">IF(MAIN_ANALYSIS!Q34=0,VALUE(_xlfn.TEXTSPLIT(MAIN_ANALYSIS!M11,",")),NA()&amp;{1,1,1})</f>
        <v>#N/A</v>
      </c>
      <c r="L12" s="11" t="e">
        <v>#N/A</v>
      </c>
      <c r="M12" s="11" t="e">
        <v>#N/A</v>
      </c>
      <c r="O12" s="4">
        <f t="shared" si="0"/>
        <v>22.415791926743765</v>
      </c>
      <c r="P12" s="4">
        <f t="shared" si="1"/>
        <v>6.5724943335474757</v>
      </c>
      <c r="Q12" s="4" t="e">
        <f t="shared" si="2"/>
        <v>#N/A</v>
      </c>
      <c r="R12" s="4" t="e">
        <f t="shared" si="3"/>
        <v>#N/A</v>
      </c>
      <c r="S12" s="4" t="str">
        <f>MAIN_ANALYSIS!L11</f>
        <v>G</v>
      </c>
    </row>
    <row r="13" spans="2:19" x14ac:dyDescent="0.3">
      <c r="B13" s="11" cm="1">
        <f t="array" ref="B13:D13">VALUE(_xlfn.TEXTSPLIT(MAIN_ANALYSIS!D12,","))</f>
        <v>32</v>
      </c>
      <c r="C13" s="11">
        <v>18</v>
      </c>
      <c r="D13" s="11">
        <v>3.5</v>
      </c>
      <c r="E13" s="11" cm="1">
        <f t="array" ref="E13:G13">VALUE(_xlfn.TEXTSPLIT(MAIN_ANALYSIS!E12,","))</f>
        <v>32</v>
      </c>
      <c r="F13" s="11">
        <v>12</v>
      </c>
      <c r="G13" s="11">
        <v>3.5</v>
      </c>
      <c r="H13" s="11" cm="1">
        <f t="array" ref="H13:J13">IF(NOT(MAIN_ANALYSIS!Q35=0),VALUE(_xlfn.TEXTSPLIT(MAIN_ANALYSIS!M12,",")),NA()&amp;{1,1,1})</f>
        <v>32</v>
      </c>
      <c r="I13" s="11">
        <v>18</v>
      </c>
      <c r="J13" s="11">
        <v>3.5</v>
      </c>
      <c r="K13" s="11" t="e" cm="1">
        <f t="array" ref="K13:M13">IF(MAIN_ANALYSIS!Q35=0,VALUE(_xlfn.TEXTSPLIT(MAIN_ANALYSIS!M12,",")),NA()&amp;{1,1,1})</f>
        <v>#N/A</v>
      </c>
      <c r="L13" s="11" t="e">
        <v>#N/A</v>
      </c>
      <c r="M13" s="11" t="e">
        <v>#N/A</v>
      </c>
      <c r="O13" s="4">
        <f t="shared" si="0"/>
        <v>36.272198387294779</v>
      </c>
      <c r="P13" s="4">
        <f t="shared" si="1"/>
        <v>6.5724943335474757</v>
      </c>
      <c r="Q13" s="4" t="e">
        <f t="shared" si="2"/>
        <v>#N/A</v>
      </c>
      <c r="R13" s="4" t="e">
        <f t="shared" si="3"/>
        <v>#N/A</v>
      </c>
      <c r="S13" s="4" t="str">
        <f>MAIN_ANALYSIS!L12</f>
        <v>H</v>
      </c>
    </row>
    <row r="14" spans="2:19" x14ac:dyDescent="0.3">
      <c r="B14" s="11" cm="1">
        <f t="array" ref="B14:D14">VALUE(_xlfn.TEXTSPLIT(MAIN_ANALYSIS!D13,","))</f>
        <v>32</v>
      </c>
      <c r="C14" s="11">
        <v>12</v>
      </c>
      <c r="D14" s="11">
        <v>3.5</v>
      </c>
      <c r="E14" s="11" cm="1">
        <f t="array" ref="E14:G14">VALUE(_xlfn.TEXTSPLIT(MAIN_ANALYSIS!E13,","))</f>
        <v>32</v>
      </c>
      <c r="F14" s="11">
        <v>6</v>
      </c>
      <c r="G14" s="11">
        <v>3.5</v>
      </c>
      <c r="H14" s="11" cm="1">
        <f t="array" ref="H14:J14">IF(NOT(MAIN_ANALYSIS!Q36=0),VALUE(_xlfn.TEXTSPLIT(MAIN_ANALYSIS!M13,",")),NA()&amp;{1,1,1})</f>
        <v>32</v>
      </c>
      <c r="I14" s="11">
        <v>12</v>
      </c>
      <c r="J14" s="11">
        <v>3.5</v>
      </c>
      <c r="K14" s="11" t="e" cm="1">
        <f t="array" ref="K14:M14">IF(MAIN_ANALYSIS!Q36=0,VALUE(_xlfn.TEXTSPLIT(MAIN_ANALYSIS!M13,",")),NA()&amp;{1,1,1})</f>
        <v>#N/A</v>
      </c>
      <c r="L14" s="11" t="e">
        <v>#N/A</v>
      </c>
      <c r="M14" s="11" t="e">
        <v>#N/A</v>
      </c>
      <c r="O14" s="4">
        <f t="shared" si="0"/>
        <v>33.317775128258162</v>
      </c>
      <c r="P14" s="4">
        <f t="shared" si="1"/>
        <v>5.5306052675458925</v>
      </c>
      <c r="Q14" s="4" t="e">
        <f t="shared" si="2"/>
        <v>#N/A</v>
      </c>
      <c r="R14" s="4" t="e">
        <f t="shared" si="3"/>
        <v>#N/A</v>
      </c>
      <c r="S14" s="4" t="str">
        <f>MAIN_ANALYSIS!L13</f>
        <v>I</v>
      </c>
    </row>
    <row r="15" spans="2:19" x14ac:dyDescent="0.3">
      <c r="B15" s="11" cm="1">
        <f t="array" ref="B15:D15">VALUE(_xlfn.TEXTSPLIT(MAIN_ANALYSIS!D14,","))</f>
        <v>32</v>
      </c>
      <c r="C15" s="11">
        <v>6</v>
      </c>
      <c r="D15" s="11">
        <v>3.5</v>
      </c>
      <c r="E15" s="11" cm="1">
        <f t="array" ref="E15:G15">VALUE(_xlfn.TEXTSPLIT(MAIN_ANALYSIS!E14,","))</f>
        <v>16</v>
      </c>
      <c r="F15" s="11">
        <v>6</v>
      </c>
      <c r="G15" s="11">
        <v>3.5</v>
      </c>
      <c r="H15" s="11" cm="1">
        <f t="array" ref="H15:J15">IF(NOT(MAIN_ANALYSIS!Q37=0),VALUE(_xlfn.TEXTSPLIT(MAIN_ANALYSIS!M14,",")),NA()&amp;{1,1,1})</f>
        <v>32</v>
      </c>
      <c r="I15" s="11">
        <v>6</v>
      </c>
      <c r="J15" s="11">
        <v>3.5</v>
      </c>
      <c r="K15" s="11" t="e" cm="1">
        <f t="array" ref="K15:M15">IF(MAIN_ANALYSIS!Q37=0,VALUE(_xlfn.TEXTSPLIT(MAIN_ANALYSIS!M14,",")),NA()&amp;{1,1,1})</f>
        <v>#N/A</v>
      </c>
      <c r="L15" s="11" t="e">
        <v>#N/A</v>
      </c>
      <c r="M15" s="11" t="e">
        <v>#N/A</v>
      </c>
      <c r="O15" s="4">
        <f t="shared" si="0"/>
        <v>30.363351869221535</v>
      </c>
      <c r="P15" s="4">
        <f t="shared" si="1"/>
        <v>4.4887162015443103</v>
      </c>
      <c r="Q15" s="4" t="e">
        <f t="shared" si="2"/>
        <v>#N/A</v>
      </c>
      <c r="R15" s="4" t="e">
        <f t="shared" si="3"/>
        <v>#N/A</v>
      </c>
      <c r="S15" s="4" t="str">
        <f>MAIN_ANALYSIS!L14</f>
        <v>J</v>
      </c>
    </row>
    <row r="16" spans="2:19" x14ac:dyDescent="0.3">
      <c r="B16" s="11" cm="1">
        <f t="array" ref="B16:D16">VALUE(_xlfn.TEXTSPLIT(MAIN_ANALYSIS!D15,","))</f>
        <v>16</v>
      </c>
      <c r="C16" s="11">
        <v>6</v>
      </c>
      <c r="D16" s="11">
        <v>3.5</v>
      </c>
      <c r="E16" s="11" cm="1">
        <f t="array" ref="E16:G16">VALUE(_xlfn.TEXTSPLIT(MAIN_ANALYSIS!E15,","))</f>
        <v>16</v>
      </c>
      <c r="F16" s="11">
        <v>12</v>
      </c>
      <c r="G16" s="11">
        <v>3.5</v>
      </c>
      <c r="H16" s="11" cm="1">
        <f t="array" ref="H16:J16">IF(NOT(MAIN_ANALYSIS!Q38=0),VALUE(_xlfn.TEXTSPLIT(MAIN_ANALYSIS!M15,",")),NA()&amp;{1,1,1})</f>
        <v>16</v>
      </c>
      <c r="I16" s="11">
        <v>12</v>
      </c>
      <c r="J16" s="11">
        <v>3.5</v>
      </c>
      <c r="K16" s="11" t="e" cm="1">
        <f t="array" ref="K16:M16">IF(MAIN_ANALYSIS!Q38=0,VALUE(_xlfn.TEXTSPLIT(MAIN_ANALYSIS!M15,",")),NA()&amp;{1,1,1})</f>
        <v>#N/A</v>
      </c>
      <c r="L16" s="11" t="e">
        <v>#N/A</v>
      </c>
      <c r="M16" s="11" t="e">
        <v>#N/A</v>
      </c>
      <c r="O16" s="4">
        <f t="shared" si="0"/>
        <v>19.461368667707141</v>
      </c>
      <c r="P16" s="4">
        <f t="shared" si="1"/>
        <v>5.5306052675458925</v>
      </c>
      <c r="Q16" s="4" t="e">
        <f t="shared" si="2"/>
        <v>#N/A</v>
      </c>
      <c r="R16" s="4" t="e">
        <f t="shared" si="3"/>
        <v>#N/A</v>
      </c>
      <c r="S16" s="4" t="str">
        <f>MAIN_ANALYSIS!L15</f>
        <v>K</v>
      </c>
    </row>
    <row r="17" spans="2:20" x14ac:dyDescent="0.3">
      <c r="B17" s="11" cm="1">
        <f t="array" ref="B17:D17">VALUE(_xlfn.TEXTSPLIT(MAIN_ANALYSIS!D16,","))</f>
        <v>16</v>
      </c>
      <c r="C17" s="11">
        <v>12</v>
      </c>
      <c r="D17" s="11">
        <v>3.5</v>
      </c>
      <c r="E17" s="11" cm="1">
        <f t="array" ref="E17:G17">VALUE(_xlfn.TEXTSPLIT(MAIN_ANALYSIS!E16,","))</f>
        <v>16</v>
      </c>
      <c r="F17" s="11">
        <v>18</v>
      </c>
      <c r="G17" s="11">
        <v>3.5</v>
      </c>
      <c r="H17" s="11" t="e" cm="1">
        <f t="array" ref="H17:J17">IF(NOT(MAIN_ANALYSIS!Q39=0),VALUE(_xlfn.TEXTSPLIT(MAIN_ANALYSIS!M16,",")),NA()&amp;{1,1,1})</f>
        <v>#N/A</v>
      </c>
      <c r="I17" s="11" t="e">
        <v>#N/A</v>
      </c>
      <c r="J17" s="11" t="e">
        <v>#N/A</v>
      </c>
      <c r="K17" s="11" cm="1">
        <f t="array" ref="K17:M17">IF(MAIN_ANALYSIS!Q39=0,VALUE(_xlfn.TEXTSPLIT(MAIN_ANALYSIS!M16,",")),NA()&amp;{1,1,1})</f>
        <v>16</v>
      </c>
      <c r="L17" s="11">
        <v>6</v>
      </c>
      <c r="M17" s="11">
        <v>6.5</v>
      </c>
      <c r="O17" s="4" t="e">
        <f t="shared" si="0"/>
        <v>#N/A</v>
      </c>
      <c r="P17" s="4" t="e">
        <f t="shared" si="1"/>
        <v>#N/A</v>
      </c>
      <c r="Q17" s="4">
        <f t="shared" si="2"/>
        <v>16.246473142170121</v>
      </c>
      <c r="R17" s="4">
        <f t="shared" si="3"/>
        <v>7.4431394605809347</v>
      </c>
      <c r="S17" s="4" t="str">
        <f>MAIN_ANALYSIS!L16</f>
        <v>L</v>
      </c>
    </row>
    <row r="18" spans="2:20" x14ac:dyDescent="0.3">
      <c r="B18" s="11" cm="1">
        <f t="array" ref="B18:D18">VALUE(_xlfn.TEXTSPLIT(MAIN_ANALYSIS!D17,","))</f>
        <v>16</v>
      </c>
      <c r="C18" s="11">
        <v>6</v>
      </c>
      <c r="D18" s="11">
        <v>3.5</v>
      </c>
      <c r="E18" s="11" cm="1">
        <f t="array" ref="E18:G18">VALUE(_xlfn.TEXTSPLIT(MAIN_ANALYSIS!E17,","))</f>
        <v>16</v>
      </c>
      <c r="F18" s="11">
        <v>6</v>
      </c>
      <c r="G18" s="11">
        <v>6.5</v>
      </c>
      <c r="H18" s="11" cm="1">
        <f t="array" ref="H18:J18">IF(NOT(MAIN_ANALYSIS!Q40=0),VALUE(_xlfn.TEXTSPLIT(MAIN_ANALYSIS!M17,",")),NA()&amp;{1,1,1})</f>
        <v>0</v>
      </c>
      <c r="I18" s="11">
        <v>6</v>
      </c>
      <c r="J18" s="11">
        <v>6.5</v>
      </c>
      <c r="K18" s="11" t="e" cm="1">
        <f t="array" ref="K18:M18">IF(MAIN_ANALYSIS!Q40=0,VALUE(_xlfn.TEXTSPLIT(MAIN_ANALYSIS!M17,",")),NA()&amp;{1,1,1})</f>
        <v>#N/A</v>
      </c>
      <c r="L18" s="11" t="e">
        <v>#N/A</v>
      </c>
      <c r="M18" s="11" t="e">
        <v>#N/A</v>
      </c>
      <c r="O18" s="4">
        <f t="shared" si="0"/>
        <v>2.3900666816190999</v>
      </c>
      <c r="P18" s="4">
        <f t="shared" si="1"/>
        <v>7.4431394605809347</v>
      </c>
      <c r="Q18" s="4" t="e">
        <f t="shared" si="2"/>
        <v>#N/A</v>
      </c>
      <c r="R18" s="4" t="e">
        <f t="shared" si="3"/>
        <v>#N/A</v>
      </c>
      <c r="S18" s="4" t="str">
        <f>MAIN_ANALYSIS!L17</f>
        <v>M</v>
      </c>
    </row>
    <row r="19" spans="2:20" x14ac:dyDescent="0.3">
      <c r="B19" s="11" cm="1">
        <f t="array" ref="B19:D19">VALUE(_xlfn.TEXTSPLIT(MAIN_ANALYSIS!D18,","))</f>
        <v>16</v>
      </c>
      <c r="C19" s="11">
        <v>6</v>
      </c>
      <c r="D19" s="11">
        <v>6.5</v>
      </c>
      <c r="E19" s="11" cm="1">
        <f t="array" ref="E19:G19">VALUE(_xlfn.TEXTSPLIT(MAIN_ANALYSIS!E18,","))</f>
        <v>0</v>
      </c>
      <c r="F19" s="11">
        <v>6</v>
      </c>
      <c r="G19" s="11">
        <v>6.5</v>
      </c>
      <c r="H19" s="11" cm="1">
        <f t="array" ref="H19:J19">IF(NOT(MAIN_ANALYSIS!Q41=0),VALUE(_xlfn.TEXTSPLIT(MAIN_ANALYSIS!M18,",")),NA()&amp;{1,1,1})</f>
        <v>0</v>
      </c>
      <c r="I19" s="11">
        <v>12</v>
      </c>
      <c r="J19" s="11">
        <v>6.5</v>
      </c>
      <c r="K19" s="11" t="e" cm="1">
        <f t="array" ref="K19:M19">IF(MAIN_ANALYSIS!Q41=0,VALUE(_xlfn.TEXTSPLIT(MAIN_ANALYSIS!M18,",")),NA()&amp;{1,1,1})</f>
        <v>#N/A</v>
      </c>
      <c r="L19" s="11" t="e">
        <v>#N/A</v>
      </c>
      <c r="M19" s="11" t="e">
        <v>#N/A</v>
      </c>
      <c r="O19" s="4">
        <f t="shared" si="0"/>
        <v>5.3444899406557234</v>
      </c>
      <c r="P19" s="4">
        <f t="shared" si="1"/>
        <v>8.4850285265825178</v>
      </c>
      <c r="Q19" s="4" t="e">
        <f t="shared" si="2"/>
        <v>#N/A</v>
      </c>
      <c r="R19" s="4" t="e">
        <f t="shared" si="3"/>
        <v>#N/A</v>
      </c>
      <c r="S19" s="4" t="str">
        <f>MAIN_ANALYSIS!L18</f>
        <v>N</v>
      </c>
    </row>
    <row r="20" spans="2:20" x14ac:dyDescent="0.3">
      <c r="B20" s="11" cm="1">
        <f t="array" ref="B20:D20">VALUE(_xlfn.TEXTSPLIT(MAIN_ANALYSIS!D19,","))</f>
        <v>0</v>
      </c>
      <c r="C20" s="11">
        <v>6</v>
      </c>
      <c r="D20" s="11">
        <v>6.5</v>
      </c>
      <c r="E20" s="11" cm="1">
        <f t="array" ref="E20:G20">VALUE(_xlfn.TEXTSPLIT(MAIN_ANALYSIS!E19,","))</f>
        <v>0</v>
      </c>
      <c r="F20" s="11">
        <v>12</v>
      </c>
      <c r="G20" s="11">
        <v>6.5</v>
      </c>
      <c r="H20" s="11" cm="1">
        <f t="array" ref="H20:J20">IF(NOT(MAIN_ANALYSIS!Q42=0),VALUE(_xlfn.TEXTSPLIT(MAIN_ANALYSIS!M19,",")),NA()&amp;{1,1,1})</f>
        <v>0</v>
      </c>
      <c r="I20" s="11">
        <v>18</v>
      </c>
      <c r="J20" s="11">
        <v>6.5</v>
      </c>
      <c r="K20" s="11" t="e" cm="1">
        <f t="array" ref="K20:M20">IF(MAIN_ANALYSIS!Q42=0,VALUE(_xlfn.TEXTSPLIT(MAIN_ANALYSIS!M19,",")),NA()&amp;{1,1,1})</f>
        <v>#N/A</v>
      </c>
      <c r="L20" s="11" t="e">
        <v>#N/A</v>
      </c>
      <c r="M20" s="11" t="e">
        <v>#N/A</v>
      </c>
      <c r="O20" s="4">
        <f t="shared" si="0"/>
        <v>8.2989131996923469</v>
      </c>
      <c r="P20" s="4">
        <f t="shared" si="1"/>
        <v>9.5269175925841001</v>
      </c>
      <c r="Q20" s="4" t="e">
        <f t="shared" si="2"/>
        <v>#N/A</v>
      </c>
      <c r="R20" s="4" t="e">
        <f t="shared" si="3"/>
        <v>#N/A</v>
      </c>
      <c r="S20" s="4" t="str">
        <f>MAIN_ANALYSIS!L19</f>
        <v>O</v>
      </c>
    </row>
    <row r="21" spans="2:20" x14ac:dyDescent="0.3">
      <c r="B21" s="11" cm="1">
        <f t="array" ref="B21:D21">VALUE(_xlfn.TEXTSPLIT(MAIN_ANALYSIS!D20,","))</f>
        <v>0</v>
      </c>
      <c r="C21" s="11">
        <v>12</v>
      </c>
      <c r="D21" s="11">
        <v>6.5</v>
      </c>
      <c r="E21" s="11" cm="1">
        <f t="array" ref="E21:G21">VALUE(_xlfn.TEXTSPLIT(MAIN_ANALYSIS!E20,","))</f>
        <v>0</v>
      </c>
      <c r="F21" s="11">
        <v>18</v>
      </c>
      <c r="G21" s="11">
        <v>6.5</v>
      </c>
      <c r="H21" s="11" cm="1">
        <f t="array" ref="H21:J21">IF(NOT(MAIN_ANALYSIS!Q43=0),VALUE(_xlfn.TEXTSPLIT(MAIN_ANALYSIS!M20,",")),NA()&amp;{1,1,1})</f>
        <v>16</v>
      </c>
      <c r="I21" s="11">
        <v>18</v>
      </c>
      <c r="J21" s="11">
        <v>6.5</v>
      </c>
      <c r="K21" s="11" t="e" cm="1">
        <f t="array" ref="K21:M21">IF(MAIN_ANALYSIS!Q43=0,VALUE(_xlfn.TEXTSPLIT(MAIN_ANALYSIS!M20,",")),NA()&amp;{1,1,1})</f>
        <v>#N/A</v>
      </c>
      <c r="L21" s="11" t="e">
        <v>#N/A</v>
      </c>
      <c r="M21" s="11" t="e">
        <v>#N/A</v>
      </c>
      <c r="O21" s="4">
        <f t="shared" si="0"/>
        <v>22.155319660243368</v>
      </c>
      <c r="P21" s="4">
        <f t="shared" si="1"/>
        <v>9.5269175925841001</v>
      </c>
      <c r="Q21" s="4" t="e">
        <f t="shared" si="2"/>
        <v>#N/A</v>
      </c>
      <c r="R21" s="4" t="e">
        <f t="shared" si="3"/>
        <v>#N/A</v>
      </c>
      <c r="S21" s="4" t="str">
        <f>MAIN_ANALYSIS!L20</f>
        <v>P</v>
      </c>
    </row>
    <row r="22" spans="2:20" x14ac:dyDescent="0.3">
      <c r="B22" s="11" cm="1">
        <f t="array" ref="B22:D22">VALUE(_xlfn.TEXTSPLIT(MAIN_ANALYSIS!D21,","))</f>
        <v>0</v>
      </c>
      <c r="C22" s="11">
        <v>18</v>
      </c>
      <c r="D22" s="11">
        <v>6.5</v>
      </c>
      <c r="E22" s="11" cm="1">
        <f t="array" ref="E22:G22">VALUE(_xlfn.TEXTSPLIT(MAIN_ANALYSIS!E21,","))</f>
        <v>16</v>
      </c>
      <c r="F22" s="11">
        <v>18</v>
      </c>
      <c r="G22" s="11">
        <v>6.5</v>
      </c>
      <c r="H22" s="12" cm="1">
        <f t="array" ref="H22:J22">IF(NOT(MAIN_ANALYSIS!Q44=0),VALUE(_xlfn.TEXTSPLIT(MAIN_ANALYSIS!M21,",")),NA()&amp;{1,1,1})</f>
        <v>16</v>
      </c>
      <c r="I22" s="12">
        <v>12</v>
      </c>
      <c r="J22" s="12">
        <v>6.5</v>
      </c>
      <c r="K22" s="12" t="e" cm="1">
        <f t="array" ref="K22:M22">IF(MAIN_ANALYSIS!Q44=0,VALUE(_xlfn.TEXTSPLIT(MAIN_ANALYSIS!M21,",")),NA()&amp;{1,1,1})</f>
        <v>#N/A</v>
      </c>
      <c r="L22" s="12" t="e">
        <v>#N/A</v>
      </c>
      <c r="M22" s="12" t="e">
        <v>#N/A</v>
      </c>
      <c r="O22" s="5">
        <f t="shared" si="0"/>
        <v>19.200896401206744</v>
      </c>
      <c r="P22" s="5">
        <f t="shared" si="1"/>
        <v>8.4850285265825178</v>
      </c>
      <c r="Q22" s="5" t="e">
        <f t="shared" si="2"/>
        <v>#N/A</v>
      </c>
      <c r="R22" s="5" t="e">
        <f t="shared" si="3"/>
        <v>#N/A</v>
      </c>
      <c r="S22" s="5" t="str">
        <f>MAIN_ANALYSIS!L21</f>
        <v>Q</v>
      </c>
    </row>
    <row r="23" spans="2:20" x14ac:dyDescent="0.3">
      <c r="B23" s="11" cm="1">
        <f t="array" ref="B23:D23">VALUE(_xlfn.TEXTSPLIT(MAIN_ANALYSIS!D22,","))</f>
        <v>16</v>
      </c>
      <c r="C23" s="11">
        <v>18</v>
      </c>
      <c r="D23" s="11">
        <v>6.5</v>
      </c>
      <c r="E23" s="11" cm="1">
        <f t="array" ref="E23:G23">VALUE(_xlfn.TEXTSPLIT(MAIN_ANALYSIS!E22,","))</f>
        <v>16</v>
      </c>
      <c r="F23" s="11">
        <v>12</v>
      </c>
      <c r="G23" s="11">
        <v>6.5</v>
      </c>
      <c r="H23" s="6"/>
      <c r="I23" s="6"/>
      <c r="J23" s="6"/>
      <c r="S23" s="6"/>
      <c r="T23" s="6"/>
    </row>
    <row r="24" spans="2:20" x14ac:dyDescent="0.3">
      <c r="B24" s="12" cm="1">
        <f t="array" ref="B24:D24">VALUE(_xlfn.TEXTSPLIT(MAIN_ANALYSIS!D23,","))</f>
        <v>16</v>
      </c>
      <c r="C24" s="12">
        <v>12</v>
      </c>
      <c r="D24" s="12">
        <v>6.5</v>
      </c>
      <c r="E24" s="12" cm="1">
        <f t="array" ref="E24:G24">VALUE(_xlfn.TEXTSPLIT(MAIN_ANALYSIS!E23,","))</f>
        <v>16</v>
      </c>
      <c r="F24" s="12">
        <v>6</v>
      </c>
      <c r="G24" s="12">
        <v>6.5</v>
      </c>
      <c r="H24" s="6"/>
      <c r="I24" s="6"/>
      <c r="J24" s="6"/>
      <c r="S24" s="6"/>
      <c r="T24" s="6"/>
    </row>
    <row r="27" spans="2:20" x14ac:dyDescent="0.3">
      <c r="B27" s="30" t="s">
        <v>81</v>
      </c>
      <c r="C27" s="31"/>
      <c r="D27" s="31"/>
      <c r="E27" s="31"/>
      <c r="F27" s="32"/>
      <c r="H27" s="24" t="s">
        <v>112</v>
      </c>
      <c r="I27" s="24"/>
      <c r="J27" s="24"/>
    </row>
    <row r="28" spans="2:20" x14ac:dyDescent="0.3">
      <c r="B28" s="29" t="s">
        <v>109</v>
      </c>
      <c r="C28" s="29"/>
      <c r="D28" s="29"/>
      <c r="E28" s="29" t="s">
        <v>110</v>
      </c>
      <c r="F28" s="29"/>
      <c r="H28" s="14" t="s">
        <v>95</v>
      </c>
      <c r="I28" s="14" t="s">
        <v>96</v>
      </c>
      <c r="J28" s="14" t="s">
        <v>97</v>
      </c>
    </row>
    <row r="29" spans="2:20" x14ac:dyDescent="0.3">
      <c r="B29" s="3" t="s">
        <v>95</v>
      </c>
      <c r="C29" s="3" t="s">
        <v>96</v>
      </c>
      <c r="D29" s="3" t="s">
        <v>97</v>
      </c>
      <c r="E29" s="3" t="s">
        <v>103</v>
      </c>
      <c r="F29" s="3" t="s">
        <v>104</v>
      </c>
      <c r="H29" s="14">
        <f>RADIANS(MAIN_ANALYSIS!R4)</f>
        <v>-1.3962634015954636</v>
      </c>
      <c r="I29" s="14">
        <f>RADIANS(MAIN_ANALYSIS!S4)</f>
        <v>-0.52359877559829882</v>
      </c>
      <c r="J29" s="14">
        <f>RADIANS(MAIN_ANALYSIS!T4)</f>
        <v>0</v>
      </c>
    </row>
    <row r="30" spans="2:20" x14ac:dyDescent="0.3">
      <c r="B30" s="4" t="e" cm="1">
        <f t="array" ref="B30">IF(MOD(ROW()-ROW($B$30),3)=0,NA(), IF(MOD(ROW()-ROW($B$30),3)=1, INDEX($B$6:$B$24,INT((ROW()-ROW($B$30))/3)+1), INDEX($E$6:$E$24,INT((ROW()-ROW($B$30))/3)+1)))</f>
        <v>#N/A</v>
      </c>
      <c r="C30" s="4" t="e" cm="1">
        <f t="array" ref="C30">IF(MOD(ROW()-ROW($B$30),3)=0,NA(), IF(MOD(ROW()-ROW($B$30),3)=1, INDEX($C$6:$C$24,INT((ROW()-ROW($B$30))/3)+1), INDEX($F$6:$F$24,INT((ROW()-ROW($B$30))/3)+1)))</f>
        <v>#N/A</v>
      </c>
      <c r="D30" s="4" t="e" cm="1">
        <f t="array" ref="D30">IF(MOD(ROW()-ROW($B$30),3)=0,NA(), IF(MOD(ROW()-ROW($B$30),3)=1, INDEX($D$6:$D$24,INT((ROW()-ROW($B$30))/3)+1), INDEX($G$6:$G$24,INT((ROW()-ROW($B$30))/3)+1)))</f>
        <v>#N/A</v>
      </c>
      <c r="E30" s="4" t="e">
        <f>IF(ISNA(B30),NA(),COS($I$29)*COS($J$29)*B30 + (COS($J$29)*SIN($H$29)*SIN($I$29) - COS($H$29)*SIN($J$29))*C30 + (SIN($H$29)*SIN($J$29) + COS($H$29)*COS($J$29)*SIN($I$29))*D30)</f>
        <v>#N/A</v>
      </c>
      <c r="F30" s="4" t="e">
        <f>IF(ISNA(B30),NA(),COS($I$29)*SIN($J$29)*B30 + (COS($H$29)*COS($J$29) + SIN($H$29)*SIN($I$29)*SIN($J$29))*C30 + (COS($H$29)*SIN($I$29)*SIN($J$29) - COS($J$29)*SIN($H$29))*D30)</f>
        <v>#N/A</v>
      </c>
      <c r="H30" s="7"/>
      <c r="I30" s="7"/>
      <c r="J30" s="7"/>
      <c r="K30" s="7"/>
      <c r="L30" s="7"/>
    </row>
    <row r="31" spans="2:20" x14ac:dyDescent="0.3">
      <c r="B31" s="4" cm="1">
        <f t="array" ref="B31">IF(MOD(ROW()-ROW($B$30),3)=0,NA(), IF(MOD(ROW()-ROW($B$30),3)=1, INDEX($B$6:$B$24,INT((ROW()-ROW($B$30))/3)+1), INDEX($E$6:$E$24,INT((ROW()-ROW($B$30))/3)+1)))</f>
        <v>16</v>
      </c>
      <c r="C31" s="4" cm="1">
        <f t="array" ref="C31">IF(MOD(ROW()-ROW($B$30),3)=0,NA(), IF(MOD(ROW()-ROW($B$30),3)=1, INDEX($C$6:$C$24,INT((ROW()-ROW($B$30))/3)+1), INDEX($F$6:$F$24,INT((ROW()-ROW($B$30))/3)+1)))</f>
        <v>0</v>
      </c>
      <c r="D31" s="4" cm="1">
        <f t="array" ref="D31">IF(MOD(ROW()-ROW($B$30),3)=0,NA(), IF(MOD(ROW()-ROW($B$30),3)=1, INDEX($D$6:$D$24,INT((ROW()-ROW($B$30))/3)+1), INDEX($G$6:$G$24,INT((ROW()-ROW($B$30))/3)+1)))</f>
        <v>0</v>
      </c>
      <c r="E31" s="4">
        <f t="shared" ref="E31:E87" si="4">IF(ISNA(B31),NA(),COS($I$29)*COS($J$29)*B31 + (COS($J$29)*SIN($H$29)*SIN($I$29) - COS($H$29)*SIN($J$29))*C31 + (SIN($H$29)*SIN($J$29) + COS($H$29)*COS($J$29)*SIN($I$29))*D31)</f>
        <v>13.856406460551019</v>
      </c>
      <c r="F31" s="4">
        <f t="shared" ref="F31:F87" si="5">IF(ISNA(B31),NA(),COS($I$29)*SIN($J$29)*B31 + (COS($H$29)*COS($J$29) + SIN($H$29)*SIN($I$29)*SIN($J$29))*C31 + (COS($H$29)*SIN($I$29)*SIN($J$29) - COS($J$29)*SIN($H$29))*D31)</f>
        <v>0</v>
      </c>
    </row>
    <row r="32" spans="2:20" x14ac:dyDescent="0.3">
      <c r="B32" s="4" cm="1">
        <f t="array" ref="B32">IF(MOD(ROW()-ROW($B$30),3)=0,NA(), IF(MOD(ROW()-ROW($B$30),3)=1, INDEX($B$6:$B$24,INT((ROW()-ROW($B$30))/3)+1), INDEX($E$6:$E$24,INT((ROW()-ROW($B$30))/3)+1)))</f>
        <v>16</v>
      </c>
      <c r="C32" s="4" cm="1">
        <f t="array" ref="C32">IF(MOD(ROW()-ROW($B$30),3)=0,NA(), IF(MOD(ROW()-ROW($B$30),3)=1, INDEX($C$6:$C$24,INT((ROW()-ROW($B$30))/3)+1), INDEX($F$6:$F$24,INT((ROW()-ROW($B$30))/3)+1)))</f>
        <v>6</v>
      </c>
      <c r="D32" s="4" cm="1">
        <f t="array" ref="D32">IF(MOD(ROW()-ROW($B$30),3)=0,NA(), IF(MOD(ROW()-ROW($B$30),3)=1, INDEX($D$6:$D$24,INT((ROW()-ROW($B$30))/3)+1), INDEX($G$6:$G$24,INT((ROW()-ROW($B$30))/3)+1)))</f>
        <v>0</v>
      </c>
      <c r="E32" s="4">
        <f t="shared" si="4"/>
        <v>16.810829719587645</v>
      </c>
      <c r="F32" s="4">
        <f t="shared" si="5"/>
        <v>1.0418890660015825</v>
      </c>
    </row>
    <row r="33" spans="2:6" x14ac:dyDescent="0.3">
      <c r="B33" s="4" t="e" cm="1">
        <f t="array" ref="B33">IF(MOD(ROW()-ROW($B$30),3)=0,NA(), IF(MOD(ROW()-ROW($B$30),3)=1, INDEX($B$6:$B$24,INT((ROW()-ROW($B$30))/3)+1), INDEX($E$6:$E$24,INT((ROW()-ROW($B$30))/3)+1)))</f>
        <v>#N/A</v>
      </c>
      <c r="C33" s="4" t="e" cm="1">
        <f t="array" ref="C33">IF(MOD(ROW()-ROW($B$30),3)=0,NA(), IF(MOD(ROW()-ROW($B$30),3)=1, INDEX($C$6:$C$24,INT((ROW()-ROW($B$30))/3)+1), INDEX($F$6:$F$24,INT((ROW()-ROW($B$30))/3)+1)))</f>
        <v>#N/A</v>
      </c>
      <c r="D33" s="4" t="e" cm="1">
        <f t="array" ref="D33">IF(MOD(ROW()-ROW($B$30),3)=0,NA(), IF(MOD(ROW()-ROW($B$30),3)=1, INDEX($D$6:$D$24,INT((ROW()-ROW($B$30))/3)+1), INDEX($G$6:$G$24,INT((ROW()-ROW($B$30))/3)+1)))</f>
        <v>#N/A</v>
      </c>
      <c r="E33" s="4" t="e">
        <f t="shared" si="4"/>
        <v>#N/A</v>
      </c>
      <c r="F33" s="4" t="e">
        <f t="shared" si="5"/>
        <v>#N/A</v>
      </c>
    </row>
    <row r="34" spans="2:6" x14ac:dyDescent="0.3">
      <c r="B34" s="4" cm="1">
        <f t="array" ref="B34">IF(MOD(ROW()-ROW($B$30),3)=0,NA(), IF(MOD(ROW()-ROW($B$30),3)=1, INDEX($B$6:$B$24,INT((ROW()-ROW($B$30))/3)+1), INDEX($E$6:$E$24,INT((ROW()-ROW($B$30))/3)+1)))</f>
        <v>16</v>
      </c>
      <c r="C34" s="4" cm="1">
        <f t="array" ref="C34">IF(MOD(ROW()-ROW($B$30),3)=0,NA(), IF(MOD(ROW()-ROW($B$30),3)=1, INDEX($C$6:$C$24,INT((ROW()-ROW($B$30))/3)+1), INDEX($F$6:$F$24,INT((ROW()-ROW($B$30))/3)+1)))</f>
        <v>6</v>
      </c>
      <c r="D34" s="4" cm="1">
        <f t="array" ref="D34">IF(MOD(ROW()-ROW($B$30),3)=0,NA(), IF(MOD(ROW()-ROW($B$30),3)=1, INDEX($D$6:$D$24,INT((ROW()-ROW($B$30))/3)+1), INDEX($G$6:$G$24,INT((ROW()-ROW($B$30))/3)+1)))</f>
        <v>0</v>
      </c>
      <c r="E34" s="4">
        <f t="shared" si="4"/>
        <v>16.810829719587645</v>
      </c>
      <c r="F34" s="4">
        <f t="shared" si="5"/>
        <v>1.0418890660015825</v>
      </c>
    </row>
    <row r="35" spans="2:6" x14ac:dyDescent="0.3">
      <c r="B35" s="4" cm="1">
        <f t="array" ref="B35">IF(MOD(ROW()-ROW($B$30),3)=0,NA(), IF(MOD(ROW()-ROW($B$30),3)=1, INDEX($B$6:$B$24,INT((ROW()-ROW($B$30))/3)+1), INDEX($E$6:$E$24,INT((ROW()-ROW($B$30))/3)+1)))</f>
        <v>16</v>
      </c>
      <c r="C35" s="4" cm="1">
        <f t="array" ref="C35">IF(MOD(ROW()-ROW($B$30),3)=0,NA(), IF(MOD(ROW()-ROW($B$30),3)=1, INDEX($C$6:$C$24,INT((ROW()-ROW($B$30))/3)+1), INDEX($F$6:$F$24,INT((ROW()-ROW($B$30))/3)+1)))</f>
        <v>6</v>
      </c>
      <c r="D35" s="4" cm="1">
        <f t="array" ref="D35">IF(MOD(ROW()-ROW($B$30),3)=0,NA(), IF(MOD(ROW()-ROW($B$30),3)=1, INDEX($D$6:$D$24,INT((ROW()-ROW($B$30))/3)+1), INDEX($G$6:$G$24,INT((ROW()-ROW($B$30))/3)+1)))</f>
        <v>3.5</v>
      </c>
      <c r="E35" s="4">
        <f t="shared" si="4"/>
        <v>16.506945408670518</v>
      </c>
      <c r="F35" s="4">
        <f t="shared" si="5"/>
        <v>4.4887162015443103</v>
      </c>
    </row>
    <row r="36" spans="2:6" x14ac:dyDescent="0.3">
      <c r="B36" s="4" t="e" cm="1">
        <f t="array" ref="B36">IF(MOD(ROW()-ROW($B$30),3)=0,NA(), IF(MOD(ROW()-ROW($B$30),3)=1, INDEX($B$6:$B$24,INT((ROW()-ROW($B$30))/3)+1), INDEX($E$6:$E$24,INT((ROW()-ROW($B$30))/3)+1)))</f>
        <v>#N/A</v>
      </c>
      <c r="C36" s="4" t="e" cm="1">
        <f t="array" ref="C36">IF(MOD(ROW()-ROW($B$30),3)=0,NA(), IF(MOD(ROW()-ROW($B$30),3)=1, INDEX($C$6:$C$24,INT((ROW()-ROW($B$30))/3)+1), INDEX($F$6:$F$24,INT((ROW()-ROW($B$30))/3)+1)))</f>
        <v>#N/A</v>
      </c>
      <c r="D36" s="4" t="e" cm="1">
        <f t="array" ref="D36">IF(MOD(ROW()-ROW($B$30),3)=0,NA(), IF(MOD(ROW()-ROW($B$30),3)=1, INDEX($D$6:$D$24,INT((ROW()-ROW($B$30))/3)+1), INDEX($G$6:$G$24,INT((ROW()-ROW($B$30))/3)+1)))</f>
        <v>#N/A</v>
      </c>
      <c r="E36" s="4" t="e">
        <f t="shared" si="4"/>
        <v>#N/A</v>
      </c>
      <c r="F36" s="4" t="e">
        <f t="shared" si="5"/>
        <v>#N/A</v>
      </c>
    </row>
    <row r="37" spans="2:6" x14ac:dyDescent="0.3">
      <c r="B37" s="4" cm="1">
        <f t="array" ref="B37">IF(MOD(ROW()-ROW($B$30),3)=0,NA(), IF(MOD(ROW()-ROW($B$30),3)=1, INDEX($B$6:$B$24,INT((ROW()-ROW($B$30))/3)+1), INDEX($E$6:$E$24,INT((ROW()-ROW($B$30))/3)+1)))</f>
        <v>16</v>
      </c>
      <c r="C37" s="4" cm="1">
        <f t="array" ref="C37">IF(MOD(ROW()-ROW($B$30),3)=0,NA(), IF(MOD(ROW()-ROW($B$30),3)=1, INDEX($C$6:$C$24,INT((ROW()-ROW($B$30))/3)+1), INDEX($F$6:$F$24,INT((ROW()-ROW($B$30))/3)+1)))</f>
        <v>6</v>
      </c>
      <c r="D37" s="4" cm="1">
        <f t="array" ref="D37">IF(MOD(ROW()-ROW($B$30),3)=0,NA(), IF(MOD(ROW()-ROW($B$30),3)=1, INDEX($D$6:$D$24,INT((ROW()-ROW($B$30))/3)+1), INDEX($G$6:$G$24,INT((ROW()-ROW($B$30))/3)+1)))</f>
        <v>3.5</v>
      </c>
      <c r="E37" s="4">
        <f t="shared" si="4"/>
        <v>16.506945408670518</v>
      </c>
      <c r="F37" s="4">
        <f t="shared" si="5"/>
        <v>4.4887162015443103</v>
      </c>
    </row>
    <row r="38" spans="2:6" x14ac:dyDescent="0.3">
      <c r="B38" s="4" cm="1">
        <f t="array" ref="B38">IF(MOD(ROW()-ROW($B$30),3)=0,NA(), IF(MOD(ROW()-ROW($B$30),3)=1, INDEX($B$6:$B$24,INT((ROW()-ROW($B$30))/3)+1), INDEX($E$6:$E$24,INT((ROW()-ROW($B$30))/3)+1)))</f>
        <v>0</v>
      </c>
      <c r="C38" s="4" cm="1">
        <f t="array" ref="C38">IF(MOD(ROW()-ROW($B$30),3)=0,NA(), IF(MOD(ROW()-ROW($B$30),3)=1, INDEX($C$6:$C$24,INT((ROW()-ROW($B$30))/3)+1), INDEX($F$6:$F$24,INT((ROW()-ROW($B$30))/3)+1)))</f>
        <v>6</v>
      </c>
      <c r="D38" s="4" cm="1">
        <f t="array" ref="D38">IF(MOD(ROW()-ROW($B$30),3)=0,NA(), IF(MOD(ROW()-ROW($B$30),3)=1, INDEX($D$6:$D$24,INT((ROW()-ROW($B$30))/3)+1), INDEX($G$6:$G$24,INT((ROW()-ROW($B$30))/3)+1)))</f>
        <v>3.5</v>
      </c>
      <c r="E38" s="4">
        <f t="shared" si="4"/>
        <v>2.6505389481194954</v>
      </c>
      <c r="F38" s="4">
        <f t="shared" si="5"/>
        <v>4.4887162015443103</v>
      </c>
    </row>
    <row r="39" spans="2:6" x14ac:dyDescent="0.3">
      <c r="B39" s="4" t="e" cm="1">
        <f t="array" ref="B39">IF(MOD(ROW()-ROW($B$30),3)=0,NA(), IF(MOD(ROW()-ROW($B$30),3)=1, INDEX($B$6:$B$24,INT((ROW()-ROW($B$30))/3)+1), INDEX($E$6:$E$24,INT((ROW()-ROW($B$30))/3)+1)))</f>
        <v>#N/A</v>
      </c>
      <c r="C39" s="4" t="e" cm="1">
        <f t="array" ref="C39">IF(MOD(ROW()-ROW($B$30),3)=0,NA(), IF(MOD(ROW()-ROW($B$30),3)=1, INDEX($C$6:$C$24,INT((ROW()-ROW($B$30))/3)+1), INDEX($F$6:$F$24,INT((ROW()-ROW($B$30))/3)+1)))</f>
        <v>#N/A</v>
      </c>
      <c r="D39" s="4" t="e" cm="1">
        <f t="array" ref="D39">IF(MOD(ROW()-ROW($B$30),3)=0,NA(), IF(MOD(ROW()-ROW($B$30),3)=1, INDEX($D$6:$D$24,INT((ROW()-ROW($B$30))/3)+1), INDEX($G$6:$G$24,INT((ROW()-ROW($B$30))/3)+1)))</f>
        <v>#N/A</v>
      </c>
      <c r="E39" s="4" t="e">
        <f t="shared" si="4"/>
        <v>#N/A</v>
      </c>
      <c r="F39" s="4" t="e">
        <f t="shared" si="5"/>
        <v>#N/A</v>
      </c>
    </row>
    <row r="40" spans="2:6" x14ac:dyDescent="0.3">
      <c r="B40" s="4" cm="1">
        <f t="array" ref="B40">IF(MOD(ROW()-ROW($B$30),3)=0,NA(), IF(MOD(ROW()-ROW($B$30),3)=1, INDEX($B$6:$B$24,INT((ROW()-ROW($B$30))/3)+1), INDEX($E$6:$E$24,INT((ROW()-ROW($B$30))/3)+1)))</f>
        <v>0</v>
      </c>
      <c r="C40" s="4" cm="1">
        <f t="array" ref="C40">IF(MOD(ROW()-ROW($B$30),3)=0,NA(), IF(MOD(ROW()-ROW($B$30),3)=1, INDEX($C$6:$C$24,INT((ROW()-ROW($B$30))/3)+1), INDEX($F$6:$F$24,INT((ROW()-ROW($B$30))/3)+1)))</f>
        <v>6</v>
      </c>
      <c r="D40" s="4" cm="1">
        <f t="array" ref="D40">IF(MOD(ROW()-ROW($B$30),3)=0,NA(), IF(MOD(ROW()-ROW($B$30),3)=1, INDEX($D$6:$D$24,INT((ROW()-ROW($B$30))/3)+1), INDEX($G$6:$G$24,INT((ROW()-ROW($B$30))/3)+1)))</f>
        <v>3.5</v>
      </c>
      <c r="E40" s="4">
        <f t="shared" si="4"/>
        <v>2.6505389481194954</v>
      </c>
      <c r="F40" s="4">
        <f t="shared" si="5"/>
        <v>4.4887162015443103</v>
      </c>
    </row>
    <row r="41" spans="2:6" x14ac:dyDescent="0.3">
      <c r="B41" s="4" cm="1">
        <f t="array" ref="B41">IF(MOD(ROW()-ROW($B$30),3)=0,NA(), IF(MOD(ROW()-ROW($B$30),3)=1, INDEX($B$6:$B$24,INT((ROW()-ROW($B$30))/3)+1), INDEX($E$6:$E$24,INT((ROW()-ROW($B$30))/3)+1)))</f>
        <v>0</v>
      </c>
      <c r="C41" s="4" cm="1">
        <f t="array" ref="C41">IF(MOD(ROW()-ROW($B$30),3)=0,NA(), IF(MOD(ROW()-ROW($B$30),3)=1, INDEX($C$6:$C$24,INT((ROW()-ROW($B$30))/3)+1), INDEX($F$6:$F$24,INT((ROW()-ROW($B$30))/3)+1)))</f>
        <v>12</v>
      </c>
      <c r="D41" s="4" cm="1">
        <f t="array" ref="D41">IF(MOD(ROW()-ROW($B$30),3)=0,NA(), IF(MOD(ROW()-ROW($B$30),3)=1, INDEX($D$6:$D$24,INT((ROW()-ROW($B$30))/3)+1), INDEX($G$6:$G$24,INT((ROW()-ROW($B$30))/3)+1)))</f>
        <v>3.5</v>
      </c>
      <c r="E41" s="4">
        <f t="shared" si="4"/>
        <v>5.6049622071561185</v>
      </c>
      <c r="F41" s="4">
        <f t="shared" si="5"/>
        <v>5.5306052675458925</v>
      </c>
    </row>
    <row r="42" spans="2:6" x14ac:dyDescent="0.3">
      <c r="B42" s="4" t="e" cm="1">
        <f t="array" ref="B42">IF(MOD(ROW()-ROW($B$30),3)=0,NA(), IF(MOD(ROW()-ROW($B$30),3)=1, INDEX($B$6:$B$24,INT((ROW()-ROW($B$30))/3)+1), INDEX($E$6:$E$24,INT((ROW()-ROW($B$30))/3)+1)))</f>
        <v>#N/A</v>
      </c>
      <c r="C42" s="4" t="e" cm="1">
        <f t="array" ref="C42">IF(MOD(ROW()-ROW($B$30),3)=0,NA(), IF(MOD(ROW()-ROW($B$30),3)=1, INDEX($C$6:$C$24,INT((ROW()-ROW($B$30))/3)+1), INDEX($F$6:$F$24,INT((ROW()-ROW($B$30))/3)+1)))</f>
        <v>#N/A</v>
      </c>
      <c r="D42" s="4" t="e" cm="1">
        <f t="array" ref="D42">IF(MOD(ROW()-ROW($B$30),3)=0,NA(), IF(MOD(ROW()-ROW($B$30),3)=1, INDEX($D$6:$D$24,INT((ROW()-ROW($B$30))/3)+1), INDEX($G$6:$G$24,INT((ROW()-ROW($B$30))/3)+1)))</f>
        <v>#N/A</v>
      </c>
      <c r="E42" s="4" t="e">
        <f t="shared" si="4"/>
        <v>#N/A</v>
      </c>
      <c r="F42" s="4" t="e">
        <f t="shared" si="5"/>
        <v>#N/A</v>
      </c>
    </row>
    <row r="43" spans="2:6" x14ac:dyDescent="0.3">
      <c r="B43" s="4" cm="1">
        <f t="array" ref="B43">IF(MOD(ROW()-ROW($B$30),3)=0,NA(), IF(MOD(ROW()-ROW($B$30),3)=1, INDEX($B$6:$B$24,INT((ROW()-ROW($B$30))/3)+1), INDEX($E$6:$E$24,INT((ROW()-ROW($B$30))/3)+1)))</f>
        <v>0</v>
      </c>
      <c r="C43" s="4" cm="1">
        <f t="array" ref="C43">IF(MOD(ROW()-ROW($B$30),3)=0,NA(), IF(MOD(ROW()-ROW($B$30),3)=1, INDEX($C$6:$C$24,INT((ROW()-ROW($B$30))/3)+1), INDEX($F$6:$F$24,INT((ROW()-ROW($B$30))/3)+1)))</f>
        <v>12</v>
      </c>
      <c r="D43" s="4" cm="1">
        <f t="array" ref="D43">IF(MOD(ROW()-ROW($B$30),3)=0,NA(), IF(MOD(ROW()-ROW($B$30),3)=1, INDEX($D$6:$D$24,INT((ROW()-ROW($B$30))/3)+1), INDEX($G$6:$G$24,INT((ROW()-ROW($B$30))/3)+1)))</f>
        <v>3.5</v>
      </c>
      <c r="E43" s="4">
        <f t="shared" si="4"/>
        <v>5.6049622071561185</v>
      </c>
      <c r="F43" s="4">
        <f t="shared" si="5"/>
        <v>5.5306052675458925</v>
      </c>
    </row>
    <row r="44" spans="2:6" x14ac:dyDescent="0.3">
      <c r="B44" s="4" cm="1">
        <f t="array" ref="B44">IF(MOD(ROW()-ROW($B$30),3)=0,NA(), IF(MOD(ROW()-ROW($B$30),3)=1, INDEX($B$6:$B$24,INT((ROW()-ROW($B$30))/3)+1), INDEX($E$6:$E$24,INT((ROW()-ROW($B$30))/3)+1)))</f>
        <v>0</v>
      </c>
      <c r="C44" s="4" cm="1">
        <f t="array" ref="C44">IF(MOD(ROW()-ROW($B$30),3)=0,NA(), IF(MOD(ROW()-ROW($B$30),3)=1, INDEX($C$6:$C$24,INT((ROW()-ROW($B$30))/3)+1), INDEX($F$6:$F$24,INT((ROW()-ROW($B$30))/3)+1)))</f>
        <v>18</v>
      </c>
      <c r="D44" s="4" cm="1">
        <f t="array" ref="D44">IF(MOD(ROW()-ROW($B$30),3)=0,NA(), IF(MOD(ROW()-ROW($B$30),3)=1, INDEX($D$6:$D$24,INT((ROW()-ROW($B$30))/3)+1), INDEX($G$6:$G$24,INT((ROW()-ROW($B$30))/3)+1)))</f>
        <v>3.5</v>
      </c>
      <c r="E44" s="4">
        <f t="shared" si="4"/>
        <v>8.559385466192742</v>
      </c>
      <c r="F44" s="4">
        <f t="shared" si="5"/>
        <v>6.5724943335474757</v>
      </c>
    </row>
    <row r="45" spans="2:6" x14ac:dyDescent="0.3">
      <c r="B45" s="4" t="e" cm="1">
        <f t="array" ref="B45">IF(MOD(ROW()-ROW($B$30),3)=0,NA(), IF(MOD(ROW()-ROW($B$30),3)=1, INDEX($B$6:$B$24,INT((ROW()-ROW($B$30))/3)+1), INDEX($E$6:$E$24,INT((ROW()-ROW($B$30))/3)+1)))</f>
        <v>#N/A</v>
      </c>
      <c r="C45" s="4" t="e" cm="1">
        <f t="array" ref="C45">IF(MOD(ROW()-ROW($B$30),3)=0,NA(), IF(MOD(ROW()-ROW($B$30),3)=1, INDEX($C$6:$C$24,INT((ROW()-ROW($B$30))/3)+1), INDEX($F$6:$F$24,INT((ROW()-ROW($B$30))/3)+1)))</f>
        <v>#N/A</v>
      </c>
      <c r="D45" s="4" t="e" cm="1">
        <f t="array" ref="D45">IF(MOD(ROW()-ROW($B$30),3)=0,NA(), IF(MOD(ROW()-ROW($B$30),3)=1, INDEX($D$6:$D$24,INT((ROW()-ROW($B$30))/3)+1), INDEX($G$6:$G$24,INT((ROW()-ROW($B$30))/3)+1)))</f>
        <v>#N/A</v>
      </c>
      <c r="E45" s="4" t="e">
        <f t="shared" si="4"/>
        <v>#N/A</v>
      </c>
      <c r="F45" s="4" t="e">
        <f t="shared" si="5"/>
        <v>#N/A</v>
      </c>
    </row>
    <row r="46" spans="2:6" x14ac:dyDescent="0.3">
      <c r="B46" s="4" cm="1">
        <f t="array" ref="B46">IF(MOD(ROW()-ROW($B$30),3)=0,NA(), IF(MOD(ROW()-ROW($B$30),3)=1, INDEX($B$6:$B$24,INT((ROW()-ROW($B$30))/3)+1), INDEX($E$6:$E$24,INT((ROW()-ROW($B$30))/3)+1)))</f>
        <v>0</v>
      </c>
      <c r="C46" s="4" cm="1">
        <f t="array" ref="C46">IF(MOD(ROW()-ROW($B$30),3)=0,NA(), IF(MOD(ROW()-ROW($B$30),3)=1, INDEX($C$6:$C$24,INT((ROW()-ROW($B$30))/3)+1), INDEX($F$6:$F$24,INT((ROW()-ROW($B$30))/3)+1)))</f>
        <v>18</v>
      </c>
      <c r="D46" s="4" cm="1">
        <f t="array" ref="D46">IF(MOD(ROW()-ROW($B$30),3)=0,NA(), IF(MOD(ROW()-ROW($B$30),3)=1, INDEX($D$6:$D$24,INT((ROW()-ROW($B$30))/3)+1), INDEX($G$6:$G$24,INT((ROW()-ROW($B$30))/3)+1)))</f>
        <v>3.5</v>
      </c>
      <c r="E46" s="4">
        <f t="shared" si="4"/>
        <v>8.559385466192742</v>
      </c>
      <c r="F46" s="4">
        <f t="shared" si="5"/>
        <v>6.5724943335474757</v>
      </c>
    </row>
    <row r="47" spans="2:6" x14ac:dyDescent="0.3">
      <c r="B47" s="4" cm="1">
        <f t="array" ref="B47">IF(MOD(ROW()-ROW($B$30),3)=0,NA(), IF(MOD(ROW()-ROW($B$30),3)=1, INDEX($B$6:$B$24,INT((ROW()-ROW($B$30))/3)+1), INDEX($E$6:$E$24,INT((ROW()-ROW($B$30))/3)+1)))</f>
        <v>16</v>
      </c>
      <c r="C47" s="4" cm="1">
        <f t="array" ref="C47">IF(MOD(ROW()-ROW($B$30),3)=0,NA(), IF(MOD(ROW()-ROW($B$30),3)=1, INDEX($C$6:$C$24,INT((ROW()-ROW($B$30))/3)+1), INDEX($F$6:$F$24,INT((ROW()-ROW($B$30))/3)+1)))</f>
        <v>18</v>
      </c>
      <c r="D47" s="4" cm="1">
        <f t="array" ref="D47">IF(MOD(ROW()-ROW($B$30),3)=0,NA(), IF(MOD(ROW()-ROW($B$30),3)=1, INDEX($D$6:$D$24,INT((ROW()-ROW($B$30))/3)+1), INDEX($G$6:$G$24,INT((ROW()-ROW($B$30))/3)+1)))</f>
        <v>3.5</v>
      </c>
      <c r="E47" s="4">
        <f t="shared" si="4"/>
        <v>22.415791926743765</v>
      </c>
      <c r="F47" s="4">
        <f t="shared" si="5"/>
        <v>6.5724943335474757</v>
      </c>
    </row>
    <row r="48" spans="2:6" x14ac:dyDescent="0.3">
      <c r="B48" s="4" t="e" cm="1">
        <f t="array" ref="B48">IF(MOD(ROW()-ROW($B$30),3)=0,NA(), IF(MOD(ROW()-ROW($B$30),3)=1, INDEX($B$6:$B$24,INT((ROW()-ROW($B$30))/3)+1), INDEX($E$6:$E$24,INT((ROW()-ROW($B$30))/3)+1)))</f>
        <v>#N/A</v>
      </c>
      <c r="C48" s="4" t="e" cm="1">
        <f t="array" ref="C48">IF(MOD(ROW()-ROW($B$30),3)=0,NA(), IF(MOD(ROW()-ROW($B$30),3)=1, INDEX($C$6:$C$24,INT((ROW()-ROW($B$30))/3)+1), INDEX($F$6:$F$24,INT((ROW()-ROW($B$30))/3)+1)))</f>
        <v>#N/A</v>
      </c>
      <c r="D48" s="4" t="e" cm="1">
        <f t="array" ref="D48">IF(MOD(ROW()-ROW($B$30),3)=0,NA(), IF(MOD(ROW()-ROW($B$30),3)=1, INDEX($D$6:$D$24,INT((ROW()-ROW($B$30))/3)+1), INDEX($G$6:$G$24,INT((ROW()-ROW($B$30))/3)+1)))</f>
        <v>#N/A</v>
      </c>
      <c r="E48" s="4" t="e">
        <f t="shared" si="4"/>
        <v>#N/A</v>
      </c>
      <c r="F48" s="4" t="e">
        <f t="shared" si="5"/>
        <v>#N/A</v>
      </c>
    </row>
    <row r="49" spans="2:6" x14ac:dyDescent="0.3">
      <c r="B49" s="4" cm="1">
        <f t="array" ref="B49">IF(MOD(ROW()-ROW($B$30),3)=0,NA(), IF(MOD(ROW()-ROW($B$30),3)=1, INDEX($B$6:$B$24,INT((ROW()-ROW($B$30))/3)+1), INDEX($E$6:$E$24,INT((ROW()-ROW($B$30))/3)+1)))</f>
        <v>16</v>
      </c>
      <c r="C49" s="4" cm="1">
        <f t="array" ref="C49">IF(MOD(ROW()-ROW($B$30),3)=0,NA(), IF(MOD(ROW()-ROW($B$30),3)=1, INDEX($C$6:$C$24,INT((ROW()-ROW($B$30))/3)+1), INDEX($F$6:$F$24,INT((ROW()-ROW($B$30))/3)+1)))</f>
        <v>18</v>
      </c>
      <c r="D49" s="4" cm="1">
        <f t="array" ref="D49">IF(MOD(ROW()-ROW($B$30),3)=0,NA(), IF(MOD(ROW()-ROW($B$30),3)=1, INDEX($D$6:$D$24,INT((ROW()-ROW($B$30))/3)+1), INDEX($G$6:$G$24,INT((ROW()-ROW($B$30))/3)+1)))</f>
        <v>3.5</v>
      </c>
      <c r="E49" s="4">
        <f t="shared" si="4"/>
        <v>22.415791926743765</v>
      </c>
      <c r="F49" s="4">
        <f t="shared" si="5"/>
        <v>6.5724943335474757</v>
      </c>
    </row>
    <row r="50" spans="2:6" x14ac:dyDescent="0.3">
      <c r="B50" s="4" cm="1">
        <f t="array" ref="B50">IF(MOD(ROW()-ROW($B$30),3)=0,NA(), IF(MOD(ROW()-ROW($B$30),3)=1, INDEX($B$6:$B$24,INT((ROW()-ROW($B$30))/3)+1), INDEX($E$6:$E$24,INT((ROW()-ROW($B$30))/3)+1)))</f>
        <v>32</v>
      </c>
      <c r="C50" s="4" cm="1">
        <f t="array" ref="C50">IF(MOD(ROW()-ROW($B$30),3)=0,NA(), IF(MOD(ROW()-ROW($B$30),3)=1, INDEX($C$6:$C$24,INT((ROW()-ROW($B$30))/3)+1), INDEX($F$6:$F$24,INT((ROW()-ROW($B$30))/3)+1)))</f>
        <v>18</v>
      </c>
      <c r="D50" s="4" cm="1">
        <f t="array" ref="D50">IF(MOD(ROW()-ROW($B$30),3)=0,NA(), IF(MOD(ROW()-ROW($B$30),3)=1, INDEX($D$6:$D$24,INT((ROW()-ROW($B$30))/3)+1), INDEX($G$6:$G$24,INT((ROW()-ROW($B$30))/3)+1)))</f>
        <v>3.5</v>
      </c>
      <c r="E50" s="4">
        <f t="shared" si="4"/>
        <v>36.272198387294779</v>
      </c>
      <c r="F50" s="4">
        <f t="shared" si="5"/>
        <v>6.5724943335474757</v>
      </c>
    </row>
    <row r="51" spans="2:6" x14ac:dyDescent="0.3">
      <c r="B51" s="4" t="e" cm="1">
        <f t="array" ref="B51">IF(MOD(ROW()-ROW($B$30),3)=0,NA(), IF(MOD(ROW()-ROW($B$30),3)=1, INDEX($B$6:$B$24,INT((ROW()-ROW($B$30))/3)+1), INDEX($E$6:$E$24,INT((ROW()-ROW($B$30))/3)+1)))</f>
        <v>#N/A</v>
      </c>
      <c r="C51" s="4" t="e" cm="1">
        <f t="array" ref="C51">IF(MOD(ROW()-ROW($B$30),3)=0,NA(), IF(MOD(ROW()-ROW($B$30),3)=1, INDEX($C$6:$C$24,INT((ROW()-ROW($B$30))/3)+1), INDEX($F$6:$F$24,INT((ROW()-ROW($B$30))/3)+1)))</f>
        <v>#N/A</v>
      </c>
      <c r="D51" s="4" t="e" cm="1">
        <f t="array" ref="D51">IF(MOD(ROW()-ROW($B$30),3)=0,NA(), IF(MOD(ROW()-ROW($B$30),3)=1, INDEX($D$6:$D$24,INT((ROW()-ROW($B$30))/3)+1), INDEX($G$6:$G$24,INT((ROW()-ROW($B$30))/3)+1)))</f>
        <v>#N/A</v>
      </c>
      <c r="E51" s="4" t="e">
        <f t="shared" si="4"/>
        <v>#N/A</v>
      </c>
      <c r="F51" s="4" t="e">
        <f t="shared" si="5"/>
        <v>#N/A</v>
      </c>
    </row>
    <row r="52" spans="2:6" x14ac:dyDescent="0.3">
      <c r="B52" s="4" cm="1">
        <f t="array" ref="B52">IF(MOD(ROW()-ROW($B$30),3)=0,NA(), IF(MOD(ROW()-ROW($B$30),3)=1, INDEX($B$6:$B$24,INT((ROW()-ROW($B$30))/3)+1), INDEX($E$6:$E$24,INT((ROW()-ROW($B$30))/3)+1)))</f>
        <v>32</v>
      </c>
      <c r="C52" s="4" cm="1">
        <f t="array" ref="C52">IF(MOD(ROW()-ROW($B$30),3)=0,NA(), IF(MOD(ROW()-ROW($B$30),3)=1, INDEX($C$6:$C$24,INT((ROW()-ROW($B$30))/3)+1), INDEX($F$6:$F$24,INT((ROW()-ROW($B$30))/3)+1)))</f>
        <v>18</v>
      </c>
      <c r="D52" s="4" cm="1">
        <f t="array" ref="D52">IF(MOD(ROW()-ROW($B$30),3)=0,NA(), IF(MOD(ROW()-ROW($B$30),3)=1, INDEX($D$6:$D$24,INT((ROW()-ROW($B$30))/3)+1), INDEX($G$6:$G$24,INT((ROW()-ROW($B$30))/3)+1)))</f>
        <v>3.5</v>
      </c>
      <c r="E52" s="4">
        <f t="shared" si="4"/>
        <v>36.272198387294779</v>
      </c>
      <c r="F52" s="4">
        <f t="shared" si="5"/>
        <v>6.5724943335474757</v>
      </c>
    </row>
    <row r="53" spans="2:6" x14ac:dyDescent="0.3">
      <c r="B53" s="4" cm="1">
        <f t="array" ref="B53">IF(MOD(ROW()-ROW($B$30),3)=0,NA(), IF(MOD(ROW()-ROW($B$30),3)=1, INDEX($B$6:$B$24,INT((ROW()-ROW($B$30))/3)+1), INDEX($E$6:$E$24,INT((ROW()-ROW($B$30))/3)+1)))</f>
        <v>32</v>
      </c>
      <c r="C53" s="4" cm="1">
        <f t="array" ref="C53">IF(MOD(ROW()-ROW($B$30),3)=0,NA(), IF(MOD(ROW()-ROW($B$30),3)=1, INDEX($C$6:$C$24,INT((ROW()-ROW($B$30))/3)+1), INDEX($F$6:$F$24,INT((ROW()-ROW($B$30))/3)+1)))</f>
        <v>12</v>
      </c>
      <c r="D53" s="4" cm="1">
        <f t="array" ref="D53">IF(MOD(ROW()-ROW($B$30),3)=0,NA(), IF(MOD(ROW()-ROW($B$30),3)=1, INDEX($D$6:$D$24,INT((ROW()-ROW($B$30))/3)+1), INDEX($G$6:$G$24,INT((ROW()-ROW($B$30))/3)+1)))</f>
        <v>3.5</v>
      </c>
      <c r="E53" s="4">
        <f t="shared" si="4"/>
        <v>33.317775128258162</v>
      </c>
      <c r="F53" s="4">
        <f t="shared" si="5"/>
        <v>5.5306052675458925</v>
      </c>
    </row>
    <row r="54" spans="2:6" x14ac:dyDescent="0.3">
      <c r="B54" s="4" t="e" cm="1">
        <f t="array" ref="B54">IF(MOD(ROW()-ROW($B$30),3)=0,NA(), IF(MOD(ROW()-ROW($B$30),3)=1, INDEX($B$6:$B$24,INT((ROW()-ROW($B$30))/3)+1), INDEX($E$6:$E$24,INT((ROW()-ROW($B$30))/3)+1)))</f>
        <v>#N/A</v>
      </c>
      <c r="C54" s="4" t="e" cm="1">
        <f t="array" ref="C54">IF(MOD(ROW()-ROW($B$30),3)=0,NA(), IF(MOD(ROW()-ROW($B$30),3)=1, INDEX($C$6:$C$24,INT((ROW()-ROW($B$30))/3)+1), INDEX($F$6:$F$24,INT((ROW()-ROW($B$30))/3)+1)))</f>
        <v>#N/A</v>
      </c>
      <c r="D54" s="4" t="e" cm="1">
        <f t="array" ref="D54">IF(MOD(ROW()-ROW($B$30),3)=0,NA(), IF(MOD(ROW()-ROW($B$30),3)=1, INDEX($D$6:$D$24,INT((ROW()-ROW($B$30))/3)+1), INDEX($G$6:$G$24,INT((ROW()-ROW($B$30))/3)+1)))</f>
        <v>#N/A</v>
      </c>
      <c r="E54" s="4" t="e">
        <f t="shared" si="4"/>
        <v>#N/A</v>
      </c>
      <c r="F54" s="4" t="e">
        <f t="shared" si="5"/>
        <v>#N/A</v>
      </c>
    </row>
    <row r="55" spans="2:6" x14ac:dyDescent="0.3">
      <c r="B55" s="4" cm="1">
        <f t="array" ref="B55">IF(MOD(ROW()-ROW($B$30),3)=0,NA(), IF(MOD(ROW()-ROW($B$30),3)=1, INDEX($B$6:$B$24,INT((ROW()-ROW($B$30))/3)+1), INDEX($E$6:$E$24,INT((ROW()-ROW($B$30))/3)+1)))</f>
        <v>32</v>
      </c>
      <c r="C55" s="4" cm="1">
        <f t="array" ref="C55">IF(MOD(ROW()-ROW($B$30),3)=0,NA(), IF(MOD(ROW()-ROW($B$30),3)=1, INDEX($C$6:$C$24,INT((ROW()-ROW($B$30))/3)+1), INDEX($F$6:$F$24,INT((ROW()-ROW($B$30))/3)+1)))</f>
        <v>12</v>
      </c>
      <c r="D55" s="4" cm="1">
        <f t="array" ref="D55">IF(MOD(ROW()-ROW($B$30),3)=0,NA(), IF(MOD(ROW()-ROW($B$30),3)=1, INDEX($D$6:$D$24,INT((ROW()-ROW($B$30))/3)+1), INDEX($G$6:$G$24,INT((ROW()-ROW($B$30))/3)+1)))</f>
        <v>3.5</v>
      </c>
      <c r="E55" s="4">
        <f t="shared" si="4"/>
        <v>33.317775128258162</v>
      </c>
      <c r="F55" s="4">
        <f t="shared" si="5"/>
        <v>5.5306052675458925</v>
      </c>
    </row>
    <row r="56" spans="2:6" x14ac:dyDescent="0.3">
      <c r="B56" s="4" cm="1">
        <f t="array" ref="B56">IF(MOD(ROW()-ROW($B$30),3)=0,NA(), IF(MOD(ROW()-ROW($B$30),3)=1, INDEX($B$6:$B$24,INT((ROW()-ROW($B$30))/3)+1), INDEX($E$6:$E$24,INT((ROW()-ROW($B$30))/3)+1)))</f>
        <v>32</v>
      </c>
      <c r="C56" s="4" cm="1">
        <f t="array" ref="C56">IF(MOD(ROW()-ROW($B$30),3)=0,NA(), IF(MOD(ROW()-ROW($B$30),3)=1, INDEX($C$6:$C$24,INT((ROW()-ROW($B$30))/3)+1), INDEX($F$6:$F$24,INT((ROW()-ROW($B$30))/3)+1)))</f>
        <v>6</v>
      </c>
      <c r="D56" s="4" cm="1">
        <f t="array" ref="D56">IF(MOD(ROW()-ROW($B$30),3)=0,NA(), IF(MOD(ROW()-ROW($B$30),3)=1, INDEX($D$6:$D$24,INT((ROW()-ROW($B$30))/3)+1), INDEX($G$6:$G$24,INT((ROW()-ROW($B$30))/3)+1)))</f>
        <v>3.5</v>
      </c>
      <c r="E56" s="4">
        <f t="shared" si="4"/>
        <v>30.363351869221535</v>
      </c>
      <c r="F56" s="4">
        <f t="shared" si="5"/>
        <v>4.4887162015443103</v>
      </c>
    </row>
    <row r="57" spans="2:6" x14ac:dyDescent="0.3">
      <c r="B57" s="4" t="e" cm="1">
        <f t="array" ref="B57">IF(MOD(ROW()-ROW($B$30),3)=0,NA(), IF(MOD(ROW()-ROW($B$30),3)=1, INDEX($B$6:$B$24,INT((ROW()-ROW($B$30))/3)+1), INDEX($E$6:$E$24,INT((ROW()-ROW($B$30))/3)+1)))</f>
        <v>#N/A</v>
      </c>
      <c r="C57" s="4" t="e" cm="1">
        <f t="array" ref="C57">IF(MOD(ROW()-ROW($B$30),3)=0,NA(), IF(MOD(ROW()-ROW($B$30),3)=1, INDEX($C$6:$C$24,INT((ROW()-ROW($B$30))/3)+1), INDEX($F$6:$F$24,INT((ROW()-ROW($B$30))/3)+1)))</f>
        <v>#N/A</v>
      </c>
      <c r="D57" s="4" t="e" cm="1">
        <f t="array" ref="D57">IF(MOD(ROW()-ROW($B$30),3)=0,NA(), IF(MOD(ROW()-ROW($B$30),3)=1, INDEX($D$6:$D$24,INT((ROW()-ROW($B$30))/3)+1), INDEX($G$6:$G$24,INT((ROW()-ROW($B$30))/3)+1)))</f>
        <v>#N/A</v>
      </c>
      <c r="E57" s="4" t="e">
        <f t="shared" si="4"/>
        <v>#N/A</v>
      </c>
      <c r="F57" s="4" t="e">
        <f t="shared" si="5"/>
        <v>#N/A</v>
      </c>
    </row>
    <row r="58" spans="2:6" x14ac:dyDescent="0.3">
      <c r="B58" s="4" cm="1">
        <f t="array" ref="B58">IF(MOD(ROW()-ROW($B$30),3)=0,NA(), IF(MOD(ROW()-ROW($B$30),3)=1, INDEX($B$6:$B$24,INT((ROW()-ROW($B$30))/3)+1), INDEX($E$6:$E$24,INT((ROW()-ROW($B$30))/3)+1)))</f>
        <v>32</v>
      </c>
      <c r="C58" s="4" cm="1">
        <f t="array" ref="C58">IF(MOD(ROW()-ROW($B$30),3)=0,NA(), IF(MOD(ROW()-ROW($B$30),3)=1, INDEX($C$6:$C$24,INT((ROW()-ROW($B$30))/3)+1), INDEX($F$6:$F$24,INT((ROW()-ROW($B$30))/3)+1)))</f>
        <v>6</v>
      </c>
      <c r="D58" s="4" cm="1">
        <f t="array" ref="D58">IF(MOD(ROW()-ROW($B$30),3)=0,NA(), IF(MOD(ROW()-ROW($B$30),3)=1, INDEX($D$6:$D$24,INT((ROW()-ROW($B$30))/3)+1), INDEX($G$6:$G$24,INT((ROW()-ROW($B$30))/3)+1)))</f>
        <v>3.5</v>
      </c>
      <c r="E58" s="4">
        <f t="shared" si="4"/>
        <v>30.363351869221535</v>
      </c>
      <c r="F58" s="4">
        <f t="shared" si="5"/>
        <v>4.4887162015443103</v>
      </c>
    </row>
    <row r="59" spans="2:6" x14ac:dyDescent="0.3">
      <c r="B59" s="4" cm="1">
        <f t="array" ref="B59">IF(MOD(ROW()-ROW($B$30),3)=0,NA(), IF(MOD(ROW()-ROW($B$30),3)=1, INDEX($B$6:$B$24,INT((ROW()-ROW($B$30))/3)+1), INDEX($E$6:$E$24,INT((ROW()-ROW($B$30))/3)+1)))</f>
        <v>16</v>
      </c>
      <c r="C59" s="4" cm="1">
        <f t="array" ref="C59">IF(MOD(ROW()-ROW($B$30),3)=0,NA(), IF(MOD(ROW()-ROW($B$30),3)=1, INDEX($C$6:$C$24,INT((ROW()-ROW($B$30))/3)+1), INDEX($F$6:$F$24,INT((ROW()-ROW($B$30))/3)+1)))</f>
        <v>6</v>
      </c>
      <c r="D59" s="4" cm="1">
        <f t="array" ref="D59">IF(MOD(ROW()-ROW($B$30),3)=0,NA(), IF(MOD(ROW()-ROW($B$30),3)=1, INDEX($D$6:$D$24,INT((ROW()-ROW($B$30))/3)+1), INDEX($G$6:$G$24,INT((ROW()-ROW($B$30))/3)+1)))</f>
        <v>3.5</v>
      </c>
      <c r="E59" s="4">
        <f t="shared" si="4"/>
        <v>16.506945408670518</v>
      </c>
      <c r="F59" s="4">
        <f t="shared" si="5"/>
        <v>4.4887162015443103</v>
      </c>
    </row>
    <row r="60" spans="2:6" x14ac:dyDescent="0.3">
      <c r="B60" s="4" t="e" cm="1">
        <f t="array" ref="B60">IF(MOD(ROW()-ROW($B$30),3)=0,NA(), IF(MOD(ROW()-ROW($B$30),3)=1, INDEX($B$6:$B$24,INT((ROW()-ROW($B$30))/3)+1), INDEX($E$6:$E$24,INT((ROW()-ROW($B$30))/3)+1)))</f>
        <v>#N/A</v>
      </c>
      <c r="C60" s="4" t="e" cm="1">
        <f t="array" ref="C60">IF(MOD(ROW()-ROW($B$30),3)=0,NA(), IF(MOD(ROW()-ROW($B$30),3)=1, INDEX($C$6:$C$24,INT((ROW()-ROW($B$30))/3)+1), INDEX($F$6:$F$24,INT((ROW()-ROW($B$30))/3)+1)))</f>
        <v>#N/A</v>
      </c>
      <c r="D60" s="4" t="e" cm="1">
        <f t="array" ref="D60">IF(MOD(ROW()-ROW($B$30),3)=0,NA(), IF(MOD(ROW()-ROW($B$30),3)=1, INDEX($D$6:$D$24,INT((ROW()-ROW($B$30))/3)+1), INDEX($G$6:$G$24,INT((ROW()-ROW($B$30))/3)+1)))</f>
        <v>#N/A</v>
      </c>
      <c r="E60" s="4" t="e">
        <f t="shared" si="4"/>
        <v>#N/A</v>
      </c>
      <c r="F60" s="4" t="e">
        <f t="shared" si="5"/>
        <v>#N/A</v>
      </c>
    </row>
    <row r="61" spans="2:6" x14ac:dyDescent="0.3">
      <c r="B61" s="4" cm="1">
        <f t="array" ref="B61">IF(MOD(ROW()-ROW($B$30),3)=0,NA(), IF(MOD(ROW()-ROW($B$30),3)=1, INDEX($B$6:$B$24,INT((ROW()-ROW($B$30))/3)+1), INDEX($E$6:$E$24,INT((ROW()-ROW($B$30))/3)+1)))</f>
        <v>16</v>
      </c>
      <c r="C61" s="4" cm="1">
        <f t="array" ref="C61">IF(MOD(ROW()-ROW($B$30),3)=0,NA(), IF(MOD(ROW()-ROW($B$30),3)=1, INDEX($C$6:$C$24,INT((ROW()-ROW($B$30))/3)+1), INDEX($F$6:$F$24,INT((ROW()-ROW($B$30))/3)+1)))</f>
        <v>6</v>
      </c>
      <c r="D61" s="4" cm="1">
        <f t="array" ref="D61">IF(MOD(ROW()-ROW($B$30),3)=0,NA(), IF(MOD(ROW()-ROW($B$30),3)=1, INDEX($D$6:$D$24,INT((ROW()-ROW($B$30))/3)+1), INDEX($G$6:$G$24,INT((ROW()-ROW($B$30))/3)+1)))</f>
        <v>3.5</v>
      </c>
      <c r="E61" s="4">
        <f t="shared" si="4"/>
        <v>16.506945408670518</v>
      </c>
      <c r="F61" s="4">
        <f t="shared" si="5"/>
        <v>4.4887162015443103</v>
      </c>
    </row>
    <row r="62" spans="2:6" x14ac:dyDescent="0.3">
      <c r="B62" s="4" cm="1">
        <f t="array" ref="B62">IF(MOD(ROW()-ROW($B$30),3)=0,NA(), IF(MOD(ROW()-ROW($B$30),3)=1, INDEX($B$6:$B$24,INT((ROW()-ROW($B$30))/3)+1), INDEX($E$6:$E$24,INT((ROW()-ROW($B$30))/3)+1)))</f>
        <v>16</v>
      </c>
      <c r="C62" s="4" cm="1">
        <f t="array" ref="C62">IF(MOD(ROW()-ROW($B$30),3)=0,NA(), IF(MOD(ROW()-ROW($B$30),3)=1, INDEX($C$6:$C$24,INT((ROW()-ROW($B$30))/3)+1), INDEX($F$6:$F$24,INT((ROW()-ROW($B$30))/3)+1)))</f>
        <v>12</v>
      </c>
      <c r="D62" s="4" cm="1">
        <f t="array" ref="D62">IF(MOD(ROW()-ROW($B$30),3)=0,NA(), IF(MOD(ROW()-ROW($B$30),3)=1, INDEX($D$6:$D$24,INT((ROW()-ROW($B$30))/3)+1), INDEX($G$6:$G$24,INT((ROW()-ROW($B$30))/3)+1)))</f>
        <v>3.5</v>
      </c>
      <c r="E62" s="4">
        <f t="shared" si="4"/>
        <v>19.461368667707141</v>
      </c>
      <c r="F62" s="4">
        <f t="shared" si="5"/>
        <v>5.5306052675458925</v>
      </c>
    </row>
    <row r="63" spans="2:6" x14ac:dyDescent="0.3">
      <c r="B63" s="4" t="e" cm="1">
        <f t="array" ref="B63">IF(MOD(ROW()-ROW($B$30),3)=0,NA(), IF(MOD(ROW()-ROW($B$30),3)=1, INDEX($B$6:$B$24,INT((ROW()-ROW($B$30))/3)+1), INDEX($E$6:$E$24,INT((ROW()-ROW($B$30))/3)+1)))</f>
        <v>#N/A</v>
      </c>
      <c r="C63" s="4" t="e" cm="1">
        <f t="array" ref="C63">IF(MOD(ROW()-ROW($B$30),3)=0,NA(), IF(MOD(ROW()-ROW($B$30),3)=1, INDEX($C$6:$C$24,INT((ROW()-ROW($B$30))/3)+1), INDEX($F$6:$F$24,INT((ROW()-ROW($B$30))/3)+1)))</f>
        <v>#N/A</v>
      </c>
      <c r="D63" s="4" t="e" cm="1">
        <f t="array" ref="D63">IF(MOD(ROW()-ROW($B$30),3)=0,NA(), IF(MOD(ROW()-ROW($B$30),3)=1, INDEX($D$6:$D$24,INT((ROW()-ROW($B$30))/3)+1), INDEX($G$6:$G$24,INT((ROW()-ROW($B$30))/3)+1)))</f>
        <v>#N/A</v>
      </c>
      <c r="E63" s="4" t="e">
        <f t="shared" si="4"/>
        <v>#N/A</v>
      </c>
      <c r="F63" s="4" t="e">
        <f t="shared" si="5"/>
        <v>#N/A</v>
      </c>
    </row>
    <row r="64" spans="2:6" x14ac:dyDescent="0.3">
      <c r="B64" s="4" cm="1">
        <f t="array" ref="B64">IF(MOD(ROW()-ROW($B$30),3)=0,NA(), IF(MOD(ROW()-ROW($B$30),3)=1, INDEX($B$6:$B$24,INT((ROW()-ROW($B$30))/3)+1), INDEX($E$6:$E$24,INT((ROW()-ROW($B$30))/3)+1)))</f>
        <v>16</v>
      </c>
      <c r="C64" s="4" cm="1">
        <f t="array" ref="C64">IF(MOD(ROW()-ROW($B$30),3)=0,NA(), IF(MOD(ROW()-ROW($B$30),3)=1, INDEX($C$6:$C$24,INT((ROW()-ROW($B$30))/3)+1), INDEX($F$6:$F$24,INT((ROW()-ROW($B$30))/3)+1)))</f>
        <v>12</v>
      </c>
      <c r="D64" s="4" cm="1">
        <f t="array" ref="D64">IF(MOD(ROW()-ROW($B$30),3)=0,NA(), IF(MOD(ROW()-ROW($B$30),3)=1, INDEX($D$6:$D$24,INT((ROW()-ROW($B$30))/3)+1), INDEX($G$6:$G$24,INT((ROW()-ROW($B$30))/3)+1)))</f>
        <v>3.5</v>
      </c>
      <c r="E64" s="4">
        <f t="shared" si="4"/>
        <v>19.461368667707141</v>
      </c>
      <c r="F64" s="4">
        <f t="shared" si="5"/>
        <v>5.5306052675458925</v>
      </c>
    </row>
    <row r="65" spans="2:6" x14ac:dyDescent="0.3">
      <c r="B65" s="4" cm="1">
        <f t="array" ref="B65">IF(MOD(ROW()-ROW($B$30),3)=0,NA(), IF(MOD(ROW()-ROW($B$30),3)=1, INDEX($B$6:$B$24,INT((ROW()-ROW($B$30))/3)+1), INDEX($E$6:$E$24,INT((ROW()-ROW($B$30))/3)+1)))</f>
        <v>16</v>
      </c>
      <c r="C65" s="4" cm="1">
        <f t="array" ref="C65">IF(MOD(ROW()-ROW($B$30),3)=0,NA(), IF(MOD(ROW()-ROW($B$30),3)=1, INDEX($C$6:$C$24,INT((ROW()-ROW($B$30))/3)+1), INDEX($F$6:$F$24,INT((ROW()-ROW($B$30))/3)+1)))</f>
        <v>18</v>
      </c>
      <c r="D65" s="4" cm="1">
        <f t="array" ref="D65">IF(MOD(ROW()-ROW($B$30),3)=0,NA(), IF(MOD(ROW()-ROW($B$30),3)=1, INDEX($D$6:$D$24,INT((ROW()-ROW($B$30))/3)+1), INDEX($G$6:$G$24,INT((ROW()-ROW($B$30))/3)+1)))</f>
        <v>3.5</v>
      </c>
      <c r="E65" s="4">
        <f t="shared" si="4"/>
        <v>22.415791926743765</v>
      </c>
      <c r="F65" s="4">
        <f t="shared" si="5"/>
        <v>6.5724943335474757</v>
      </c>
    </row>
    <row r="66" spans="2:6" x14ac:dyDescent="0.3">
      <c r="B66" s="4" t="e" cm="1">
        <f t="array" ref="B66">IF(MOD(ROW()-ROW($B$30),3)=0,NA(), IF(MOD(ROW()-ROW($B$30),3)=1, INDEX($B$6:$B$24,INT((ROW()-ROW($B$30))/3)+1), INDEX($E$6:$E$24,INT((ROW()-ROW($B$30))/3)+1)))</f>
        <v>#N/A</v>
      </c>
      <c r="C66" s="4" t="e" cm="1">
        <f t="array" ref="C66">IF(MOD(ROW()-ROW($B$30),3)=0,NA(), IF(MOD(ROW()-ROW($B$30),3)=1, INDEX($C$6:$C$24,INT((ROW()-ROW($B$30))/3)+1), INDEX($F$6:$F$24,INT((ROW()-ROW($B$30))/3)+1)))</f>
        <v>#N/A</v>
      </c>
      <c r="D66" s="4" t="e" cm="1">
        <f t="array" ref="D66">IF(MOD(ROW()-ROW($B$30),3)=0,NA(), IF(MOD(ROW()-ROW($B$30),3)=1, INDEX($D$6:$D$24,INT((ROW()-ROW($B$30))/3)+1), INDEX($G$6:$G$24,INT((ROW()-ROW($B$30))/3)+1)))</f>
        <v>#N/A</v>
      </c>
      <c r="E66" s="4" t="e">
        <f t="shared" si="4"/>
        <v>#N/A</v>
      </c>
      <c r="F66" s="4" t="e">
        <f t="shared" si="5"/>
        <v>#N/A</v>
      </c>
    </row>
    <row r="67" spans="2:6" x14ac:dyDescent="0.3">
      <c r="B67" s="4" cm="1">
        <f t="array" ref="B67">IF(MOD(ROW()-ROW($B$30),3)=0,NA(), IF(MOD(ROW()-ROW($B$30),3)=1, INDEX($B$6:$B$24,INT((ROW()-ROW($B$30))/3)+1), INDEX($E$6:$E$24,INT((ROW()-ROW($B$30))/3)+1)))</f>
        <v>16</v>
      </c>
      <c r="C67" s="4" cm="1">
        <f t="array" ref="C67">IF(MOD(ROW()-ROW($B$30),3)=0,NA(), IF(MOD(ROW()-ROW($B$30),3)=1, INDEX($C$6:$C$24,INT((ROW()-ROW($B$30))/3)+1), INDEX($F$6:$F$24,INT((ROW()-ROW($B$30))/3)+1)))</f>
        <v>6</v>
      </c>
      <c r="D67" s="4" cm="1">
        <f t="array" ref="D67">IF(MOD(ROW()-ROW($B$30),3)=0,NA(), IF(MOD(ROW()-ROW($B$30),3)=1, INDEX($D$6:$D$24,INT((ROW()-ROW($B$30))/3)+1), INDEX($G$6:$G$24,INT((ROW()-ROW($B$30))/3)+1)))</f>
        <v>3.5</v>
      </c>
      <c r="E67" s="4">
        <f t="shared" si="4"/>
        <v>16.506945408670518</v>
      </c>
      <c r="F67" s="4">
        <f t="shared" si="5"/>
        <v>4.4887162015443103</v>
      </c>
    </row>
    <row r="68" spans="2:6" x14ac:dyDescent="0.3">
      <c r="B68" s="4" cm="1">
        <f t="array" ref="B68">IF(MOD(ROW()-ROW($B$30),3)=0,NA(), IF(MOD(ROW()-ROW($B$30),3)=1, INDEX($B$6:$B$24,INT((ROW()-ROW($B$30))/3)+1), INDEX($E$6:$E$24,INT((ROW()-ROW($B$30))/3)+1)))</f>
        <v>16</v>
      </c>
      <c r="C68" s="4" cm="1">
        <f t="array" ref="C68">IF(MOD(ROW()-ROW($B$30),3)=0,NA(), IF(MOD(ROW()-ROW($B$30),3)=1, INDEX($C$6:$C$24,INT((ROW()-ROW($B$30))/3)+1), INDEX($F$6:$F$24,INT((ROW()-ROW($B$30))/3)+1)))</f>
        <v>6</v>
      </c>
      <c r="D68" s="4" cm="1">
        <f t="array" ref="D68">IF(MOD(ROW()-ROW($B$30),3)=0,NA(), IF(MOD(ROW()-ROW($B$30),3)=1, INDEX($D$6:$D$24,INT((ROW()-ROW($B$30))/3)+1), INDEX($G$6:$G$24,INT((ROW()-ROW($B$30))/3)+1)))</f>
        <v>6.5</v>
      </c>
      <c r="E68" s="4">
        <f t="shared" si="4"/>
        <v>16.246473142170121</v>
      </c>
      <c r="F68" s="4">
        <f t="shared" si="5"/>
        <v>7.4431394605809347</v>
      </c>
    </row>
    <row r="69" spans="2:6" x14ac:dyDescent="0.3">
      <c r="B69" s="4" t="e" cm="1">
        <f t="array" ref="B69">IF(MOD(ROW()-ROW($B$30),3)=0,NA(), IF(MOD(ROW()-ROW($B$30),3)=1, INDEX($B$6:$B$24,INT((ROW()-ROW($B$30))/3)+1), INDEX($E$6:$E$24,INT((ROW()-ROW($B$30))/3)+1)))</f>
        <v>#N/A</v>
      </c>
      <c r="C69" s="4" t="e" cm="1">
        <f t="array" ref="C69">IF(MOD(ROW()-ROW($B$30),3)=0,NA(), IF(MOD(ROW()-ROW($B$30),3)=1, INDEX($C$6:$C$24,INT((ROW()-ROW($B$30))/3)+1), INDEX($F$6:$F$24,INT((ROW()-ROW($B$30))/3)+1)))</f>
        <v>#N/A</v>
      </c>
      <c r="D69" s="4" t="e" cm="1">
        <f t="array" ref="D69">IF(MOD(ROW()-ROW($B$30),3)=0,NA(), IF(MOD(ROW()-ROW($B$30),3)=1, INDEX($D$6:$D$24,INT((ROW()-ROW($B$30))/3)+1), INDEX($G$6:$G$24,INT((ROW()-ROW($B$30))/3)+1)))</f>
        <v>#N/A</v>
      </c>
      <c r="E69" s="4" t="e">
        <f t="shared" si="4"/>
        <v>#N/A</v>
      </c>
      <c r="F69" s="4" t="e">
        <f t="shared" si="5"/>
        <v>#N/A</v>
      </c>
    </row>
    <row r="70" spans="2:6" x14ac:dyDescent="0.3">
      <c r="B70" s="4" cm="1">
        <f t="array" ref="B70">IF(MOD(ROW()-ROW($B$30),3)=0,NA(), IF(MOD(ROW()-ROW($B$30),3)=1, INDEX($B$6:$B$24,INT((ROW()-ROW($B$30))/3)+1), INDEX($E$6:$E$24,INT((ROW()-ROW($B$30))/3)+1)))</f>
        <v>16</v>
      </c>
      <c r="C70" s="4" cm="1">
        <f t="array" ref="C70">IF(MOD(ROW()-ROW($B$30),3)=0,NA(), IF(MOD(ROW()-ROW($B$30),3)=1, INDEX($C$6:$C$24,INT((ROW()-ROW($B$30))/3)+1), INDEX($F$6:$F$24,INT((ROW()-ROW($B$30))/3)+1)))</f>
        <v>6</v>
      </c>
      <c r="D70" s="4" cm="1">
        <f t="array" ref="D70">IF(MOD(ROW()-ROW($B$30),3)=0,NA(), IF(MOD(ROW()-ROW($B$30),3)=1, INDEX($D$6:$D$24,INT((ROW()-ROW($B$30))/3)+1), INDEX($G$6:$G$24,INT((ROW()-ROW($B$30))/3)+1)))</f>
        <v>6.5</v>
      </c>
      <c r="E70" s="4">
        <f t="shared" si="4"/>
        <v>16.246473142170121</v>
      </c>
      <c r="F70" s="4">
        <f t="shared" si="5"/>
        <v>7.4431394605809347</v>
      </c>
    </row>
    <row r="71" spans="2:6" x14ac:dyDescent="0.3">
      <c r="B71" s="4" cm="1">
        <f t="array" ref="B71">IF(MOD(ROW()-ROW($B$30),3)=0,NA(), IF(MOD(ROW()-ROW($B$30),3)=1, INDEX($B$6:$B$24,INT((ROW()-ROW($B$30))/3)+1), INDEX($E$6:$E$24,INT((ROW()-ROW($B$30))/3)+1)))</f>
        <v>0</v>
      </c>
      <c r="C71" s="4" cm="1">
        <f t="array" ref="C71">IF(MOD(ROW()-ROW($B$30),3)=0,NA(), IF(MOD(ROW()-ROW($B$30),3)=1, INDEX($C$6:$C$24,INT((ROW()-ROW($B$30))/3)+1), INDEX($F$6:$F$24,INT((ROW()-ROW($B$30))/3)+1)))</f>
        <v>6</v>
      </c>
      <c r="D71" s="4" cm="1">
        <f t="array" ref="D71">IF(MOD(ROW()-ROW($B$30),3)=0,NA(), IF(MOD(ROW()-ROW($B$30),3)=1, INDEX($D$6:$D$24,INT((ROW()-ROW($B$30))/3)+1), INDEX($G$6:$G$24,INT((ROW()-ROW($B$30))/3)+1)))</f>
        <v>6.5</v>
      </c>
      <c r="E71" s="4">
        <f t="shared" si="4"/>
        <v>2.3900666816190999</v>
      </c>
      <c r="F71" s="4">
        <f t="shared" si="5"/>
        <v>7.4431394605809347</v>
      </c>
    </row>
    <row r="72" spans="2:6" x14ac:dyDescent="0.3">
      <c r="B72" s="4" t="e" cm="1">
        <f t="array" ref="B72">IF(MOD(ROW()-ROW($B$30),3)=0,NA(), IF(MOD(ROW()-ROW($B$30),3)=1, INDEX($B$6:$B$24,INT((ROW()-ROW($B$30))/3)+1), INDEX($E$6:$E$24,INT((ROW()-ROW($B$30))/3)+1)))</f>
        <v>#N/A</v>
      </c>
      <c r="C72" s="4" t="e" cm="1">
        <f t="array" ref="C72">IF(MOD(ROW()-ROW($B$30),3)=0,NA(), IF(MOD(ROW()-ROW($B$30),3)=1, INDEX($C$6:$C$24,INT((ROW()-ROW($B$30))/3)+1), INDEX($F$6:$F$24,INT((ROW()-ROW($B$30))/3)+1)))</f>
        <v>#N/A</v>
      </c>
      <c r="D72" s="4" t="e" cm="1">
        <f t="array" ref="D72">IF(MOD(ROW()-ROW($B$30),3)=0,NA(), IF(MOD(ROW()-ROW($B$30),3)=1, INDEX($D$6:$D$24,INT((ROW()-ROW($B$30))/3)+1), INDEX($G$6:$G$24,INT((ROW()-ROW($B$30))/3)+1)))</f>
        <v>#N/A</v>
      </c>
      <c r="E72" s="4" t="e">
        <f t="shared" si="4"/>
        <v>#N/A</v>
      </c>
      <c r="F72" s="4" t="e">
        <f t="shared" si="5"/>
        <v>#N/A</v>
      </c>
    </row>
    <row r="73" spans="2:6" x14ac:dyDescent="0.3">
      <c r="B73" s="4" cm="1">
        <f t="array" ref="B73">IF(MOD(ROW()-ROW($B$30),3)=0,NA(), IF(MOD(ROW()-ROW($B$30),3)=1, INDEX($B$6:$B$24,INT((ROW()-ROW($B$30))/3)+1), INDEX($E$6:$E$24,INT((ROW()-ROW($B$30))/3)+1)))</f>
        <v>0</v>
      </c>
      <c r="C73" s="4" cm="1">
        <f t="array" ref="C73">IF(MOD(ROW()-ROW($B$30),3)=0,NA(), IF(MOD(ROW()-ROW($B$30),3)=1, INDEX($C$6:$C$24,INT((ROW()-ROW($B$30))/3)+1), INDEX($F$6:$F$24,INT((ROW()-ROW($B$30))/3)+1)))</f>
        <v>6</v>
      </c>
      <c r="D73" s="4" cm="1">
        <f t="array" ref="D73">IF(MOD(ROW()-ROW($B$30),3)=0,NA(), IF(MOD(ROW()-ROW($B$30),3)=1, INDEX($D$6:$D$24,INT((ROW()-ROW($B$30))/3)+1), INDEX($G$6:$G$24,INT((ROW()-ROW($B$30))/3)+1)))</f>
        <v>6.5</v>
      </c>
      <c r="E73" s="4">
        <f t="shared" si="4"/>
        <v>2.3900666816190999</v>
      </c>
      <c r="F73" s="4">
        <f t="shared" si="5"/>
        <v>7.4431394605809347</v>
      </c>
    </row>
    <row r="74" spans="2:6" x14ac:dyDescent="0.3">
      <c r="B74" s="4" cm="1">
        <f t="array" ref="B74">IF(MOD(ROW()-ROW($B$30),3)=0,NA(), IF(MOD(ROW()-ROW($B$30),3)=1, INDEX($B$6:$B$24,INT((ROW()-ROW($B$30))/3)+1), INDEX($E$6:$E$24,INT((ROW()-ROW($B$30))/3)+1)))</f>
        <v>0</v>
      </c>
      <c r="C74" s="4" cm="1">
        <f t="array" ref="C74">IF(MOD(ROW()-ROW($B$30),3)=0,NA(), IF(MOD(ROW()-ROW($B$30),3)=1, INDEX($C$6:$C$24,INT((ROW()-ROW($B$30))/3)+1), INDEX($F$6:$F$24,INT((ROW()-ROW($B$30))/3)+1)))</f>
        <v>12</v>
      </c>
      <c r="D74" s="4" cm="1">
        <f t="array" ref="D74">IF(MOD(ROW()-ROW($B$30),3)=0,NA(), IF(MOD(ROW()-ROW($B$30),3)=1, INDEX($D$6:$D$24,INT((ROW()-ROW($B$30))/3)+1), INDEX($G$6:$G$24,INT((ROW()-ROW($B$30))/3)+1)))</f>
        <v>6.5</v>
      </c>
      <c r="E74" s="4">
        <f t="shared" si="4"/>
        <v>5.3444899406557234</v>
      </c>
      <c r="F74" s="4">
        <f t="shared" si="5"/>
        <v>8.4850285265825178</v>
      </c>
    </row>
    <row r="75" spans="2:6" x14ac:dyDescent="0.3">
      <c r="B75" s="4" t="e" cm="1">
        <f t="array" ref="B75">IF(MOD(ROW()-ROW($B$30),3)=0,NA(), IF(MOD(ROW()-ROW($B$30),3)=1, INDEX($B$6:$B$24,INT((ROW()-ROW($B$30))/3)+1), INDEX($E$6:$E$24,INT((ROW()-ROW($B$30))/3)+1)))</f>
        <v>#N/A</v>
      </c>
      <c r="C75" s="4" t="e" cm="1">
        <f t="array" ref="C75">IF(MOD(ROW()-ROW($B$30),3)=0,NA(), IF(MOD(ROW()-ROW($B$30),3)=1, INDEX($C$6:$C$24,INT((ROW()-ROW($B$30))/3)+1), INDEX($F$6:$F$24,INT((ROW()-ROW($B$30))/3)+1)))</f>
        <v>#N/A</v>
      </c>
      <c r="D75" s="4" t="e" cm="1">
        <f t="array" ref="D75">IF(MOD(ROW()-ROW($B$30),3)=0,NA(), IF(MOD(ROW()-ROW($B$30),3)=1, INDEX($D$6:$D$24,INT((ROW()-ROW($B$30))/3)+1), INDEX($G$6:$G$24,INT((ROW()-ROW($B$30))/3)+1)))</f>
        <v>#N/A</v>
      </c>
      <c r="E75" s="4" t="e">
        <f t="shared" si="4"/>
        <v>#N/A</v>
      </c>
      <c r="F75" s="4" t="e">
        <f t="shared" si="5"/>
        <v>#N/A</v>
      </c>
    </row>
    <row r="76" spans="2:6" x14ac:dyDescent="0.3">
      <c r="B76" s="4" cm="1">
        <f t="array" ref="B76">IF(MOD(ROW()-ROW($B$30),3)=0,NA(), IF(MOD(ROW()-ROW($B$30),3)=1, INDEX($B$6:$B$24,INT((ROW()-ROW($B$30))/3)+1), INDEX($E$6:$E$24,INT((ROW()-ROW($B$30))/3)+1)))</f>
        <v>0</v>
      </c>
      <c r="C76" s="4" cm="1">
        <f t="array" ref="C76">IF(MOD(ROW()-ROW($B$30),3)=0,NA(), IF(MOD(ROW()-ROW($B$30),3)=1, INDEX($C$6:$C$24,INT((ROW()-ROW($B$30))/3)+1), INDEX($F$6:$F$24,INT((ROW()-ROW($B$30))/3)+1)))</f>
        <v>12</v>
      </c>
      <c r="D76" s="4" cm="1">
        <f t="array" ref="D76">IF(MOD(ROW()-ROW($B$30),3)=0,NA(), IF(MOD(ROW()-ROW($B$30),3)=1, INDEX($D$6:$D$24,INT((ROW()-ROW($B$30))/3)+1), INDEX($G$6:$G$24,INT((ROW()-ROW($B$30))/3)+1)))</f>
        <v>6.5</v>
      </c>
      <c r="E76" s="4">
        <f t="shared" si="4"/>
        <v>5.3444899406557234</v>
      </c>
      <c r="F76" s="4">
        <f t="shared" si="5"/>
        <v>8.4850285265825178</v>
      </c>
    </row>
    <row r="77" spans="2:6" x14ac:dyDescent="0.3">
      <c r="B77" s="4" cm="1">
        <f t="array" ref="B77">IF(MOD(ROW()-ROW($B$30),3)=0,NA(), IF(MOD(ROW()-ROW($B$30),3)=1, INDEX($B$6:$B$24,INT((ROW()-ROW($B$30))/3)+1), INDEX($E$6:$E$24,INT((ROW()-ROW($B$30))/3)+1)))</f>
        <v>0</v>
      </c>
      <c r="C77" s="4" cm="1">
        <f t="array" ref="C77">IF(MOD(ROW()-ROW($B$30),3)=0,NA(), IF(MOD(ROW()-ROW($B$30),3)=1, INDEX($C$6:$C$24,INT((ROW()-ROW($B$30))/3)+1), INDEX($F$6:$F$24,INT((ROW()-ROW($B$30))/3)+1)))</f>
        <v>18</v>
      </c>
      <c r="D77" s="4" cm="1">
        <f t="array" ref="D77">IF(MOD(ROW()-ROW($B$30),3)=0,NA(), IF(MOD(ROW()-ROW($B$30),3)=1, INDEX($D$6:$D$24,INT((ROW()-ROW($B$30))/3)+1), INDEX($G$6:$G$24,INT((ROW()-ROW($B$30))/3)+1)))</f>
        <v>6.5</v>
      </c>
      <c r="E77" s="4">
        <f t="shared" si="4"/>
        <v>8.2989131996923469</v>
      </c>
      <c r="F77" s="4">
        <f t="shared" si="5"/>
        <v>9.5269175925841001</v>
      </c>
    </row>
    <row r="78" spans="2:6" x14ac:dyDescent="0.3">
      <c r="B78" s="4" t="e" cm="1">
        <f t="array" ref="B78">IF(MOD(ROW()-ROW($B$30),3)=0,NA(), IF(MOD(ROW()-ROW($B$30),3)=1, INDEX($B$6:$B$24,INT((ROW()-ROW($B$30))/3)+1), INDEX($E$6:$E$24,INT((ROW()-ROW($B$30))/3)+1)))</f>
        <v>#N/A</v>
      </c>
      <c r="C78" s="4" t="e" cm="1">
        <f t="array" ref="C78">IF(MOD(ROW()-ROW($B$30),3)=0,NA(), IF(MOD(ROW()-ROW($B$30),3)=1, INDEX($C$6:$C$24,INT((ROW()-ROW($B$30))/3)+1), INDEX($F$6:$F$24,INT((ROW()-ROW($B$30))/3)+1)))</f>
        <v>#N/A</v>
      </c>
      <c r="D78" s="4" t="e" cm="1">
        <f t="array" ref="D78">IF(MOD(ROW()-ROW($B$30),3)=0,NA(), IF(MOD(ROW()-ROW($B$30),3)=1, INDEX($D$6:$D$24,INT((ROW()-ROW($B$30))/3)+1), INDEX($G$6:$G$24,INT((ROW()-ROW($B$30))/3)+1)))</f>
        <v>#N/A</v>
      </c>
      <c r="E78" s="4" t="e">
        <f t="shared" si="4"/>
        <v>#N/A</v>
      </c>
      <c r="F78" s="4" t="e">
        <f t="shared" si="5"/>
        <v>#N/A</v>
      </c>
    </row>
    <row r="79" spans="2:6" x14ac:dyDescent="0.3">
      <c r="B79" s="4" cm="1">
        <f t="array" ref="B79">IF(MOD(ROW()-ROW($B$30),3)=0,NA(), IF(MOD(ROW()-ROW($B$30),3)=1, INDEX($B$6:$B$24,INT((ROW()-ROW($B$30))/3)+1), INDEX($E$6:$E$24,INT((ROW()-ROW($B$30))/3)+1)))</f>
        <v>0</v>
      </c>
      <c r="C79" s="4" cm="1">
        <f t="array" ref="C79">IF(MOD(ROW()-ROW($B$30),3)=0,NA(), IF(MOD(ROW()-ROW($B$30),3)=1, INDEX($C$6:$C$24,INT((ROW()-ROW($B$30))/3)+1), INDEX($F$6:$F$24,INT((ROW()-ROW($B$30))/3)+1)))</f>
        <v>18</v>
      </c>
      <c r="D79" s="4" cm="1">
        <f t="array" ref="D79">IF(MOD(ROW()-ROW($B$30),3)=0,NA(), IF(MOD(ROW()-ROW($B$30),3)=1, INDEX($D$6:$D$24,INT((ROW()-ROW($B$30))/3)+1), INDEX($G$6:$G$24,INT((ROW()-ROW($B$30))/3)+1)))</f>
        <v>6.5</v>
      </c>
      <c r="E79" s="4">
        <f t="shared" si="4"/>
        <v>8.2989131996923469</v>
      </c>
      <c r="F79" s="4">
        <f t="shared" si="5"/>
        <v>9.5269175925841001</v>
      </c>
    </row>
    <row r="80" spans="2:6" x14ac:dyDescent="0.3">
      <c r="B80" s="4" cm="1">
        <f t="array" ref="B80">IF(MOD(ROW()-ROW($B$30),3)=0,NA(), IF(MOD(ROW()-ROW($B$30),3)=1, INDEX($B$6:$B$24,INT((ROW()-ROW($B$30))/3)+1), INDEX($E$6:$E$24,INT((ROW()-ROW($B$30))/3)+1)))</f>
        <v>16</v>
      </c>
      <c r="C80" s="4" cm="1">
        <f t="array" ref="C80">IF(MOD(ROW()-ROW($B$30),3)=0,NA(), IF(MOD(ROW()-ROW($B$30),3)=1, INDEX($C$6:$C$24,INT((ROW()-ROW($B$30))/3)+1), INDEX($F$6:$F$24,INT((ROW()-ROW($B$30))/3)+1)))</f>
        <v>18</v>
      </c>
      <c r="D80" s="4" cm="1">
        <f t="array" ref="D80">IF(MOD(ROW()-ROW($B$30),3)=0,NA(), IF(MOD(ROW()-ROW($B$30),3)=1, INDEX($D$6:$D$24,INT((ROW()-ROW($B$30))/3)+1), INDEX($G$6:$G$24,INT((ROW()-ROW($B$30))/3)+1)))</f>
        <v>6.5</v>
      </c>
      <c r="E80" s="4">
        <f t="shared" si="4"/>
        <v>22.155319660243368</v>
      </c>
      <c r="F80" s="4">
        <f t="shared" si="5"/>
        <v>9.5269175925841001</v>
      </c>
    </row>
    <row r="81" spans="2:6" x14ac:dyDescent="0.3">
      <c r="B81" s="4" t="e" cm="1">
        <f t="array" ref="B81">IF(MOD(ROW()-ROW($B$30),3)=0,NA(), IF(MOD(ROW()-ROW($B$30),3)=1, INDEX($B$6:$B$24,INT((ROW()-ROW($B$30))/3)+1), INDEX($E$6:$E$24,INT((ROW()-ROW($B$30))/3)+1)))</f>
        <v>#N/A</v>
      </c>
      <c r="C81" s="4" t="e" cm="1">
        <f t="array" ref="C81">IF(MOD(ROW()-ROW($B$30),3)=0,NA(), IF(MOD(ROW()-ROW($B$30),3)=1, INDEX($C$6:$C$24,INT((ROW()-ROW($B$30))/3)+1), INDEX($F$6:$F$24,INT((ROW()-ROW($B$30))/3)+1)))</f>
        <v>#N/A</v>
      </c>
      <c r="D81" s="4" t="e" cm="1">
        <f t="array" ref="D81">IF(MOD(ROW()-ROW($B$30),3)=0,NA(), IF(MOD(ROW()-ROW($B$30),3)=1, INDEX($D$6:$D$24,INT((ROW()-ROW($B$30))/3)+1), INDEX($G$6:$G$24,INT((ROW()-ROW($B$30))/3)+1)))</f>
        <v>#N/A</v>
      </c>
      <c r="E81" s="4" t="e">
        <f t="shared" si="4"/>
        <v>#N/A</v>
      </c>
      <c r="F81" s="4" t="e">
        <f t="shared" si="5"/>
        <v>#N/A</v>
      </c>
    </row>
    <row r="82" spans="2:6" x14ac:dyDescent="0.3">
      <c r="B82" s="4" cm="1">
        <f t="array" ref="B82">IF(MOD(ROW()-ROW($B$30),3)=0,NA(), IF(MOD(ROW()-ROW($B$30),3)=1, INDEX($B$6:$B$24,INT((ROW()-ROW($B$30))/3)+1), INDEX($E$6:$E$24,INT((ROW()-ROW($B$30))/3)+1)))</f>
        <v>16</v>
      </c>
      <c r="C82" s="4" cm="1">
        <f t="array" ref="C82">IF(MOD(ROW()-ROW($B$30),3)=0,NA(), IF(MOD(ROW()-ROW($B$30),3)=1, INDEX($C$6:$C$24,INT((ROW()-ROW($B$30))/3)+1), INDEX($F$6:$F$24,INT((ROW()-ROW($B$30))/3)+1)))</f>
        <v>18</v>
      </c>
      <c r="D82" s="4" cm="1">
        <f t="array" ref="D82">IF(MOD(ROW()-ROW($B$30),3)=0,NA(), IF(MOD(ROW()-ROW($B$30),3)=1, INDEX($D$6:$D$24,INT((ROW()-ROW($B$30))/3)+1), INDEX($G$6:$G$24,INT((ROW()-ROW($B$30))/3)+1)))</f>
        <v>6.5</v>
      </c>
      <c r="E82" s="4">
        <f t="shared" si="4"/>
        <v>22.155319660243368</v>
      </c>
      <c r="F82" s="4">
        <f t="shared" si="5"/>
        <v>9.5269175925841001</v>
      </c>
    </row>
    <row r="83" spans="2:6" x14ac:dyDescent="0.3">
      <c r="B83" s="4" cm="1">
        <f t="array" ref="B83">IF(MOD(ROW()-ROW($B$30),3)=0,NA(), IF(MOD(ROW()-ROW($B$30),3)=1, INDEX($B$6:$B$24,INT((ROW()-ROW($B$30))/3)+1), INDEX($E$6:$E$24,INT((ROW()-ROW($B$30))/3)+1)))</f>
        <v>16</v>
      </c>
      <c r="C83" s="4" cm="1">
        <f t="array" ref="C83">IF(MOD(ROW()-ROW($B$30),3)=0,NA(), IF(MOD(ROW()-ROW($B$30),3)=1, INDEX($C$6:$C$24,INT((ROW()-ROW($B$30))/3)+1), INDEX($F$6:$F$24,INT((ROW()-ROW($B$30))/3)+1)))</f>
        <v>12</v>
      </c>
      <c r="D83" s="4" cm="1">
        <f t="array" ref="D83">IF(MOD(ROW()-ROW($B$30),3)=0,NA(), IF(MOD(ROW()-ROW($B$30),3)=1, INDEX($D$6:$D$24,INT((ROW()-ROW($B$30))/3)+1), INDEX($G$6:$G$24,INT((ROW()-ROW($B$30))/3)+1)))</f>
        <v>6.5</v>
      </c>
      <c r="E83" s="4">
        <f t="shared" si="4"/>
        <v>19.200896401206744</v>
      </c>
      <c r="F83" s="4">
        <f t="shared" si="5"/>
        <v>8.4850285265825178</v>
      </c>
    </row>
    <row r="84" spans="2:6" x14ac:dyDescent="0.3">
      <c r="B84" s="4" t="e" cm="1">
        <f t="array" ref="B84">IF(MOD(ROW()-ROW($B$30),3)=0,NA(), IF(MOD(ROW()-ROW($B$30),3)=1, INDEX($B$6:$B$24,INT((ROW()-ROW($B$30))/3)+1), INDEX($E$6:$E$24,INT((ROW()-ROW($B$30))/3)+1)))</f>
        <v>#N/A</v>
      </c>
      <c r="C84" s="4" t="e" cm="1">
        <f t="array" ref="C84">IF(MOD(ROW()-ROW($B$30),3)=0,NA(), IF(MOD(ROW()-ROW($B$30),3)=1, INDEX($C$6:$C$24,INT((ROW()-ROW($B$30))/3)+1), INDEX($F$6:$F$24,INT((ROW()-ROW($B$30))/3)+1)))</f>
        <v>#N/A</v>
      </c>
      <c r="D84" s="4" t="e" cm="1">
        <f t="array" ref="D84">IF(MOD(ROW()-ROW($B$30),3)=0,NA(), IF(MOD(ROW()-ROW($B$30),3)=1, INDEX($D$6:$D$24,INT((ROW()-ROW($B$30))/3)+1), INDEX($G$6:$G$24,INT((ROW()-ROW($B$30))/3)+1)))</f>
        <v>#N/A</v>
      </c>
      <c r="E84" s="4" t="e">
        <f t="shared" si="4"/>
        <v>#N/A</v>
      </c>
      <c r="F84" s="4" t="e">
        <f t="shared" si="5"/>
        <v>#N/A</v>
      </c>
    </row>
    <row r="85" spans="2:6" x14ac:dyDescent="0.3">
      <c r="B85" s="4" cm="1">
        <f t="array" ref="B85">IF(MOD(ROW()-ROW($B$30),3)=0,NA(), IF(MOD(ROW()-ROW($B$30),3)=1, INDEX($B$6:$B$24,INT((ROW()-ROW($B$30))/3)+1), INDEX($E$6:$E$24,INT((ROW()-ROW($B$30))/3)+1)))</f>
        <v>16</v>
      </c>
      <c r="C85" s="4" cm="1">
        <f t="array" ref="C85">IF(MOD(ROW()-ROW($B$30),3)=0,NA(), IF(MOD(ROW()-ROW($B$30),3)=1, INDEX($C$6:$C$24,INT((ROW()-ROW($B$30))/3)+1), INDEX($F$6:$F$24,INT((ROW()-ROW($B$30))/3)+1)))</f>
        <v>12</v>
      </c>
      <c r="D85" s="4" cm="1">
        <f t="array" ref="D85">IF(MOD(ROW()-ROW($B$30),3)=0,NA(), IF(MOD(ROW()-ROW($B$30),3)=1, INDEX($D$6:$D$24,INT((ROW()-ROW($B$30))/3)+1), INDEX($G$6:$G$24,INT((ROW()-ROW($B$30))/3)+1)))</f>
        <v>6.5</v>
      </c>
      <c r="E85" s="4">
        <f t="shared" si="4"/>
        <v>19.200896401206744</v>
      </c>
      <c r="F85" s="4">
        <f t="shared" si="5"/>
        <v>8.4850285265825178</v>
      </c>
    </row>
    <row r="86" spans="2:6" x14ac:dyDescent="0.3">
      <c r="B86" s="4" cm="1">
        <f t="array" ref="B86">IF(MOD(ROW()-ROW($B$30),3)=0,NA(), IF(MOD(ROW()-ROW($B$30),3)=1, INDEX($B$6:$B$24,INT((ROW()-ROW($B$30))/3)+1), INDEX($E$6:$E$24,INT((ROW()-ROW($B$30))/3)+1)))</f>
        <v>16</v>
      </c>
      <c r="C86" s="4" cm="1">
        <f t="array" ref="C86">IF(MOD(ROW()-ROW($B$30),3)=0,NA(), IF(MOD(ROW()-ROW($B$30),3)=1, INDEX($C$6:$C$24,INT((ROW()-ROW($B$30))/3)+1), INDEX($F$6:$F$24,INT((ROW()-ROW($B$30))/3)+1)))</f>
        <v>6</v>
      </c>
      <c r="D86" s="4" cm="1">
        <f t="array" ref="D86">IF(MOD(ROW()-ROW($B$30),3)=0,NA(), IF(MOD(ROW()-ROW($B$30),3)=1, INDEX($D$6:$D$24,INT((ROW()-ROW($B$30))/3)+1), INDEX($G$6:$G$24,INT((ROW()-ROW($B$30))/3)+1)))</f>
        <v>6.5</v>
      </c>
      <c r="E86" s="4">
        <f t="shared" si="4"/>
        <v>16.246473142170121</v>
      </c>
      <c r="F86" s="4">
        <f t="shared" si="5"/>
        <v>7.4431394605809347</v>
      </c>
    </row>
    <row r="87" spans="2:6" x14ac:dyDescent="0.3">
      <c r="B87" s="5" t="e" cm="1">
        <f t="array" ref="B87">IF(MOD(ROW()-ROW($B$30),3)=0,NA(), IF(MOD(ROW()-ROW($B$30),3)=1, INDEX($B$6:$B$24,INT((ROW()-ROW($B$30))/3)+1), INDEX($E$6:$E$24,INT((ROW()-ROW($B$30))/3)+1)))</f>
        <v>#N/A</v>
      </c>
      <c r="C87" s="5" t="e" cm="1">
        <f t="array" ref="C87">IF(MOD(ROW()-ROW($B$30),3)=0,NA(), IF(MOD(ROW()-ROW($B$30),3)=1, INDEX($C$6:$C$24,INT((ROW()-ROW($B$30))/3)+1), INDEX($F$6:$F$24,INT((ROW()-ROW($B$30))/3)+1)))</f>
        <v>#N/A</v>
      </c>
      <c r="D87" s="5" t="e" cm="1">
        <f t="array" ref="D87">IF(MOD(ROW()-ROW($B$30),3)=0,NA(), IF(MOD(ROW()-ROW($B$30),3)=1, INDEX($D$6:$D$24,INT((ROW()-ROW($B$30))/3)+1), INDEX($G$6:$G$24,INT((ROW()-ROW($B$30))/3)+1)))</f>
        <v>#N/A</v>
      </c>
      <c r="E87" s="5" t="e">
        <f t="shared" si="4"/>
        <v>#N/A</v>
      </c>
      <c r="F87" s="5" t="e">
        <f t="shared" si="5"/>
        <v>#N/A</v>
      </c>
    </row>
    <row r="88" spans="2:6" x14ac:dyDescent="0.3">
      <c r="B88" s="7"/>
    </row>
    <row r="89" spans="2:6" x14ac:dyDescent="0.3">
      <c r="B89" s="7"/>
    </row>
    <row r="90" spans="2:6" x14ac:dyDescent="0.3">
      <c r="B90" s="7"/>
    </row>
    <row r="91" spans="2:6" x14ac:dyDescent="0.3">
      <c r="B91" s="7"/>
    </row>
    <row r="92" spans="2:6" x14ac:dyDescent="0.3">
      <c r="B92" s="7"/>
    </row>
    <row r="93" spans="2:6" x14ac:dyDescent="0.3">
      <c r="B93" s="7"/>
    </row>
    <row r="94" spans="2:6" x14ac:dyDescent="0.3">
      <c r="B94" s="7"/>
    </row>
    <row r="95" spans="2:6" x14ac:dyDescent="0.3">
      <c r="B95" s="7"/>
    </row>
    <row r="96" spans="2:6" x14ac:dyDescent="0.3">
      <c r="B96" s="7"/>
    </row>
    <row r="97" spans="2:2" x14ac:dyDescent="0.3">
      <c r="B97" s="7"/>
    </row>
    <row r="98" spans="2:2" x14ac:dyDescent="0.3">
      <c r="B98" s="7"/>
    </row>
    <row r="99" spans="2:2" x14ac:dyDescent="0.3">
      <c r="B99" s="7"/>
    </row>
    <row r="100" spans="2:2" x14ac:dyDescent="0.3">
      <c r="B100" s="7"/>
    </row>
    <row r="101" spans="2:2" x14ac:dyDescent="0.3">
      <c r="B101" s="7"/>
    </row>
    <row r="102" spans="2:2" x14ac:dyDescent="0.3">
      <c r="B102" s="7"/>
    </row>
    <row r="103" spans="2:2" x14ac:dyDescent="0.3">
      <c r="B103" s="7"/>
    </row>
    <row r="104" spans="2:2" x14ac:dyDescent="0.3">
      <c r="B104" s="7"/>
    </row>
    <row r="105" spans="2:2" x14ac:dyDescent="0.3">
      <c r="B105" s="7"/>
    </row>
    <row r="106" spans="2:2" x14ac:dyDescent="0.3">
      <c r="B106" s="7"/>
    </row>
    <row r="107" spans="2:2" x14ac:dyDescent="0.3">
      <c r="B107" s="7"/>
    </row>
    <row r="108" spans="2:2" x14ac:dyDescent="0.3">
      <c r="B108" s="7"/>
    </row>
    <row r="109" spans="2:2" x14ac:dyDescent="0.3">
      <c r="B109" s="7"/>
    </row>
    <row r="110" spans="2:2" x14ac:dyDescent="0.3">
      <c r="B110" s="7"/>
    </row>
    <row r="111" spans="2:2" x14ac:dyDescent="0.3">
      <c r="B111" s="7"/>
    </row>
    <row r="112" spans="2:2" x14ac:dyDescent="0.3">
      <c r="B112" s="7"/>
    </row>
    <row r="113" spans="2:2" x14ac:dyDescent="0.3">
      <c r="B113" s="7"/>
    </row>
    <row r="114" spans="2:2" x14ac:dyDescent="0.3">
      <c r="B114" s="7"/>
    </row>
    <row r="115" spans="2:2" x14ac:dyDescent="0.3">
      <c r="B115" s="7"/>
    </row>
    <row r="116" spans="2:2" x14ac:dyDescent="0.3">
      <c r="B116" s="7"/>
    </row>
    <row r="117" spans="2:2" x14ac:dyDescent="0.3">
      <c r="B117" s="7"/>
    </row>
    <row r="118" spans="2:2" x14ac:dyDescent="0.3">
      <c r="B118" s="7"/>
    </row>
    <row r="119" spans="2:2" x14ac:dyDescent="0.3">
      <c r="B119" s="7"/>
    </row>
    <row r="120" spans="2:2" x14ac:dyDescent="0.3">
      <c r="B120" s="7"/>
    </row>
    <row r="121" spans="2:2" x14ac:dyDescent="0.3">
      <c r="B121" s="7"/>
    </row>
    <row r="122" spans="2:2" x14ac:dyDescent="0.3">
      <c r="B122" s="7"/>
    </row>
    <row r="123" spans="2:2" x14ac:dyDescent="0.3">
      <c r="B123" s="7"/>
    </row>
    <row r="124" spans="2:2" x14ac:dyDescent="0.3">
      <c r="B124" s="7"/>
    </row>
    <row r="125" spans="2:2" x14ac:dyDescent="0.3">
      <c r="B125" s="7"/>
    </row>
    <row r="126" spans="2:2" x14ac:dyDescent="0.3">
      <c r="B126" s="7"/>
    </row>
    <row r="127" spans="2:2" x14ac:dyDescent="0.3">
      <c r="B127" s="7"/>
    </row>
    <row r="128" spans="2:2" x14ac:dyDescent="0.3">
      <c r="B128" s="7"/>
    </row>
    <row r="129" spans="2:2" x14ac:dyDescent="0.3">
      <c r="B129" s="7"/>
    </row>
    <row r="130" spans="2:2" x14ac:dyDescent="0.3">
      <c r="B130" s="7"/>
    </row>
    <row r="131" spans="2:2" x14ac:dyDescent="0.3">
      <c r="B131" s="7"/>
    </row>
    <row r="132" spans="2:2" x14ac:dyDescent="0.3">
      <c r="B132" s="7"/>
    </row>
    <row r="133" spans="2:2" x14ac:dyDescent="0.3">
      <c r="B133" s="7"/>
    </row>
    <row r="134" spans="2:2" x14ac:dyDescent="0.3">
      <c r="B134" s="7"/>
    </row>
    <row r="135" spans="2:2" x14ac:dyDescent="0.3">
      <c r="B135" s="7"/>
    </row>
    <row r="136" spans="2:2" x14ac:dyDescent="0.3">
      <c r="B136" s="7"/>
    </row>
    <row r="137" spans="2:2" x14ac:dyDescent="0.3">
      <c r="B137" s="7"/>
    </row>
    <row r="138" spans="2:2" x14ac:dyDescent="0.3">
      <c r="B138" s="7"/>
    </row>
    <row r="139" spans="2:2" x14ac:dyDescent="0.3">
      <c r="B139" s="7"/>
    </row>
    <row r="140" spans="2:2" x14ac:dyDescent="0.3">
      <c r="B140" s="7"/>
    </row>
    <row r="141" spans="2:2" x14ac:dyDescent="0.3">
      <c r="B141" s="7"/>
    </row>
    <row r="142" spans="2:2" x14ac:dyDescent="0.3">
      <c r="B142" s="7"/>
    </row>
    <row r="143" spans="2:2" x14ac:dyDescent="0.3">
      <c r="B143" s="7"/>
    </row>
    <row r="144" spans="2:2" x14ac:dyDescent="0.3">
      <c r="B144" s="7"/>
    </row>
    <row r="145" spans="2:2" x14ac:dyDescent="0.3">
      <c r="B145" s="7"/>
    </row>
    <row r="146" spans="2:2" x14ac:dyDescent="0.3">
      <c r="B146" s="7"/>
    </row>
    <row r="147" spans="2:2" x14ac:dyDescent="0.3">
      <c r="B147" s="7"/>
    </row>
    <row r="148" spans="2:2" x14ac:dyDescent="0.3">
      <c r="B148" s="7"/>
    </row>
    <row r="149" spans="2:2" x14ac:dyDescent="0.3">
      <c r="B149" s="7"/>
    </row>
    <row r="150" spans="2:2" x14ac:dyDescent="0.3">
      <c r="B150" s="7"/>
    </row>
    <row r="151" spans="2:2" x14ac:dyDescent="0.3">
      <c r="B151" s="7"/>
    </row>
    <row r="152" spans="2:2" x14ac:dyDescent="0.3">
      <c r="B152" s="7"/>
    </row>
    <row r="153" spans="2:2" x14ac:dyDescent="0.3">
      <c r="B153" s="7"/>
    </row>
    <row r="154" spans="2:2" x14ac:dyDescent="0.3">
      <c r="B154" s="7"/>
    </row>
    <row r="155" spans="2:2" x14ac:dyDescent="0.3">
      <c r="B155" s="7"/>
    </row>
    <row r="156" spans="2:2" x14ac:dyDescent="0.3">
      <c r="B156" s="7"/>
    </row>
    <row r="157" spans="2:2" x14ac:dyDescent="0.3">
      <c r="B157" s="7"/>
    </row>
    <row r="158" spans="2:2" x14ac:dyDescent="0.3">
      <c r="B158" s="7"/>
    </row>
    <row r="159" spans="2:2" x14ac:dyDescent="0.3">
      <c r="B159" s="7"/>
    </row>
    <row r="160" spans="2:2" x14ac:dyDescent="0.3">
      <c r="B160" s="7"/>
    </row>
    <row r="161" spans="2:2" x14ac:dyDescent="0.3">
      <c r="B161" s="7"/>
    </row>
    <row r="162" spans="2:2" x14ac:dyDescent="0.3">
      <c r="B162" s="7"/>
    </row>
    <row r="163" spans="2:2" x14ac:dyDescent="0.3">
      <c r="B163" s="7"/>
    </row>
    <row r="164" spans="2:2" x14ac:dyDescent="0.3">
      <c r="B164" s="7"/>
    </row>
    <row r="165" spans="2:2" x14ac:dyDescent="0.3">
      <c r="B165" s="7"/>
    </row>
    <row r="166" spans="2:2" x14ac:dyDescent="0.3">
      <c r="B166" s="7"/>
    </row>
    <row r="167" spans="2:2" x14ac:dyDescent="0.3">
      <c r="B167" s="7"/>
    </row>
    <row r="168" spans="2:2" x14ac:dyDescent="0.3">
      <c r="B168" s="7"/>
    </row>
    <row r="169" spans="2:2" x14ac:dyDescent="0.3">
      <c r="B169" s="7"/>
    </row>
    <row r="170" spans="2:2" x14ac:dyDescent="0.3">
      <c r="B170" s="7"/>
    </row>
    <row r="171" spans="2:2" x14ac:dyDescent="0.3">
      <c r="B171" s="7"/>
    </row>
    <row r="172" spans="2:2" x14ac:dyDescent="0.3">
      <c r="B172" s="7"/>
    </row>
    <row r="173" spans="2:2" x14ac:dyDescent="0.3">
      <c r="B173" s="7"/>
    </row>
    <row r="174" spans="2:2" x14ac:dyDescent="0.3">
      <c r="B174" s="7"/>
    </row>
    <row r="175" spans="2:2" x14ac:dyDescent="0.3">
      <c r="B175" s="7"/>
    </row>
    <row r="176" spans="2:2" x14ac:dyDescent="0.3">
      <c r="B176" s="7"/>
    </row>
    <row r="177" spans="2:2" x14ac:dyDescent="0.3">
      <c r="B177" s="7"/>
    </row>
    <row r="178" spans="2:2" x14ac:dyDescent="0.3">
      <c r="B178" s="7"/>
    </row>
    <row r="179" spans="2:2" x14ac:dyDescent="0.3">
      <c r="B179" s="7"/>
    </row>
    <row r="180" spans="2:2" x14ac:dyDescent="0.3">
      <c r="B180" s="7"/>
    </row>
    <row r="181" spans="2:2" x14ac:dyDescent="0.3">
      <c r="B181" s="7"/>
    </row>
    <row r="182" spans="2:2" x14ac:dyDescent="0.3">
      <c r="B182" s="7"/>
    </row>
    <row r="183" spans="2:2" x14ac:dyDescent="0.3">
      <c r="B183" s="7"/>
    </row>
    <row r="184" spans="2:2" x14ac:dyDescent="0.3">
      <c r="B184" s="7"/>
    </row>
    <row r="185" spans="2:2" x14ac:dyDescent="0.3">
      <c r="B185" s="7"/>
    </row>
    <row r="186" spans="2:2" x14ac:dyDescent="0.3">
      <c r="B186" s="7"/>
    </row>
    <row r="187" spans="2:2" x14ac:dyDescent="0.3">
      <c r="B187" s="7"/>
    </row>
    <row r="188" spans="2:2" x14ac:dyDescent="0.3">
      <c r="B188" s="7"/>
    </row>
    <row r="189" spans="2:2" x14ac:dyDescent="0.3">
      <c r="B189" s="7"/>
    </row>
    <row r="190" spans="2:2" x14ac:dyDescent="0.3">
      <c r="B190" s="7"/>
    </row>
    <row r="191" spans="2:2" x14ac:dyDescent="0.3">
      <c r="B191" s="7"/>
    </row>
    <row r="192" spans="2:2" x14ac:dyDescent="0.3">
      <c r="B192" s="7"/>
    </row>
    <row r="193" spans="2:2" x14ac:dyDescent="0.3">
      <c r="B193" s="7"/>
    </row>
    <row r="194" spans="2:2" x14ac:dyDescent="0.3">
      <c r="B194" s="7"/>
    </row>
    <row r="195" spans="2:2" x14ac:dyDescent="0.3">
      <c r="B195" s="7"/>
    </row>
    <row r="196" spans="2:2" x14ac:dyDescent="0.3">
      <c r="B196" s="7"/>
    </row>
    <row r="197" spans="2:2" x14ac:dyDescent="0.3">
      <c r="B197" s="7"/>
    </row>
    <row r="198" spans="2:2" x14ac:dyDescent="0.3">
      <c r="B198" s="7"/>
    </row>
    <row r="199" spans="2:2" x14ac:dyDescent="0.3">
      <c r="B199" s="7"/>
    </row>
    <row r="200" spans="2:2" x14ac:dyDescent="0.3">
      <c r="B200" s="7"/>
    </row>
    <row r="201" spans="2:2" x14ac:dyDescent="0.3">
      <c r="B201" s="7"/>
    </row>
    <row r="202" spans="2:2" x14ac:dyDescent="0.3">
      <c r="B202" s="7"/>
    </row>
    <row r="203" spans="2:2" x14ac:dyDescent="0.3">
      <c r="B203" s="7"/>
    </row>
    <row r="204" spans="2:2" x14ac:dyDescent="0.3">
      <c r="B204" s="7"/>
    </row>
    <row r="205" spans="2:2" x14ac:dyDescent="0.3">
      <c r="B205" s="7"/>
    </row>
    <row r="206" spans="2:2" x14ac:dyDescent="0.3">
      <c r="B206" s="7"/>
    </row>
    <row r="207" spans="2:2" x14ac:dyDescent="0.3">
      <c r="B207" s="7"/>
    </row>
    <row r="208" spans="2:2" x14ac:dyDescent="0.3">
      <c r="B208" s="7"/>
    </row>
    <row r="209" spans="2:2" x14ac:dyDescent="0.3">
      <c r="B209" s="7"/>
    </row>
    <row r="210" spans="2:2" x14ac:dyDescent="0.3">
      <c r="B210" s="7"/>
    </row>
    <row r="211" spans="2:2" x14ac:dyDescent="0.3">
      <c r="B211" s="7"/>
    </row>
    <row r="212" spans="2:2" x14ac:dyDescent="0.3">
      <c r="B212" s="7"/>
    </row>
    <row r="213" spans="2:2" x14ac:dyDescent="0.3">
      <c r="B213" s="7"/>
    </row>
    <row r="214" spans="2:2" x14ac:dyDescent="0.3">
      <c r="B214" s="7"/>
    </row>
    <row r="215" spans="2:2" x14ac:dyDescent="0.3">
      <c r="B215" s="7"/>
    </row>
    <row r="216" spans="2:2" x14ac:dyDescent="0.3">
      <c r="B216" s="7"/>
    </row>
    <row r="217" spans="2:2" x14ac:dyDescent="0.3">
      <c r="B217" s="7"/>
    </row>
    <row r="218" spans="2:2" x14ac:dyDescent="0.3">
      <c r="B218" s="7"/>
    </row>
    <row r="219" spans="2:2" x14ac:dyDescent="0.3">
      <c r="B219" s="7"/>
    </row>
    <row r="220" spans="2:2" x14ac:dyDescent="0.3">
      <c r="B220" s="7"/>
    </row>
    <row r="221" spans="2:2" x14ac:dyDescent="0.3">
      <c r="B221" s="7"/>
    </row>
    <row r="222" spans="2:2" x14ac:dyDescent="0.3">
      <c r="B222" s="7"/>
    </row>
    <row r="223" spans="2:2" x14ac:dyDescent="0.3">
      <c r="B223" s="7"/>
    </row>
    <row r="224" spans="2:2" x14ac:dyDescent="0.3">
      <c r="B224" s="7"/>
    </row>
    <row r="225" spans="2:2" x14ac:dyDescent="0.3">
      <c r="B225" s="7"/>
    </row>
    <row r="226" spans="2:2" x14ac:dyDescent="0.3">
      <c r="B226" s="7"/>
    </row>
    <row r="227" spans="2:2" x14ac:dyDescent="0.3">
      <c r="B227" s="7"/>
    </row>
    <row r="228" spans="2:2" x14ac:dyDescent="0.3">
      <c r="B228" s="7"/>
    </row>
    <row r="229" spans="2:2" x14ac:dyDescent="0.3">
      <c r="B229" s="7"/>
    </row>
    <row r="230" spans="2:2" x14ac:dyDescent="0.3">
      <c r="B230" s="7"/>
    </row>
    <row r="231" spans="2:2" x14ac:dyDescent="0.3">
      <c r="B231" s="7"/>
    </row>
    <row r="232" spans="2:2" x14ac:dyDescent="0.3">
      <c r="B232" s="7"/>
    </row>
    <row r="233" spans="2:2" x14ac:dyDescent="0.3">
      <c r="B233" s="7"/>
    </row>
    <row r="234" spans="2:2" x14ac:dyDescent="0.3">
      <c r="B234" s="7"/>
    </row>
    <row r="235" spans="2:2" x14ac:dyDescent="0.3">
      <c r="B235" s="7"/>
    </row>
    <row r="236" spans="2:2" x14ac:dyDescent="0.3">
      <c r="B236" s="7"/>
    </row>
    <row r="237" spans="2:2" x14ac:dyDescent="0.3">
      <c r="B237" s="7"/>
    </row>
    <row r="238" spans="2:2" x14ac:dyDescent="0.3">
      <c r="B238" s="7"/>
    </row>
    <row r="239" spans="2:2" x14ac:dyDescent="0.3">
      <c r="B239" s="7"/>
    </row>
    <row r="240" spans="2:2" x14ac:dyDescent="0.3">
      <c r="B240" s="7"/>
    </row>
    <row r="241" spans="2:2" x14ac:dyDescent="0.3">
      <c r="B241" s="7"/>
    </row>
    <row r="242" spans="2:2" x14ac:dyDescent="0.3">
      <c r="B242" s="7"/>
    </row>
    <row r="243" spans="2:2" x14ac:dyDescent="0.3">
      <c r="B243" s="7"/>
    </row>
    <row r="244" spans="2:2" x14ac:dyDescent="0.3">
      <c r="B244" s="7"/>
    </row>
    <row r="245" spans="2:2" x14ac:dyDescent="0.3">
      <c r="B245" s="7"/>
    </row>
    <row r="246" spans="2:2" x14ac:dyDescent="0.3">
      <c r="B246" s="7"/>
    </row>
    <row r="247" spans="2:2" x14ac:dyDescent="0.3">
      <c r="B247" s="7"/>
    </row>
    <row r="248" spans="2:2" x14ac:dyDescent="0.3">
      <c r="B248" s="7"/>
    </row>
    <row r="249" spans="2:2" x14ac:dyDescent="0.3">
      <c r="B249" s="7"/>
    </row>
    <row r="250" spans="2:2" x14ac:dyDescent="0.3">
      <c r="B250" s="7"/>
    </row>
    <row r="251" spans="2:2" x14ac:dyDescent="0.3">
      <c r="B251" s="7"/>
    </row>
    <row r="252" spans="2:2" x14ac:dyDescent="0.3">
      <c r="B252" s="7"/>
    </row>
    <row r="253" spans="2:2" x14ac:dyDescent="0.3">
      <c r="B253" s="7"/>
    </row>
    <row r="254" spans="2:2" x14ac:dyDescent="0.3">
      <c r="B254" s="7"/>
    </row>
    <row r="255" spans="2:2" x14ac:dyDescent="0.3">
      <c r="B255" s="7"/>
    </row>
    <row r="256" spans="2:2" x14ac:dyDescent="0.3">
      <c r="B256" s="7"/>
    </row>
    <row r="257" spans="2:2" x14ac:dyDescent="0.3">
      <c r="B257" s="7"/>
    </row>
    <row r="258" spans="2:2" x14ac:dyDescent="0.3">
      <c r="B258" s="7"/>
    </row>
    <row r="259" spans="2:2" x14ac:dyDescent="0.3">
      <c r="B259" s="7"/>
    </row>
    <row r="260" spans="2:2" x14ac:dyDescent="0.3">
      <c r="B260" s="7"/>
    </row>
    <row r="261" spans="2:2" x14ac:dyDescent="0.3">
      <c r="B261" s="7"/>
    </row>
    <row r="262" spans="2:2" x14ac:dyDescent="0.3">
      <c r="B262" s="7"/>
    </row>
    <row r="263" spans="2:2" x14ac:dyDescent="0.3">
      <c r="B263" s="7"/>
    </row>
  </sheetData>
  <sheetProtection algorithmName="SHA-512" hashValue="+AQYrL3t/0egZOsDHm99AHzIHWVp6edKLSebBObnI9mi9FHS5DkuMBrVXdS6PS5L4ao8SEEPBZka6yYwtjxlZA==" saltValue="KjF/q9d3IR1cmR77fmytbA==" spinCount="100000" sheet="1" objects="1" scenarios="1" selectLockedCells="1" autoFilter="0"/>
  <mergeCells count="12">
    <mergeCell ref="B28:D28"/>
    <mergeCell ref="E28:F28"/>
    <mergeCell ref="O3:S3"/>
    <mergeCell ref="B27:F27"/>
    <mergeCell ref="H27:J27"/>
    <mergeCell ref="Q4:R4"/>
    <mergeCell ref="B4:D4"/>
    <mergeCell ref="E4:G4"/>
    <mergeCell ref="H4:J4"/>
    <mergeCell ref="O4:P4"/>
    <mergeCell ref="K4:M4"/>
    <mergeCell ref="B3:M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7116-15B2-488F-AA0C-E78D06BF30EC}">
  <sheetPr codeName="Sheet3"/>
  <dimension ref="A1:N58"/>
  <sheetViews>
    <sheetView workbookViewId="0">
      <selection activeCell="C28" sqref="C28"/>
    </sheetView>
  </sheetViews>
  <sheetFormatPr defaultRowHeight="14.4" x14ac:dyDescent="0.3"/>
  <sheetData>
    <row r="1" spans="1:14" x14ac:dyDescent="0.3">
      <c r="A1">
        <f>'3D_PLOT_DATA'!H6</f>
        <v>16</v>
      </c>
      <c r="B1">
        <f>'3D_PLOT_DATA'!I6</f>
        <v>0</v>
      </c>
      <c r="C1">
        <f>'3D_PLOT_DATA'!J6</f>
        <v>0</v>
      </c>
      <c r="D1">
        <v>-80</v>
      </c>
      <c r="E1">
        <v>-40</v>
      </c>
      <c r="F1">
        <v>0</v>
      </c>
      <c r="G1">
        <f>COS($E$2)*COS($F$2)*A1 + (COS($F$2)*SIN($D$2)*SIN($E$2) - COS($D$2)*SIN($F$2))*B1 + (SIN($D$2)*SIN($F$2) + COS($D$2)*COS($F$2)*SIN($E$2))*C1</f>
        <v>12.256711089903648</v>
      </c>
      <c r="H1">
        <f>COS($E$2)*SIN($F$2)*A1 + (COS($D$2)*COS($F$2) + SIN($D$2)*SIN($E$2)*SIN($F$2))*B1 + (COS($D$2)*SIN($E$2)*SIN($F$2) - COS($F$2)*SIN($D$2))*C1</f>
        <v>0</v>
      </c>
      <c r="J1" t="e">
        <f>'3D_PLOT_DATA'!B30</f>
        <v>#N/A</v>
      </c>
      <c r="K1" t="e">
        <f>'3D_PLOT_DATA'!C30</f>
        <v>#N/A</v>
      </c>
      <c r="L1" t="e">
        <f>'3D_PLOT_DATA'!D30</f>
        <v>#N/A</v>
      </c>
      <c r="M1" t="e">
        <f>COS($E$2)*COS($F$2)*J1 + (COS($F$2)*SIN($D$2)*SIN($E$2) - COS($D$2)*SIN($F$2))*K1 + (SIN($D$2)*SIN($F$2) + COS($D$2)*COS($F$2)*SIN($E$2))*L1</f>
        <v>#N/A</v>
      </c>
      <c r="N1" t="e">
        <f>COS($E$2)*SIN($F$2)*J1 + (COS($D$2)*COS($F$2) + SIN($D$2)*SIN($E$2)*SIN($F$2))*K1 + (COS($D$2)*SIN($E$2)*SIN($F$2) - COS($F$2)*SIN($D$2))*L1</f>
        <v>#N/A</v>
      </c>
    </row>
    <row r="2" spans="1:14" x14ac:dyDescent="0.3">
      <c r="A2" t="e">
        <f>'3D_PLOT_DATA'!H7</f>
        <v>#N/A</v>
      </c>
      <c r="B2" t="e">
        <f>'3D_PLOT_DATA'!I7</f>
        <v>#N/A</v>
      </c>
      <c r="C2" t="e">
        <f>'3D_PLOT_DATA'!J7</f>
        <v>#N/A</v>
      </c>
      <c r="D2">
        <f>RADIANS(D1)</f>
        <v>-1.3962634015954636</v>
      </c>
      <c r="E2">
        <f t="shared" ref="E2:F2" si="0">RADIANS(E1)</f>
        <v>-0.69813170079773179</v>
      </c>
      <c r="F2">
        <f t="shared" si="0"/>
        <v>0</v>
      </c>
      <c r="G2" t="e">
        <f>COS($E$2)*COS($F$2)*A2 + (COS($F$2)*SIN($D$2)*SIN($E$2) - COS($D$2)*SIN($F$2))*B2 + (SIN($D$2)*SIN($F$2) + COS($D$2)*COS($F$2)*SIN($E$2))*C2</f>
        <v>#N/A</v>
      </c>
      <c r="H2" t="e">
        <f>COS($E$2)*SIN($F$2)*A2 + (COS($D$2)*COS($F$2) + SIN($D$2)*SIN($E$2)*SIN($F$2))*B2 + (COS($D$2)*SIN($E$2)*SIN($F$2) - COS($F$2)*SIN($D$2))*C2</f>
        <v>#N/A</v>
      </c>
      <c r="J2">
        <f>'3D_PLOT_DATA'!B31</f>
        <v>16</v>
      </c>
      <c r="K2">
        <f>'3D_PLOT_DATA'!C31</f>
        <v>0</v>
      </c>
      <c r="L2">
        <f>'3D_PLOT_DATA'!D31</f>
        <v>0</v>
      </c>
      <c r="M2">
        <f t="shared" ref="M2:M58" si="1">COS($E$2)*COS($F$2)*J2 + (COS($F$2)*SIN($D$2)*SIN($E$2) - COS($D$2)*SIN($F$2))*K2 + (SIN($D$2)*SIN($F$2) + COS($D$2)*COS($F$2)*SIN($E$2))*L2</f>
        <v>12.256711089903648</v>
      </c>
      <c r="N2">
        <f t="shared" ref="N2:N58" si="2">COS($E$2)*SIN($F$2)*J2 + (COS($D$2)*COS($F$2) + SIN($D$2)*SIN($E$2)*SIN($F$2))*K2 + (COS($D$2)*SIN($E$2)*SIN($F$2) - COS($F$2)*SIN($D$2))*L2</f>
        <v>0</v>
      </c>
    </row>
    <row r="3" spans="1:14" x14ac:dyDescent="0.3">
      <c r="A3" t="e">
        <f>'3D_PLOT_DATA'!H8</f>
        <v>#N/A</v>
      </c>
      <c r="B3" t="e">
        <f>'3D_PLOT_DATA'!I8</f>
        <v>#N/A</v>
      </c>
      <c r="C3" t="e">
        <f>'3D_PLOT_DATA'!J8</f>
        <v>#N/A</v>
      </c>
      <c r="G3" t="e">
        <f t="shared" ref="G3:G17" si="3">COS($E$2)*COS($F$2)*A3 + (COS($F$2)*SIN($D$2)*SIN($E$2) - COS($D$2)*SIN($F$2))*B3 + (SIN($D$2)*SIN($F$2) + COS($D$2)*COS($F$2)*SIN($E$2))*C3</f>
        <v>#N/A</v>
      </c>
      <c r="H3" t="e">
        <f t="shared" ref="H3:H17" si="4">COS($E$2)*SIN($F$2)*A3 + (COS($D$2)*COS($F$2) + SIN($D$2)*SIN($E$2)*SIN($F$2))*B3 + (COS($D$2)*SIN($E$2)*SIN($F$2) - COS($F$2)*SIN($D$2))*C3</f>
        <v>#N/A</v>
      </c>
      <c r="J3">
        <f>'3D_PLOT_DATA'!B32</f>
        <v>16</v>
      </c>
      <c r="K3">
        <f>'3D_PLOT_DATA'!C32</f>
        <v>6</v>
      </c>
      <c r="L3">
        <f>'3D_PLOT_DATA'!D32</f>
        <v>0</v>
      </c>
      <c r="M3">
        <f t="shared" si="1"/>
        <v>16.054844419260583</v>
      </c>
      <c r="N3">
        <f t="shared" si="2"/>
        <v>1.0418890660015825</v>
      </c>
    </row>
    <row r="4" spans="1:14" x14ac:dyDescent="0.3">
      <c r="A4">
        <f>'3D_PLOT_DATA'!H9</f>
        <v>0</v>
      </c>
      <c r="B4">
        <f>'3D_PLOT_DATA'!I9</f>
        <v>6</v>
      </c>
      <c r="C4">
        <f>'3D_PLOT_DATA'!J9</f>
        <v>3.5</v>
      </c>
      <c r="G4">
        <f t="shared" si="3"/>
        <v>3.4074671896856099</v>
      </c>
      <c r="H4">
        <f t="shared" si="4"/>
        <v>4.4887162015443103</v>
      </c>
      <c r="J4" t="e">
        <f>'3D_PLOT_DATA'!B33</f>
        <v>#N/A</v>
      </c>
      <c r="K4" t="e">
        <f>'3D_PLOT_DATA'!C33</f>
        <v>#N/A</v>
      </c>
      <c r="L4" t="e">
        <f>'3D_PLOT_DATA'!D33</f>
        <v>#N/A</v>
      </c>
      <c r="M4" t="e">
        <f t="shared" si="1"/>
        <v>#N/A</v>
      </c>
      <c r="N4" t="e">
        <f t="shared" si="2"/>
        <v>#N/A</v>
      </c>
    </row>
    <row r="5" spans="1:14" x14ac:dyDescent="0.3">
      <c r="A5">
        <f>'3D_PLOT_DATA'!H10</f>
        <v>0</v>
      </c>
      <c r="B5">
        <f>'3D_PLOT_DATA'!I10</f>
        <v>12</v>
      </c>
      <c r="C5">
        <f>'3D_PLOT_DATA'!J10</f>
        <v>3.5</v>
      </c>
      <c r="G5">
        <f t="shared" si="3"/>
        <v>7.2056005190425436</v>
      </c>
      <c r="H5">
        <f t="shared" si="4"/>
        <v>5.5306052675458925</v>
      </c>
      <c r="J5">
        <f>'3D_PLOT_DATA'!B34</f>
        <v>16</v>
      </c>
      <c r="K5">
        <f>'3D_PLOT_DATA'!C34</f>
        <v>6</v>
      </c>
      <c r="L5">
        <f>'3D_PLOT_DATA'!D34</f>
        <v>0</v>
      </c>
      <c r="M5">
        <f t="shared" si="1"/>
        <v>16.054844419260583</v>
      </c>
      <c r="N5">
        <f t="shared" si="2"/>
        <v>1.0418890660015825</v>
      </c>
    </row>
    <row r="6" spans="1:14" x14ac:dyDescent="0.3">
      <c r="A6">
        <f>'3D_PLOT_DATA'!H11</f>
        <v>0</v>
      </c>
      <c r="B6">
        <f>'3D_PLOT_DATA'!I11</f>
        <v>18</v>
      </c>
      <c r="C6">
        <f>'3D_PLOT_DATA'!J11</f>
        <v>3.5</v>
      </c>
      <c r="G6">
        <f t="shared" si="3"/>
        <v>11.003733848399477</v>
      </c>
      <c r="H6">
        <f t="shared" si="4"/>
        <v>6.5724943335474757</v>
      </c>
      <c r="J6">
        <f>'3D_PLOT_DATA'!B35</f>
        <v>16</v>
      </c>
      <c r="K6">
        <f>'3D_PLOT_DATA'!C35</f>
        <v>6</v>
      </c>
      <c r="L6">
        <f>'3D_PLOT_DATA'!D35</f>
        <v>3.5</v>
      </c>
      <c r="M6">
        <f t="shared" si="1"/>
        <v>15.664178279589258</v>
      </c>
      <c r="N6">
        <f t="shared" si="2"/>
        <v>4.4887162015443103</v>
      </c>
    </row>
    <row r="7" spans="1:14" x14ac:dyDescent="0.3">
      <c r="A7">
        <f>'3D_PLOT_DATA'!H12</f>
        <v>16</v>
      </c>
      <c r="B7">
        <f>'3D_PLOT_DATA'!I12</f>
        <v>18</v>
      </c>
      <c r="C7">
        <f>'3D_PLOT_DATA'!J12</f>
        <v>3.5</v>
      </c>
      <c r="G7">
        <f t="shared" si="3"/>
        <v>23.260444938303124</v>
      </c>
      <c r="H7">
        <f t="shared" si="4"/>
        <v>6.5724943335474757</v>
      </c>
      <c r="J7" t="e">
        <f>'3D_PLOT_DATA'!B36</f>
        <v>#N/A</v>
      </c>
      <c r="K7" t="e">
        <f>'3D_PLOT_DATA'!C36</f>
        <v>#N/A</v>
      </c>
      <c r="L7" t="e">
        <f>'3D_PLOT_DATA'!D36</f>
        <v>#N/A</v>
      </c>
      <c r="M7" t="e">
        <f t="shared" si="1"/>
        <v>#N/A</v>
      </c>
      <c r="N7" t="e">
        <f t="shared" si="2"/>
        <v>#N/A</v>
      </c>
    </row>
    <row r="8" spans="1:14" x14ac:dyDescent="0.3">
      <c r="A8">
        <f>'3D_PLOT_DATA'!H13</f>
        <v>32</v>
      </c>
      <c r="B8">
        <f>'3D_PLOT_DATA'!I13</f>
        <v>18</v>
      </c>
      <c r="C8">
        <f>'3D_PLOT_DATA'!J13</f>
        <v>3.5</v>
      </c>
      <c r="G8">
        <f t="shared" si="3"/>
        <v>35.51715602820677</v>
      </c>
      <c r="H8">
        <f t="shared" si="4"/>
        <v>6.5724943335474757</v>
      </c>
      <c r="J8">
        <f>'3D_PLOT_DATA'!B37</f>
        <v>16</v>
      </c>
      <c r="K8">
        <f>'3D_PLOT_DATA'!C37</f>
        <v>6</v>
      </c>
      <c r="L8">
        <f>'3D_PLOT_DATA'!D37</f>
        <v>3.5</v>
      </c>
      <c r="M8">
        <f t="shared" si="1"/>
        <v>15.664178279589258</v>
      </c>
      <c r="N8">
        <f t="shared" si="2"/>
        <v>4.4887162015443103</v>
      </c>
    </row>
    <row r="9" spans="1:14" x14ac:dyDescent="0.3">
      <c r="A9">
        <f>'3D_PLOT_DATA'!H14</f>
        <v>32</v>
      </c>
      <c r="B9">
        <f>'3D_PLOT_DATA'!I14</f>
        <v>12</v>
      </c>
      <c r="C9">
        <f>'3D_PLOT_DATA'!J14</f>
        <v>3.5</v>
      </c>
      <c r="G9">
        <f t="shared" si="3"/>
        <v>31.719022698849841</v>
      </c>
      <c r="H9">
        <f t="shared" si="4"/>
        <v>5.5306052675458925</v>
      </c>
      <c r="J9">
        <f>'3D_PLOT_DATA'!B38</f>
        <v>0</v>
      </c>
      <c r="K9">
        <f>'3D_PLOT_DATA'!C38</f>
        <v>6</v>
      </c>
      <c r="L9">
        <f>'3D_PLOT_DATA'!D38</f>
        <v>3.5</v>
      </c>
      <c r="M9">
        <f t="shared" si="1"/>
        <v>3.4074671896856099</v>
      </c>
      <c r="N9">
        <f t="shared" si="2"/>
        <v>4.4887162015443103</v>
      </c>
    </row>
    <row r="10" spans="1:14" x14ac:dyDescent="0.3">
      <c r="A10">
        <f>'3D_PLOT_DATA'!H15</f>
        <v>32</v>
      </c>
      <c r="B10">
        <f>'3D_PLOT_DATA'!I15</f>
        <v>6</v>
      </c>
      <c r="C10">
        <f>'3D_PLOT_DATA'!J15</f>
        <v>3.5</v>
      </c>
      <c r="G10">
        <f t="shared" si="3"/>
        <v>27.920889369492905</v>
      </c>
      <c r="H10">
        <f t="shared" si="4"/>
        <v>4.4887162015443103</v>
      </c>
      <c r="J10" t="e">
        <f>'3D_PLOT_DATA'!B39</f>
        <v>#N/A</v>
      </c>
      <c r="K10" t="e">
        <f>'3D_PLOT_DATA'!C39</f>
        <v>#N/A</v>
      </c>
      <c r="L10" t="e">
        <f>'3D_PLOT_DATA'!D39</f>
        <v>#N/A</v>
      </c>
      <c r="M10" t="e">
        <f t="shared" si="1"/>
        <v>#N/A</v>
      </c>
      <c r="N10" t="e">
        <f t="shared" si="2"/>
        <v>#N/A</v>
      </c>
    </row>
    <row r="11" spans="1:14" x14ac:dyDescent="0.3">
      <c r="A11">
        <f>'3D_PLOT_DATA'!H16</f>
        <v>16</v>
      </c>
      <c r="B11">
        <f>'3D_PLOT_DATA'!I16</f>
        <v>12</v>
      </c>
      <c r="C11">
        <f>'3D_PLOT_DATA'!J16</f>
        <v>3.5</v>
      </c>
      <c r="G11">
        <f t="shared" si="3"/>
        <v>19.462311608946191</v>
      </c>
      <c r="H11">
        <f t="shared" si="4"/>
        <v>5.5306052675458925</v>
      </c>
      <c r="J11">
        <f>'3D_PLOT_DATA'!B40</f>
        <v>0</v>
      </c>
      <c r="K11">
        <f>'3D_PLOT_DATA'!C40</f>
        <v>6</v>
      </c>
      <c r="L11">
        <f>'3D_PLOT_DATA'!D40</f>
        <v>3.5</v>
      </c>
      <c r="M11">
        <f t="shared" si="1"/>
        <v>3.4074671896856099</v>
      </c>
      <c r="N11">
        <f t="shared" si="2"/>
        <v>4.4887162015443103</v>
      </c>
    </row>
    <row r="12" spans="1:14" x14ac:dyDescent="0.3">
      <c r="A12" t="e">
        <f>'3D_PLOT_DATA'!H17</f>
        <v>#N/A</v>
      </c>
      <c r="B12" t="e">
        <f>'3D_PLOT_DATA'!I17</f>
        <v>#N/A</v>
      </c>
      <c r="C12" t="e">
        <f>'3D_PLOT_DATA'!J17</f>
        <v>#N/A</v>
      </c>
      <c r="G12" t="e">
        <f t="shared" si="3"/>
        <v>#N/A</v>
      </c>
      <c r="H12" t="e">
        <f t="shared" si="4"/>
        <v>#N/A</v>
      </c>
      <c r="J12">
        <f>'3D_PLOT_DATA'!B41</f>
        <v>0</v>
      </c>
      <c r="K12">
        <f>'3D_PLOT_DATA'!C41</f>
        <v>12</v>
      </c>
      <c r="L12">
        <f>'3D_PLOT_DATA'!D41</f>
        <v>3.5</v>
      </c>
      <c r="M12">
        <f t="shared" si="1"/>
        <v>7.2056005190425436</v>
      </c>
      <c r="N12">
        <f t="shared" si="2"/>
        <v>5.5306052675458925</v>
      </c>
    </row>
    <row r="13" spans="1:14" x14ac:dyDescent="0.3">
      <c r="A13">
        <f>'3D_PLOT_DATA'!H18</f>
        <v>0</v>
      </c>
      <c r="B13">
        <f>'3D_PLOT_DATA'!I18</f>
        <v>6</v>
      </c>
      <c r="C13">
        <f>'3D_PLOT_DATA'!J18</f>
        <v>6.5</v>
      </c>
      <c r="G13">
        <f t="shared" si="3"/>
        <v>3.0726104985387606</v>
      </c>
      <c r="H13">
        <f t="shared" si="4"/>
        <v>7.4431394605809347</v>
      </c>
      <c r="J13" t="e">
        <f>'3D_PLOT_DATA'!B42</f>
        <v>#N/A</v>
      </c>
      <c r="K13" t="e">
        <f>'3D_PLOT_DATA'!C42</f>
        <v>#N/A</v>
      </c>
      <c r="L13" t="e">
        <f>'3D_PLOT_DATA'!D42</f>
        <v>#N/A</v>
      </c>
      <c r="M13" t="e">
        <f t="shared" si="1"/>
        <v>#N/A</v>
      </c>
      <c r="N13" t="e">
        <f t="shared" si="2"/>
        <v>#N/A</v>
      </c>
    </row>
    <row r="14" spans="1:14" x14ac:dyDescent="0.3">
      <c r="A14">
        <f>'3D_PLOT_DATA'!H19</f>
        <v>0</v>
      </c>
      <c r="B14">
        <f>'3D_PLOT_DATA'!I19</f>
        <v>12</v>
      </c>
      <c r="C14">
        <f>'3D_PLOT_DATA'!J19</f>
        <v>6.5</v>
      </c>
      <c r="G14">
        <f t="shared" si="3"/>
        <v>6.8707438278956943</v>
      </c>
      <c r="H14">
        <f t="shared" si="4"/>
        <v>8.4850285265825178</v>
      </c>
      <c r="J14">
        <f>'3D_PLOT_DATA'!B43</f>
        <v>0</v>
      </c>
      <c r="K14">
        <f>'3D_PLOT_DATA'!C43</f>
        <v>12</v>
      </c>
      <c r="L14">
        <f>'3D_PLOT_DATA'!D43</f>
        <v>3.5</v>
      </c>
      <c r="M14">
        <f t="shared" si="1"/>
        <v>7.2056005190425436</v>
      </c>
      <c r="N14">
        <f t="shared" si="2"/>
        <v>5.5306052675458925</v>
      </c>
    </row>
    <row r="15" spans="1:14" x14ac:dyDescent="0.3">
      <c r="A15">
        <f>'3D_PLOT_DATA'!H20</f>
        <v>0</v>
      </c>
      <c r="B15">
        <f>'3D_PLOT_DATA'!I20</f>
        <v>18</v>
      </c>
      <c r="C15">
        <f>'3D_PLOT_DATA'!J20</f>
        <v>6.5</v>
      </c>
      <c r="G15">
        <f t="shared" si="3"/>
        <v>10.668877157252629</v>
      </c>
      <c r="H15">
        <f t="shared" si="4"/>
        <v>9.5269175925841001</v>
      </c>
      <c r="J15">
        <f>'3D_PLOT_DATA'!B44</f>
        <v>0</v>
      </c>
      <c r="K15">
        <f>'3D_PLOT_DATA'!C44</f>
        <v>18</v>
      </c>
      <c r="L15">
        <f>'3D_PLOT_DATA'!D44</f>
        <v>3.5</v>
      </c>
      <c r="M15">
        <f t="shared" si="1"/>
        <v>11.003733848399477</v>
      </c>
      <c r="N15">
        <f t="shared" si="2"/>
        <v>6.5724943335474757</v>
      </c>
    </row>
    <row r="16" spans="1:14" x14ac:dyDescent="0.3">
      <c r="A16">
        <f>'3D_PLOT_DATA'!H21</f>
        <v>16</v>
      </c>
      <c r="B16">
        <f>'3D_PLOT_DATA'!I21</f>
        <v>18</v>
      </c>
      <c r="C16">
        <f>'3D_PLOT_DATA'!J21</f>
        <v>6.5</v>
      </c>
      <c r="G16">
        <f t="shared" si="3"/>
        <v>22.925588247156277</v>
      </c>
      <c r="H16">
        <f t="shared" si="4"/>
        <v>9.5269175925841001</v>
      </c>
      <c r="J16" t="e">
        <f>'3D_PLOT_DATA'!B45</f>
        <v>#N/A</v>
      </c>
      <c r="K16" t="e">
        <f>'3D_PLOT_DATA'!C45</f>
        <v>#N/A</v>
      </c>
      <c r="L16" t="e">
        <f>'3D_PLOT_DATA'!D45</f>
        <v>#N/A</v>
      </c>
      <c r="M16" t="e">
        <f t="shared" si="1"/>
        <v>#N/A</v>
      </c>
      <c r="N16" t="e">
        <f t="shared" si="2"/>
        <v>#N/A</v>
      </c>
    </row>
    <row r="17" spans="1:14" x14ac:dyDescent="0.3">
      <c r="A17">
        <f>'3D_PLOT_DATA'!H22</f>
        <v>16</v>
      </c>
      <c r="B17">
        <f>'3D_PLOT_DATA'!I22</f>
        <v>12</v>
      </c>
      <c r="C17">
        <f>'3D_PLOT_DATA'!J22</f>
        <v>6.5</v>
      </c>
      <c r="G17">
        <f t="shared" si="3"/>
        <v>19.127454917799344</v>
      </c>
      <c r="H17">
        <f t="shared" si="4"/>
        <v>8.4850285265825178</v>
      </c>
      <c r="J17">
        <f>'3D_PLOT_DATA'!B46</f>
        <v>0</v>
      </c>
      <c r="K17">
        <f>'3D_PLOT_DATA'!C46</f>
        <v>18</v>
      </c>
      <c r="L17">
        <f>'3D_PLOT_DATA'!D46</f>
        <v>3.5</v>
      </c>
      <c r="M17">
        <f t="shared" si="1"/>
        <v>11.003733848399477</v>
      </c>
      <c r="N17">
        <f t="shared" si="2"/>
        <v>6.5724943335474757</v>
      </c>
    </row>
    <row r="18" spans="1:14" x14ac:dyDescent="0.3">
      <c r="J18">
        <f>'3D_PLOT_DATA'!B47</f>
        <v>16</v>
      </c>
      <c r="K18">
        <f>'3D_PLOT_DATA'!C47</f>
        <v>18</v>
      </c>
      <c r="L18">
        <f>'3D_PLOT_DATA'!D47</f>
        <v>3.5</v>
      </c>
      <c r="M18">
        <f t="shared" si="1"/>
        <v>23.260444938303124</v>
      </c>
      <c r="N18">
        <f t="shared" si="2"/>
        <v>6.5724943335474757</v>
      </c>
    </row>
    <row r="19" spans="1:14" x14ac:dyDescent="0.3">
      <c r="J19" t="e">
        <f>'3D_PLOT_DATA'!B48</f>
        <v>#N/A</v>
      </c>
      <c r="K19" t="e">
        <f>'3D_PLOT_DATA'!C48</f>
        <v>#N/A</v>
      </c>
      <c r="L19" t="e">
        <f>'3D_PLOT_DATA'!D48</f>
        <v>#N/A</v>
      </c>
      <c r="M19" t="e">
        <f t="shared" si="1"/>
        <v>#N/A</v>
      </c>
      <c r="N19" t="e">
        <f t="shared" si="2"/>
        <v>#N/A</v>
      </c>
    </row>
    <row r="20" spans="1:14" x14ac:dyDescent="0.3">
      <c r="J20">
        <f>'3D_PLOT_DATA'!B49</f>
        <v>16</v>
      </c>
      <c r="K20">
        <f>'3D_PLOT_DATA'!C49</f>
        <v>18</v>
      </c>
      <c r="L20">
        <f>'3D_PLOT_DATA'!D49</f>
        <v>3.5</v>
      </c>
      <c r="M20">
        <f t="shared" si="1"/>
        <v>23.260444938303124</v>
      </c>
      <c r="N20">
        <f t="shared" si="2"/>
        <v>6.5724943335474757</v>
      </c>
    </row>
    <row r="21" spans="1:14" x14ac:dyDescent="0.3">
      <c r="J21">
        <f>'3D_PLOT_DATA'!B50</f>
        <v>32</v>
      </c>
      <c r="K21">
        <f>'3D_PLOT_DATA'!C50</f>
        <v>18</v>
      </c>
      <c r="L21">
        <f>'3D_PLOT_DATA'!D50</f>
        <v>3.5</v>
      </c>
      <c r="M21">
        <f t="shared" si="1"/>
        <v>35.51715602820677</v>
      </c>
      <c r="N21">
        <f t="shared" si="2"/>
        <v>6.5724943335474757</v>
      </c>
    </row>
    <row r="22" spans="1:14" x14ac:dyDescent="0.3">
      <c r="J22" t="e">
        <f>'3D_PLOT_DATA'!B51</f>
        <v>#N/A</v>
      </c>
      <c r="K22" t="e">
        <f>'3D_PLOT_DATA'!C51</f>
        <v>#N/A</v>
      </c>
      <c r="L22" t="e">
        <f>'3D_PLOT_DATA'!D51</f>
        <v>#N/A</v>
      </c>
      <c r="M22" t="e">
        <f t="shared" si="1"/>
        <v>#N/A</v>
      </c>
      <c r="N22" t="e">
        <f t="shared" si="2"/>
        <v>#N/A</v>
      </c>
    </row>
    <row r="23" spans="1:14" x14ac:dyDescent="0.3">
      <c r="J23">
        <f>'3D_PLOT_DATA'!B52</f>
        <v>32</v>
      </c>
      <c r="K23">
        <f>'3D_PLOT_DATA'!C52</f>
        <v>18</v>
      </c>
      <c r="L23">
        <f>'3D_PLOT_DATA'!D52</f>
        <v>3.5</v>
      </c>
      <c r="M23">
        <f t="shared" si="1"/>
        <v>35.51715602820677</v>
      </c>
      <c r="N23">
        <f t="shared" si="2"/>
        <v>6.5724943335474757</v>
      </c>
    </row>
    <row r="24" spans="1:14" x14ac:dyDescent="0.3">
      <c r="J24">
        <f>'3D_PLOT_DATA'!B53</f>
        <v>32</v>
      </c>
      <c r="K24">
        <f>'3D_PLOT_DATA'!C53</f>
        <v>12</v>
      </c>
      <c r="L24">
        <f>'3D_PLOT_DATA'!D53</f>
        <v>3.5</v>
      </c>
      <c r="M24">
        <f t="shared" si="1"/>
        <v>31.719022698849841</v>
      </c>
      <c r="N24">
        <f t="shared" si="2"/>
        <v>5.5306052675458925</v>
      </c>
    </row>
    <row r="25" spans="1:14" x14ac:dyDescent="0.3">
      <c r="J25" t="e">
        <f>'3D_PLOT_DATA'!B54</f>
        <v>#N/A</v>
      </c>
      <c r="K25" t="e">
        <f>'3D_PLOT_DATA'!C54</f>
        <v>#N/A</v>
      </c>
      <c r="L25" t="e">
        <f>'3D_PLOT_DATA'!D54</f>
        <v>#N/A</v>
      </c>
      <c r="M25" t="e">
        <f t="shared" si="1"/>
        <v>#N/A</v>
      </c>
      <c r="N25" t="e">
        <f t="shared" si="2"/>
        <v>#N/A</v>
      </c>
    </row>
    <row r="26" spans="1:14" x14ac:dyDescent="0.3">
      <c r="J26">
        <f>'3D_PLOT_DATA'!B55</f>
        <v>32</v>
      </c>
      <c r="K26">
        <f>'3D_PLOT_DATA'!C55</f>
        <v>12</v>
      </c>
      <c r="L26">
        <f>'3D_PLOT_DATA'!D55</f>
        <v>3.5</v>
      </c>
      <c r="M26">
        <f t="shared" si="1"/>
        <v>31.719022698849841</v>
      </c>
      <c r="N26">
        <f t="shared" si="2"/>
        <v>5.5306052675458925</v>
      </c>
    </row>
    <row r="27" spans="1:14" x14ac:dyDescent="0.3">
      <c r="J27">
        <f>'3D_PLOT_DATA'!B56</f>
        <v>32</v>
      </c>
      <c r="K27">
        <f>'3D_PLOT_DATA'!C56</f>
        <v>6</v>
      </c>
      <c r="L27">
        <f>'3D_PLOT_DATA'!D56</f>
        <v>3.5</v>
      </c>
      <c r="M27">
        <f t="shared" si="1"/>
        <v>27.920889369492905</v>
      </c>
      <c r="N27">
        <f t="shared" si="2"/>
        <v>4.4887162015443103</v>
      </c>
    </row>
    <row r="28" spans="1:14" x14ac:dyDescent="0.3">
      <c r="J28" t="e">
        <f>'3D_PLOT_DATA'!B57</f>
        <v>#N/A</v>
      </c>
      <c r="K28" t="e">
        <f>'3D_PLOT_DATA'!C57</f>
        <v>#N/A</v>
      </c>
      <c r="L28" t="e">
        <f>'3D_PLOT_DATA'!D57</f>
        <v>#N/A</v>
      </c>
      <c r="M28" t="e">
        <f t="shared" si="1"/>
        <v>#N/A</v>
      </c>
      <c r="N28" t="e">
        <f t="shared" si="2"/>
        <v>#N/A</v>
      </c>
    </row>
    <row r="29" spans="1:14" x14ac:dyDescent="0.3">
      <c r="J29">
        <f>'3D_PLOT_DATA'!B58</f>
        <v>32</v>
      </c>
      <c r="K29">
        <f>'3D_PLOT_DATA'!C58</f>
        <v>6</v>
      </c>
      <c r="L29">
        <f>'3D_PLOT_DATA'!D58</f>
        <v>3.5</v>
      </c>
      <c r="M29">
        <f t="shared" si="1"/>
        <v>27.920889369492905</v>
      </c>
      <c r="N29">
        <f t="shared" si="2"/>
        <v>4.4887162015443103</v>
      </c>
    </row>
    <row r="30" spans="1:14" x14ac:dyDescent="0.3">
      <c r="J30">
        <f>'3D_PLOT_DATA'!B59</f>
        <v>16</v>
      </c>
      <c r="K30">
        <f>'3D_PLOT_DATA'!C59</f>
        <v>6</v>
      </c>
      <c r="L30">
        <f>'3D_PLOT_DATA'!D59</f>
        <v>3.5</v>
      </c>
      <c r="M30">
        <f t="shared" si="1"/>
        <v>15.664178279589258</v>
      </c>
      <c r="N30">
        <f t="shared" si="2"/>
        <v>4.4887162015443103</v>
      </c>
    </row>
    <row r="31" spans="1:14" x14ac:dyDescent="0.3">
      <c r="J31" t="e">
        <f>'3D_PLOT_DATA'!B60</f>
        <v>#N/A</v>
      </c>
      <c r="K31" t="e">
        <f>'3D_PLOT_DATA'!C60</f>
        <v>#N/A</v>
      </c>
      <c r="L31" t="e">
        <f>'3D_PLOT_DATA'!D60</f>
        <v>#N/A</v>
      </c>
      <c r="M31" t="e">
        <f t="shared" si="1"/>
        <v>#N/A</v>
      </c>
      <c r="N31" t="e">
        <f t="shared" si="2"/>
        <v>#N/A</v>
      </c>
    </row>
    <row r="32" spans="1:14" x14ac:dyDescent="0.3">
      <c r="J32">
        <f>'3D_PLOT_DATA'!B61</f>
        <v>16</v>
      </c>
      <c r="K32">
        <f>'3D_PLOT_DATA'!C61</f>
        <v>6</v>
      </c>
      <c r="L32">
        <f>'3D_PLOT_DATA'!D61</f>
        <v>3.5</v>
      </c>
      <c r="M32">
        <f t="shared" si="1"/>
        <v>15.664178279589258</v>
      </c>
      <c r="N32">
        <f t="shared" si="2"/>
        <v>4.4887162015443103</v>
      </c>
    </row>
    <row r="33" spans="10:14" x14ac:dyDescent="0.3">
      <c r="J33">
        <f>'3D_PLOT_DATA'!B62</f>
        <v>16</v>
      </c>
      <c r="K33">
        <f>'3D_PLOT_DATA'!C62</f>
        <v>12</v>
      </c>
      <c r="L33">
        <f>'3D_PLOT_DATA'!D62</f>
        <v>3.5</v>
      </c>
      <c r="M33">
        <f t="shared" si="1"/>
        <v>19.462311608946191</v>
      </c>
      <c r="N33">
        <f t="shared" si="2"/>
        <v>5.5306052675458925</v>
      </c>
    </row>
    <row r="34" spans="10:14" x14ac:dyDescent="0.3">
      <c r="J34" t="e">
        <f>'3D_PLOT_DATA'!B63</f>
        <v>#N/A</v>
      </c>
      <c r="K34" t="e">
        <f>'3D_PLOT_DATA'!C63</f>
        <v>#N/A</v>
      </c>
      <c r="L34" t="e">
        <f>'3D_PLOT_DATA'!D63</f>
        <v>#N/A</v>
      </c>
      <c r="M34" t="e">
        <f t="shared" si="1"/>
        <v>#N/A</v>
      </c>
      <c r="N34" t="e">
        <f t="shared" si="2"/>
        <v>#N/A</v>
      </c>
    </row>
    <row r="35" spans="10:14" x14ac:dyDescent="0.3">
      <c r="J35">
        <f>'3D_PLOT_DATA'!B64</f>
        <v>16</v>
      </c>
      <c r="K35">
        <f>'3D_PLOT_DATA'!C64</f>
        <v>12</v>
      </c>
      <c r="L35">
        <f>'3D_PLOT_DATA'!D64</f>
        <v>3.5</v>
      </c>
      <c r="M35">
        <f t="shared" si="1"/>
        <v>19.462311608946191</v>
      </c>
      <c r="N35">
        <f t="shared" si="2"/>
        <v>5.5306052675458925</v>
      </c>
    </row>
    <row r="36" spans="10:14" x14ac:dyDescent="0.3">
      <c r="J36">
        <f>'3D_PLOT_DATA'!B65</f>
        <v>16</v>
      </c>
      <c r="K36">
        <f>'3D_PLOT_DATA'!C65</f>
        <v>18</v>
      </c>
      <c r="L36">
        <f>'3D_PLOT_DATA'!D65</f>
        <v>3.5</v>
      </c>
      <c r="M36">
        <f t="shared" si="1"/>
        <v>23.260444938303124</v>
      </c>
      <c r="N36">
        <f t="shared" si="2"/>
        <v>6.5724943335474757</v>
      </c>
    </row>
    <row r="37" spans="10:14" x14ac:dyDescent="0.3">
      <c r="J37" t="e">
        <f>'3D_PLOT_DATA'!B66</f>
        <v>#N/A</v>
      </c>
      <c r="K37" t="e">
        <f>'3D_PLOT_DATA'!C66</f>
        <v>#N/A</v>
      </c>
      <c r="L37" t="e">
        <f>'3D_PLOT_DATA'!D66</f>
        <v>#N/A</v>
      </c>
      <c r="M37" t="e">
        <f t="shared" si="1"/>
        <v>#N/A</v>
      </c>
      <c r="N37" t="e">
        <f t="shared" si="2"/>
        <v>#N/A</v>
      </c>
    </row>
    <row r="38" spans="10:14" x14ac:dyDescent="0.3">
      <c r="J38">
        <f>'3D_PLOT_DATA'!B67</f>
        <v>16</v>
      </c>
      <c r="K38">
        <f>'3D_PLOT_DATA'!C67</f>
        <v>6</v>
      </c>
      <c r="L38">
        <f>'3D_PLOT_DATA'!D67</f>
        <v>3.5</v>
      </c>
      <c r="M38">
        <f t="shared" si="1"/>
        <v>15.664178279589258</v>
      </c>
      <c r="N38">
        <f t="shared" si="2"/>
        <v>4.4887162015443103</v>
      </c>
    </row>
    <row r="39" spans="10:14" x14ac:dyDescent="0.3">
      <c r="J39">
        <f>'3D_PLOT_DATA'!B68</f>
        <v>16</v>
      </c>
      <c r="K39">
        <f>'3D_PLOT_DATA'!C68</f>
        <v>6</v>
      </c>
      <c r="L39">
        <f>'3D_PLOT_DATA'!D68</f>
        <v>6.5</v>
      </c>
      <c r="M39">
        <f t="shared" si="1"/>
        <v>15.32932158844241</v>
      </c>
      <c r="N39">
        <f t="shared" si="2"/>
        <v>7.4431394605809347</v>
      </c>
    </row>
    <row r="40" spans="10:14" x14ac:dyDescent="0.3">
      <c r="J40" t="e">
        <f>'3D_PLOT_DATA'!B69</f>
        <v>#N/A</v>
      </c>
      <c r="K40" t="e">
        <f>'3D_PLOT_DATA'!C69</f>
        <v>#N/A</v>
      </c>
      <c r="L40" t="e">
        <f>'3D_PLOT_DATA'!D69</f>
        <v>#N/A</v>
      </c>
      <c r="M40" t="e">
        <f t="shared" si="1"/>
        <v>#N/A</v>
      </c>
      <c r="N40" t="e">
        <f t="shared" si="2"/>
        <v>#N/A</v>
      </c>
    </row>
    <row r="41" spans="10:14" x14ac:dyDescent="0.3">
      <c r="J41">
        <f>'3D_PLOT_DATA'!B70</f>
        <v>16</v>
      </c>
      <c r="K41">
        <f>'3D_PLOT_DATA'!C70</f>
        <v>6</v>
      </c>
      <c r="L41">
        <f>'3D_PLOT_DATA'!D70</f>
        <v>6.5</v>
      </c>
      <c r="M41">
        <f t="shared" si="1"/>
        <v>15.32932158844241</v>
      </c>
      <c r="N41">
        <f t="shared" si="2"/>
        <v>7.4431394605809347</v>
      </c>
    </row>
    <row r="42" spans="10:14" x14ac:dyDescent="0.3">
      <c r="J42">
        <f>'3D_PLOT_DATA'!B71</f>
        <v>0</v>
      </c>
      <c r="K42">
        <f>'3D_PLOT_DATA'!C71</f>
        <v>6</v>
      </c>
      <c r="L42">
        <f>'3D_PLOT_DATA'!D71</f>
        <v>6.5</v>
      </c>
      <c r="M42">
        <f t="shared" si="1"/>
        <v>3.0726104985387606</v>
      </c>
      <c r="N42">
        <f t="shared" si="2"/>
        <v>7.4431394605809347</v>
      </c>
    </row>
    <row r="43" spans="10:14" x14ac:dyDescent="0.3">
      <c r="J43" t="e">
        <f>'3D_PLOT_DATA'!B72</f>
        <v>#N/A</v>
      </c>
      <c r="K43" t="e">
        <f>'3D_PLOT_DATA'!C72</f>
        <v>#N/A</v>
      </c>
      <c r="L43" t="e">
        <f>'3D_PLOT_DATA'!D72</f>
        <v>#N/A</v>
      </c>
      <c r="M43" t="e">
        <f t="shared" si="1"/>
        <v>#N/A</v>
      </c>
      <c r="N43" t="e">
        <f t="shared" si="2"/>
        <v>#N/A</v>
      </c>
    </row>
    <row r="44" spans="10:14" x14ac:dyDescent="0.3">
      <c r="J44">
        <f>'3D_PLOT_DATA'!B73</f>
        <v>0</v>
      </c>
      <c r="K44">
        <f>'3D_PLOT_DATA'!C73</f>
        <v>6</v>
      </c>
      <c r="L44">
        <f>'3D_PLOT_DATA'!D73</f>
        <v>6.5</v>
      </c>
      <c r="M44">
        <f t="shared" si="1"/>
        <v>3.0726104985387606</v>
      </c>
      <c r="N44">
        <f t="shared" si="2"/>
        <v>7.4431394605809347</v>
      </c>
    </row>
    <row r="45" spans="10:14" x14ac:dyDescent="0.3">
      <c r="J45">
        <f>'3D_PLOT_DATA'!B74</f>
        <v>0</v>
      </c>
      <c r="K45">
        <f>'3D_PLOT_DATA'!C74</f>
        <v>12</v>
      </c>
      <c r="L45">
        <f>'3D_PLOT_DATA'!D74</f>
        <v>6.5</v>
      </c>
      <c r="M45">
        <f t="shared" si="1"/>
        <v>6.8707438278956943</v>
      </c>
      <c r="N45">
        <f t="shared" si="2"/>
        <v>8.4850285265825178</v>
      </c>
    </row>
    <row r="46" spans="10:14" x14ac:dyDescent="0.3">
      <c r="J46" t="e">
        <f>'3D_PLOT_DATA'!B75</f>
        <v>#N/A</v>
      </c>
      <c r="K46" t="e">
        <f>'3D_PLOT_DATA'!C75</f>
        <v>#N/A</v>
      </c>
      <c r="L46" t="e">
        <f>'3D_PLOT_DATA'!D75</f>
        <v>#N/A</v>
      </c>
      <c r="M46" t="e">
        <f t="shared" si="1"/>
        <v>#N/A</v>
      </c>
      <c r="N46" t="e">
        <f t="shared" si="2"/>
        <v>#N/A</v>
      </c>
    </row>
    <row r="47" spans="10:14" x14ac:dyDescent="0.3">
      <c r="J47">
        <f>'3D_PLOT_DATA'!B76</f>
        <v>0</v>
      </c>
      <c r="K47">
        <f>'3D_PLOT_DATA'!C76</f>
        <v>12</v>
      </c>
      <c r="L47">
        <f>'3D_PLOT_DATA'!D76</f>
        <v>6.5</v>
      </c>
      <c r="M47">
        <f t="shared" si="1"/>
        <v>6.8707438278956943</v>
      </c>
      <c r="N47">
        <f t="shared" si="2"/>
        <v>8.4850285265825178</v>
      </c>
    </row>
    <row r="48" spans="10:14" x14ac:dyDescent="0.3">
      <c r="J48">
        <f>'3D_PLOT_DATA'!B77</f>
        <v>0</v>
      </c>
      <c r="K48">
        <f>'3D_PLOT_DATA'!C77</f>
        <v>18</v>
      </c>
      <c r="L48">
        <f>'3D_PLOT_DATA'!D77</f>
        <v>6.5</v>
      </c>
      <c r="M48">
        <f t="shared" si="1"/>
        <v>10.668877157252629</v>
      </c>
      <c r="N48">
        <f t="shared" si="2"/>
        <v>9.5269175925841001</v>
      </c>
    </row>
    <row r="49" spans="10:14" x14ac:dyDescent="0.3">
      <c r="J49" t="e">
        <f>'3D_PLOT_DATA'!B78</f>
        <v>#N/A</v>
      </c>
      <c r="K49" t="e">
        <f>'3D_PLOT_DATA'!C78</f>
        <v>#N/A</v>
      </c>
      <c r="L49" t="e">
        <f>'3D_PLOT_DATA'!D78</f>
        <v>#N/A</v>
      </c>
      <c r="M49" t="e">
        <f t="shared" si="1"/>
        <v>#N/A</v>
      </c>
      <c r="N49" t="e">
        <f t="shared" si="2"/>
        <v>#N/A</v>
      </c>
    </row>
    <row r="50" spans="10:14" x14ac:dyDescent="0.3">
      <c r="J50">
        <f>'3D_PLOT_DATA'!B79</f>
        <v>0</v>
      </c>
      <c r="K50">
        <f>'3D_PLOT_DATA'!C79</f>
        <v>18</v>
      </c>
      <c r="L50">
        <f>'3D_PLOT_DATA'!D79</f>
        <v>6.5</v>
      </c>
      <c r="M50">
        <f t="shared" si="1"/>
        <v>10.668877157252629</v>
      </c>
      <c r="N50">
        <f t="shared" si="2"/>
        <v>9.5269175925841001</v>
      </c>
    </row>
    <row r="51" spans="10:14" x14ac:dyDescent="0.3">
      <c r="J51">
        <f>'3D_PLOT_DATA'!B80</f>
        <v>16</v>
      </c>
      <c r="K51">
        <f>'3D_PLOT_DATA'!C80</f>
        <v>18</v>
      </c>
      <c r="L51">
        <f>'3D_PLOT_DATA'!D80</f>
        <v>6.5</v>
      </c>
      <c r="M51">
        <f t="shared" si="1"/>
        <v>22.925588247156277</v>
      </c>
      <c r="N51">
        <f t="shared" si="2"/>
        <v>9.5269175925841001</v>
      </c>
    </row>
    <row r="52" spans="10:14" x14ac:dyDescent="0.3">
      <c r="J52" t="e">
        <f>'3D_PLOT_DATA'!B81</f>
        <v>#N/A</v>
      </c>
      <c r="K52" t="e">
        <f>'3D_PLOT_DATA'!C81</f>
        <v>#N/A</v>
      </c>
      <c r="L52" t="e">
        <f>'3D_PLOT_DATA'!D81</f>
        <v>#N/A</v>
      </c>
      <c r="M52" t="e">
        <f t="shared" si="1"/>
        <v>#N/A</v>
      </c>
      <c r="N52" t="e">
        <f t="shared" si="2"/>
        <v>#N/A</v>
      </c>
    </row>
    <row r="53" spans="10:14" x14ac:dyDescent="0.3">
      <c r="J53">
        <f>'3D_PLOT_DATA'!B82</f>
        <v>16</v>
      </c>
      <c r="K53">
        <f>'3D_PLOT_DATA'!C82</f>
        <v>18</v>
      </c>
      <c r="L53">
        <f>'3D_PLOT_DATA'!D82</f>
        <v>6.5</v>
      </c>
      <c r="M53">
        <f t="shared" si="1"/>
        <v>22.925588247156277</v>
      </c>
      <c r="N53">
        <f t="shared" si="2"/>
        <v>9.5269175925841001</v>
      </c>
    </row>
    <row r="54" spans="10:14" x14ac:dyDescent="0.3">
      <c r="J54">
        <f>'3D_PLOT_DATA'!B83</f>
        <v>16</v>
      </c>
      <c r="K54">
        <f>'3D_PLOT_DATA'!C83</f>
        <v>12</v>
      </c>
      <c r="L54">
        <f>'3D_PLOT_DATA'!D83</f>
        <v>6.5</v>
      </c>
      <c r="M54">
        <f t="shared" si="1"/>
        <v>19.127454917799344</v>
      </c>
      <c r="N54">
        <f t="shared" si="2"/>
        <v>8.4850285265825178</v>
      </c>
    </row>
    <row r="55" spans="10:14" x14ac:dyDescent="0.3">
      <c r="J55" t="e">
        <f>'3D_PLOT_DATA'!B84</f>
        <v>#N/A</v>
      </c>
      <c r="K55" t="e">
        <f>'3D_PLOT_DATA'!C84</f>
        <v>#N/A</v>
      </c>
      <c r="L55" t="e">
        <f>'3D_PLOT_DATA'!D84</f>
        <v>#N/A</v>
      </c>
      <c r="M55" t="e">
        <f t="shared" si="1"/>
        <v>#N/A</v>
      </c>
      <c r="N55" t="e">
        <f t="shared" si="2"/>
        <v>#N/A</v>
      </c>
    </row>
    <row r="56" spans="10:14" x14ac:dyDescent="0.3">
      <c r="J56">
        <f>'3D_PLOT_DATA'!B85</f>
        <v>16</v>
      </c>
      <c r="K56">
        <f>'3D_PLOT_DATA'!C85</f>
        <v>12</v>
      </c>
      <c r="L56">
        <f>'3D_PLOT_DATA'!D85</f>
        <v>6.5</v>
      </c>
      <c r="M56">
        <f t="shared" si="1"/>
        <v>19.127454917799344</v>
      </c>
      <c r="N56">
        <f t="shared" si="2"/>
        <v>8.4850285265825178</v>
      </c>
    </row>
    <row r="57" spans="10:14" x14ac:dyDescent="0.3">
      <c r="J57">
        <f>'3D_PLOT_DATA'!B86</f>
        <v>16</v>
      </c>
      <c r="K57">
        <f>'3D_PLOT_DATA'!C86</f>
        <v>6</v>
      </c>
      <c r="L57">
        <f>'3D_PLOT_DATA'!D86</f>
        <v>6.5</v>
      </c>
      <c r="M57">
        <f t="shared" si="1"/>
        <v>15.32932158844241</v>
      </c>
      <c r="N57">
        <f t="shared" si="2"/>
        <v>7.4431394605809347</v>
      </c>
    </row>
    <row r="58" spans="10:14" x14ac:dyDescent="0.3">
      <c r="J58" t="e">
        <f>'3D_PLOT_DATA'!B87</f>
        <v>#N/A</v>
      </c>
      <c r="K58" t="e">
        <f>'3D_PLOT_DATA'!C87</f>
        <v>#N/A</v>
      </c>
      <c r="L58" t="e">
        <f>'3D_PLOT_DATA'!D87</f>
        <v>#N/A</v>
      </c>
      <c r="M58" t="e">
        <f t="shared" si="1"/>
        <v>#N/A</v>
      </c>
      <c r="N58" t="e">
        <f t="shared" si="2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MAIN_ANALYSIS</vt:lpstr>
      <vt:lpstr>3D_PLOT_DATA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Ιωαννης Τεργιακης</dc:creator>
  <cp:lastModifiedBy>Ιωαννης Τεργιακης</cp:lastModifiedBy>
  <dcterms:created xsi:type="dcterms:W3CDTF">2024-11-12T16:46:44Z</dcterms:created>
  <dcterms:modified xsi:type="dcterms:W3CDTF">2024-12-08T16:40:39Z</dcterms:modified>
</cp:coreProperties>
</file>