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gar\Mi unidad (arbitros.pickleballspain@gmail.com)\TORNEOS\Spanish Open'24\"/>
    </mc:Choice>
  </mc:AlternateContent>
  <bookViews>
    <workbookView xWindow="0" yWindow="0" windowWidth="28800" windowHeight="12300" activeTab="1"/>
  </bookViews>
  <sheets>
    <sheet name="Hoja1" sheetId="2" r:id="rId1"/>
    <sheet name="PLANIF" sheetId="9" r:id="rId2"/>
    <sheet name="PRESUPUESTO" sheetId="8" r:id="rId3"/>
    <sheet name="CATALOGO" sheetId="4" r:id="rId4"/>
  </sheets>
  <definedNames>
    <definedName name="_xlnm._FilterDatabase" localSheetId="0" hidden="1">Hoja1!$A$1:$O$1</definedName>
    <definedName name="_xlnm._FilterDatabase" localSheetId="1" hidden="1">PLANIF!$A$3:$X$18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8" l="1"/>
  <c r="C17" i="8"/>
  <c r="C19" i="8" l="1"/>
  <c r="E19" i="8" s="1"/>
  <c r="D14" i="8" l="1"/>
  <c r="D16" i="8" l="1"/>
  <c r="D15" i="8"/>
  <c r="J1" i="9"/>
  <c r="K1" i="9"/>
  <c r="Q1" i="9"/>
  <c r="P1" i="9"/>
  <c r="E22" i="8" l="1"/>
  <c r="E21" i="8"/>
  <c r="AA18" i="9" l="1"/>
  <c r="AA9" i="9"/>
  <c r="AA4" i="9"/>
  <c r="AB4" i="9"/>
  <c r="AA5" i="9"/>
  <c r="AB5" i="9"/>
  <c r="AA6" i="9"/>
  <c r="AB6" i="9"/>
  <c r="AA8" i="9"/>
  <c r="AB8" i="9"/>
  <c r="AA10" i="9"/>
  <c r="AB10" i="9"/>
  <c r="AA11" i="9"/>
  <c r="AB11" i="9"/>
  <c r="AA13" i="9"/>
  <c r="AB13" i="9"/>
  <c r="AA14" i="9"/>
  <c r="AB14" i="9"/>
  <c r="AA15" i="9"/>
  <c r="AB15" i="9"/>
  <c r="AA16" i="9"/>
  <c r="AB16" i="9"/>
  <c r="AA17" i="9"/>
  <c r="AB17" i="9"/>
  <c r="AB18" i="9"/>
  <c r="Z4" i="9"/>
  <c r="Z5" i="9"/>
  <c r="Z6" i="9"/>
  <c r="Z8" i="9"/>
  <c r="Z10" i="9"/>
  <c r="Z11" i="9"/>
  <c r="Z13" i="9"/>
  <c r="Z14" i="9"/>
  <c r="Z15" i="9"/>
  <c r="Z16" i="9"/>
  <c r="Z17" i="9"/>
  <c r="Z18" i="9"/>
  <c r="Y5" i="9"/>
  <c r="Y6" i="9"/>
  <c r="Y8" i="9"/>
  <c r="Y10" i="9"/>
  <c r="Y11" i="9"/>
  <c r="Y13" i="9"/>
  <c r="Y14" i="9"/>
  <c r="Y15" i="9"/>
  <c r="Y16" i="9"/>
  <c r="Y17" i="9"/>
  <c r="Y4" i="9"/>
  <c r="AC16" i="9" l="1"/>
  <c r="AC6" i="9"/>
  <c r="AC5" i="9"/>
  <c r="AC13" i="9"/>
  <c r="AC11" i="9"/>
  <c r="AC10" i="9"/>
  <c r="AC17" i="9"/>
  <c r="AC14" i="9"/>
  <c r="AC4" i="9"/>
  <c r="Y9" i="9"/>
  <c r="Z9" i="9"/>
  <c r="AB9" i="9"/>
  <c r="Y18" i="9"/>
  <c r="AC18" i="9" s="1"/>
  <c r="AC15" i="9"/>
  <c r="AC8" i="9"/>
  <c r="E23" i="8"/>
  <c r="E20" i="8"/>
  <c r="D13" i="8"/>
  <c r="D12" i="8"/>
  <c r="D11" i="8"/>
  <c r="D10" i="8"/>
  <c r="D9" i="8"/>
  <c r="D8" i="8"/>
  <c r="D7" i="8"/>
  <c r="D6" i="8"/>
  <c r="V1" i="9"/>
  <c r="U1" i="9"/>
  <c r="T1" i="9"/>
  <c r="S1" i="9"/>
  <c r="R1" i="9"/>
  <c r="O1" i="9"/>
  <c r="N1" i="9"/>
  <c r="M1" i="9"/>
  <c r="L1" i="9"/>
  <c r="I1" i="9"/>
  <c r="H1" i="9"/>
  <c r="G1" i="9"/>
  <c r="F1" i="9"/>
  <c r="E1" i="9"/>
  <c r="C10" i="8"/>
  <c r="C7" i="8"/>
  <c r="C6" i="8"/>
  <c r="AC9" i="9" l="1"/>
  <c r="Y7" i="9"/>
  <c r="Z7" i="9"/>
  <c r="AA7" i="9"/>
  <c r="AB7" i="9"/>
  <c r="E17" i="8"/>
  <c r="E10" i="8"/>
  <c r="E8" i="8"/>
  <c r="E6" i="8"/>
  <c r="X1" i="9"/>
  <c r="AB12" i="9" l="1"/>
  <c r="Y12" i="9"/>
  <c r="Z12" i="9"/>
  <c r="AA12" i="9"/>
  <c r="W1" i="9"/>
  <c r="AC7" i="9"/>
  <c r="E14" i="8"/>
  <c r="E15" i="8"/>
  <c r="E16" i="8"/>
  <c r="E13" i="8"/>
  <c r="C12" i="8"/>
  <c r="E12" i="8" s="1"/>
  <c r="E11" i="8"/>
  <c r="C9" i="8"/>
  <c r="E9" i="8" s="1"/>
  <c r="C5" i="8"/>
  <c r="E5" i="8" s="1"/>
  <c r="C4" i="8"/>
  <c r="E4" i="8" s="1"/>
  <c r="E7" i="8"/>
  <c r="D2" i="4"/>
  <c r="AC12" i="9" l="1"/>
  <c r="AC1" i="9" s="1"/>
  <c r="E24" i="8"/>
</calcChain>
</file>

<file path=xl/sharedStrings.xml><?xml version="1.0" encoding="utf-8"?>
<sst xmlns="http://schemas.openxmlformats.org/spreadsheetml/2006/main" count="264" uniqueCount="128">
  <si>
    <t>Correo electrónico</t>
  </si>
  <si>
    <t>Nombre</t>
  </si>
  <si>
    <t>Licencia</t>
  </si>
  <si>
    <t>Apellidos</t>
  </si>
  <si>
    <t>Disponibilidad</t>
  </si>
  <si>
    <t>Pantalón</t>
  </si>
  <si>
    <t>Polo</t>
  </si>
  <si>
    <t>Sudadera</t>
  </si>
  <si>
    <t>M</t>
  </si>
  <si>
    <t>Domini Elias</t>
  </si>
  <si>
    <t>Pereira de Mattos</t>
  </si>
  <si>
    <t>dominielias@gmail.com</t>
  </si>
  <si>
    <t>L</t>
  </si>
  <si>
    <t>XL</t>
  </si>
  <si>
    <t xml:space="preserve">Celia </t>
  </si>
  <si>
    <t>Millon Soto</t>
  </si>
  <si>
    <t>Raúl</t>
  </si>
  <si>
    <t>Martínez Gascón</t>
  </si>
  <si>
    <t>martinezgasconraul@gmail.com</t>
  </si>
  <si>
    <t>Juan Carlos</t>
  </si>
  <si>
    <t>García Flores</t>
  </si>
  <si>
    <t>dreamer.juankar@gmail.com</t>
  </si>
  <si>
    <t>2XL</t>
  </si>
  <si>
    <t xml:space="preserve">Blanca Augusta </t>
  </si>
  <si>
    <t>Soto Mathiesen</t>
  </si>
  <si>
    <t>blanca.mathiesen@yahoo.es</t>
  </si>
  <si>
    <t xml:space="preserve">Gustavo Adolfo </t>
  </si>
  <si>
    <t xml:space="preserve">Alonso González </t>
  </si>
  <si>
    <t>gustavalonso@gmail.com</t>
  </si>
  <si>
    <t>Belén</t>
  </si>
  <si>
    <t>S</t>
  </si>
  <si>
    <t>Angeles</t>
  </si>
  <si>
    <t xml:space="preserve">Palomo Gutiérrez </t>
  </si>
  <si>
    <t>Jaime</t>
  </si>
  <si>
    <t>Tabanera Hidalgo</t>
  </si>
  <si>
    <t>jtabanerahidalgo@gmail.com</t>
  </si>
  <si>
    <t>pilumpilon@hotmail.com</t>
  </si>
  <si>
    <t>3XL</t>
  </si>
  <si>
    <t xml:space="preserve">Enrique </t>
  </si>
  <si>
    <t xml:space="preserve">Bilbao Blanco </t>
  </si>
  <si>
    <t xml:space="preserve">bilbaoblanco2@hotmail.com </t>
  </si>
  <si>
    <t>alvarotg100@hotmail.com</t>
  </si>
  <si>
    <t>Eloy Jesús</t>
  </si>
  <si>
    <t xml:space="preserve">Sánchez-Cid García-Tenorio </t>
  </si>
  <si>
    <t>Víctor</t>
  </si>
  <si>
    <t xml:space="preserve">Báez Fernández </t>
  </si>
  <si>
    <t>victorbaezf@gmail.com</t>
  </si>
  <si>
    <t xml:space="preserve">Patricia </t>
  </si>
  <si>
    <t xml:space="preserve">García Torres </t>
  </si>
  <si>
    <t>Móvil</t>
  </si>
  <si>
    <t>Total</t>
  </si>
  <si>
    <t>No Ju</t>
  </si>
  <si>
    <t>No w-e, juega</t>
  </si>
  <si>
    <t>Zapatillas</t>
  </si>
  <si>
    <t>Alvaro</t>
  </si>
  <si>
    <t>Prieto Duran</t>
  </si>
  <si>
    <t xml:space="preserve">Pilar Begoña </t>
  </si>
  <si>
    <t xml:space="preserve">Serrano Garrote </t>
  </si>
  <si>
    <t>gartorpat@gmail.com</t>
  </si>
  <si>
    <t>celia.m.s@hotmail.es</t>
  </si>
  <si>
    <t xml:space="preserve">belenpickmad@gmail.com </t>
  </si>
  <si>
    <t xml:space="preserve">layamakyama@gmail.com </t>
  </si>
  <si>
    <t>ejsanchezcidg@gmail.com</t>
  </si>
  <si>
    <t>JP</t>
  </si>
  <si>
    <t>JA</t>
  </si>
  <si>
    <t>Pract</t>
  </si>
  <si>
    <t>APTO</t>
  </si>
  <si>
    <t>Total, juega</t>
  </si>
  <si>
    <t>CEAT</t>
  </si>
  <si>
    <t>JA + JLS</t>
  </si>
  <si>
    <t>MÁLAGA</t>
  </si>
  <si>
    <t>MADRID</t>
  </si>
  <si>
    <t>SEVILLA</t>
  </si>
  <si>
    <t>ZARAGOZA</t>
  </si>
  <si>
    <t>CÁDIZ</t>
  </si>
  <si>
    <t>PROVINCIA</t>
  </si>
  <si>
    <t>A CORUÑA</t>
  </si>
  <si>
    <t>Ortiz Carrasco-Muñoz</t>
  </si>
  <si>
    <t>PR</t>
  </si>
  <si>
    <t>JAD</t>
  </si>
  <si>
    <t>TARIFA</t>
  </si>
  <si>
    <t>CENA</t>
  </si>
  <si>
    <t>ALOJAMIENTO</t>
  </si>
  <si>
    <t>KM</t>
  </si>
  <si>
    <t>COMIDA</t>
  </si>
  <si>
    <t>TOTAL</t>
  </si>
  <si>
    <t>CONCEPTO</t>
  </si>
  <si>
    <t>PRECIO</t>
  </si>
  <si>
    <t>UNIDADES</t>
  </si>
  <si>
    <t>SUMA</t>
  </si>
  <si>
    <t>TARIFA ARBITRAL</t>
  </si>
  <si>
    <t>Juez Árbitro</t>
  </si>
  <si>
    <t>Juez Adjunto</t>
  </si>
  <si>
    <t>Juez Pista Viernes</t>
  </si>
  <si>
    <t>Juez Practicas Viernes</t>
  </si>
  <si>
    <t>Juez Pista Sábado</t>
  </si>
  <si>
    <t>Juez Practicas Sábado</t>
  </si>
  <si>
    <t>Juez Pista Domingo</t>
  </si>
  <si>
    <t>Juez Practicas Domingo</t>
  </si>
  <si>
    <t>COMIDAS</t>
  </si>
  <si>
    <t>CENAS</t>
  </si>
  <si>
    <t>SES</t>
  </si>
  <si>
    <t>Juez Pista (1/2 Jornada) Viernes</t>
  </si>
  <si>
    <t>Juez Pista (1/2 Jornada) Sábado</t>
  </si>
  <si>
    <t>JUEVES</t>
  </si>
  <si>
    <t>VIERNES</t>
  </si>
  <si>
    <t>SÁBADO</t>
  </si>
  <si>
    <t>DOMINGO</t>
  </si>
  <si>
    <t>ALOJ.</t>
  </si>
  <si>
    <t>IMPREVISTOS</t>
  </si>
  <si>
    <t>Alojamiento Arbitro/Jugador</t>
  </si>
  <si>
    <t>Alojamiento prácticas</t>
  </si>
  <si>
    <t>Km para prácticas</t>
  </si>
  <si>
    <t>Ayuda Alojamiento para Prácticas</t>
  </si>
  <si>
    <t>Ayuda KM Arbitro/Jugador</t>
  </si>
  <si>
    <t>Ayuda KM para Prácticas</t>
  </si>
  <si>
    <t>AYUDA</t>
  </si>
  <si>
    <t>Liquidaciones el último día de trabajo</t>
  </si>
  <si>
    <t>Habitaciones para JP</t>
  </si>
  <si>
    <t>TIPO</t>
  </si>
  <si>
    <t>PR/JUG</t>
  </si>
  <si>
    <t>JP/JUG</t>
  </si>
  <si>
    <t>TARIFA 1er T</t>
  </si>
  <si>
    <t>TARIFA 2d T</t>
  </si>
  <si>
    <t>TARIFA 3er T</t>
  </si>
  <si>
    <t>TARIFA 2do T</t>
  </si>
  <si>
    <t>Gestión</t>
  </si>
  <si>
    <t>PRESUPUESTO ARBITRAL PARA EL DUPR ELCHE 13 al 15 de SEPTIEMBRE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</si>
</sst>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2" applyNumberFormat="1" applyFont="1"/>
    <xf numFmtId="0" fontId="3" fillId="3" borderId="2" xfId="4" applyBorder="1"/>
    <xf numFmtId="0" fontId="2" fillId="2" borderId="2" xfId="3" applyBorder="1"/>
    <xf numFmtId="0" fontId="0" fillId="0" borderId="2" xfId="0" applyBorder="1"/>
    <xf numFmtId="164" fontId="0" fillId="0" borderId="2" xfId="2" applyNumberFormat="1" applyFont="1" applyBorder="1"/>
    <xf numFmtId="165" fontId="0" fillId="0" borderId="2" xfId="1" applyNumberFormat="1" applyFont="1" applyBorder="1"/>
    <xf numFmtId="44" fontId="0" fillId="0" borderId="2" xfId="2" applyNumberFormat="1" applyFont="1" applyBorder="1"/>
    <xf numFmtId="0" fontId="3" fillId="4" borderId="2" xfId="5" applyBorder="1" applyAlignment="1">
      <alignment horizontal="right"/>
    </xf>
    <xf numFmtId="164" fontId="0" fillId="0" borderId="2" xfId="0" applyNumberFormat="1" applyBorder="1"/>
    <xf numFmtId="0" fontId="4" fillId="0" borderId="0" xfId="0" applyFont="1"/>
    <xf numFmtId="164" fontId="0" fillId="9" borderId="2" xfId="2" applyNumberFormat="1" applyFont="1" applyFill="1" applyBorder="1"/>
    <xf numFmtId="0" fontId="0" fillId="0" borderId="2" xfId="0" applyBorder="1" applyAlignment="1">
      <alignment vertical="center"/>
    </xf>
    <xf numFmtId="0" fontId="3" fillId="5" borderId="2" xfId="6" applyBorder="1" applyAlignment="1">
      <alignment vertical="center"/>
    </xf>
    <xf numFmtId="0" fontId="3" fillId="6" borderId="2" xfId="7" applyBorder="1" applyAlignment="1">
      <alignment vertical="center"/>
    </xf>
    <xf numFmtId="0" fontId="3" fillId="7" borderId="2" xfId="8" applyBorder="1" applyAlignment="1">
      <alignment vertical="center"/>
    </xf>
    <xf numFmtId="0" fontId="3" fillId="8" borderId="2" xfId="9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8" borderId="3" xfId="9" applyBorder="1" applyAlignment="1">
      <alignment vertical="center"/>
    </xf>
    <xf numFmtId="44" fontId="0" fillId="0" borderId="0" xfId="2" applyNumberFormat="1" applyFont="1"/>
    <xf numFmtId="6" fontId="0" fillId="0" borderId="0" xfId="0" applyNumberFormat="1"/>
    <xf numFmtId="0" fontId="0" fillId="0" borderId="2" xfId="0" applyBorder="1" applyAlignment="1">
      <alignment horizontal="center"/>
    </xf>
    <xf numFmtId="0" fontId="3" fillId="8" borderId="4" xfId="9" applyBorder="1" applyAlignment="1">
      <alignment horizontal="center"/>
    </xf>
    <xf numFmtId="0" fontId="3" fillId="8" borderId="6" xfId="9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5" borderId="2" xfId="6" applyBorder="1" applyAlignment="1">
      <alignment horizontal="center"/>
    </xf>
    <xf numFmtId="0" fontId="3" fillId="6" borderId="2" xfId="7" applyBorder="1" applyAlignment="1">
      <alignment horizontal="center"/>
    </xf>
    <xf numFmtId="0" fontId="3" fillId="7" borderId="2" xfId="8" applyBorder="1" applyAlignment="1">
      <alignment horizontal="center"/>
    </xf>
  </cellXfs>
  <cellStyles count="10">
    <cellStyle name="Énfasis1" xfId="4" builtinId="29"/>
    <cellStyle name="Énfasis2" xfId="6" builtinId="33"/>
    <cellStyle name="Énfasis3" xfId="7" builtinId="37"/>
    <cellStyle name="Énfasis4" xfId="8" builtinId="41"/>
    <cellStyle name="Énfasis5" xfId="5" builtinId="45"/>
    <cellStyle name="Énfasis6" xfId="9" builtinId="49"/>
    <cellStyle name="Entrada" xfId="3" builtinId="20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5" sqref="H15"/>
    </sheetView>
  </sheetViews>
  <sheetFormatPr baseColWidth="10" defaultColWidth="10.88671875" defaultRowHeight="14.4" x14ac:dyDescent="0.3"/>
  <cols>
    <col min="1" max="1" width="18.33203125" style="1" customWidth="1"/>
    <col min="2" max="2" width="2.44140625" style="1" bestFit="1" customWidth="1"/>
    <col min="3" max="3" width="5.33203125" style="2" bestFit="1" customWidth="1"/>
    <col min="4" max="4" width="2.6640625" style="1" bestFit="1" customWidth="1"/>
    <col min="5" max="5" width="6.88671875" style="2" bestFit="1" customWidth="1"/>
    <col min="6" max="6" width="14.109375" style="1" bestFit="1" customWidth="1"/>
    <col min="7" max="7" width="24.33203125" style="1" customWidth="1"/>
    <col min="8" max="8" width="28.6640625" style="1" customWidth="1"/>
    <col min="9" max="9" width="11" style="2" bestFit="1" customWidth="1"/>
    <col min="10" max="10" width="15.33203125" style="1" customWidth="1"/>
    <col min="11" max="11" width="12.6640625" style="1" bestFit="1" customWidth="1"/>
    <col min="12" max="12" width="8.33203125" style="1" bestFit="1" customWidth="1"/>
    <col min="13" max="13" width="4.44140625" style="1" bestFit="1" customWidth="1"/>
    <col min="14" max="15" width="8.6640625" style="1" bestFit="1" customWidth="1"/>
    <col min="16" max="16384" width="10.88671875" style="1"/>
  </cols>
  <sheetData>
    <row r="1" spans="1:15" x14ac:dyDescent="0.3">
      <c r="A1" s="1" t="s">
        <v>2</v>
      </c>
      <c r="B1" s="1" t="s">
        <v>63</v>
      </c>
      <c r="C1" s="2" t="s">
        <v>65</v>
      </c>
      <c r="D1" s="1" t="s">
        <v>64</v>
      </c>
      <c r="E1" s="2" t="s">
        <v>68</v>
      </c>
      <c r="F1" s="1" t="s">
        <v>1</v>
      </c>
      <c r="G1" s="1" t="s">
        <v>3</v>
      </c>
      <c r="H1" s="1" t="s">
        <v>0</v>
      </c>
      <c r="I1" s="2" t="s">
        <v>75</v>
      </c>
      <c r="J1" s="1" t="s">
        <v>49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53</v>
      </c>
    </row>
    <row r="2" spans="1:15" x14ac:dyDescent="0.3">
      <c r="A2" s="1">
        <v>7322845</v>
      </c>
      <c r="B2" s="1" t="s">
        <v>63</v>
      </c>
      <c r="D2" s="1" t="s">
        <v>64</v>
      </c>
      <c r="E2" s="2" t="s">
        <v>69</v>
      </c>
      <c r="F2" s="1" t="s">
        <v>54</v>
      </c>
      <c r="G2" s="1" t="s">
        <v>55</v>
      </c>
      <c r="H2" s="1" t="s">
        <v>41</v>
      </c>
      <c r="I2" s="2" t="s">
        <v>71</v>
      </c>
      <c r="J2" s="1">
        <v>616805481</v>
      </c>
      <c r="K2" s="1" t="s">
        <v>51</v>
      </c>
      <c r="L2" s="1" t="s">
        <v>30</v>
      </c>
      <c r="M2" s="1" t="s">
        <v>30</v>
      </c>
      <c r="N2" s="1" t="s">
        <v>30</v>
      </c>
      <c r="O2" s="1">
        <v>43</v>
      </c>
    </row>
    <row r="3" spans="1:15" x14ac:dyDescent="0.3">
      <c r="A3" s="1">
        <v>10675421</v>
      </c>
      <c r="B3" s="1" t="s">
        <v>63</v>
      </c>
      <c r="F3" s="1" t="s">
        <v>29</v>
      </c>
      <c r="G3" s="1" t="s">
        <v>77</v>
      </c>
      <c r="H3" s="1" t="s">
        <v>60</v>
      </c>
      <c r="I3" s="2" t="s">
        <v>71</v>
      </c>
      <c r="J3" s="1">
        <v>656424632</v>
      </c>
      <c r="K3" s="1" t="s">
        <v>50</v>
      </c>
      <c r="L3" s="1" t="s">
        <v>30</v>
      </c>
      <c r="M3" s="1" t="s">
        <v>30</v>
      </c>
      <c r="N3" s="1" t="s">
        <v>30</v>
      </c>
      <c r="O3" s="1">
        <v>40</v>
      </c>
    </row>
    <row r="4" spans="1:15" x14ac:dyDescent="0.3">
      <c r="A4" s="1">
        <v>10185628</v>
      </c>
      <c r="B4" s="1" t="s">
        <v>63</v>
      </c>
      <c r="D4" s="1" t="s">
        <v>64</v>
      </c>
      <c r="E4" s="2" t="s">
        <v>69</v>
      </c>
      <c r="F4" s="1" t="s">
        <v>38</v>
      </c>
      <c r="G4" s="1" t="s">
        <v>39</v>
      </c>
      <c r="H4" s="1" t="s">
        <v>40</v>
      </c>
      <c r="I4" s="2" t="s">
        <v>71</v>
      </c>
      <c r="J4" s="1">
        <v>607646862</v>
      </c>
      <c r="K4" s="1" t="s">
        <v>51</v>
      </c>
      <c r="L4" s="1" t="s">
        <v>13</v>
      </c>
      <c r="M4" s="1" t="s">
        <v>13</v>
      </c>
      <c r="N4" s="1" t="s">
        <v>13</v>
      </c>
      <c r="O4" s="1">
        <v>44</v>
      </c>
    </row>
    <row r="5" spans="1:15" x14ac:dyDescent="0.3">
      <c r="A5" s="1">
        <v>16705991</v>
      </c>
      <c r="B5" s="1" t="s">
        <v>63</v>
      </c>
      <c r="D5" s="1" t="s">
        <v>64</v>
      </c>
      <c r="E5" s="2" t="s">
        <v>69</v>
      </c>
      <c r="F5" s="1" t="s">
        <v>23</v>
      </c>
      <c r="G5" s="1" t="s">
        <v>24</v>
      </c>
      <c r="H5" s="1" t="s">
        <v>25</v>
      </c>
      <c r="I5" s="2" t="s">
        <v>76</v>
      </c>
      <c r="J5" s="1">
        <v>627404970</v>
      </c>
      <c r="K5" s="1" t="s">
        <v>50</v>
      </c>
      <c r="L5" s="1" t="s">
        <v>8</v>
      </c>
      <c r="M5" s="1" t="s">
        <v>8</v>
      </c>
      <c r="N5" s="1" t="s">
        <v>8</v>
      </c>
      <c r="O5" s="1">
        <v>36</v>
      </c>
    </row>
    <row r="6" spans="1:15" x14ac:dyDescent="0.3">
      <c r="A6" s="1">
        <v>16951726</v>
      </c>
      <c r="B6" s="1" t="s">
        <v>63</v>
      </c>
      <c r="F6" s="1" t="s">
        <v>14</v>
      </c>
      <c r="G6" s="1" t="s">
        <v>15</v>
      </c>
      <c r="H6" s="1" t="s">
        <v>59</v>
      </c>
      <c r="I6" s="2" t="s">
        <v>70</v>
      </c>
      <c r="J6" s="1">
        <v>680807827</v>
      </c>
      <c r="K6" s="1" t="s">
        <v>51</v>
      </c>
      <c r="L6" s="1" t="s">
        <v>12</v>
      </c>
      <c r="M6" s="1" t="s">
        <v>12</v>
      </c>
      <c r="N6" s="1" t="s">
        <v>12</v>
      </c>
      <c r="O6" s="1">
        <v>40</v>
      </c>
    </row>
    <row r="7" spans="1:15" x14ac:dyDescent="0.3">
      <c r="A7" s="1">
        <v>16937065</v>
      </c>
      <c r="B7" s="1" t="s">
        <v>63</v>
      </c>
      <c r="C7" s="2" t="s">
        <v>66</v>
      </c>
      <c r="F7" s="1" t="s">
        <v>9</v>
      </c>
      <c r="G7" s="1" t="s">
        <v>10</v>
      </c>
      <c r="H7" s="1" t="s">
        <v>11</v>
      </c>
      <c r="I7" s="2" t="s">
        <v>72</v>
      </c>
      <c r="J7" s="1">
        <v>649668492</v>
      </c>
      <c r="K7" s="1" t="s">
        <v>50</v>
      </c>
      <c r="L7" s="1" t="s">
        <v>12</v>
      </c>
      <c r="M7" s="1" t="s">
        <v>12</v>
      </c>
      <c r="N7" s="1" t="s">
        <v>13</v>
      </c>
      <c r="O7" s="1">
        <v>46</v>
      </c>
    </row>
    <row r="8" spans="1:15" x14ac:dyDescent="0.3">
      <c r="A8" s="1">
        <v>10761353</v>
      </c>
      <c r="B8" s="1" t="s">
        <v>63</v>
      </c>
      <c r="C8" s="2" t="s">
        <v>66</v>
      </c>
      <c r="D8" s="1" t="s">
        <v>64</v>
      </c>
      <c r="F8" s="1" t="s">
        <v>19</v>
      </c>
      <c r="G8" s="1" t="s">
        <v>20</v>
      </c>
      <c r="H8" s="1" t="s">
        <v>21</v>
      </c>
      <c r="I8" s="2" t="s">
        <v>71</v>
      </c>
      <c r="J8" s="1">
        <v>611493755</v>
      </c>
      <c r="K8" s="1" t="s">
        <v>50</v>
      </c>
      <c r="L8" s="1" t="s">
        <v>13</v>
      </c>
      <c r="M8" s="1" t="s">
        <v>22</v>
      </c>
      <c r="N8" s="1" t="s">
        <v>22</v>
      </c>
      <c r="O8" s="1">
        <v>45</v>
      </c>
    </row>
    <row r="9" spans="1:15" x14ac:dyDescent="0.3">
      <c r="A9" s="1">
        <v>10765173</v>
      </c>
      <c r="B9" s="1" t="s">
        <v>63</v>
      </c>
      <c r="C9" s="2" t="s">
        <v>66</v>
      </c>
      <c r="D9" s="1" t="s">
        <v>64</v>
      </c>
      <c r="F9" s="1" t="s">
        <v>42</v>
      </c>
      <c r="G9" s="1" t="s">
        <v>43</v>
      </c>
      <c r="H9" s="1" t="s">
        <v>62</v>
      </c>
      <c r="I9" s="2" t="s">
        <v>71</v>
      </c>
      <c r="J9" s="1">
        <v>633298235</v>
      </c>
      <c r="K9" s="1" t="s">
        <v>50</v>
      </c>
      <c r="L9" s="1" t="s">
        <v>12</v>
      </c>
      <c r="M9" s="1" t="s">
        <v>12</v>
      </c>
      <c r="N9" s="1" t="s">
        <v>12</v>
      </c>
      <c r="O9" s="1">
        <v>43</v>
      </c>
    </row>
    <row r="10" spans="1:15" x14ac:dyDescent="0.3">
      <c r="A10" s="1">
        <v>16952261</v>
      </c>
      <c r="B10" s="1" t="s">
        <v>63</v>
      </c>
      <c r="C10" s="2" t="s">
        <v>66</v>
      </c>
      <c r="F10" s="1" t="s">
        <v>47</v>
      </c>
      <c r="G10" s="1" t="s">
        <v>48</v>
      </c>
      <c r="H10" s="1" t="s">
        <v>58</v>
      </c>
      <c r="I10" s="2" t="s">
        <v>70</v>
      </c>
      <c r="J10" s="1">
        <v>680667293</v>
      </c>
      <c r="K10" s="1" t="s">
        <v>50</v>
      </c>
      <c r="L10" s="1" t="s">
        <v>8</v>
      </c>
      <c r="M10" s="1" t="s">
        <v>30</v>
      </c>
      <c r="N10" s="1" t="s">
        <v>30</v>
      </c>
      <c r="O10" s="1">
        <v>39</v>
      </c>
    </row>
    <row r="11" spans="1:15" x14ac:dyDescent="0.3">
      <c r="A11" s="1">
        <v>9634719</v>
      </c>
      <c r="B11" s="1" t="s">
        <v>63</v>
      </c>
      <c r="C11" s="2" t="s">
        <v>66</v>
      </c>
      <c r="D11" s="1" t="s">
        <v>64</v>
      </c>
      <c r="E11" s="2" t="s">
        <v>69</v>
      </c>
      <c r="F11" s="1" t="s">
        <v>26</v>
      </c>
      <c r="G11" s="1" t="s">
        <v>27</v>
      </c>
      <c r="H11" s="1" t="s">
        <v>28</v>
      </c>
      <c r="I11" s="2" t="s">
        <v>74</v>
      </c>
      <c r="J11" s="1">
        <v>679762287</v>
      </c>
      <c r="K11" s="1" t="s">
        <v>50</v>
      </c>
      <c r="L11" s="1" t="s">
        <v>12</v>
      </c>
      <c r="M11" s="1" t="s">
        <v>13</v>
      </c>
      <c r="N11" s="1" t="s">
        <v>13</v>
      </c>
      <c r="O11" s="1">
        <v>41.5</v>
      </c>
    </row>
    <row r="12" spans="1:15" x14ac:dyDescent="0.3">
      <c r="A12" s="1">
        <v>12065589</v>
      </c>
      <c r="B12" s="1" t="s">
        <v>63</v>
      </c>
      <c r="D12" s="1" t="s">
        <v>64</v>
      </c>
      <c r="E12" s="2" t="s">
        <v>69</v>
      </c>
      <c r="F12" s="1" t="s">
        <v>33</v>
      </c>
      <c r="G12" s="1" t="s">
        <v>34</v>
      </c>
      <c r="H12" s="1" t="s">
        <v>35</v>
      </c>
      <c r="I12" s="2" t="s">
        <v>71</v>
      </c>
      <c r="J12" s="1">
        <v>650132815</v>
      </c>
      <c r="K12" s="1" t="s">
        <v>50</v>
      </c>
      <c r="L12" s="1" t="s">
        <v>12</v>
      </c>
      <c r="M12" s="1" t="s">
        <v>12</v>
      </c>
      <c r="N12" s="1" t="s">
        <v>12</v>
      </c>
      <c r="O12" s="1">
        <v>43</v>
      </c>
    </row>
    <row r="13" spans="1:15" x14ac:dyDescent="0.3">
      <c r="A13" s="1">
        <v>10763565</v>
      </c>
      <c r="B13" s="1" t="s">
        <v>63</v>
      </c>
      <c r="F13" s="1" t="s">
        <v>31</v>
      </c>
      <c r="G13" s="1" t="s">
        <v>32</v>
      </c>
      <c r="H13" s="1" t="s">
        <v>61</v>
      </c>
      <c r="I13" s="2" t="s">
        <v>71</v>
      </c>
      <c r="J13" s="1">
        <v>699434506</v>
      </c>
      <c r="K13" s="1" t="s">
        <v>52</v>
      </c>
      <c r="L13" s="1" t="s">
        <v>12</v>
      </c>
      <c r="M13" s="1" t="s">
        <v>13</v>
      </c>
      <c r="N13" s="1" t="s">
        <v>13</v>
      </c>
      <c r="O13" s="1">
        <v>40</v>
      </c>
    </row>
    <row r="14" spans="1:15" x14ac:dyDescent="0.3">
      <c r="A14" s="1">
        <v>9835200</v>
      </c>
      <c r="B14" s="1" t="s">
        <v>63</v>
      </c>
      <c r="D14" s="1" t="s">
        <v>64</v>
      </c>
      <c r="E14" s="2" t="s">
        <v>69</v>
      </c>
      <c r="F14" s="1" t="s">
        <v>16</v>
      </c>
      <c r="G14" s="1" t="s">
        <v>17</v>
      </c>
      <c r="H14" s="1" t="s">
        <v>18</v>
      </c>
      <c r="I14" s="2" t="s">
        <v>73</v>
      </c>
      <c r="J14" s="1">
        <v>638431578</v>
      </c>
      <c r="K14" s="1" t="s">
        <v>50</v>
      </c>
      <c r="L14" s="1" t="s">
        <v>13</v>
      </c>
      <c r="M14" s="1" t="s">
        <v>13</v>
      </c>
      <c r="N14" s="1" t="s">
        <v>13</v>
      </c>
      <c r="O14" s="1">
        <v>44</v>
      </c>
    </row>
    <row r="15" spans="1:15" x14ac:dyDescent="0.3">
      <c r="A15" s="1">
        <v>10766931</v>
      </c>
      <c r="B15" s="1" t="s">
        <v>63</v>
      </c>
      <c r="C15" s="2" t="s">
        <v>66</v>
      </c>
      <c r="F15" s="1" t="s">
        <v>56</v>
      </c>
      <c r="G15" s="1" t="s">
        <v>57</v>
      </c>
      <c r="H15" s="1" t="s">
        <v>36</v>
      </c>
      <c r="I15" s="2" t="s">
        <v>71</v>
      </c>
      <c r="J15" s="1">
        <v>600710323</v>
      </c>
      <c r="K15" s="1" t="s">
        <v>51</v>
      </c>
      <c r="L15" s="1" t="s">
        <v>37</v>
      </c>
      <c r="M15" s="1" t="s">
        <v>37</v>
      </c>
      <c r="N15" s="1" t="s">
        <v>37</v>
      </c>
      <c r="O15" s="1">
        <v>41</v>
      </c>
    </row>
    <row r="16" spans="1:15" x14ac:dyDescent="0.3">
      <c r="A16" s="1">
        <v>16952378</v>
      </c>
      <c r="B16" s="1" t="s">
        <v>63</v>
      </c>
      <c r="C16" s="2" t="s">
        <v>66</v>
      </c>
      <c r="D16" s="1" t="s">
        <v>64</v>
      </c>
      <c r="F16" s="1" t="s">
        <v>44</v>
      </c>
      <c r="G16" s="1" t="s">
        <v>45</v>
      </c>
      <c r="H16" s="1" t="s">
        <v>46</v>
      </c>
      <c r="I16" s="2" t="s">
        <v>70</v>
      </c>
      <c r="J16" s="1">
        <v>658436672</v>
      </c>
      <c r="K16" s="1" t="s">
        <v>67</v>
      </c>
      <c r="L16" s="1" t="s">
        <v>8</v>
      </c>
      <c r="M16" s="1" t="s">
        <v>8</v>
      </c>
      <c r="N16" s="1" t="s">
        <v>8</v>
      </c>
      <c r="O16" s="1">
        <v>42</v>
      </c>
    </row>
  </sheetData>
  <autoFilter ref="A1:O1">
    <sortState ref="A2:O18">
      <sortCondition ref="H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workbookViewId="0">
      <pane xSplit="4" ySplit="3" topLeftCell="F4" activePane="bottomRight" state="frozen"/>
      <selection pane="topRight" activeCell="D1" sqref="D1"/>
      <selection pane="bottomLeft" activeCell="A4" sqref="A4"/>
      <selection pane="bottomRight" activeCell="X15" sqref="X15"/>
    </sheetView>
  </sheetViews>
  <sheetFormatPr baseColWidth="10" defaultRowHeight="14.4" x14ac:dyDescent="0.3"/>
  <cols>
    <col min="1" max="1" width="9.6640625" bestFit="1" customWidth="1"/>
    <col min="2" max="2" width="14" bestFit="1" customWidth="1"/>
    <col min="3" max="3" width="9.33203125" hidden="1" customWidth="1"/>
    <col min="4" max="4" width="14.6640625" bestFit="1" customWidth="1"/>
    <col min="5" max="5" width="9" customWidth="1"/>
    <col min="6" max="6" width="10.33203125" customWidth="1"/>
    <col min="7" max="8" width="7.6640625" customWidth="1"/>
    <col min="9" max="9" width="13.5546875" bestFit="1" customWidth="1"/>
    <col min="10" max="10" width="14" bestFit="1" customWidth="1"/>
    <col min="11" max="11" width="13.5546875" bestFit="1" customWidth="1"/>
    <col min="12" max="12" width="10.33203125" bestFit="1" customWidth="1"/>
    <col min="13" max="14" width="7.6640625" bestFit="1" customWidth="1"/>
    <col min="15" max="15" width="13.5546875" bestFit="1" customWidth="1"/>
    <col min="16" max="16" width="12.88671875" bestFit="1" customWidth="1"/>
    <col min="17" max="17" width="13.5546875" bestFit="1" customWidth="1"/>
    <col min="18" max="18" width="10.33203125" bestFit="1" customWidth="1"/>
    <col min="19" max="20" width="7.6640625" bestFit="1" customWidth="1"/>
    <col min="21" max="21" width="9" bestFit="1" customWidth="1"/>
    <col min="22" max="22" width="10.33203125" bestFit="1" customWidth="1"/>
    <col min="23" max="23" width="9.44140625" bestFit="1" customWidth="1"/>
    <col min="24" max="24" width="6.88671875" bestFit="1" customWidth="1"/>
    <col min="25" max="25" width="2.6640625" bestFit="1" customWidth="1"/>
    <col min="26" max="26" width="4" bestFit="1" customWidth="1"/>
    <col min="27" max="27" width="2.6640625" bestFit="1" customWidth="1"/>
    <col min="28" max="28" width="3.6640625" bestFit="1" customWidth="1"/>
    <col min="29" max="29" width="11.6640625" bestFit="1" customWidth="1"/>
  </cols>
  <sheetData>
    <row r="1" spans="1:29" x14ac:dyDescent="0.3">
      <c r="E1">
        <f t="shared" ref="E1:X1" si="0">SUBTOTAL(103,E4:E24)</f>
        <v>1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1</v>
      </c>
      <c r="J1">
        <f t="shared" si="0"/>
        <v>0</v>
      </c>
      <c r="K1">
        <f t="shared" si="0"/>
        <v>0</v>
      </c>
      <c r="L1">
        <f t="shared" si="0"/>
        <v>1</v>
      </c>
      <c r="M1">
        <f t="shared" si="0"/>
        <v>1</v>
      </c>
      <c r="N1">
        <f t="shared" si="0"/>
        <v>1</v>
      </c>
      <c r="O1">
        <f t="shared" si="0"/>
        <v>1</v>
      </c>
      <c r="P1">
        <f t="shared" si="0"/>
        <v>0</v>
      </c>
      <c r="Q1">
        <f t="shared" si="0"/>
        <v>0</v>
      </c>
      <c r="R1">
        <f t="shared" si="0"/>
        <v>1</v>
      </c>
      <c r="S1">
        <f t="shared" si="0"/>
        <v>1</v>
      </c>
      <c r="T1">
        <f t="shared" si="0"/>
        <v>1</v>
      </c>
      <c r="U1">
        <f t="shared" si="0"/>
        <v>1</v>
      </c>
      <c r="V1">
        <f t="shared" si="0"/>
        <v>1</v>
      </c>
      <c r="W1">
        <f t="shared" si="0"/>
        <v>0</v>
      </c>
      <c r="X1">
        <f t="shared" si="0"/>
        <v>1</v>
      </c>
      <c r="AC1" s="21">
        <f>SUBTOTAL(109,AC4:AC18)</f>
        <v>531.79999999999995</v>
      </c>
    </row>
    <row r="2" spans="1:29" x14ac:dyDescent="0.3">
      <c r="E2" s="32" t="s">
        <v>104</v>
      </c>
      <c r="F2" s="32"/>
      <c r="G2" s="32"/>
      <c r="H2" s="32"/>
      <c r="I2" s="33" t="s">
        <v>105</v>
      </c>
      <c r="J2" s="33"/>
      <c r="K2" s="33"/>
      <c r="L2" s="33"/>
      <c r="M2" s="33"/>
      <c r="N2" s="33"/>
      <c r="O2" s="34" t="s">
        <v>106</v>
      </c>
      <c r="P2" s="34"/>
      <c r="Q2" s="34"/>
      <c r="R2" s="34"/>
      <c r="S2" s="34"/>
      <c r="T2" s="34"/>
      <c r="U2" s="24" t="s">
        <v>107</v>
      </c>
      <c r="V2" s="25"/>
      <c r="W2" s="6"/>
      <c r="X2" s="6"/>
    </row>
    <row r="3" spans="1:29" x14ac:dyDescent="0.3">
      <c r="A3" s="14" t="s">
        <v>2</v>
      </c>
      <c r="B3" s="14" t="s">
        <v>1</v>
      </c>
      <c r="C3" s="19" t="s">
        <v>119</v>
      </c>
      <c r="D3" s="19" t="s">
        <v>75</v>
      </c>
      <c r="E3" s="15" t="s">
        <v>80</v>
      </c>
      <c r="F3" s="15" t="s">
        <v>84</v>
      </c>
      <c r="G3" s="15" t="s">
        <v>81</v>
      </c>
      <c r="H3" s="15" t="s">
        <v>108</v>
      </c>
      <c r="I3" s="16" t="s">
        <v>122</v>
      </c>
      <c r="J3" s="16" t="s">
        <v>125</v>
      </c>
      <c r="K3" s="16" t="s">
        <v>124</v>
      </c>
      <c r="L3" s="16" t="s">
        <v>84</v>
      </c>
      <c r="M3" s="16" t="s">
        <v>81</v>
      </c>
      <c r="N3" s="16" t="s">
        <v>108</v>
      </c>
      <c r="O3" s="17" t="s">
        <v>122</v>
      </c>
      <c r="P3" s="17" t="s">
        <v>123</v>
      </c>
      <c r="Q3" s="17" t="s">
        <v>124</v>
      </c>
      <c r="R3" s="17" t="s">
        <v>84</v>
      </c>
      <c r="S3" s="17" t="s">
        <v>81</v>
      </c>
      <c r="T3" s="17" t="s">
        <v>108</v>
      </c>
      <c r="U3" s="18" t="s">
        <v>80</v>
      </c>
      <c r="V3" s="18" t="s">
        <v>84</v>
      </c>
      <c r="W3" s="14" t="s">
        <v>116</v>
      </c>
      <c r="X3" s="14" t="s">
        <v>83</v>
      </c>
      <c r="Y3" s="20" t="s">
        <v>64</v>
      </c>
      <c r="Z3" s="20" t="s">
        <v>79</v>
      </c>
      <c r="AA3" s="20" t="s">
        <v>63</v>
      </c>
      <c r="AB3" s="20" t="s">
        <v>101</v>
      </c>
      <c r="AC3" s="20" t="s">
        <v>50</v>
      </c>
    </row>
    <row r="4" spans="1:29" x14ac:dyDescent="0.3">
      <c r="A4" s="14"/>
      <c r="B4" s="14"/>
      <c r="C4" s="19" t="s">
        <v>64</v>
      </c>
      <c r="D4" s="19"/>
      <c r="E4" s="14"/>
      <c r="F4" s="6"/>
      <c r="G4" s="6"/>
      <c r="H4" s="6"/>
      <c r="I4" s="29"/>
      <c r="J4" s="30"/>
      <c r="K4" s="31"/>
      <c r="L4" s="6"/>
      <c r="M4" s="6"/>
      <c r="N4" s="6"/>
      <c r="O4" s="26"/>
      <c r="P4" s="27"/>
      <c r="Q4" s="28"/>
      <c r="R4" s="6"/>
      <c r="S4" s="6"/>
      <c r="T4" s="6"/>
      <c r="U4" s="14"/>
      <c r="V4" s="6"/>
      <c r="W4" s="8"/>
      <c r="X4" s="8"/>
      <c r="Y4">
        <f t="shared" ref="Y4:AB18" si="1">COUNTIF($E4:$X4,Y$3)</f>
        <v>0</v>
      </c>
      <c r="Z4">
        <f t="shared" si="1"/>
        <v>0</v>
      </c>
      <c r="AA4">
        <f t="shared" si="1"/>
        <v>0</v>
      </c>
      <c r="AB4">
        <f t="shared" si="1"/>
        <v>0</v>
      </c>
      <c r="AC4" s="3">
        <f>SUM(Y4*IFERROR(VLOOKUP(Y$3,CATALOGO!C:D,2,FALSE),0),Z4*IFERROR(VLOOKUP(Z$3,CATALOGO!C:D,2,FALSE),0),AA4*IFERROR(VLOOKUP(AA$3,CATALOGO!C:D,2,FALSE),0),AB4*IFERROR(VLOOKUP(AB$3,CATALOGO!C:D,2,FALSE),0),X4*CATALOGO!$B$2,W4)</f>
        <v>0</v>
      </c>
    </row>
    <row r="5" spans="1:29" x14ac:dyDescent="0.3">
      <c r="A5" s="14"/>
      <c r="B5" s="14"/>
      <c r="C5" s="19" t="s">
        <v>78</v>
      </c>
      <c r="D5" s="19"/>
      <c r="E5" s="14"/>
      <c r="F5" s="6"/>
      <c r="G5" s="6"/>
      <c r="H5" s="6"/>
      <c r="I5" s="29"/>
      <c r="J5" s="30"/>
      <c r="K5" s="31"/>
      <c r="L5" s="6"/>
      <c r="M5" s="6"/>
      <c r="N5" s="6"/>
      <c r="O5" s="23"/>
      <c r="P5" s="23"/>
      <c r="Q5" s="23"/>
      <c r="R5" s="6"/>
      <c r="S5" s="6"/>
      <c r="T5" s="6"/>
      <c r="U5" s="14"/>
      <c r="V5" s="6"/>
      <c r="W5" s="8"/>
      <c r="X5" s="8"/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 s="3">
        <f>SUM(Y5*IFERROR(VLOOKUP(Y$3,CATALOGO!C:D,2,FALSE),0),Z5*IFERROR(VLOOKUP(Z$3,CATALOGO!C:D,2,FALSE),0),AA5*IFERROR(VLOOKUP(AA$3,CATALOGO!C:D,2,FALSE),0),AB5*IFERROR(VLOOKUP(AB$3,CATALOGO!C:D,2,FALSE),0),X5*CATALOGO!$B$2,W5)</f>
        <v>0</v>
      </c>
    </row>
    <row r="6" spans="1:29" x14ac:dyDescent="0.3">
      <c r="A6" s="14"/>
      <c r="B6" s="14"/>
      <c r="C6" s="19" t="s">
        <v>78</v>
      </c>
      <c r="D6" s="19"/>
      <c r="E6" s="14"/>
      <c r="F6" s="6"/>
      <c r="G6" s="6"/>
      <c r="H6" s="6"/>
      <c r="I6" s="29"/>
      <c r="J6" s="30"/>
      <c r="K6" s="31"/>
      <c r="L6" s="6"/>
      <c r="M6" s="6"/>
      <c r="N6" s="6"/>
      <c r="O6" s="26"/>
      <c r="P6" s="27"/>
      <c r="Q6" s="28"/>
      <c r="R6" s="6"/>
      <c r="S6" s="6"/>
      <c r="T6" s="6"/>
      <c r="U6" s="14"/>
      <c r="V6" s="6"/>
      <c r="W6" s="8"/>
      <c r="X6" s="8"/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 s="3">
        <f>SUM(Y6*IFERROR(VLOOKUP(Y$3,CATALOGO!C:D,2,FALSE),0),Z6*IFERROR(VLOOKUP(Z$3,CATALOGO!C:D,2,FALSE),0),AA6*IFERROR(VLOOKUP(AA$3,CATALOGO!C:D,2,FALSE),0),AB6*IFERROR(VLOOKUP(AB$3,CATALOGO!C:D,2,FALSE),0),X6*CATALOGO!$B$2,W6)</f>
        <v>0</v>
      </c>
    </row>
    <row r="7" spans="1:29" x14ac:dyDescent="0.3">
      <c r="A7" s="14"/>
      <c r="B7" s="14"/>
      <c r="C7" s="19" t="s">
        <v>78</v>
      </c>
      <c r="D7" s="19"/>
      <c r="E7" s="14"/>
      <c r="F7" s="6"/>
      <c r="G7" s="6"/>
      <c r="H7" s="6"/>
      <c r="I7" s="29"/>
      <c r="J7" s="30"/>
      <c r="K7" s="31"/>
      <c r="L7" s="6"/>
      <c r="M7" s="6"/>
      <c r="N7" s="6"/>
      <c r="O7" s="26"/>
      <c r="P7" s="27"/>
      <c r="Q7" s="28"/>
      <c r="R7" s="6"/>
      <c r="S7" s="6"/>
      <c r="T7" s="6"/>
      <c r="U7" s="14"/>
      <c r="V7" s="6"/>
      <c r="W7" s="8"/>
      <c r="X7" s="8"/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 s="3">
        <f>SUM(Y7*IFERROR(VLOOKUP(Y$3,CATALOGO!C:D,2,FALSE),0),Z7*IFERROR(VLOOKUP(Z$3,CATALOGO!C:D,2,FALSE),0),AA7*IFERROR(VLOOKUP(AA$3,CATALOGO!C:D,2,FALSE),0),AB7*IFERROR(VLOOKUP(AB$3,CATALOGO!C:D,2,FALSE),0),X7*CATALOGO!$B$2,W7)</f>
        <v>0</v>
      </c>
    </row>
    <row r="8" spans="1:29" x14ac:dyDescent="0.3">
      <c r="A8" s="14"/>
      <c r="B8" s="14"/>
      <c r="C8" s="19" t="s">
        <v>120</v>
      </c>
      <c r="D8" s="19"/>
      <c r="E8" s="14"/>
      <c r="F8" s="6"/>
      <c r="G8" s="6"/>
      <c r="H8" s="6"/>
      <c r="I8" s="19"/>
      <c r="J8" s="19"/>
      <c r="K8" s="19"/>
      <c r="L8" s="6"/>
      <c r="M8" s="6"/>
      <c r="N8" s="6"/>
      <c r="O8" s="23"/>
      <c r="P8" s="23"/>
      <c r="Q8" s="23"/>
      <c r="R8" s="6"/>
      <c r="S8" s="6"/>
      <c r="T8" s="6"/>
      <c r="U8" s="14"/>
      <c r="V8" s="6"/>
      <c r="W8" s="8"/>
      <c r="X8" s="8"/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 s="3">
        <f>SUM(Y8*IFERROR(VLOOKUP(Y$3,CATALOGO!C:D,2,FALSE),0),Z8*IFERROR(VLOOKUP(Z$3,CATALOGO!C:D,2,FALSE),0),AA8*IFERROR(VLOOKUP(AA$3,CATALOGO!C:D,2,FALSE),0),AB8*IFERROR(VLOOKUP(AB$3,CATALOGO!C:D,2,FALSE),0),X8*CATALOGO!$B$2,W8)</f>
        <v>0</v>
      </c>
    </row>
    <row r="9" spans="1:29" x14ac:dyDescent="0.3">
      <c r="A9" s="14"/>
      <c r="B9" s="14"/>
      <c r="C9" s="19" t="s">
        <v>121</v>
      </c>
      <c r="D9" s="19"/>
      <c r="E9" s="14"/>
      <c r="F9" s="6"/>
      <c r="G9" s="6"/>
      <c r="H9" s="6"/>
      <c r="I9" s="19"/>
      <c r="J9" s="19"/>
      <c r="K9" s="19"/>
      <c r="L9" s="6"/>
      <c r="M9" s="6"/>
      <c r="N9" s="6"/>
      <c r="O9" s="23"/>
      <c r="P9" s="23"/>
      <c r="Q9" s="23"/>
      <c r="R9" s="6"/>
      <c r="S9" s="6"/>
      <c r="T9" s="6"/>
      <c r="U9" s="14"/>
      <c r="V9" s="6"/>
      <c r="W9" s="8"/>
      <c r="X9" s="8"/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 s="3">
        <f>SUM(Y9*IFERROR(VLOOKUP(Y$3,CATALOGO!C:D,2,FALSE),0),Z9*IFERROR(VLOOKUP(Z$3,CATALOGO!C:D,2,FALSE),0),AA9*IFERROR(VLOOKUP(AA$3,CATALOGO!C:D,2,FALSE),0),AB9*IFERROR(VLOOKUP(AB$3,CATALOGO!C:D,2,FALSE),0),X9*CATALOGO!$B$2,W9)</f>
        <v>0</v>
      </c>
    </row>
    <row r="10" spans="1:29" x14ac:dyDescent="0.3">
      <c r="A10" s="14"/>
      <c r="B10" s="14"/>
      <c r="C10" s="19" t="s">
        <v>79</v>
      </c>
      <c r="D10" s="19"/>
      <c r="E10" s="14"/>
      <c r="F10" s="6"/>
      <c r="G10" s="6"/>
      <c r="H10" s="6"/>
      <c r="I10" s="29"/>
      <c r="J10" s="30"/>
      <c r="K10" s="31"/>
      <c r="L10" s="6"/>
      <c r="M10" s="6"/>
      <c r="N10" s="6"/>
      <c r="O10" s="26"/>
      <c r="P10" s="27"/>
      <c r="Q10" s="28"/>
      <c r="R10" s="6"/>
      <c r="S10" s="6"/>
      <c r="T10" s="6"/>
      <c r="U10" s="14"/>
      <c r="V10" s="6"/>
      <c r="W10" s="8"/>
      <c r="X10" s="8"/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 s="3">
        <f>SUM(Y10*IFERROR(VLOOKUP(Y$3,CATALOGO!C:D,2,FALSE),0),Z10*IFERROR(VLOOKUP(Z$3,CATALOGO!C:D,2,FALSE),0),AA10*IFERROR(VLOOKUP(AA$3,CATALOGO!C:D,2,FALSE),0),AB10*IFERROR(VLOOKUP(AB$3,CATALOGO!C:D,2,FALSE),0),X10*CATALOGO!$B$2,W10)</f>
        <v>0</v>
      </c>
    </row>
    <row r="11" spans="1:29" x14ac:dyDescent="0.3">
      <c r="A11" s="14"/>
      <c r="B11" s="14"/>
      <c r="C11" s="19" t="s">
        <v>78</v>
      </c>
      <c r="D11" s="19"/>
      <c r="E11" s="14"/>
      <c r="F11" s="6"/>
      <c r="G11" s="6"/>
      <c r="H11" s="6"/>
      <c r="I11" s="29"/>
      <c r="J11" s="30"/>
      <c r="K11" s="31"/>
      <c r="L11" s="6"/>
      <c r="M11" s="6"/>
      <c r="N11" s="6"/>
      <c r="O11" s="26"/>
      <c r="P11" s="27"/>
      <c r="Q11" s="28"/>
      <c r="R11" s="6"/>
      <c r="S11" s="6"/>
      <c r="T11" s="6"/>
      <c r="U11" s="14"/>
      <c r="V11" s="6"/>
      <c r="W11" s="8"/>
      <c r="X11" s="8"/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 s="3">
        <f>SUM(Y11*IFERROR(VLOOKUP(Y$3,CATALOGO!C:D,2,FALSE),0),Z11*IFERROR(VLOOKUP(Z$3,CATALOGO!C:D,2,FALSE),0),AA11*IFERROR(VLOOKUP(AA$3,CATALOGO!C:D,2,FALSE),0),AB11*IFERROR(VLOOKUP(AB$3,CATALOGO!C:D,2,FALSE),0),X11*CATALOGO!$B$2,W11)</f>
        <v>0</v>
      </c>
    </row>
    <row r="12" spans="1:29" x14ac:dyDescent="0.3">
      <c r="A12" s="14"/>
      <c r="B12" s="14"/>
      <c r="C12" s="19" t="s">
        <v>63</v>
      </c>
      <c r="D12" s="19"/>
      <c r="E12" s="14"/>
      <c r="F12" s="6"/>
      <c r="G12" s="6"/>
      <c r="H12" s="6"/>
      <c r="I12" s="29"/>
      <c r="J12" s="30"/>
      <c r="K12" s="31"/>
      <c r="L12" s="6"/>
      <c r="M12" s="6"/>
      <c r="N12" s="6"/>
      <c r="O12" s="26"/>
      <c r="P12" s="27"/>
      <c r="Q12" s="28"/>
      <c r="R12" s="6"/>
      <c r="S12" s="6"/>
      <c r="T12" s="6"/>
      <c r="U12" s="14"/>
      <c r="V12" s="6"/>
      <c r="W12" s="8"/>
      <c r="X12" s="8"/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 s="3">
        <f>SUM(Y12*IFERROR(VLOOKUP(Y$3,CATALOGO!C:D,2,FALSE),0),Z12*IFERROR(VLOOKUP(Z$3,CATALOGO!C:D,2,FALSE),0),AA12*IFERROR(VLOOKUP(AA$3,CATALOGO!C:D,2,FALSE),0),AB12*IFERROR(VLOOKUP(AB$3,CATALOGO!C:D,2,FALSE),0),X12*CATALOGO!$B$2,W12)</f>
        <v>0</v>
      </c>
    </row>
    <row r="13" spans="1:29" x14ac:dyDescent="0.3">
      <c r="A13" s="14"/>
      <c r="B13" s="14"/>
      <c r="C13" s="19"/>
      <c r="D13" s="19"/>
      <c r="E13" s="14"/>
      <c r="F13" s="6"/>
      <c r="G13" s="6"/>
      <c r="H13" s="6"/>
      <c r="I13" s="19"/>
      <c r="J13" s="19"/>
      <c r="K13" s="19"/>
      <c r="L13" s="6"/>
      <c r="M13" s="6"/>
      <c r="N13" s="6"/>
      <c r="O13" s="23"/>
      <c r="P13" s="23"/>
      <c r="Q13" s="23"/>
      <c r="R13" s="6"/>
      <c r="S13" s="6"/>
      <c r="T13" s="6"/>
      <c r="U13" s="14"/>
      <c r="V13" s="6"/>
      <c r="W13" s="8"/>
      <c r="X13" s="8"/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 s="3">
        <f>SUM(Y13*IFERROR(VLOOKUP(Y$3,CATALOGO!C:D,2,FALSE),0),Z13*IFERROR(VLOOKUP(Z$3,CATALOGO!C:D,2,FALSE),0),AA13*IFERROR(VLOOKUP(AA$3,CATALOGO!C:D,2,FALSE),0),AB13*IFERROR(VLOOKUP(AB$3,CATALOGO!C:D,2,FALSE),0),X13*CATALOGO!$B$2,W13)</f>
        <v>0</v>
      </c>
    </row>
    <row r="14" spans="1:29" x14ac:dyDescent="0.3">
      <c r="A14" s="14">
        <v>10761353</v>
      </c>
      <c r="B14" s="14" t="s">
        <v>19</v>
      </c>
      <c r="C14" s="19" t="s">
        <v>63</v>
      </c>
      <c r="D14" s="19" t="s">
        <v>71</v>
      </c>
      <c r="E14" s="14" t="s">
        <v>63</v>
      </c>
      <c r="F14" s="6"/>
      <c r="G14" s="6"/>
      <c r="H14" s="6"/>
      <c r="I14" s="29" t="s">
        <v>63</v>
      </c>
      <c r="J14" s="30"/>
      <c r="K14" s="31"/>
      <c r="L14" s="6">
        <v>1</v>
      </c>
      <c r="M14" s="6">
        <v>1</v>
      </c>
      <c r="N14" s="6">
        <v>1</v>
      </c>
      <c r="O14" s="26" t="s">
        <v>63</v>
      </c>
      <c r="P14" s="27"/>
      <c r="Q14" s="28"/>
      <c r="R14" s="6">
        <v>1</v>
      </c>
      <c r="S14" s="6">
        <v>1</v>
      </c>
      <c r="T14" s="6">
        <v>1</v>
      </c>
      <c r="U14" s="14" t="s">
        <v>63</v>
      </c>
      <c r="V14" s="6">
        <v>1</v>
      </c>
      <c r="W14" s="8"/>
      <c r="X14" s="8">
        <v>830</v>
      </c>
      <c r="Y14">
        <f t="shared" si="1"/>
        <v>0</v>
      </c>
      <c r="Z14">
        <f t="shared" si="1"/>
        <v>0</v>
      </c>
      <c r="AA14">
        <f t="shared" si="1"/>
        <v>4</v>
      </c>
      <c r="AB14">
        <f t="shared" si="1"/>
        <v>0</v>
      </c>
      <c r="AC14" s="3">
        <f>SUM(Y14*IFERROR(VLOOKUP(Y$3,CATALOGO!C:D,2,FALSE),0),Z14*IFERROR(VLOOKUP(Z$3,CATALOGO!C:D,2,FALSE),0),AA14*IFERROR(VLOOKUP(AA$3,CATALOGO!C:D,2,FALSE),0),AB14*IFERROR(VLOOKUP(AB$3,CATALOGO!C:D,2,FALSE),0),X14*CATALOGO!$B$2,W14)</f>
        <v>531.79999999999995</v>
      </c>
    </row>
    <row r="15" spans="1:29" x14ac:dyDescent="0.3">
      <c r="A15" s="14"/>
      <c r="B15" s="14"/>
      <c r="C15" s="19" t="s">
        <v>121</v>
      </c>
      <c r="D15" s="19"/>
      <c r="E15" s="14"/>
      <c r="F15" s="6"/>
      <c r="G15" s="6"/>
      <c r="H15" s="6"/>
      <c r="I15" s="29"/>
      <c r="J15" s="30"/>
      <c r="K15" s="31"/>
      <c r="L15" s="6"/>
      <c r="M15" s="6"/>
      <c r="N15" s="6"/>
      <c r="O15" s="23"/>
      <c r="P15" s="23"/>
      <c r="Q15" s="23"/>
      <c r="R15" s="6"/>
      <c r="S15" s="6"/>
      <c r="T15" s="6"/>
      <c r="U15" s="14"/>
      <c r="V15" s="6"/>
      <c r="W15" s="8"/>
      <c r="X15" s="8"/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 s="3">
        <f>SUM(Y15*IFERROR(VLOOKUP(Y$3,CATALOGO!C:D,2,FALSE),0),Z15*IFERROR(VLOOKUP(Z$3,CATALOGO!C:D,2,FALSE),0),AA15*IFERROR(VLOOKUP(AA$3,CATALOGO!C:D,2,FALSE),0),AB15*IFERROR(VLOOKUP(AB$3,CATALOGO!C:D,2,FALSE),0),X15*CATALOGO!$B$2,W15)</f>
        <v>0</v>
      </c>
    </row>
    <row r="16" spans="1:29" x14ac:dyDescent="0.3">
      <c r="A16" s="14"/>
      <c r="B16" s="14"/>
      <c r="C16" s="19" t="s">
        <v>63</v>
      </c>
      <c r="D16" s="19"/>
      <c r="E16" s="14"/>
      <c r="F16" s="6"/>
      <c r="G16" s="6"/>
      <c r="H16" s="6"/>
      <c r="I16" s="29"/>
      <c r="J16" s="30"/>
      <c r="K16" s="31"/>
      <c r="L16" s="6"/>
      <c r="M16" s="6"/>
      <c r="N16" s="6"/>
      <c r="O16" s="26"/>
      <c r="P16" s="27"/>
      <c r="Q16" s="28"/>
      <c r="R16" s="6"/>
      <c r="S16" s="6"/>
      <c r="T16" s="6"/>
      <c r="U16" s="14"/>
      <c r="V16" s="6"/>
      <c r="W16" s="8"/>
      <c r="X16" s="8"/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 s="3">
        <f>SUM(Y16*IFERROR(VLOOKUP(Y$3,CATALOGO!C:D,2,FALSE),0),Z16*IFERROR(VLOOKUP(Z$3,CATALOGO!C:D,2,FALSE),0),AA16*IFERROR(VLOOKUP(AA$3,CATALOGO!C:D,2,FALSE),0),AB16*IFERROR(VLOOKUP(AB$3,CATALOGO!C:D,2,FALSE),0),X16*CATALOGO!$B$2,W16)</f>
        <v>0</v>
      </c>
    </row>
    <row r="17" spans="1:29" x14ac:dyDescent="0.3">
      <c r="A17" s="14"/>
      <c r="B17" s="14"/>
      <c r="C17" s="19" t="s">
        <v>78</v>
      </c>
      <c r="D17" s="19"/>
      <c r="E17" s="14"/>
      <c r="F17" s="6"/>
      <c r="G17" s="6"/>
      <c r="H17" s="6"/>
      <c r="I17" s="29"/>
      <c r="J17" s="30"/>
      <c r="K17" s="31"/>
      <c r="L17" s="6"/>
      <c r="M17" s="6"/>
      <c r="N17" s="6"/>
      <c r="O17" s="26"/>
      <c r="P17" s="27"/>
      <c r="Q17" s="28"/>
      <c r="R17" s="6"/>
      <c r="S17" s="6"/>
      <c r="T17" s="6"/>
      <c r="U17" s="14"/>
      <c r="V17" s="6"/>
      <c r="W17" s="8"/>
      <c r="X17" s="8"/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 s="3">
        <f>SUM(Y17*IFERROR(VLOOKUP(Y$3,CATALOGO!C:D,2,FALSE),0),Z17*IFERROR(VLOOKUP(Z$3,CATALOGO!C:D,2,FALSE),0),AA17*IFERROR(VLOOKUP(AA$3,CATALOGO!C:D,2,FALSE),0),AB17*IFERROR(VLOOKUP(AB$3,CATALOGO!C:D,2,FALSE),0),X17*CATALOGO!$B$2,W17)</f>
        <v>0</v>
      </c>
    </row>
    <row r="18" spans="1:29" x14ac:dyDescent="0.3">
      <c r="A18" s="14"/>
      <c r="B18" s="14"/>
      <c r="C18" s="19" t="s">
        <v>121</v>
      </c>
      <c r="D18" s="19"/>
      <c r="E18" s="14"/>
      <c r="F18" s="6"/>
      <c r="G18" s="6"/>
      <c r="H18" s="6"/>
      <c r="I18" s="19"/>
      <c r="J18" s="19"/>
      <c r="K18" s="19"/>
      <c r="L18" s="6"/>
      <c r="M18" s="6"/>
      <c r="N18" s="6"/>
      <c r="O18" s="23"/>
      <c r="P18" s="23"/>
      <c r="Q18" s="23"/>
      <c r="R18" s="6"/>
      <c r="S18" s="6"/>
      <c r="T18" s="6"/>
      <c r="U18" s="14"/>
      <c r="V18" s="6"/>
      <c r="W18" s="8"/>
      <c r="X18" s="8"/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  <c r="AC18" s="3">
        <f>SUM(Y18*IFERROR(VLOOKUP(Y$3,CATALOGO!C:D,2,FALSE),0),Z18*IFERROR(VLOOKUP(Z$3,CATALOGO!C:D,2,FALSE),0),AA18*IFERROR(VLOOKUP(AA$3,CATALOGO!C:D,2,FALSE),0),AB18*IFERROR(VLOOKUP(AB$3,CATALOGO!C:D,2,FALSE),0),X18*CATALOGO!$B$2,W18)</f>
        <v>0</v>
      </c>
    </row>
    <row r="21" spans="1:29" x14ac:dyDescent="0.3">
      <c r="B21" s="22">
        <v>20</v>
      </c>
      <c r="C21" s="22"/>
      <c r="D21" t="s">
        <v>111</v>
      </c>
    </row>
    <row r="22" spans="1:29" x14ac:dyDescent="0.3">
      <c r="B22" s="22">
        <v>70</v>
      </c>
      <c r="C22" s="22"/>
      <c r="D22" t="s">
        <v>112</v>
      </c>
    </row>
    <row r="27" spans="1:29" x14ac:dyDescent="0.3">
      <c r="C27" s="12"/>
      <c r="D27" s="12"/>
    </row>
  </sheetData>
  <autoFilter ref="A3:X18">
    <sortState ref="A4:X20">
      <sortCondition ref="B3:B20"/>
    </sortState>
  </autoFilter>
  <mergeCells count="24">
    <mergeCell ref="E2:H2"/>
    <mergeCell ref="I2:N2"/>
    <mergeCell ref="O2:T2"/>
    <mergeCell ref="O10:Q10"/>
    <mergeCell ref="O14:Q14"/>
    <mergeCell ref="O7:Q7"/>
    <mergeCell ref="O6:Q6"/>
    <mergeCell ref="O11:Q11"/>
    <mergeCell ref="U2:V2"/>
    <mergeCell ref="O16:Q16"/>
    <mergeCell ref="O17:Q17"/>
    <mergeCell ref="I4:K4"/>
    <mergeCell ref="I5:K5"/>
    <mergeCell ref="I6:K6"/>
    <mergeCell ref="I7:K7"/>
    <mergeCell ref="I10:K10"/>
    <mergeCell ref="I11:K11"/>
    <mergeCell ref="I12:K12"/>
    <mergeCell ref="O12:Q12"/>
    <mergeCell ref="I14:K14"/>
    <mergeCell ref="I15:K15"/>
    <mergeCell ref="I16:K16"/>
    <mergeCell ref="I17:K17"/>
    <mergeCell ref="O4:Q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C4" sqref="C4"/>
    </sheetView>
  </sheetViews>
  <sheetFormatPr baseColWidth="10" defaultRowHeight="14.4" x14ac:dyDescent="0.3"/>
  <cols>
    <col min="1" max="1" width="16.109375" customWidth="1"/>
    <col min="2" max="2" width="30.88671875" bestFit="1" customWidth="1"/>
    <col min="3" max="3" width="7.21875" bestFit="1" customWidth="1"/>
    <col min="4" max="4" width="9.6640625" bestFit="1" customWidth="1"/>
    <col min="5" max="5" width="6.77734375" bestFit="1" customWidth="1"/>
  </cols>
  <sheetData>
    <row r="1" spans="1:5" x14ac:dyDescent="0.3">
      <c r="A1" t="s">
        <v>127</v>
      </c>
    </row>
    <row r="2" spans="1:5" x14ac:dyDescent="0.3">
      <c r="A2" s="4" t="s">
        <v>86</v>
      </c>
      <c r="B2" s="4"/>
      <c r="C2" s="4" t="s">
        <v>87</v>
      </c>
      <c r="D2" s="4" t="s">
        <v>88</v>
      </c>
      <c r="E2" s="4" t="s">
        <v>89</v>
      </c>
    </row>
    <row r="3" spans="1:5" x14ac:dyDescent="0.3">
      <c r="A3" s="5" t="s">
        <v>90</v>
      </c>
      <c r="B3" s="6"/>
      <c r="C3" s="6"/>
      <c r="D3" s="6"/>
      <c r="E3" s="6"/>
    </row>
    <row r="4" spans="1:5" x14ac:dyDescent="0.3">
      <c r="A4" s="6"/>
      <c r="B4" s="6" t="s">
        <v>91</v>
      </c>
      <c r="C4" s="7">
        <f>CATALOGO!$D$3</f>
        <v>110</v>
      </c>
      <c r="D4" s="8"/>
      <c r="E4" s="7">
        <f>C4*D4</f>
        <v>0</v>
      </c>
    </row>
    <row r="5" spans="1:5" x14ac:dyDescent="0.3">
      <c r="A5" s="6"/>
      <c r="B5" s="6" t="s">
        <v>92</v>
      </c>
      <c r="C5" s="7">
        <f>CATALOGO!$D$2</f>
        <v>85</v>
      </c>
      <c r="D5" s="8"/>
      <c r="E5" s="7">
        <f>C5*D5</f>
        <v>0</v>
      </c>
    </row>
    <row r="6" spans="1:5" x14ac:dyDescent="0.3">
      <c r="A6" s="6"/>
      <c r="B6" s="6" t="s">
        <v>93</v>
      </c>
      <c r="C6" s="7">
        <f>CATALOGO!$D$1</f>
        <v>79</v>
      </c>
      <c r="D6" s="8">
        <f>SUM(COUNTIF(PLANIF!I4:I18,"JP"))</f>
        <v>1</v>
      </c>
      <c r="E6" s="7">
        <f t="shared" ref="E6:E8" si="0">C6*D6</f>
        <v>79</v>
      </c>
    </row>
    <row r="7" spans="1:5" x14ac:dyDescent="0.3">
      <c r="A7" s="6"/>
      <c r="B7" s="6" t="s">
        <v>102</v>
      </c>
      <c r="C7" s="7">
        <f>CATALOGO!$D$4</f>
        <v>35</v>
      </c>
      <c r="D7" s="8">
        <f>SUM(COUNTIF(PLANIF!I4:I18,"SES"))</f>
        <v>0</v>
      </c>
      <c r="E7" s="7">
        <f t="shared" si="0"/>
        <v>0</v>
      </c>
    </row>
    <row r="8" spans="1:5" x14ac:dyDescent="0.3">
      <c r="A8" s="6"/>
      <c r="B8" s="6" t="s">
        <v>94</v>
      </c>
      <c r="C8" s="7">
        <v>0</v>
      </c>
      <c r="D8" s="8">
        <f>SUM(COUNTIF(PLANIF!I4:I18,"PR"))</f>
        <v>0</v>
      </c>
      <c r="E8" s="7">
        <f t="shared" si="0"/>
        <v>0</v>
      </c>
    </row>
    <row r="9" spans="1:5" x14ac:dyDescent="0.3">
      <c r="A9" s="6"/>
      <c r="B9" s="6" t="s">
        <v>95</v>
      </c>
      <c r="C9" s="7">
        <f>CATALOGO!$D$1</f>
        <v>79</v>
      </c>
      <c r="D9" s="8">
        <f>SUM(COUNTIF(PLANIF!O4:O18,"JP"))</f>
        <v>1</v>
      </c>
      <c r="E9" s="7">
        <f t="shared" ref="E9:E13" si="1">C9*D9</f>
        <v>79</v>
      </c>
    </row>
    <row r="10" spans="1:5" x14ac:dyDescent="0.3">
      <c r="A10" s="6"/>
      <c r="B10" s="6" t="s">
        <v>103</v>
      </c>
      <c r="C10" s="7">
        <f>CATALOGO!$D$4</f>
        <v>35</v>
      </c>
      <c r="D10" s="8">
        <f>SUM(COUNTIF(PLANIF!O4:O18,"SES"))</f>
        <v>0</v>
      </c>
      <c r="E10" s="7">
        <f>C10*D10</f>
        <v>0</v>
      </c>
    </row>
    <row r="11" spans="1:5" x14ac:dyDescent="0.3">
      <c r="A11" s="6"/>
      <c r="B11" s="6" t="s">
        <v>96</v>
      </c>
      <c r="C11" s="7">
        <v>0</v>
      </c>
      <c r="D11" s="8">
        <f>SUM(COUNTIF(PLANIF!O4:O18,"PR"))</f>
        <v>0</v>
      </c>
      <c r="E11" s="7">
        <f t="shared" si="1"/>
        <v>0</v>
      </c>
    </row>
    <row r="12" spans="1:5" x14ac:dyDescent="0.3">
      <c r="A12" s="6"/>
      <c r="B12" s="6" t="s">
        <v>97</v>
      </c>
      <c r="C12" s="7">
        <f>CATALOGO!$D$1</f>
        <v>79</v>
      </c>
      <c r="D12" s="8">
        <f>SUM(COUNTIF(PLANIF!U4:U18,"JP"))</f>
        <v>1</v>
      </c>
      <c r="E12" s="7">
        <f t="shared" si="1"/>
        <v>79</v>
      </c>
    </row>
    <row r="13" spans="1:5" x14ac:dyDescent="0.3">
      <c r="A13" s="6"/>
      <c r="B13" s="6" t="s">
        <v>98</v>
      </c>
      <c r="C13" s="7">
        <v>0</v>
      </c>
      <c r="D13" s="8">
        <f>SUM(COUNTIF(PLANIF!U4:U18,"PR"))</f>
        <v>0</v>
      </c>
      <c r="E13" s="7">
        <f t="shared" si="1"/>
        <v>0</v>
      </c>
    </row>
    <row r="14" spans="1:5" x14ac:dyDescent="0.3">
      <c r="A14" s="5" t="s">
        <v>99</v>
      </c>
      <c r="B14" s="6"/>
      <c r="C14" s="7">
        <v>15</v>
      </c>
      <c r="D14" s="8">
        <f>SUM(PLANIF!L4:L18,PLANIF!R4:R18,PLANIF!V4:V18)</f>
        <v>3</v>
      </c>
      <c r="E14" s="13">
        <f t="shared" ref="E14:E16" si="2">C14*D14</f>
        <v>45</v>
      </c>
    </row>
    <row r="15" spans="1:5" x14ac:dyDescent="0.3">
      <c r="A15" s="5" t="s">
        <v>100</v>
      </c>
      <c r="B15" s="6"/>
      <c r="C15" s="7">
        <v>15</v>
      </c>
      <c r="D15" s="8">
        <f>SUM(PLANIF!G4:G18,PLANIF!M4:M18,PLANIF!S4:S18)</f>
        <v>2</v>
      </c>
      <c r="E15" s="13">
        <f t="shared" si="2"/>
        <v>30</v>
      </c>
    </row>
    <row r="16" spans="1:5" x14ac:dyDescent="0.3">
      <c r="A16" s="5" t="s">
        <v>82</v>
      </c>
      <c r="B16" s="6"/>
      <c r="C16" s="7">
        <v>65</v>
      </c>
      <c r="D16" s="8">
        <f>SUM(PLANIF!H4:H18,PLANIF!N4:N18,PLANIF!T4:T18)</f>
        <v>2</v>
      </c>
      <c r="E16" s="13">
        <f t="shared" si="2"/>
        <v>130</v>
      </c>
    </row>
    <row r="17" spans="1:5" x14ac:dyDescent="0.3">
      <c r="A17" s="5" t="s">
        <v>83</v>
      </c>
      <c r="B17" s="6"/>
      <c r="C17" s="9">
        <f>CATALOGO!$B$2</f>
        <v>0.26</v>
      </c>
      <c r="D17" s="8">
        <f>SUM(PLANIF!X4:X18)</f>
        <v>830</v>
      </c>
      <c r="E17" s="7">
        <f t="shared" ref="E17:E23" si="3">C17*D17</f>
        <v>215.8</v>
      </c>
    </row>
    <row r="18" spans="1:5" x14ac:dyDescent="0.3">
      <c r="A18" s="5" t="s">
        <v>109</v>
      </c>
      <c r="B18" s="6"/>
      <c r="C18" s="9"/>
      <c r="D18" s="8"/>
      <c r="E18" s="7"/>
    </row>
    <row r="19" spans="1:5" x14ac:dyDescent="0.3">
      <c r="A19" s="6"/>
      <c r="B19" s="6" t="s">
        <v>126</v>
      </c>
      <c r="C19" s="7">
        <f>CATALOGO!$D$3</f>
        <v>110</v>
      </c>
      <c r="D19" s="8">
        <v>0</v>
      </c>
      <c r="E19" s="7">
        <f>C19*D19</f>
        <v>0</v>
      </c>
    </row>
    <row r="20" spans="1:5" x14ac:dyDescent="0.3">
      <c r="A20" s="6"/>
      <c r="B20" s="6" t="s">
        <v>110</v>
      </c>
      <c r="C20" s="7">
        <v>65</v>
      </c>
      <c r="D20" s="8"/>
      <c r="E20" s="13">
        <f t="shared" ref="E20:E22" si="4">C20*D20</f>
        <v>0</v>
      </c>
    </row>
    <row r="21" spans="1:5" x14ac:dyDescent="0.3">
      <c r="A21" s="6"/>
      <c r="B21" s="6" t="s">
        <v>114</v>
      </c>
      <c r="C21" s="7">
        <v>100</v>
      </c>
      <c r="D21" s="8"/>
      <c r="E21" s="7">
        <f t="shared" si="4"/>
        <v>0</v>
      </c>
    </row>
    <row r="22" spans="1:5" x14ac:dyDescent="0.3">
      <c r="A22" s="6"/>
      <c r="B22" s="6" t="s">
        <v>113</v>
      </c>
      <c r="C22" s="7">
        <v>20</v>
      </c>
      <c r="D22" s="8"/>
      <c r="E22" s="7">
        <f t="shared" si="4"/>
        <v>0</v>
      </c>
    </row>
    <row r="23" spans="1:5" x14ac:dyDescent="0.3">
      <c r="A23" s="6"/>
      <c r="B23" s="6" t="s">
        <v>115</v>
      </c>
      <c r="C23" s="7">
        <v>70</v>
      </c>
      <c r="D23" s="8"/>
      <c r="E23" s="7">
        <f t="shared" si="3"/>
        <v>0</v>
      </c>
    </row>
    <row r="24" spans="1:5" x14ac:dyDescent="0.3">
      <c r="A24" s="10" t="s">
        <v>85</v>
      </c>
      <c r="B24" s="6"/>
      <c r="C24" s="6"/>
      <c r="D24" s="6"/>
      <c r="E24" s="11">
        <f>SUM(E4:E23)</f>
        <v>657.8</v>
      </c>
    </row>
    <row r="26" spans="1:5" x14ac:dyDescent="0.3">
      <c r="A26" t="s">
        <v>117</v>
      </c>
    </row>
    <row r="27" spans="1:5" x14ac:dyDescent="0.3">
      <c r="A27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baseColWidth="10" defaultRowHeight="14.4" x14ac:dyDescent="0.3"/>
  <cols>
    <col min="1" max="1" width="13" bestFit="1" customWidth="1"/>
    <col min="2" max="2" width="5.44140625" customWidth="1"/>
  </cols>
  <sheetData>
    <row r="1" spans="1:4" x14ac:dyDescent="0.3">
      <c r="A1" t="s">
        <v>84</v>
      </c>
      <c r="B1">
        <v>0</v>
      </c>
      <c r="C1" t="s">
        <v>63</v>
      </c>
      <c r="D1">
        <v>79</v>
      </c>
    </row>
    <row r="2" spans="1:4" x14ac:dyDescent="0.3">
      <c r="A2" t="s">
        <v>83</v>
      </c>
      <c r="B2">
        <v>0.26</v>
      </c>
      <c r="C2" t="s">
        <v>79</v>
      </c>
      <c r="D2">
        <f>110-25</f>
        <v>85</v>
      </c>
    </row>
    <row r="3" spans="1:4" x14ac:dyDescent="0.3">
      <c r="A3" t="s">
        <v>81</v>
      </c>
      <c r="B3">
        <v>15</v>
      </c>
      <c r="C3" t="s">
        <v>64</v>
      </c>
      <c r="D3">
        <v>110</v>
      </c>
    </row>
    <row r="4" spans="1:4" x14ac:dyDescent="0.3">
      <c r="A4" t="s">
        <v>82</v>
      </c>
      <c r="B4">
        <v>0</v>
      </c>
      <c r="C4" t="s">
        <v>101</v>
      </c>
      <c r="D4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PLANIF</vt:lpstr>
      <vt:lpstr>PRESUPUESTO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Juankar .</cp:lastModifiedBy>
  <dcterms:created xsi:type="dcterms:W3CDTF">2024-06-03T14:20:29Z</dcterms:created>
  <dcterms:modified xsi:type="dcterms:W3CDTF">2024-08-31T14:02:44Z</dcterms:modified>
</cp:coreProperties>
</file>