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cgar\Mi unidad (arbitros.pickleballspain@gmail.com)\TORNEOS\Spanish Open'24\"/>
    </mc:Choice>
  </mc:AlternateContent>
  <bookViews>
    <workbookView minimized="1" xWindow="612" yWindow="516" windowWidth="21852" windowHeight="8676" activeTab="2"/>
  </bookViews>
  <sheets>
    <sheet name="CATALOGOS" sheetId="4" r:id="rId1"/>
    <sheet name="COPIA ARBITROS" sheetId="5" r:id="rId2"/>
    <sheet name="SPANISH OPEN'24" sheetId="8" r:id="rId3"/>
    <sheet name="Hoja1" sheetId="9" r:id="rId4"/>
    <sheet name="Hoja3" sheetId="11" r:id="rId5"/>
  </sheets>
  <definedNames>
    <definedName name="Inscritos" localSheetId="3">Hoja1!$C$2:$J$31</definedName>
    <definedName name="Partido_empatado">#REF!</definedName>
    <definedName name="Partido_ganado">#REF!</definedName>
    <definedName name="Partido_perdido">#REF!</definedName>
    <definedName name="Posiciones_Auxiliar">#REF!</definedName>
    <definedName name="rngVisitante">INDEX(#REF!,,ROW()-2)</definedName>
  </definedNames>
  <calcPr calcId="162913"/>
  <pivotCaches>
    <pivotCache cacheId="0" r:id="rId6"/>
    <pivotCache cacheId="1" r:id="rId7"/>
  </pivotCaches>
  <extLst>
    <ext uri="GoogleSheetsCustomDataVersion2">
      <go:sheetsCustomData xmlns:go="http://customooxmlschemas.google.com/" r:id="rId13" roundtripDataChecksum="5kzHr1hrYDnmtbToHpHl6CoRagWMTn+sMheMVdlo1+k="/>
    </ext>
  </extLst>
</workbook>
</file>

<file path=xl/calcChain.xml><?xml version="1.0" encoding="utf-8"?>
<calcChain xmlns="http://schemas.openxmlformats.org/spreadsheetml/2006/main">
  <c r="G40" i="8" l="1"/>
  <c r="H40" i="8" s="1"/>
  <c r="G41" i="8"/>
  <c r="H41" i="8" s="1"/>
  <c r="G42" i="8"/>
  <c r="H42" i="8"/>
  <c r="G43" i="8"/>
  <c r="H43" i="8" s="1"/>
  <c r="G44" i="8"/>
  <c r="H44" i="8" s="1"/>
  <c r="G45" i="8"/>
  <c r="H45" i="8" s="1"/>
  <c r="G46" i="8"/>
  <c r="H46" i="8" s="1"/>
  <c r="G47" i="8"/>
  <c r="H47" i="8" s="1"/>
  <c r="G48" i="8"/>
  <c r="H48" i="8" s="1"/>
  <c r="Y34" i="8"/>
  <c r="X34" i="8"/>
  <c r="W34" i="8"/>
  <c r="Z34" i="8" s="1"/>
  <c r="Y33" i="8"/>
  <c r="X33" i="8"/>
  <c r="W33" i="8"/>
  <c r="Y32" i="8"/>
  <c r="X32" i="8"/>
  <c r="W32" i="8"/>
  <c r="Y16" i="8"/>
  <c r="X16" i="8"/>
  <c r="W16" i="8"/>
  <c r="Y15" i="8"/>
  <c r="X15" i="8"/>
  <c r="W15" i="8"/>
  <c r="Y14" i="8"/>
  <c r="X14" i="8"/>
  <c r="W14" i="8"/>
  <c r="W25" i="8"/>
  <c r="X25" i="8"/>
  <c r="Y25" i="8"/>
  <c r="S32" i="8"/>
  <c r="S33" i="8"/>
  <c r="S34" i="8"/>
  <c r="S14" i="8"/>
  <c r="S15" i="8"/>
  <c r="S16" i="8"/>
  <c r="S25" i="8"/>
  <c r="W23" i="8"/>
  <c r="X23" i="8"/>
  <c r="Y23" i="8"/>
  <c r="W24" i="8"/>
  <c r="X24" i="8"/>
  <c r="Y24" i="8"/>
  <c r="S24" i="8"/>
  <c r="S23" i="8"/>
  <c r="Z33" i="8" l="1"/>
  <c r="Z25" i="8"/>
  <c r="Z15" i="8"/>
  <c r="Z23" i="8"/>
  <c r="Z16" i="8"/>
  <c r="Z14" i="8"/>
  <c r="Z32" i="8"/>
  <c r="Z24" i="8"/>
  <c r="N18" i="8"/>
  <c r="O18" i="8" s="1"/>
  <c r="N17" i="8"/>
  <c r="O17" i="8" s="1"/>
  <c r="N20" i="8"/>
  <c r="O20" i="8" s="1"/>
  <c r="N19" i="8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2" i="9"/>
  <c r="Y40" i="8"/>
  <c r="X40" i="8"/>
  <c r="W40" i="8"/>
  <c r="S40" i="8"/>
  <c r="Y39" i="8"/>
  <c r="X39" i="8"/>
  <c r="W39" i="8"/>
  <c r="S39" i="8"/>
  <c r="Y38" i="8"/>
  <c r="X38" i="8"/>
  <c r="W38" i="8"/>
  <c r="S38" i="8"/>
  <c r="Y37" i="8"/>
  <c r="X37" i="8"/>
  <c r="W37" i="8"/>
  <c r="S37" i="8"/>
  <c r="Y36" i="8"/>
  <c r="X36" i="8"/>
  <c r="W36" i="8"/>
  <c r="S36" i="8"/>
  <c r="Y35" i="8"/>
  <c r="X35" i="8"/>
  <c r="W35" i="8"/>
  <c r="S35" i="8"/>
  <c r="Y31" i="8"/>
  <c r="X31" i="8"/>
  <c r="W31" i="8"/>
  <c r="S31" i="8"/>
  <c r="Y30" i="8"/>
  <c r="X30" i="8"/>
  <c r="W30" i="8"/>
  <c r="S30" i="8"/>
  <c r="Y29" i="8"/>
  <c r="X29" i="8"/>
  <c r="W29" i="8"/>
  <c r="S29" i="8"/>
  <c r="Y28" i="8"/>
  <c r="X28" i="8"/>
  <c r="W28" i="8"/>
  <c r="S28" i="8"/>
  <c r="Y27" i="8"/>
  <c r="X27" i="8"/>
  <c r="W27" i="8"/>
  <c r="S27" i="8"/>
  <c r="Y26" i="8"/>
  <c r="X26" i="8"/>
  <c r="W26" i="8"/>
  <c r="S26" i="8"/>
  <c r="Y22" i="8"/>
  <c r="X22" i="8"/>
  <c r="W22" i="8"/>
  <c r="S22" i="8"/>
  <c r="Y21" i="8"/>
  <c r="X21" i="8"/>
  <c r="W21" i="8"/>
  <c r="S21" i="8"/>
  <c r="Y20" i="8"/>
  <c r="X20" i="8"/>
  <c r="W20" i="8"/>
  <c r="S20" i="8"/>
  <c r="Y19" i="8"/>
  <c r="X19" i="8"/>
  <c r="W19" i="8"/>
  <c r="S19" i="8"/>
  <c r="J6" i="8" s="1"/>
  <c r="N6" i="8" s="1"/>
  <c r="Y18" i="8"/>
  <c r="X18" i="8"/>
  <c r="W18" i="8"/>
  <c r="S18" i="8"/>
  <c r="Y17" i="8"/>
  <c r="X17" i="8"/>
  <c r="W17" i="8"/>
  <c r="S17" i="8"/>
  <c r="Y13" i="8"/>
  <c r="X13" i="8"/>
  <c r="W13" i="8"/>
  <c r="S13" i="8"/>
  <c r="Y12" i="8"/>
  <c r="X12" i="8"/>
  <c r="W12" i="8"/>
  <c r="S12" i="8"/>
  <c r="Y11" i="8"/>
  <c r="X11" i="8"/>
  <c r="Z11" i="8" s="1"/>
  <c r="W11" i="8"/>
  <c r="S11" i="8"/>
  <c r="Y10" i="8"/>
  <c r="X10" i="8"/>
  <c r="W10" i="8"/>
  <c r="S10" i="8"/>
  <c r="Y9" i="8"/>
  <c r="X9" i="8"/>
  <c r="Z9" i="8" s="1"/>
  <c r="W9" i="8"/>
  <c r="S9" i="8"/>
  <c r="Y8" i="8"/>
  <c r="X8" i="8"/>
  <c r="W8" i="8"/>
  <c r="S8" i="8"/>
  <c r="Y7" i="8"/>
  <c r="X7" i="8"/>
  <c r="W7" i="8"/>
  <c r="S7" i="8"/>
  <c r="O7" i="8"/>
  <c r="N7" i="8"/>
  <c r="M7" i="8"/>
  <c r="L7" i="8"/>
  <c r="Y6" i="8"/>
  <c r="X6" i="8"/>
  <c r="W6" i="8"/>
  <c r="S6" i="8"/>
  <c r="O6" i="8"/>
  <c r="M6" i="8"/>
  <c r="Y5" i="8"/>
  <c r="X5" i="8"/>
  <c r="W5" i="8"/>
  <c r="S5" i="8"/>
  <c r="O5" i="8"/>
  <c r="M5" i="8"/>
  <c r="Y4" i="8"/>
  <c r="X4" i="8"/>
  <c r="W4" i="8"/>
  <c r="Z4" i="8" s="1"/>
  <c r="S4" i="8"/>
  <c r="O4" i="8"/>
  <c r="M4" i="8"/>
  <c r="Y3" i="8"/>
  <c r="X3" i="8"/>
  <c r="W3" i="8"/>
  <c r="S3" i="8"/>
  <c r="O3" i="8"/>
  <c r="M3" i="8"/>
  <c r="Y2" i="8"/>
  <c r="X2" i="8"/>
  <c r="W2" i="8"/>
  <c r="S2" i="8"/>
  <c r="O2" i="8"/>
  <c r="M2" i="8"/>
  <c r="L2" i="8"/>
  <c r="D3" i="11"/>
  <c r="D2" i="11"/>
  <c r="Z8" i="8" l="1"/>
  <c r="Z10" i="8"/>
  <c r="Z17" i="8"/>
  <c r="Z19" i="8"/>
  <c r="Z5" i="8"/>
  <c r="G13" i="8" s="1"/>
  <c r="H13" i="8" s="1"/>
  <c r="Z31" i="8"/>
  <c r="Z29" i="8"/>
  <c r="Z21" i="8"/>
  <c r="Z3" i="8"/>
  <c r="Z28" i="8"/>
  <c r="Z30" i="8"/>
  <c r="Z2" i="8"/>
  <c r="G10" i="8" s="1"/>
  <c r="H10" i="8" s="1"/>
  <c r="Z13" i="8"/>
  <c r="Z18" i="8"/>
  <c r="Z20" i="8"/>
  <c r="Z36" i="8"/>
  <c r="Z38" i="8"/>
  <c r="Z40" i="8"/>
  <c r="G26" i="8"/>
  <c r="H26" i="8" s="1"/>
  <c r="Z26" i="8"/>
  <c r="G28" i="8" s="1"/>
  <c r="H28" i="8" s="1"/>
  <c r="H3" i="8"/>
  <c r="L3" i="8" s="1"/>
  <c r="P3" i="8" s="1"/>
  <c r="Z6" i="8"/>
  <c r="G14" i="8" s="1"/>
  <c r="H14" i="8" s="1"/>
  <c r="Z7" i="8"/>
  <c r="G15" i="8" s="1"/>
  <c r="H15" i="8" s="1"/>
  <c r="G11" i="8"/>
  <c r="H11" i="8" s="1"/>
  <c r="Z12" i="8"/>
  <c r="J2" i="8"/>
  <c r="N2" i="8" s="1"/>
  <c r="N8" i="8" s="1"/>
  <c r="J3" i="8"/>
  <c r="N3" i="8" s="1"/>
  <c r="H4" i="8"/>
  <c r="L4" i="8" s="1"/>
  <c r="P4" i="8" s="1"/>
  <c r="H5" i="8"/>
  <c r="L5" i="8" s="1"/>
  <c r="P5" i="8" s="1"/>
  <c r="Z35" i="8"/>
  <c r="G34" i="8" s="1"/>
  <c r="H34" i="8" s="1"/>
  <c r="Z37" i="8"/>
  <c r="Z39" i="8"/>
  <c r="H6" i="8"/>
  <c r="L6" i="8" s="1"/>
  <c r="P6" i="8" s="1"/>
  <c r="Z22" i="8"/>
  <c r="M8" i="8"/>
  <c r="J4" i="8"/>
  <c r="N4" i="8" s="1"/>
  <c r="J5" i="8"/>
  <c r="N5" i="8" s="1"/>
  <c r="O8" i="8"/>
  <c r="P7" i="8"/>
  <c r="Z27" i="8"/>
  <c r="G25" i="8"/>
  <c r="H25" i="8" s="1"/>
  <c r="G32" i="8"/>
  <c r="H32" i="8" s="1"/>
  <c r="G36" i="8"/>
  <c r="H36" i="8" s="1"/>
  <c r="G23" i="8"/>
  <c r="H23" i="8" s="1"/>
  <c r="G31" i="8"/>
  <c r="H31" i="8" s="1"/>
  <c r="G24" i="8"/>
  <c r="H24" i="8" s="1"/>
  <c r="G17" i="8"/>
  <c r="H17" i="8" s="1"/>
  <c r="G18" i="8"/>
  <c r="H18" i="8" s="1"/>
  <c r="G19" i="8"/>
  <c r="H19" i="8" s="1"/>
  <c r="G20" i="8"/>
  <c r="H20" i="8" s="1"/>
  <c r="G21" i="8"/>
  <c r="H21" i="8" s="1"/>
  <c r="G22" i="8"/>
  <c r="H22" i="8" s="1"/>
  <c r="G30" i="8"/>
  <c r="H30" i="8" s="1"/>
  <c r="G33" i="8"/>
  <c r="H33" i="8" s="1"/>
  <c r="G37" i="8"/>
  <c r="H37" i="8" s="1"/>
  <c r="G16" i="8"/>
  <c r="H16" i="8" s="1"/>
  <c r="G29" i="8"/>
  <c r="H29" i="8" s="1"/>
  <c r="G38" i="8"/>
  <c r="H38" i="8" s="1"/>
  <c r="G27" i="8"/>
  <c r="H27" i="8" s="1"/>
  <c r="G35" i="8"/>
  <c r="H35" i="8" s="1"/>
  <c r="G39" i="8"/>
  <c r="H39" i="8" s="1"/>
  <c r="G12" i="8"/>
  <c r="H12" i="8" s="1"/>
  <c r="L8" i="8" l="1"/>
  <c r="P2" i="8"/>
  <c r="P8" i="8" s="1"/>
  <c r="O19" i="8"/>
  <c r="O21" i="8" s="1"/>
  <c r="N21" i="8"/>
</calcChain>
</file>

<file path=xl/connections.xml><?xml version="1.0" encoding="utf-8"?>
<connections xmlns="http://schemas.openxmlformats.org/spreadsheetml/2006/main">
  <connection id="1" name="Inscritos" type="6" refreshedVersion="6" background="1" saveData="1">
    <textPr sourceFile="C:\Users\jcgar\Mi unidad (arbitros.pickleballspain@gmail.com)\TORNEOS\Spanish Open'24\Inscritos.csv" decimal="," thousands=".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<sst xmlns="http://schemas.openxmlformats.org/spreadsheetml/2006/main" count="741" uniqueCount="383">
  <si>
    <t>NIVEL</t>
  </si>
  <si>
    <t>RATING</t>
  </si>
  <si>
    <t>EVENTO</t>
  </si>
  <si>
    <t>FIRMA</t>
  </si>
  <si>
    <t>Javier  Ruiz Calvo</t>
  </si>
  <si>
    <t>INDIVIDUAL MASCULINO</t>
  </si>
  <si>
    <t>19+</t>
  </si>
  <si>
    <t>OPEN</t>
  </si>
  <si>
    <t>NON MONEY</t>
  </si>
  <si>
    <t>FINAL</t>
  </si>
  <si>
    <t>NOMBRE</t>
  </si>
  <si>
    <t>TERRITORIALES</t>
  </si>
  <si>
    <t>IDIOMAS</t>
  </si>
  <si>
    <t>MODALIDAD</t>
  </si>
  <si>
    <t>GRUPO DE EDAD</t>
  </si>
  <si>
    <t>Andalucía</t>
  </si>
  <si>
    <t>Español</t>
  </si>
  <si>
    <t>DOBLES FEMENINOS</t>
  </si>
  <si>
    <t>2.5</t>
  </si>
  <si>
    <t>$</t>
  </si>
  <si>
    <t>Solo Equipo Ganador</t>
  </si>
  <si>
    <t>Aragón</t>
  </si>
  <si>
    <t>Francés</t>
  </si>
  <si>
    <t>DOBLES MASCULINOS</t>
  </si>
  <si>
    <t>50+</t>
  </si>
  <si>
    <t>3.0</t>
  </si>
  <si>
    <t>3er PUESTO</t>
  </si>
  <si>
    <t>Ambos</t>
  </si>
  <si>
    <t>Asturias</t>
  </si>
  <si>
    <t>Inglés</t>
  </si>
  <si>
    <t>DOBLES MIXTO</t>
  </si>
  <si>
    <t>65+</t>
  </si>
  <si>
    <t>4.0</t>
  </si>
  <si>
    <t>SEMIFINAL</t>
  </si>
  <si>
    <t>Baleares</t>
  </si>
  <si>
    <t>Otros</t>
  </si>
  <si>
    <t>INDIVIDUAL FEMENINO</t>
  </si>
  <si>
    <t>JUNIOR SUB 14</t>
  </si>
  <si>
    <t>5.0</t>
  </si>
  <si>
    <t>CUARTOS DE FINAL</t>
  </si>
  <si>
    <t>Canarias</t>
  </si>
  <si>
    <t>JUNIOR SUB 18</t>
  </si>
  <si>
    <t>OCTAVOS DE FINAL</t>
  </si>
  <si>
    <t>Cantabria</t>
  </si>
  <si>
    <t>POR EQUIPOS</t>
  </si>
  <si>
    <t>ROUND ROBIN</t>
  </si>
  <si>
    <t>Castilla-La Mancha</t>
  </si>
  <si>
    <t>Castilla y León</t>
  </si>
  <si>
    <t>Cataluña</t>
  </si>
  <si>
    <t>Ceuta</t>
  </si>
  <si>
    <t>Extremadura</t>
  </si>
  <si>
    <t>Galicia</t>
  </si>
  <si>
    <t>La Rioja</t>
  </si>
  <si>
    <t>Madrid</t>
  </si>
  <si>
    <t>Melilla</t>
  </si>
  <si>
    <t>Murcia</t>
  </si>
  <si>
    <t>Navarra</t>
  </si>
  <si>
    <t>Comunidad Valenciana</t>
  </si>
  <si>
    <t>País Vasco</t>
  </si>
  <si>
    <t>NOMBRE COMPLETO</t>
  </si>
  <si>
    <t>ID ARBITRO</t>
  </si>
  <si>
    <t>CLAVE</t>
  </si>
  <si>
    <t>NIF CIF</t>
  </si>
  <si>
    <t>PRIMER APELLIDO</t>
  </si>
  <si>
    <t>SEGUNDO APELLIDO</t>
  </si>
  <si>
    <t>CORREO E</t>
  </si>
  <si>
    <t>MOVIL</t>
  </si>
  <si>
    <t>IDIOMA 0</t>
  </si>
  <si>
    <t>IDIOMA 1</t>
  </si>
  <si>
    <t>IDIOMA 2</t>
  </si>
  <si>
    <t>IDIOMA 3</t>
  </si>
  <si>
    <t>Alberto Hernando López de la Manzanara</t>
  </si>
  <si>
    <t>LOPDELALB</t>
  </si>
  <si>
    <t>Alberto Hernando</t>
  </si>
  <si>
    <t>López</t>
  </si>
  <si>
    <t>de la Manzanara</t>
  </si>
  <si>
    <t>delfinocamela@outlook.es</t>
  </si>
  <si>
    <t>Alicia  Yanes Cabrera</t>
  </si>
  <si>
    <t>YANCABALI</t>
  </si>
  <si>
    <t xml:space="preserve">Alicia </t>
  </si>
  <si>
    <t>Yanes</t>
  </si>
  <si>
    <t>Cabrera</t>
  </si>
  <si>
    <t>ayanesc@gmail.com</t>
  </si>
  <si>
    <t>INTERMEDIO</t>
  </si>
  <si>
    <t>Araceli Senciales Del Moral</t>
  </si>
  <si>
    <t>SENDELARA</t>
  </si>
  <si>
    <t>Araceli</t>
  </si>
  <si>
    <t>Senciales</t>
  </si>
  <si>
    <t>Del Moral</t>
  </si>
  <si>
    <t>chelisenciales@hotmail.com</t>
  </si>
  <si>
    <t>Carlos Fararoni 0</t>
  </si>
  <si>
    <t>FAR***CAR</t>
  </si>
  <si>
    <t>Carlos</t>
  </si>
  <si>
    <t>Fararoni</t>
  </si>
  <si>
    <t>alejandrofararoni@gmail.com</t>
  </si>
  <si>
    <t>Concha Delgado Raso</t>
  </si>
  <si>
    <t>DELRASCON</t>
  </si>
  <si>
    <t>Concha</t>
  </si>
  <si>
    <t>Delgado</t>
  </si>
  <si>
    <t>Raso</t>
  </si>
  <si>
    <t>delra.pick@gmail.com</t>
  </si>
  <si>
    <t>Daniel Hernando Gómez</t>
  </si>
  <si>
    <t>HERGOMDAN</t>
  </si>
  <si>
    <t>Daniel</t>
  </si>
  <si>
    <t>Hernando</t>
  </si>
  <si>
    <t>Gómez</t>
  </si>
  <si>
    <t>nanielhg@gmail.com</t>
  </si>
  <si>
    <t>Eloy Jesús  Sánchez-Cid García-Tenorio</t>
  </si>
  <si>
    <t>SANGARELO</t>
  </si>
  <si>
    <t xml:space="preserve">Eloy Jesús </t>
  </si>
  <si>
    <t>Sánchez-Cid</t>
  </si>
  <si>
    <t>García-Tenorio</t>
  </si>
  <si>
    <t>ejsanchezcidg@yahoo.es</t>
  </si>
  <si>
    <t>AVANZADO</t>
  </si>
  <si>
    <t>Francisco Javier  González Baena</t>
  </si>
  <si>
    <t>GONBAEFRA</t>
  </si>
  <si>
    <t xml:space="preserve">Francisco Javier </t>
  </si>
  <si>
    <t>González</t>
  </si>
  <si>
    <t>Baena</t>
  </si>
  <si>
    <t>jgbaena6@gmail.com</t>
  </si>
  <si>
    <t>Gema  García  Rodríguez</t>
  </si>
  <si>
    <t>GAR***GEM</t>
  </si>
  <si>
    <t xml:space="preserve">Gema </t>
  </si>
  <si>
    <t xml:space="preserve">García </t>
  </si>
  <si>
    <t>Rodríguez</t>
  </si>
  <si>
    <t>gemuas2@hotmail.com</t>
  </si>
  <si>
    <t>Javier  Otero Delgado</t>
  </si>
  <si>
    <t>OTEDELJAV</t>
  </si>
  <si>
    <t xml:space="preserve">Javier </t>
  </si>
  <si>
    <t>Otero</t>
  </si>
  <si>
    <t>joterode@gmail.com</t>
  </si>
  <si>
    <t>RUICALJAV</t>
  </si>
  <si>
    <t>Ruiz</t>
  </si>
  <si>
    <t>Calvo</t>
  </si>
  <si>
    <t>javiruiz1982@gmail.com</t>
  </si>
  <si>
    <t>Jose Miguel  Moreno Verdejo</t>
  </si>
  <si>
    <t>MORVERJOS</t>
  </si>
  <si>
    <t xml:space="preserve">Jose Miguel </t>
  </si>
  <si>
    <t>Moreno</t>
  </si>
  <si>
    <t>Verdejo</t>
  </si>
  <si>
    <t>j_m_m_verdejo@hotmail.com</t>
  </si>
  <si>
    <t>Juan Carlos García Flores</t>
  </si>
  <si>
    <t>GARFLOJUA</t>
  </si>
  <si>
    <t>Juan Carlos</t>
  </si>
  <si>
    <t>García</t>
  </si>
  <si>
    <t>Flores</t>
  </si>
  <si>
    <t>jcgarflo@gmail.com</t>
  </si>
  <si>
    <t>Katlin  Savva 0</t>
  </si>
  <si>
    <t>SAV***KAT</t>
  </si>
  <si>
    <t xml:space="preserve">Katlin </t>
  </si>
  <si>
    <t>Savva</t>
  </si>
  <si>
    <t>katlinsavva@hotmail.com</t>
  </si>
  <si>
    <t>Maria Luisa  Saez Diez</t>
  </si>
  <si>
    <t>SAEDIEMAR</t>
  </si>
  <si>
    <t xml:space="preserve">Maria Luisa </t>
  </si>
  <si>
    <t>Saez</t>
  </si>
  <si>
    <t>Diez</t>
  </si>
  <si>
    <t>detodounpoco6919@gmail.com</t>
  </si>
  <si>
    <t>Nicolás  Gaper 0</t>
  </si>
  <si>
    <t>GAP***NIC</t>
  </si>
  <si>
    <t xml:space="preserve">Nicolás </t>
  </si>
  <si>
    <t>Gaper</t>
  </si>
  <si>
    <t>nicogaper@gmail.com</t>
  </si>
  <si>
    <t>Óscar  Martínez Vallés</t>
  </si>
  <si>
    <t>MARVALOSC</t>
  </si>
  <si>
    <t xml:space="preserve">Óscar </t>
  </si>
  <si>
    <t>Martínez</t>
  </si>
  <si>
    <t>Vallés</t>
  </si>
  <si>
    <t>omv1979zgz@gmail.com</t>
  </si>
  <si>
    <t>Paco Luis  Navarro Artés</t>
  </si>
  <si>
    <t>NAVARTPAC</t>
  </si>
  <si>
    <t xml:space="preserve">Paco Luis </t>
  </si>
  <si>
    <t>Navarro</t>
  </si>
  <si>
    <t>Artés</t>
  </si>
  <si>
    <t>pacoluis.navarro@gmail.com</t>
  </si>
  <si>
    <t>Pilar Begoña Serrano Garrote</t>
  </si>
  <si>
    <t>SERGARPIL</t>
  </si>
  <si>
    <t>Pilar Begoña</t>
  </si>
  <si>
    <t>Serrano</t>
  </si>
  <si>
    <t>Garrote</t>
  </si>
  <si>
    <t>pilumpilon@hotmail.com</t>
  </si>
  <si>
    <t>Roberto Pérez Gómez</t>
  </si>
  <si>
    <t>PERGOMROB</t>
  </si>
  <si>
    <t>Roberto</t>
  </si>
  <si>
    <t>Pérez</t>
  </si>
  <si>
    <t xml:space="preserve">rperez1303@gmail.com </t>
  </si>
  <si>
    <t>Xavier  García Cuevas</t>
  </si>
  <si>
    <t>GARCUEXAV</t>
  </si>
  <si>
    <t xml:space="preserve">Xavier </t>
  </si>
  <si>
    <t>Cuevas</t>
  </si>
  <si>
    <t>jgarcia@sportmadness.es</t>
  </si>
  <si>
    <t>ARBITRO</t>
  </si>
  <si>
    <t>CONCEPTO</t>
  </si>
  <si>
    <t>JA</t>
  </si>
  <si>
    <t>SESIONES</t>
  </si>
  <si>
    <t>KM</t>
  </si>
  <si>
    <t>COMIDAS</t>
  </si>
  <si>
    <t>HOTELES</t>
  </si>
  <si>
    <t>DERECHOS</t>
  </si>
  <si>
    <t>DESPLAZ.</t>
  </si>
  <si>
    <t>DIETAS</t>
  </si>
  <si>
    <t>ALOJAMIENTO</t>
  </si>
  <si>
    <t>TOTAL</t>
  </si>
  <si>
    <t>DIVISIONS</t>
  </si>
  <si>
    <t>AGE</t>
  </si>
  <si>
    <t>LEVEL</t>
  </si>
  <si>
    <t>Juankar</t>
  </si>
  <si>
    <t>Eloy</t>
  </si>
  <si>
    <t>Víctor</t>
  </si>
  <si>
    <t>Gustavo</t>
  </si>
  <si>
    <t>Domini</t>
  </si>
  <si>
    <t>IMPORTE</t>
  </si>
  <si>
    <t>Nº CUENTA</t>
  </si>
  <si>
    <t>NOTA</t>
  </si>
  <si>
    <t>JUEZ ARBITRO</t>
  </si>
  <si>
    <t>IND. MASC.</t>
  </si>
  <si>
    <t>3.0/3.5</t>
  </si>
  <si>
    <t>Eloy Jesús Sánchez-Cid García-Tenorio</t>
  </si>
  <si>
    <t>ES89 0234 0001 0190 0609 4700</t>
  </si>
  <si>
    <t>JUEZ ADJUNTO</t>
  </si>
  <si>
    <t>J Adj</t>
  </si>
  <si>
    <t>4.0/4.5</t>
  </si>
  <si>
    <t>Víctor Báez Fernández</t>
  </si>
  <si>
    <t>ES75 0182 3431 5502 0161 5725</t>
  </si>
  <si>
    <t>Incluye los derechos de Patricia</t>
  </si>
  <si>
    <t>JEFE ARBITROS</t>
  </si>
  <si>
    <t>Javier Ruiz Calvo</t>
  </si>
  <si>
    <t>ES96 3017 0554 4922 1541 3622</t>
  </si>
  <si>
    <t>JUEZ EVALUADOR</t>
  </si>
  <si>
    <t>Victor</t>
  </si>
  <si>
    <t>ES72 0073 0100 5404 6129 6243</t>
  </si>
  <si>
    <t>JUEZ PISTA</t>
  </si>
  <si>
    <t>SESION</t>
  </si>
  <si>
    <t>DESPLAZAMIENTO</t>
  </si>
  <si>
    <t>IND. FEM.</t>
  </si>
  <si>
    <t>SF/F</t>
  </si>
  <si>
    <t>Disp.</t>
  </si>
  <si>
    <t>Faltan</t>
  </si>
  <si>
    <t>IND. MASC.19+3.0/3.5</t>
  </si>
  <si>
    <t>IND. MASC.19+4.0/4.5</t>
  </si>
  <si>
    <t>Nº de PISTAS</t>
  </si>
  <si>
    <t>?</t>
  </si>
  <si>
    <t>IND. MASC.19+5.0</t>
  </si>
  <si>
    <t>X</t>
  </si>
  <si>
    <t>Nº de PARTIPANTES</t>
  </si>
  <si>
    <t>IND. MASC.50+3.0/3.5</t>
  </si>
  <si>
    <t>Y</t>
  </si>
  <si>
    <t>Nº de CATEGORIAS</t>
  </si>
  <si>
    <t>IND. MASC.50+4.0/4.5</t>
  </si>
  <si>
    <t>Z</t>
  </si>
  <si>
    <t>DOB. MASC.</t>
  </si>
  <si>
    <t>Nº de SESIONES</t>
  </si>
  <si>
    <t>IND. MASC.50+5.0</t>
  </si>
  <si>
    <t>Tiempo estimado por sesión</t>
  </si>
  <si>
    <t>IND. FEM.19+3.0/3.5</t>
  </si>
  <si>
    <t>CATEGORIA</t>
  </si>
  <si>
    <t>PRECIO</t>
  </si>
  <si>
    <t xml:space="preserve">Cuántos 1 </t>
  </si>
  <si>
    <t>INGRESOS</t>
  </si>
  <si>
    <t>AMBITO</t>
  </si>
  <si>
    <t>Internacional</t>
  </si>
  <si>
    <t>IND. FEM.19+4.0/4.5</t>
  </si>
  <si>
    <t xml:space="preserve">Partidos a Arbitrar </t>
  </si>
  <si>
    <t>IND. FEM.19+5.0</t>
  </si>
  <si>
    <t>IND. FEM.50+3.0/3.5</t>
  </si>
  <si>
    <t>IND. FEM.50+4.0/4.5</t>
  </si>
  <si>
    <t>DOB. FEM.</t>
  </si>
  <si>
    <t>IND. FEM.50+5.0</t>
  </si>
  <si>
    <t>DOB. MASC.19+3.0/3.5</t>
  </si>
  <si>
    <t>DOB. MASC.19+4.0/4.5</t>
  </si>
  <si>
    <t>DOB. MASC.19+5.0</t>
  </si>
  <si>
    <t>DOB. MASC.50+3.0/3.5</t>
  </si>
  <si>
    <t>DOB. MASC.50+4.0/4.5</t>
  </si>
  <si>
    <t>DOB. MIX.</t>
  </si>
  <si>
    <t>DOB. MASC.50+5.0</t>
  </si>
  <si>
    <t>DOB. FEM.19+3.0/3.5</t>
  </si>
  <si>
    <t>DOB. FEM.19+4.0/4.5</t>
  </si>
  <si>
    <t>DOB. FEM.19+5.0</t>
  </si>
  <si>
    <t>DOB. FEM.50+3.0/3.5</t>
  </si>
  <si>
    <t>DOB. FEM.50+4.0/4.5</t>
  </si>
  <si>
    <t>DOB. FEM.50+5.0</t>
  </si>
  <si>
    <t>DOB. MIX.19+3.0/3.5</t>
  </si>
  <si>
    <t>DOB. MIX.19+4.0/4.5</t>
  </si>
  <si>
    <t>DOB. MIX.19+5.0</t>
  </si>
  <si>
    <t>DOB. MIX.50+3.0/3.5</t>
  </si>
  <si>
    <t>DOB. MIX.50+4.0/4.5</t>
  </si>
  <si>
    <t>DOB. MIX.50+5.0</t>
  </si>
  <si>
    <t>Nº Arbitros</t>
  </si>
  <si>
    <t>19+ DOBLES FEMENINO 5.0</t>
  </si>
  <si>
    <t>19+ DOBLES MASCULINO 5.0</t>
  </si>
  <si>
    <t>19+ DOBLES MIXTO 5.0</t>
  </si>
  <si>
    <t>19+ INDIVIDUAL FEMENINO 5.0</t>
  </si>
  <si>
    <t>19+ INDIVIDUAL MACULINO 5.0</t>
  </si>
  <si>
    <t>Manu Gómez Navarro</t>
  </si>
  <si>
    <t>50+ DOBLES FEMENINO 5.0</t>
  </si>
  <si>
    <t>50+ DOBLES MASCULINO 5.0</t>
  </si>
  <si>
    <t>Angeluis Ruiz Camara</t>
  </si>
  <si>
    <t>Javier Otero</t>
  </si>
  <si>
    <t>Santiago Jiménez</t>
  </si>
  <si>
    <t>50+ DOBLES MIXTO 5.0</t>
  </si>
  <si>
    <t>Martin Suarez</t>
  </si>
  <si>
    <t>50+ INDIVIDUAL FEMENINO 5.0</t>
  </si>
  <si>
    <t>50+ INDIVIDUAL MASCULINO 5.0</t>
  </si>
  <si>
    <t>Salvador Palazon</t>
  </si>
  <si>
    <t>19+ 3.0/3.5 Dobles Femenino</t>
  </si>
  <si>
    <t>Cristina Rodríguez Rojano</t>
  </si>
  <si>
    <t>19+ 3.0/3.5 Dobles Masculino</t>
  </si>
  <si>
    <t>Alfonso Sanchez</t>
  </si>
  <si>
    <t>David García Rollón</t>
  </si>
  <si>
    <t>Fernando Hausmann</t>
  </si>
  <si>
    <t>Alfonso Hausmann</t>
  </si>
  <si>
    <t>Jose Luis Hinojoa</t>
  </si>
  <si>
    <t>Borja Muñoz</t>
  </si>
  <si>
    <t>19+ 3.0/3.5 Dobles Mixto</t>
  </si>
  <si>
    <t>19+ 3.0/3.5 Individual Femenino</t>
  </si>
  <si>
    <t>19+ 3.0/3.5 Individual Masculino</t>
  </si>
  <si>
    <t>19+ 4.0/4.5 Dobles Femenino</t>
  </si>
  <si>
    <t>19+ 4.0/4.5 Dobles Masculino</t>
  </si>
  <si>
    <t>ChemaCortes</t>
  </si>
  <si>
    <t>Fernando Sarrasin</t>
  </si>
  <si>
    <t>Víctor Báez</t>
  </si>
  <si>
    <t>19+ 4.0/4.5 Dobles Mixto</t>
  </si>
  <si>
    <t>19+ 4.0/4.5 Individual Femenino</t>
  </si>
  <si>
    <t>19+ 4.0/4.5 Individual Masculino</t>
  </si>
  <si>
    <t>50+ 3.0/3.5 Dobles Femenino</t>
  </si>
  <si>
    <t>María José Hernández</t>
  </si>
  <si>
    <t>50+ 3.0/3.5 Dobles Masculino</t>
  </si>
  <si>
    <t>Francisco Montañés Gómez</t>
  </si>
  <si>
    <t>José Manuel Heras</t>
  </si>
  <si>
    <t>Pedro Luis S.R.</t>
  </si>
  <si>
    <t>Tomy Vázquez Salazar</t>
  </si>
  <si>
    <t>50+ 3.0/3.5 Dobles Mixto</t>
  </si>
  <si>
    <t>José Carlos Sánchez Cano</t>
  </si>
  <si>
    <t>Conchi De la Peña</t>
  </si>
  <si>
    <t>50+ 3.0/3.5 Individual Femenino</t>
  </si>
  <si>
    <t>50+ 3.0/3.5 Individual Masculino</t>
  </si>
  <si>
    <t>José Rondón Lobato</t>
  </si>
  <si>
    <t>Manuel Sanz moriñigo</t>
  </si>
  <si>
    <t>50+ 4.0/4.5 Dobles Femenino</t>
  </si>
  <si>
    <t>Alejandra Garcia</t>
  </si>
  <si>
    <t>50+ 4.0/4.5 Dobles Masculino</t>
  </si>
  <si>
    <t>Miguel Montaño</t>
  </si>
  <si>
    <t>Rafael Martín</t>
  </si>
  <si>
    <t>Roberto Ibáñez Hidalgo</t>
  </si>
  <si>
    <t>Manuel Ariza Núñez</t>
  </si>
  <si>
    <t>50+ 4.0/4.5 Dobles Mixto</t>
  </si>
  <si>
    <t>50+ 4.0/4.5 Individual Femenino</t>
  </si>
  <si>
    <t>50+ 4.0/4.5 Individual Masculino</t>
  </si>
  <si>
    <t>Etiquetas de fila</t>
  </si>
  <si>
    <t>Total general</t>
  </si>
  <si>
    <t>(en blanco)</t>
  </si>
  <si>
    <t>CUANTOS</t>
  </si>
  <si>
    <t>RANKING RATING</t>
  </si>
  <si>
    <t>3.0/3.5|4.0/4.5</t>
  </si>
  <si>
    <t>Suma de CUANTOS</t>
  </si>
  <si>
    <t>JUGADORES 5.0</t>
  </si>
  <si>
    <t>JUGADORES 3.5|4.5</t>
  </si>
  <si>
    <t>JUGADOR</t>
  </si>
  <si>
    <t>Cuenta de JUGADOR</t>
  </si>
  <si>
    <t>Cuenta de CATEGORIA</t>
  </si>
  <si>
    <t>Etiquetas de columna</t>
  </si>
  <si>
    <t>Restan 5.0</t>
  </si>
  <si>
    <t>Restan 3.5|4.5</t>
  </si>
  <si>
    <t>Repetidos 5.0</t>
  </si>
  <si>
    <t>Repetidos 3.0|4.5</t>
  </si>
  <si>
    <t>13+</t>
  </si>
  <si>
    <t>CADETE</t>
  </si>
  <si>
    <t>13-</t>
  </si>
  <si>
    <t>INFANTIL</t>
  </si>
  <si>
    <t>16+</t>
  </si>
  <si>
    <t>JUVENIL</t>
  </si>
  <si>
    <t>DOB. MASC.13+CADETE</t>
  </si>
  <si>
    <t>DOB. MASC.13-INFANTIL</t>
  </si>
  <si>
    <t>DOB. MASC.16+JUVENIL</t>
  </si>
  <si>
    <t>DOB. FEM.13+CADETE</t>
  </si>
  <si>
    <t>DOB. FEM.13-INFANTIL</t>
  </si>
  <si>
    <t>DOB. FEM.16+JUVENIL</t>
  </si>
  <si>
    <t>DOB. MIX.13+CADETE</t>
  </si>
  <si>
    <t>DOB. MIX.13-INFANTIL</t>
  </si>
  <si>
    <t>DOB. MIX.16+JUVENIL</t>
  </si>
  <si>
    <t>JORNADA</t>
  </si>
  <si>
    <t>MAÑANA</t>
  </si>
  <si>
    <t>TARDE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</si>
</sst>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164" formatCode="d/m/yyyy"/>
    <numFmt numFmtId="165" formatCode="_-[$€-2]\ * #,##0_-;\-[$€-2]\ * #,##0_-;_-[$€-2]\ * &quot;-&quot;??_-;_-@"/>
    <numFmt numFmtId="166" formatCode="_-* #,##0\ [$€-C0A]_-;\-* #,##0\ [$€-C0A]_-;_-* &quot;-&quot;??\ [$€-C0A]_-;_-@_-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</font>
    <font>
      <b/>
      <sz val="11"/>
      <color rgb="FFFA7D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9C6500"/>
      <name val="Calibri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3F3F76"/>
      <name val="Calibri"/>
    </font>
    <font>
      <sz val="11"/>
      <color rgb="FF3F3F76"/>
      <name val="Calibri"/>
      <family val="2"/>
    </font>
    <font>
      <b/>
      <sz val="11"/>
      <color rgb="FFFA7D00"/>
      <name val="Calibri"/>
      <family val="2"/>
    </font>
    <font>
      <b/>
      <sz val="11"/>
      <color rgb="FF3F3F3F"/>
      <name val="Calibri"/>
    </font>
    <font>
      <sz val="11"/>
      <name val="Calibri"/>
    </font>
    <font>
      <b/>
      <sz val="11"/>
      <color theme="1"/>
      <name val="Calibri"/>
    </font>
    <font>
      <b/>
      <sz val="10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  <fill>
      <patternFill patternType="solid">
        <fgColor rgb="FFFFEB9C"/>
        <bgColor rgb="FFFFEB9C"/>
      </patternFill>
    </fill>
    <fill>
      <patternFill patternType="solid">
        <fgColor theme="8"/>
      </patternFill>
    </fill>
    <fill>
      <patternFill patternType="solid">
        <fgColor rgb="FFFFCC99"/>
        <bgColor rgb="FFFFCC99"/>
      </patternFill>
    </fill>
    <fill>
      <patternFill patternType="solid">
        <fgColor theme="5"/>
        <bgColor theme="5"/>
      </patternFill>
    </fill>
    <fill>
      <patternFill patternType="solid">
        <fgColor rgb="FF92D050"/>
        <bgColor rgb="FF92D050"/>
      </patternFill>
    </fill>
    <fill>
      <patternFill patternType="solid">
        <fgColor rgb="FFFFFFCC"/>
        <bgColor rgb="FFFFFFCC"/>
      </patternFill>
    </fill>
    <fill>
      <patternFill patternType="solid">
        <fgColor rgb="FFFFC000"/>
        <bgColor rgb="FFFFC000"/>
      </patternFill>
    </fill>
    <fill>
      <patternFill patternType="solid">
        <fgColor rgb="FFAEABAB"/>
        <bgColor rgb="FFAEABAB"/>
      </patternFill>
    </fill>
    <fill>
      <patternFill patternType="solid">
        <fgColor theme="0" tint="-0.34998626667073579"/>
        <bgColor rgb="FFFFC000"/>
      </patternFill>
    </fill>
    <fill>
      <patternFill patternType="solid">
        <fgColor rgb="FFFF9F2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00B0F0"/>
        <bgColor rgb="FFFFC000"/>
      </patternFill>
    </fill>
    <fill>
      <patternFill patternType="solid">
        <fgColor rgb="FF92D050"/>
        <bgColor rgb="FFFFC000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91">
    <xf numFmtId="0" fontId="0" fillId="0" borderId="0" xfId="0" applyFont="1" applyAlignment="1"/>
    <xf numFmtId="0" fontId="2" fillId="2" borderId="1" xfId="0" applyFont="1" applyFill="1" applyBorder="1"/>
    <xf numFmtId="0" fontId="4" fillId="0" borderId="1" xfId="0" applyFont="1" applyBorder="1"/>
    <xf numFmtId="0" fontId="5" fillId="0" borderId="0" xfId="0" applyFont="1"/>
    <xf numFmtId="0" fontId="5" fillId="0" borderId="0" xfId="0" applyFont="1"/>
    <xf numFmtId="0" fontId="3" fillId="3" borderId="1" xfId="0" applyFont="1" applyFill="1" applyBorder="1"/>
    <xf numFmtId="164" fontId="6" fillId="4" borderId="1" xfId="0" applyNumberFormat="1" applyFont="1" applyFill="1" applyBorder="1"/>
    <xf numFmtId="49" fontId="6" fillId="4" borderId="1" xfId="0" applyNumberFormat="1" applyFont="1" applyFill="1" applyBorder="1"/>
    <xf numFmtId="1" fontId="6" fillId="4" borderId="1" xfId="0" applyNumberFormat="1" applyFont="1" applyFill="1" applyBorder="1"/>
    <xf numFmtId="0" fontId="9" fillId="6" borderId="2" xfId="0" applyFont="1" applyFill="1" applyBorder="1"/>
    <xf numFmtId="0" fontId="10" fillId="6" borderId="2" xfId="2" applyFont="1" applyFill="1" applyBorder="1"/>
    <xf numFmtId="0" fontId="3" fillId="3" borderId="2" xfId="0" applyFont="1" applyFill="1" applyBorder="1"/>
    <xf numFmtId="0" fontId="11" fillId="3" borderId="2" xfId="0" applyFont="1" applyFill="1" applyBorder="1"/>
    <xf numFmtId="0" fontId="12" fillId="3" borderId="3" xfId="0" applyFont="1" applyFill="1" applyBorder="1"/>
    <xf numFmtId="0" fontId="2" fillId="2" borderId="5" xfId="0" applyFont="1" applyFill="1" applyBorder="1"/>
    <xf numFmtId="0" fontId="4" fillId="8" borderId="9" xfId="0" applyFont="1" applyFill="1" applyBorder="1"/>
    <xf numFmtId="0" fontId="4" fillId="9" borderId="4" xfId="0" applyFont="1" applyFill="1" applyBorder="1"/>
    <xf numFmtId="0" fontId="1" fillId="0" borderId="0" xfId="0" applyFont="1"/>
    <xf numFmtId="0" fontId="0" fillId="0" borderId="0" xfId="0" applyFont="1" applyFill="1" applyBorder="1"/>
    <xf numFmtId="0" fontId="1" fillId="0" borderId="0" xfId="0" applyFont="1" applyFill="1" applyBorder="1"/>
    <xf numFmtId="0" fontId="4" fillId="0" borderId="9" xfId="0" applyFont="1" applyBorder="1"/>
    <xf numFmtId="0" fontId="4" fillId="0" borderId="10" xfId="0" applyFont="1" applyBorder="1"/>
    <xf numFmtId="0" fontId="7" fillId="5" borderId="0" xfId="1" applyAlignment="1"/>
    <xf numFmtId="0" fontId="7" fillId="5" borderId="0" xfId="1" applyBorder="1" applyAlignment="1"/>
    <xf numFmtId="0" fontId="1" fillId="0" borderId="0" xfId="2" applyFont="1"/>
    <xf numFmtId="0" fontId="0" fillId="0" borderId="0" xfId="0" applyFont="1"/>
    <xf numFmtId="165" fontId="4" fillId="0" borderId="0" xfId="0" applyNumberFormat="1" applyFont="1"/>
    <xf numFmtId="0" fontId="4" fillId="10" borderId="11" xfId="0" applyFont="1" applyFill="1" applyBorder="1"/>
    <xf numFmtId="0" fontId="4" fillId="0" borderId="12" xfId="0" applyFont="1" applyBorder="1"/>
    <xf numFmtId="0" fontId="4" fillId="10" borderId="12" xfId="0" applyFont="1" applyFill="1" applyBorder="1"/>
    <xf numFmtId="0" fontId="4" fillId="10" borderId="13" xfId="0" applyFont="1" applyFill="1" applyBorder="1"/>
    <xf numFmtId="0" fontId="14" fillId="10" borderId="14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6" fontId="0" fillId="0" borderId="0" xfId="0" applyNumberFormat="1" applyFont="1" applyAlignment="1"/>
    <xf numFmtId="0" fontId="14" fillId="10" borderId="1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" fillId="0" borderId="0" xfId="2" applyFont="1" applyAlignment="1"/>
    <xf numFmtId="0" fontId="1" fillId="0" borderId="0" xfId="2" applyFont="1" applyFill="1" applyAlignment="1"/>
    <xf numFmtId="0" fontId="4" fillId="11" borderId="11" xfId="0" applyFont="1" applyFill="1" applyBorder="1"/>
    <xf numFmtId="0" fontId="4" fillId="12" borderId="12" xfId="0" applyFont="1" applyFill="1" applyBorder="1"/>
    <xf numFmtId="0" fontId="4" fillId="12" borderId="13" xfId="0" applyFont="1" applyFill="1" applyBorder="1"/>
    <xf numFmtId="0" fontId="14" fillId="11" borderId="14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4" fillId="11" borderId="1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left"/>
    </xf>
    <xf numFmtId="0" fontId="4" fillId="14" borderId="11" xfId="0" applyFont="1" applyFill="1" applyBorder="1"/>
    <xf numFmtId="0" fontId="4" fillId="15" borderId="12" xfId="0" applyFont="1" applyFill="1" applyBorder="1"/>
    <xf numFmtId="0" fontId="4" fillId="15" borderId="13" xfId="0" applyFont="1" applyFill="1" applyBorder="1"/>
    <xf numFmtId="0" fontId="14" fillId="14" borderId="14" xfId="0" applyFont="1" applyFill="1" applyBorder="1" applyAlignment="1">
      <alignment horizontal="center" wrapText="1"/>
    </xf>
    <xf numFmtId="0" fontId="14" fillId="14" borderId="16" xfId="0" applyFont="1" applyFill="1" applyBorder="1" applyAlignment="1">
      <alignment horizontal="center" wrapText="1"/>
    </xf>
    <xf numFmtId="0" fontId="8" fillId="0" borderId="21" xfId="0" applyFont="1" applyBorder="1" applyAlignment="1">
      <alignment wrapText="1"/>
    </xf>
    <xf numFmtId="6" fontId="8" fillId="0" borderId="21" xfId="0" applyNumberFormat="1" applyFont="1" applyBorder="1" applyAlignment="1">
      <alignment horizontal="right" wrapText="1"/>
    </xf>
    <xf numFmtId="0" fontId="8" fillId="0" borderId="21" xfId="0" applyFont="1" applyBorder="1" applyAlignment="1">
      <alignment horizontal="right" wrapText="1"/>
    </xf>
    <xf numFmtId="0" fontId="4" fillId="16" borderId="11" xfId="0" applyFont="1" applyFill="1" applyBorder="1"/>
    <xf numFmtId="0" fontId="4" fillId="17" borderId="12" xfId="0" applyFont="1" applyFill="1" applyBorder="1"/>
    <xf numFmtId="0" fontId="4" fillId="17" borderId="13" xfId="0" applyFont="1" applyFill="1" applyBorder="1"/>
    <xf numFmtId="0" fontId="14" fillId="16" borderId="14" xfId="0" applyFont="1" applyFill="1" applyBorder="1" applyAlignment="1">
      <alignment horizontal="center"/>
    </xf>
    <xf numFmtId="6" fontId="0" fillId="0" borderId="0" xfId="0" applyNumberFormat="1" applyFont="1" applyAlignment="1"/>
    <xf numFmtId="0" fontId="14" fillId="16" borderId="16" xfId="0" applyFont="1" applyFill="1" applyBorder="1" applyAlignment="1">
      <alignment horizontal="center"/>
    </xf>
    <xf numFmtId="0" fontId="4" fillId="8" borderId="11" xfId="0" applyFont="1" applyFill="1" applyBorder="1"/>
    <xf numFmtId="0" fontId="4" fillId="18" borderId="12" xfId="0" applyFont="1" applyFill="1" applyBorder="1"/>
    <xf numFmtId="0" fontId="4" fillId="18" borderId="13" xfId="0" applyFont="1" applyFill="1" applyBorder="1"/>
    <xf numFmtId="0" fontId="14" fillId="8" borderId="14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2" xfId="0" pivotButton="1" applyFont="1" applyBorder="1" applyAlignment="1"/>
    <xf numFmtId="0" fontId="0" fillId="0" borderId="26" xfId="0" applyFont="1" applyBorder="1" applyAlignment="1"/>
    <xf numFmtId="0" fontId="0" fillId="0" borderId="22" xfId="0" applyFont="1" applyBorder="1" applyAlignment="1">
      <alignment horizontal="left"/>
    </xf>
    <xf numFmtId="0" fontId="0" fillId="0" borderId="26" xfId="0" applyNumberFormat="1" applyFont="1" applyBorder="1" applyAlignment="1"/>
    <xf numFmtId="0" fontId="0" fillId="0" borderId="25" xfId="0" applyFont="1" applyBorder="1" applyAlignment="1">
      <alignment horizontal="left"/>
    </xf>
    <xf numFmtId="0" fontId="0" fillId="0" borderId="27" xfId="0" applyNumberFormat="1" applyFont="1" applyBorder="1" applyAlignment="1"/>
    <xf numFmtId="0" fontId="0" fillId="0" borderId="28" xfId="0" applyFont="1" applyBorder="1" applyAlignment="1">
      <alignment horizontal="left"/>
    </xf>
    <xf numFmtId="0" fontId="0" fillId="0" borderId="29" xfId="0" applyNumberFormat="1" applyFont="1" applyBorder="1" applyAlignment="1"/>
    <xf numFmtId="0" fontId="1" fillId="0" borderId="0" xfId="0" applyFont="1" applyAlignment="1"/>
    <xf numFmtId="0" fontId="0" fillId="0" borderId="30" xfId="0" applyFont="1" applyBorder="1" applyAlignment="1"/>
    <xf numFmtId="0" fontId="0" fillId="0" borderId="28" xfId="0" applyNumberFormat="1" applyFont="1" applyBorder="1" applyAlignment="1"/>
    <xf numFmtId="0" fontId="0" fillId="0" borderId="31" xfId="0" applyNumberFormat="1" applyFont="1" applyBorder="1" applyAlignment="1"/>
    <xf numFmtId="0" fontId="0" fillId="0" borderId="22" xfId="0" applyNumberFormat="1" applyFont="1" applyBorder="1" applyAlignment="1"/>
    <xf numFmtId="0" fontId="0" fillId="0" borderId="30" xfId="0" applyNumberFormat="1" applyFont="1" applyBorder="1" applyAlignment="1"/>
    <xf numFmtId="0" fontId="0" fillId="0" borderId="25" xfId="0" applyNumberFormat="1" applyFont="1" applyBorder="1" applyAlignment="1"/>
    <xf numFmtId="0" fontId="0" fillId="0" borderId="32" xfId="0" applyNumberFormat="1" applyFont="1" applyBorder="1" applyAlignment="1"/>
    <xf numFmtId="16" fontId="2" fillId="7" borderId="6" xfId="0" applyNumberFormat="1" applyFont="1" applyFill="1" applyBorder="1" applyAlignment="1">
      <alignment horizontal="center"/>
    </xf>
    <xf numFmtId="0" fontId="13" fillId="0" borderId="7" xfId="0" applyFont="1" applyBorder="1"/>
    <xf numFmtId="0" fontId="13" fillId="0" borderId="8" xfId="0" applyFont="1" applyBorder="1"/>
  </cellXfs>
  <cellStyles count="3">
    <cellStyle name="Énfasis5" xfId="1" builtinId="45"/>
    <cellStyle name="Normal" xfId="0" builtinId="0"/>
    <cellStyle name="Normal_SPANISH OPEN 23" xfId="2"/>
  </cellStyles>
  <dxfs count="41"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A8D08D"/>
          <bgColor rgb="FFA8D08D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A8D08D"/>
          <bgColor rgb="FFA8D08D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A8D08D"/>
          <bgColor rgb="FFA8D08D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A8D08D"/>
          <bgColor rgb="FFA8D08D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A8D08D"/>
          <bgColor rgb="FFA8D08D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A8D08D"/>
          <bgColor rgb="FFA8D08D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A8D08D"/>
          <bgColor rgb="FFA8D08D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A8D08D"/>
          <bgColor rgb="FFA8D08D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CATALOGOS-style" pivot="0" count="3">
      <tableStyleElement type="headerRow" dxfId="40"/>
      <tableStyleElement type="firstRowStripe" dxfId="39"/>
      <tableStyleElement type="secondRowStripe" dxfId="38"/>
    </tableStyle>
    <tableStyle name="CATALOGOS-style 2" pivot="0" count="3">
      <tableStyleElement type="headerRow" dxfId="37"/>
      <tableStyleElement type="firstRowStripe" dxfId="36"/>
      <tableStyleElement type="secondRowStripe" dxfId="35"/>
    </tableStyle>
    <tableStyle name="CATALOGOS-style 3" pivot="0" count="3">
      <tableStyleElement type="headerRow" dxfId="34"/>
      <tableStyleElement type="firstRowStripe" dxfId="33"/>
      <tableStyleElement type="secondRowStripe" dxfId="32"/>
    </tableStyle>
    <tableStyle name="CATALOGOS-style 4" pivot="0" count="3">
      <tableStyleElement type="headerRow" dxfId="31"/>
      <tableStyleElement type="firstRowStripe" dxfId="30"/>
      <tableStyleElement type="second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kar ." refreshedDate="45434.699778240742" createdVersion="6" refreshedVersion="6" minRefreshableVersion="3" recordCount="39">
  <cacheSource type="worksheet">
    <worksheetSource ref="A1:B1048576" sheet="Hoja1"/>
  </cacheSource>
  <cacheFields count="2">
    <cacheField name="RANKING RATING" numFmtId="0">
      <sharedItems containsBlank="1" count="3">
        <s v="5.0"/>
        <s v="3.0/3.5|4.0/4.5"/>
        <m/>
      </sharedItems>
    </cacheField>
    <cacheField name="CUANTOS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ankar ." refreshedDate="45434.710196180553" createdVersion="6" refreshedVersion="6" minRefreshableVersion="3" recordCount="57">
  <cacheSource type="worksheet">
    <worksheetSource ref="A1:B1048576" sheet="Hoja3"/>
  </cacheSource>
  <cacheFields count="2">
    <cacheField name="JUGADOR" numFmtId="0">
      <sharedItems containsBlank="1" count="31">
        <s v="Manu Gómez Navarro"/>
        <s v="Angeluis Ruiz Camara"/>
        <s v="Javier Otero"/>
        <s v="Martin Suarez"/>
        <s v="Salvador Palazon"/>
        <s v="Santiago Jiménez"/>
        <s v="Cristina Rodríguez Rojano"/>
        <s v="Alfonso Sanchez"/>
        <s v="David García Rollón"/>
        <s v="Fernando Hausmann"/>
        <s v="Alfonso Hausmann"/>
        <s v="Jose Luis Hinojoa"/>
        <s v="Borja Muñoz"/>
        <s v="ChemaCortes"/>
        <s v="Fernando Sarrasin"/>
        <s v="Víctor Báez"/>
        <s v="María José Hernández"/>
        <s v="Francisco Montañés Gómez"/>
        <s v="José Manuel Heras"/>
        <s v="Pedro Luis S.R."/>
        <s v="Tomy Vázquez Salazar"/>
        <s v="José Carlos Sánchez Cano"/>
        <s v="Conchi De la Peña"/>
        <s v="José Rondón Lobato"/>
        <s v="Manuel Sanz moriñigo"/>
        <s v="Alejandra Garcia"/>
        <s v="Miguel Montaño"/>
        <s v="Rafael Martín"/>
        <s v="Roberto Ibáñez Hidalgo"/>
        <s v="Manuel Ariza Núñez"/>
        <m/>
      </sharedItems>
    </cacheField>
    <cacheField name="CATEGORIA" numFmtId="0">
      <sharedItems containsBlank="1" count="3">
        <s v="JUGADORES 5.0"/>
        <s v="JUGADORES 3.5|4.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n v="0"/>
  </r>
  <r>
    <x v="0"/>
    <n v="0"/>
  </r>
  <r>
    <x v="0"/>
    <n v="0"/>
  </r>
  <r>
    <x v="0"/>
    <n v="0"/>
  </r>
  <r>
    <x v="0"/>
    <n v="1"/>
  </r>
  <r>
    <x v="0"/>
    <n v="0"/>
  </r>
  <r>
    <x v="0"/>
    <n v="5"/>
  </r>
  <r>
    <x v="0"/>
    <n v="1"/>
  </r>
  <r>
    <x v="0"/>
    <n v="0"/>
  </r>
  <r>
    <x v="0"/>
    <n v="4"/>
  </r>
  <r>
    <x v="1"/>
    <n v="1"/>
  </r>
  <r>
    <x v="1"/>
    <n v="6"/>
  </r>
  <r>
    <x v="1"/>
    <n v="3"/>
  </r>
  <r>
    <x v="1"/>
    <n v="0"/>
  </r>
  <r>
    <x v="1"/>
    <n v="4"/>
  </r>
  <r>
    <x v="1"/>
    <n v="0"/>
  </r>
  <r>
    <x v="1"/>
    <n v="3"/>
  </r>
  <r>
    <x v="1"/>
    <n v="1"/>
  </r>
  <r>
    <x v="1"/>
    <n v="0"/>
  </r>
  <r>
    <x v="1"/>
    <n v="1"/>
  </r>
  <r>
    <x v="1"/>
    <n v="1"/>
  </r>
  <r>
    <x v="1"/>
    <n v="4"/>
  </r>
  <r>
    <x v="1"/>
    <n v="6"/>
  </r>
  <r>
    <x v="1"/>
    <n v="0"/>
  </r>
  <r>
    <x v="1"/>
    <n v="3"/>
  </r>
  <r>
    <x v="1"/>
    <n v="1"/>
  </r>
  <r>
    <x v="1"/>
    <n v="7"/>
  </r>
  <r>
    <x v="1"/>
    <n v="3"/>
  </r>
  <r>
    <x v="1"/>
    <n v="0"/>
  </r>
  <r>
    <x v="1"/>
    <n v="1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x v="0"/>
    <x v="0"/>
  </r>
  <r>
    <x v="1"/>
    <x v="0"/>
  </r>
  <r>
    <x v="2"/>
    <x v="0"/>
  </r>
  <r>
    <x v="3"/>
    <x v="0"/>
  </r>
  <r>
    <x v="4"/>
    <x v="0"/>
  </r>
  <r>
    <x v="5"/>
    <x v="0"/>
  </r>
  <r>
    <x v="3"/>
    <x v="0"/>
  </r>
  <r>
    <x v="1"/>
    <x v="0"/>
  </r>
  <r>
    <x v="3"/>
    <x v="0"/>
  </r>
  <r>
    <x v="4"/>
    <x v="0"/>
  </r>
  <r>
    <x v="5"/>
    <x v="0"/>
  </r>
  <r>
    <x v="6"/>
    <x v="1"/>
  </r>
  <r>
    <x v="7"/>
    <x v="1"/>
  </r>
  <r>
    <x v="8"/>
    <x v="1"/>
  </r>
  <r>
    <x v="9"/>
    <x v="1"/>
  </r>
  <r>
    <x v="10"/>
    <x v="1"/>
  </r>
  <r>
    <x v="11"/>
    <x v="1"/>
  </r>
  <r>
    <x v="12"/>
    <x v="1"/>
  </r>
  <r>
    <x v="7"/>
    <x v="1"/>
  </r>
  <r>
    <x v="6"/>
    <x v="1"/>
  </r>
  <r>
    <x v="8"/>
    <x v="1"/>
  </r>
  <r>
    <x v="10"/>
    <x v="1"/>
  </r>
  <r>
    <x v="12"/>
    <x v="1"/>
  </r>
  <r>
    <x v="8"/>
    <x v="1"/>
  </r>
  <r>
    <x v="11"/>
    <x v="1"/>
  </r>
  <r>
    <x v="13"/>
    <x v="1"/>
  </r>
  <r>
    <x v="14"/>
    <x v="1"/>
  </r>
  <r>
    <x v="15"/>
    <x v="1"/>
  </r>
  <r>
    <x v="15"/>
    <x v="1"/>
  </r>
  <r>
    <x v="15"/>
    <x v="1"/>
  </r>
  <r>
    <x v="16"/>
    <x v="1"/>
  </r>
  <r>
    <x v="17"/>
    <x v="1"/>
  </r>
  <r>
    <x v="18"/>
    <x v="1"/>
  </r>
  <r>
    <x v="19"/>
    <x v="1"/>
  </r>
  <r>
    <x v="20"/>
    <x v="1"/>
  </r>
  <r>
    <x v="17"/>
    <x v="1"/>
  </r>
  <r>
    <x v="21"/>
    <x v="1"/>
  </r>
  <r>
    <x v="22"/>
    <x v="1"/>
  </r>
  <r>
    <x v="18"/>
    <x v="1"/>
  </r>
  <r>
    <x v="16"/>
    <x v="1"/>
  </r>
  <r>
    <x v="20"/>
    <x v="1"/>
  </r>
  <r>
    <x v="23"/>
    <x v="1"/>
  </r>
  <r>
    <x v="24"/>
    <x v="1"/>
  </r>
  <r>
    <x v="19"/>
    <x v="1"/>
  </r>
  <r>
    <x v="25"/>
    <x v="1"/>
  </r>
  <r>
    <x v="21"/>
    <x v="1"/>
  </r>
  <r>
    <x v="24"/>
    <x v="1"/>
  </r>
  <r>
    <x v="26"/>
    <x v="1"/>
  </r>
  <r>
    <x v="23"/>
    <x v="1"/>
  </r>
  <r>
    <x v="27"/>
    <x v="1"/>
  </r>
  <r>
    <x v="28"/>
    <x v="1"/>
  </r>
  <r>
    <x v="29"/>
    <x v="1"/>
  </r>
  <r>
    <x v="25"/>
    <x v="1"/>
  </r>
  <r>
    <x v="29"/>
    <x v="1"/>
  </r>
  <r>
    <x v="27"/>
    <x v="1"/>
  </r>
  <r>
    <x v="26"/>
    <x v="1"/>
  </r>
  <r>
    <x v="3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4:B38" firstHeaderRow="1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UANTOS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8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3:H46" firstHeaderRow="1" firstDataRow="2" firstDataCol="1"/>
  <pivotFields count="2">
    <pivotField axis="axisRow" showAll="0">
      <items count="32">
        <item x="25"/>
        <item x="10"/>
        <item x="7"/>
        <item x="1"/>
        <item x="12"/>
        <item x="13"/>
        <item x="22"/>
        <item x="6"/>
        <item x="8"/>
        <item x="9"/>
        <item x="14"/>
        <item x="17"/>
        <item x="2"/>
        <item x="21"/>
        <item x="11"/>
        <item x="18"/>
        <item x="23"/>
        <item x="0"/>
        <item x="29"/>
        <item x="24"/>
        <item x="16"/>
        <item x="3"/>
        <item x="26"/>
        <item x="19"/>
        <item x="27"/>
        <item x="28"/>
        <item x="4"/>
        <item x="5"/>
        <item x="20"/>
        <item x="15"/>
        <item x="30"/>
        <item t="default"/>
      </items>
    </pivotField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uenta de CATEGORIA" fld="1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7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6:E10" firstHeaderRow="1" firstDataRow="1" firstDataCol="1"/>
  <pivotFields count="2">
    <pivotField dataField="1" showAll="0">
      <items count="32">
        <item x="25"/>
        <item x="10"/>
        <item x="7"/>
        <item x="1"/>
        <item x="12"/>
        <item x="13"/>
        <item x="22"/>
        <item x="6"/>
        <item x="8"/>
        <item x="9"/>
        <item x="14"/>
        <item x="17"/>
        <item x="2"/>
        <item x="21"/>
        <item x="11"/>
        <item x="18"/>
        <item x="23"/>
        <item x="0"/>
        <item x="29"/>
        <item x="24"/>
        <item x="16"/>
        <item x="3"/>
        <item x="26"/>
        <item x="19"/>
        <item x="27"/>
        <item x="28"/>
        <item x="4"/>
        <item x="5"/>
        <item x="20"/>
        <item x="15"/>
        <item x="30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JUGADOR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Inscritos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_1" displayName="Table_1" ref="C1:C7">
  <tableColumns count="1">
    <tableColumn id="1" name="MODALIDAD"/>
  </tableColumns>
  <tableStyleInfo name="CATALOGOS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D1:D6">
  <tableColumns count="1">
    <tableColumn id="1" name="GRUPO DE EDAD"/>
  </tableColumns>
  <tableStyleInfo name="CATALOGOS-style 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E1:E5">
  <tableColumns count="1">
    <tableColumn id="1" name="NIVEL"/>
  </tableColumns>
  <tableStyleInfo name="CATALOGOS-style 3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F1:F3">
  <tableColumns count="1">
    <tableColumn id="1" name="RATING"/>
  </tableColumns>
  <tableStyleInfo name="CATALOGOS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baseColWidth="10" defaultColWidth="14.44140625" defaultRowHeight="15" customHeight="1"/>
  <cols>
    <col min="1" max="1" width="14.109375" customWidth="1"/>
    <col min="2" max="2" width="11.44140625" customWidth="1"/>
    <col min="3" max="3" width="22.88671875" customWidth="1"/>
    <col min="4" max="4" width="16.5546875" customWidth="1"/>
    <col min="5" max="5" width="11.44140625" customWidth="1"/>
    <col min="6" max="6" width="12.33203125" customWidth="1"/>
    <col min="7" max="7" width="16.88671875" customWidth="1"/>
    <col min="8" max="8" width="22.6640625" customWidth="1"/>
    <col min="9" max="26" width="11.44140625" customWidth="1"/>
  </cols>
  <sheetData>
    <row r="1" spans="1:8" ht="14.25" customHeight="1">
      <c r="A1" s="3" t="s">
        <v>11</v>
      </c>
      <c r="B1" s="3" t="s">
        <v>12</v>
      </c>
      <c r="C1" s="4" t="s">
        <v>13</v>
      </c>
      <c r="D1" s="4" t="s">
        <v>14</v>
      </c>
      <c r="E1" s="4" t="s">
        <v>0</v>
      </c>
      <c r="F1" s="4" t="s">
        <v>1</v>
      </c>
      <c r="G1" s="3" t="s">
        <v>2</v>
      </c>
      <c r="H1" s="3" t="s">
        <v>3</v>
      </c>
    </row>
    <row r="2" spans="1:8" ht="14.25" customHeight="1">
      <c r="A2" s="3" t="s">
        <v>15</v>
      </c>
      <c r="B2" s="3" t="s">
        <v>16</v>
      </c>
      <c r="C2" s="4" t="s">
        <v>17</v>
      </c>
      <c r="D2" s="4" t="s">
        <v>6</v>
      </c>
      <c r="E2" s="4" t="s">
        <v>18</v>
      </c>
      <c r="F2" s="4" t="s">
        <v>19</v>
      </c>
      <c r="G2" s="3" t="s">
        <v>9</v>
      </c>
      <c r="H2" s="3" t="s">
        <v>20</v>
      </c>
    </row>
    <row r="3" spans="1:8" ht="14.25" customHeight="1">
      <c r="A3" s="3" t="s">
        <v>21</v>
      </c>
      <c r="B3" s="3" t="s">
        <v>22</v>
      </c>
      <c r="C3" s="4" t="s">
        <v>23</v>
      </c>
      <c r="D3" s="4" t="s">
        <v>24</v>
      </c>
      <c r="E3" s="4" t="s">
        <v>25</v>
      </c>
      <c r="F3" s="4" t="s">
        <v>8</v>
      </c>
      <c r="G3" s="3" t="s">
        <v>26</v>
      </c>
      <c r="H3" s="3" t="s">
        <v>27</v>
      </c>
    </row>
    <row r="4" spans="1:8" ht="14.25" customHeight="1">
      <c r="A4" s="3" t="s">
        <v>28</v>
      </c>
      <c r="B4" s="3" t="s">
        <v>29</v>
      </c>
      <c r="C4" s="4" t="s">
        <v>30</v>
      </c>
      <c r="D4" s="4" t="s">
        <v>31</v>
      </c>
      <c r="E4" s="4" t="s">
        <v>32</v>
      </c>
      <c r="G4" s="3" t="s">
        <v>33</v>
      </c>
    </row>
    <row r="5" spans="1:8" ht="14.25" customHeight="1">
      <c r="A5" s="3" t="s">
        <v>34</v>
      </c>
      <c r="B5" s="3" t="s">
        <v>35</v>
      </c>
      <c r="C5" s="4" t="s">
        <v>36</v>
      </c>
      <c r="D5" s="4" t="s">
        <v>37</v>
      </c>
      <c r="E5" s="4" t="s">
        <v>38</v>
      </c>
      <c r="G5" s="3" t="s">
        <v>39</v>
      </c>
    </row>
    <row r="6" spans="1:8" ht="14.25" customHeight="1">
      <c r="A6" s="3" t="s">
        <v>40</v>
      </c>
      <c r="C6" s="4" t="s">
        <v>5</v>
      </c>
      <c r="D6" s="4" t="s">
        <v>41</v>
      </c>
      <c r="G6" s="3" t="s">
        <v>42</v>
      </c>
    </row>
    <row r="7" spans="1:8" ht="14.25" customHeight="1">
      <c r="A7" s="3" t="s">
        <v>43</v>
      </c>
      <c r="C7" s="4" t="s">
        <v>44</v>
      </c>
      <c r="G7" s="3" t="s">
        <v>45</v>
      </c>
    </row>
    <row r="8" spans="1:8" ht="14.25" customHeight="1">
      <c r="A8" s="3" t="s">
        <v>46</v>
      </c>
    </row>
    <row r="9" spans="1:8" ht="14.25" customHeight="1">
      <c r="A9" s="3" t="s">
        <v>47</v>
      </c>
    </row>
    <row r="10" spans="1:8" ht="14.25" customHeight="1">
      <c r="A10" s="3" t="s">
        <v>48</v>
      </c>
    </row>
    <row r="11" spans="1:8" ht="14.25" customHeight="1">
      <c r="A11" s="3" t="s">
        <v>49</v>
      </c>
    </row>
    <row r="12" spans="1:8" ht="14.25" customHeight="1">
      <c r="A12" s="3" t="s">
        <v>50</v>
      </c>
    </row>
    <row r="13" spans="1:8" ht="14.25" customHeight="1">
      <c r="A13" s="3" t="s">
        <v>51</v>
      </c>
    </row>
    <row r="14" spans="1:8" ht="14.25" customHeight="1">
      <c r="A14" s="3" t="s">
        <v>52</v>
      </c>
    </row>
    <row r="15" spans="1:8" ht="14.25" customHeight="1">
      <c r="A15" s="3" t="s">
        <v>53</v>
      </c>
    </row>
    <row r="16" spans="1:8" ht="14.25" customHeight="1">
      <c r="A16" s="3" t="s">
        <v>54</v>
      </c>
    </row>
    <row r="17" spans="1:1" ht="14.25" customHeight="1">
      <c r="A17" s="3" t="s">
        <v>55</v>
      </c>
    </row>
    <row r="18" spans="1:1" ht="14.25" customHeight="1">
      <c r="A18" s="3" t="s">
        <v>56</v>
      </c>
    </row>
    <row r="19" spans="1:1" ht="14.25" customHeight="1">
      <c r="A19" s="3" t="s">
        <v>57</v>
      </c>
    </row>
    <row r="20" spans="1:1" ht="14.25" customHeight="1">
      <c r="A20" s="3" t="s">
        <v>58</v>
      </c>
    </row>
    <row r="21" spans="1:1" ht="14.25" customHeight="1"/>
    <row r="22" spans="1:1" ht="14.25" customHeight="1"/>
    <row r="23" spans="1:1" ht="14.25" customHeight="1"/>
    <row r="24" spans="1:1" ht="14.25" customHeight="1"/>
    <row r="25" spans="1:1" ht="14.25" customHeight="1"/>
    <row r="26" spans="1:1" ht="14.25" customHeight="1"/>
    <row r="27" spans="1:1" ht="14.25" customHeight="1"/>
    <row r="28" spans="1:1" ht="14.25" customHeight="1"/>
    <row r="29" spans="1:1" ht="14.25" customHeight="1"/>
    <row r="30" spans="1:1" ht="14.25" customHeight="1"/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baseColWidth="10" defaultColWidth="14.44140625" defaultRowHeight="15" customHeight="1"/>
  <cols>
    <col min="1" max="1" width="35.33203125" customWidth="1"/>
    <col min="2" max="2" width="11.44140625" customWidth="1"/>
    <col min="3" max="3" width="17.44140625" customWidth="1"/>
    <col min="4" max="4" width="18.5546875" customWidth="1"/>
    <col min="5" max="5" width="15.44140625" customWidth="1"/>
    <col min="6" max="6" width="24.44140625" customWidth="1"/>
    <col min="7" max="7" width="18.6640625" customWidth="1"/>
    <col min="8" max="8" width="22.33203125" customWidth="1"/>
    <col min="9" max="9" width="12.109375" customWidth="1"/>
    <col min="10" max="10" width="12.6640625" customWidth="1"/>
    <col min="11" max="26" width="11.44140625" customWidth="1"/>
  </cols>
  <sheetData>
    <row r="1" spans="1:14" ht="14.25" customHeight="1">
      <c r="A1" s="5" t="s">
        <v>59</v>
      </c>
      <c r="B1" s="1" t="s">
        <v>60</v>
      </c>
      <c r="C1" s="1" t="s">
        <v>61</v>
      </c>
      <c r="D1" s="5" t="s">
        <v>62</v>
      </c>
      <c r="E1" s="5" t="s">
        <v>10</v>
      </c>
      <c r="F1" s="5" t="s">
        <v>63</v>
      </c>
      <c r="G1" s="5" t="s">
        <v>64</v>
      </c>
      <c r="H1" s="5" t="s">
        <v>65</v>
      </c>
      <c r="I1" s="5" t="s">
        <v>66</v>
      </c>
      <c r="J1" s="1" t="s">
        <v>0</v>
      </c>
      <c r="K1" s="2" t="s">
        <v>67</v>
      </c>
      <c r="L1" s="2" t="s">
        <v>68</v>
      </c>
      <c r="M1" s="2" t="s">
        <v>69</v>
      </c>
      <c r="N1" s="2" t="s">
        <v>70</v>
      </c>
    </row>
    <row r="2" spans="1:14" ht="14.25" customHeight="1">
      <c r="A2" s="6" t="s">
        <v>71</v>
      </c>
      <c r="B2" s="2">
        <v>11</v>
      </c>
      <c r="C2" s="2" t="s">
        <v>72</v>
      </c>
      <c r="D2" s="7">
        <v>0</v>
      </c>
      <c r="E2" s="6" t="s">
        <v>73</v>
      </c>
      <c r="F2" s="6" t="s">
        <v>74</v>
      </c>
      <c r="G2" s="6" t="s">
        <v>75</v>
      </c>
      <c r="H2" s="8" t="s">
        <v>76</v>
      </c>
      <c r="I2" s="8">
        <v>34658269870</v>
      </c>
      <c r="J2" s="2" t="s">
        <v>7</v>
      </c>
      <c r="K2" s="2"/>
      <c r="L2" s="2"/>
      <c r="M2" s="2"/>
      <c r="N2" s="2"/>
    </row>
    <row r="3" spans="1:14" ht="14.25" customHeight="1">
      <c r="A3" s="6" t="s">
        <v>77</v>
      </c>
      <c r="B3" s="2">
        <v>14</v>
      </c>
      <c r="C3" s="2" t="s">
        <v>78</v>
      </c>
      <c r="D3" s="7">
        <v>0</v>
      </c>
      <c r="E3" s="6" t="s">
        <v>79</v>
      </c>
      <c r="F3" s="6" t="s">
        <v>80</v>
      </c>
      <c r="G3" s="6" t="s">
        <v>81</v>
      </c>
      <c r="H3" s="8" t="s">
        <v>82</v>
      </c>
      <c r="I3" s="8">
        <v>0</v>
      </c>
      <c r="J3" s="2" t="s">
        <v>83</v>
      </c>
      <c r="K3" s="2"/>
      <c r="L3" s="2"/>
      <c r="M3" s="2"/>
      <c r="N3" s="2"/>
    </row>
    <row r="4" spans="1:14" ht="14.25" customHeight="1">
      <c r="A4" s="6" t="s">
        <v>84</v>
      </c>
      <c r="B4" s="2">
        <v>15</v>
      </c>
      <c r="C4" s="2" t="s">
        <v>85</v>
      </c>
      <c r="D4" s="7">
        <v>0</v>
      </c>
      <c r="E4" s="6" t="s">
        <v>86</v>
      </c>
      <c r="F4" s="6" t="s">
        <v>87</v>
      </c>
      <c r="G4" s="6" t="s">
        <v>88</v>
      </c>
      <c r="H4" s="8" t="s">
        <v>89</v>
      </c>
      <c r="I4" s="8">
        <v>0</v>
      </c>
      <c r="J4" s="2" t="s">
        <v>83</v>
      </c>
      <c r="K4" s="2"/>
      <c r="L4" s="2"/>
      <c r="M4" s="2"/>
      <c r="N4" s="2"/>
    </row>
    <row r="5" spans="1:14" ht="14.25" customHeight="1">
      <c r="A5" s="6" t="s">
        <v>90</v>
      </c>
      <c r="B5" s="2">
        <v>20</v>
      </c>
      <c r="C5" s="2" t="s">
        <v>91</v>
      </c>
      <c r="D5" s="7">
        <v>0</v>
      </c>
      <c r="E5" s="6" t="s">
        <v>92</v>
      </c>
      <c r="F5" s="6" t="s">
        <v>93</v>
      </c>
      <c r="G5" s="6">
        <v>0</v>
      </c>
      <c r="H5" s="8" t="s">
        <v>94</v>
      </c>
      <c r="I5" s="8">
        <v>34665786742</v>
      </c>
      <c r="J5" s="2" t="s">
        <v>83</v>
      </c>
      <c r="K5" s="2"/>
      <c r="L5" s="2"/>
      <c r="M5" s="2"/>
      <c r="N5" s="2"/>
    </row>
    <row r="6" spans="1:14" ht="14.25" customHeight="1">
      <c r="A6" s="6" t="s">
        <v>95</v>
      </c>
      <c r="B6" s="2">
        <v>8</v>
      </c>
      <c r="C6" s="2" t="s">
        <v>96</v>
      </c>
      <c r="D6" s="7">
        <v>0</v>
      </c>
      <c r="E6" s="6" t="s">
        <v>97</v>
      </c>
      <c r="F6" s="6" t="s">
        <v>98</v>
      </c>
      <c r="G6" s="6" t="s">
        <v>99</v>
      </c>
      <c r="H6" s="8" t="s">
        <v>100</v>
      </c>
      <c r="I6" s="8">
        <v>34675089376</v>
      </c>
      <c r="J6" s="2" t="s">
        <v>83</v>
      </c>
      <c r="K6" s="2"/>
      <c r="L6" s="2"/>
      <c r="M6" s="2"/>
      <c r="N6" s="2"/>
    </row>
    <row r="7" spans="1:14" ht="14.25" customHeight="1">
      <c r="A7" s="6" t="s">
        <v>101</v>
      </c>
      <c r="B7" s="2">
        <v>13</v>
      </c>
      <c r="C7" s="2" t="s">
        <v>102</v>
      </c>
      <c r="D7" s="7">
        <v>0</v>
      </c>
      <c r="E7" s="6" t="s">
        <v>103</v>
      </c>
      <c r="F7" s="6" t="s">
        <v>104</v>
      </c>
      <c r="G7" s="6" t="s">
        <v>105</v>
      </c>
      <c r="H7" s="8" t="s">
        <v>106</v>
      </c>
      <c r="I7" s="8">
        <v>34653689295</v>
      </c>
      <c r="J7" s="2" t="s">
        <v>7</v>
      </c>
      <c r="K7" s="2"/>
      <c r="L7" s="2"/>
      <c r="M7" s="2"/>
      <c r="N7" s="2"/>
    </row>
    <row r="8" spans="1:14" ht="14.25" customHeight="1">
      <c r="A8" s="6" t="s">
        <v>107</v>
      </c>
      <c r="B8" s="2">
        <v>3</v>
      </c>
      <c r="C8" s="2" t="s">
        <v>108</v>
      </c>
      <c r="D8" s="7">
        <v>0</v>
      </c>
      <c r="E8" s="6" t="s">
        <v>109</v>
      </c>
      <c r="F8" s="6" t="s">
        <v>110</v>
      </c>
      <c r="G8" s="6" t="s">
        <v>111</v>
      </c>
      <c r="H8" s="8" t="s">
        <v>112</v>
      </c>
      <c r="I8" s="8">
        <v>34633298235</v>
      </c>
      <c r="J8" s="2" t="s">
        <v>113</v>
      </c>
      <c r="K8" s="2"/>
      <c r="L8" s="2"/>
      <c r="M8" s="2"/>
      <c r="N8" s="2"/>
    </row>
    <row r="9" spans="1:14" ht="14.25" customHeight="1">
      <c r="A9" s="6" t="s">
        <v>114</v>
      </c>
      <c r="B9" s="2">
        <v>2</v>
      </c>
      <c r="C9" s="2" t="s">
        <v>115</v>
      </c>
      <c r="D9" s="7">
        <v>0</v>
      </c>
      <c r="E9" s="6" t="s">
        <v>116</v>
      </c>
      <c r="F9" s="6" t="s">
        <v>117</v>
      </c>
      <c r="G9" s="6" t="s">
        <v>118</v>
      </c>
      <c r="H9" s="8" t="s">
        <v>119</v>
      </c>
      <c r="I9" s="8">
        <v>0</v>
      </c>
      <c r="J9" s="2" t="s">
        <v>83</v>
      </c>
      <c r="K9" s="2"/>
      <c r="L9" s="2"/>
      <c r="M9" s="2"/>
      <c r="N9" s="2"/>
    </row>
    <row r="10" spans="1:14" ht="14.25" customHeight="1">
      <c r="A10" s="6" t="s">
        <v>120</v>
      </c>
      <c r="B10" s="2">
        <v>19</v>
      </c>
      <c r="C10" s="2" t="s">
        <v>121</v>
      </c>
      <c r="D10" s="7">
        <v>0</v>
      </c>
      <c r="E10" s="6" t="s">
        <v>122</v>
      </c>
      <c r="F10" s="6" t="s">
        <v>123</v>
      </c>
      <c r="G10" s="6" t="s">
        <v>124</v>
      </c>
      <c r="H10" s="8" t="s">
        <v>125</v>
      </c>
      <c r="I10" s="8">
        <v>34635688935</v>
      </c>
      <c r="J10" s="2" t="s">
        <v>83</v>
      </c>
      <c r="K10" s="2"/>
      <c r="L10" s="2"/>
      <c r="M10" s="2"/>
      <c r="N10" s="2"/>
    </row>
    <row r="11" spans="1:14" ht="14.25" customHeight="1">
      <c r="A11" s="6" t="s">
        <v>126</v>
      </c>
      <c r="B11" s="2">
        <v>12</v>
      </c>
      <c r="C11" s="2" t="s">
        <v>127</v>
      </c>
      <c r="D11" s="7">
        <v>0</v>
      </c>
      <c r="E11" s="6" t="s">
        <v>128</v>
      </c>
      <c r="F11" s="6" t="s">
        <v>129</v>
      </c>
      <c r="G11" s="6" t="s">
        <v>98</v>
      </c>
      <c r="H11" s="8" t="s">
        <v>130</v>
      </c>
      <c r="I11" s="8">
        <v>0</v>
      </c>
      <c r="J11" s="2" t="s">
        <v>113</v>
      </c>
      <c r="K11" s="2"/>
      <c r="L11" s="2"/>
      <c r="M11" s="2"/>
      <c r="N11" s="2"/>
    </row>
    <row r="12" spans="1:14" ht="14.25" customHeight="1">
      <c r="A12" s="6" t="s">
        <v>4</v>
      </c>
      <c r="B12" s="2">
        <v>17</v>
      </c>
      <c r="C12" s="2" t="s">
        <v>131</v>
      </c>
      <c r="D12" s="7">
        <v>0</v>
      </c>
      <c r="E12" s="6" t="s">
        <v>128</v>
      </c>
      <c r="F12" s="6" t="s">
        <v>132</v>
      </c>
      <c r="G12" s="6" t="s">
        <v>133</v>
      </c>
      <c r="H12" s="8" t="s">
        <v>134</v>
      </c>
      <c r="I12" s="8">
        <v>34696803918</v>
      </c>
      <c r="J12" s="2" t="s">
        <v>7</v>
      </c>
      <c r="K12" s="2"/>
      <c r="L12" s="2"/>
      <c r="M12" s="2"/>
      <c r="N12" s="2"/>
    </row>
    <row r="13" spans="1:14" ht="14.25" customHeight="1">
      <c r="A13" s="6" t="s">
        <v>135</v>
      </c>
      <c r="B13" s="2">
        <v>5</v>
      </c>
      <c r="C13" s="2" t="s">
        <v>136</v>
      </c>
      <c r="D13" s="7">
        <v>0</v>
      </c>
      <c r="E13" s="6" t="s">
        <v>137</v>
      </c>
      <c r="F13" s="6" t="s">
        <v>138</v>
      </c>
      <c r="G13" s="6" t="s">
        <v>139</v>
      </c>
      <c r="H13" s="8" t="s">
        <v>140</v>
      </c>
      <c r="I13" s="8">
        <v>34628789733</v>
      </c>
      <c r="J13" s="2" t="s">
        <v>113</v>
      </c>
      <c r="K13" s="2"/>
      <c r="L13" s="2"/>
      <c r="M13" s="2"/>
      <c r="N13" s="2"/>
    </row>
    <row r="14" spans="1:14" ht="14.25" customHeight="1">
      <c r="A14" s="6" t="s">
        <v>141</v>
      </c>
      <c r="B14" s="2">
        <v>9</v>
      </c>
      <c r="C14" s="2" t="s">
        <v>142</v>
      </c>
      <c r="D14" s="7">
        <v>0</v>
      </c>
      <c r="E14" s="6" t="s">
        <v>143</v>
      </c>
      <c r="F14" s="6" t="s">
        <v>144</v>
      </c>
      <c r="G14" s="6" t="s">
        <v>145</v>
      </c>
      <c r="H14" s="8" t="s">
        <v>146</v>
      </c>
      <c r="I14" s="8">
        <v>34611493755</v>
      </c>
      <c r="J14" s="2" t="s">
        <v>83</v>
      </c>
      <c r="K14" s="2"/>
      <c r="L14" s="2"/>
      <c r="M14" s="2"/>
      <c r="N14" s="2"/>
    </row>
    <row r="15" spans="1:14" ht="14.25" customHeight="1">
      <c r="A15" s="6" t="s">
        <v>147</v>
      </c>
      <c r="B15" s="2">
        <v>18</v>
      </c>
      <c r="C15" s="2" t="s">
        <v>148</v>
      </c>
      <c r="D15" s="7">
        <v>0</v>
      </c>
      <c r="E15" s="6" t="s">
        <v>149</v>
      </c>
      <c r="F15" s="6" t="s">
        <v>150</v>
      </c>
      <c r="G15" s="6">
        <v>0</v>
      </c>
      <c r="H15" s="8" t="s">
        <v>151</v>
      </c>
      <c r="I15" s="8">
        <v>34644375576</v>
      </c>
      <c r="J15" s="2" t="s">
        <v>83</v>
      </c>
      <c r="K15" s="2"/>
      <c r="L15" s="2"/>
      <c r="M15" s="2"/>
      <c r="N15" s="2"/>
    </row>
    <row r="16" spans="1:14" ht="14.25" customHeight="1">
      <c r="A16" s="6" t="s">
        <v>152</v>
      </c>
      <c r="B16" s="2">
        <v>10</v>
      </c>
      <c r="C16" s="2" t="s">
        <v>153</v>
      </c>
      <c r="D16" s="7">
        <v>0</v>
      </c>
      <c r="E16" s="6" t="s">
        <v>154</v>
      </c>
      <c r="F16" s="6" t="s">
        <v>155</v>
      </c>
      <c r="G16" s="6" t="s">
        <v>156</v>
      </c>
      <c r="H16" s="8" t="s">
        <v>157</v>
      </c>
      <c r="I16" s="8">
        <v>34670740862</v>
      </c>
      <c r="J16" s="2" t="s">
        <v>83</v>
      </c>
      <c r="K16" s="2"/>
      <c r="L16" s="2"/>
      <c r="M16" s="2"/>
      <c r="N16" s="2"/>
    </row>
    <row r="17" spans="1:14" ht="14.25" customHeight="1">
      <c r="A17" s="6" t="s">
        <v>158</v>
      </c>
      <c r="B17" s="2">
        <v>21</v>
      </c>
      <c r="C17" s="2" t="s">
        <v>159</v>
      </c>
      <c r="D17" s="7">
        <v>0</v>
      </c>
      <c r="E17" s="6" t="s">
        <v>160</v>
      </c>
      <c r="F17" s="6" t="s">
        <v>161</v>
      </c>
      <c r="G17" s="6">
        <v>0</v>
      </c>
      <c r="H17" s="8" t="s">
        <v>162</v>
      </c>
      <c r="I17" s="8">
        <v>34647524356</v>
      </c>
      <c r="J17" s="2" t="s">
        <v>83</v>
      </c>
      <c r="K17" s="2"/>
      <c r="L17" s="2"/>
      <c r="M17" s="2"/>
      <c r="N17" s="2"/>
    </row>
    <row r="18" spans="1:14" ht="14.25" customHeight="1">
      <c r="A18" s="6" t="s">
        <v>163</v>
      </c>
      <c r="B18" s="2">
        <v>1</v>
      </c>
      <c r="C18" s="2" t="s">
        <v>164</v>
      </c>
      <c r="D18" s="7">
        <v>0</v>
      </c>
      <c r="E18" s="6" t="s">
        <v>165</v>
      </c>
      <c r="F18" s="6" t="s">
        <v>166</v>
      </c>
      <c r="G18" s="6" t="s">
        <v>167</v>
      </c>
      <c r="H18" s="8" t="s">
        <v>168</v>
      </c>
      <c r="I18" s="8">
        <v>0</v>
      </c>
      <c r="J18" s="2" t="s">
        <v>83</v>
      </c>
      <c r="K18" s="2"/>
      <c r="L18" s="2"/>
      <c r="M18" s="2"/>
      <c r="N18" s="2"/>
    </row>
    <row r="19" spans="1:14" ht="14.25" customHeight="1">
      <c r="A19" s="6" t="s">
        <v>169</v>
      </c>
      <c r="B19" s="2">
        <v>4</v>
      </c>
      <c r="C19" s="2" t="s">
        <v>170</v>
      </c>
      <c r="D19" s="7">
        <v>0</v>
      </c>
      <c r="E19" s="6" t="s">
        <v>171</v>
      </c>
      <c r="F19" s="6" t="s">
        <v>172</v>
      </c>
      <c r="G19" s="6" t="s">
        <v>173</v>
      </c>
      <c r="H19" s="8" t="s">
        <v>174</v>
      </c>
      <c r="I19" s="8">
        <v>0</v>
      </c>
      <c r="J19" s="2" t="s">
        <v>83</v>
      </c>
      <c r="K19" s="2"/>
      <c r="L19" s="2"/>
      <c r="M19" s="2"/>
      <c r="N19" s="2"/>
    </row>
    <row r="20" spans="1:14" ht="14.25" customHeight="1">
      <c r="A20" s="6" t="s">
        <v>175</v>
      </c>
      <c r="B20" s="2">
        <v>7</v>
      </c>
      <c r="C20" s="2" t="s">
        <v>176</v>
      </c>
      <c r="D20" s="7">
        <v>0</v>
      </c>
      <c r="E20" s="6" t="s">
        <v>177</v>
      </c>
      <c r="F20" s="6" t="s">
        <v>178</v>
      </c>
      <c r="G20" s="6" t="s">
        <v>179</v>
      </c>
      <c r="H20" s="8" t="s">
        <v>180</v>
      </c>
      <c r="I20" s="8">
        <v>34600710323</v>
      </c>
      <c r="J20" s="2" t="s">
        <v>113</v>
      </c>
      <c r="K20" s="2"/>
      <c r="L20" s="2"/>
      <c r="M20" s="2"/>
      <c r="N20" s="2"/>
    </row>
    <row r="21" spans="1:14" ht="14.25" customHeight="1">
      <c r="A21" s="6" t="s">
        <v>181</v>
      </c>
      <c r="B21" s="2">
        <v>6</v>
      </c>
      <c r="C21" s="2" t="s">
        <v>182</v>
      </c>
      <c r="D21" s="7">
        <v>0</v>
      </c>
      <c r="E21" s="6" t="s">
        <v>183</v>
      </c>
      <c r="F21" s="6" t="s">
        <v>184</v>
      </c>
      <c r="G21" s="6" t="s">
        <v>105</v>
      </c>
      <c r="H21" s="8" t="s">
        <v>185</v>
      </c>
      <c r="I21" s="8">
        <v>34649619989</v>
      </c>
      <c r="J21" s="2" t="s">
        <v>113</v>
      </c>
      <c r="K21" s="2"/>
      <c r="L21" s="2"/>
      <c r="M21" s="2"/>
      <c r="N21" s="2"/>
    </row>
    <row r="22" spans="1:14" ht="14.25" customHeight="1">
      <c r="A22" s="6" t="s">
        <v>186</v>
      </c>
      <c r="B22" s="2">
        <v>16</v>
      </c>
      <c r="C22" s="2" t="s">
        <v>187</v>
      </c>
      <c r="D22" s="7">
        <v>0</v>
      </c>
      <c r="E22" s="6" t="s">
        <v>188</v>
      </c>
      <c r="F22" s="6" t="s">
        <v>144</v>
      </c>
      <c r="G22" s="6" t="s">
        <v>189</v>
      </c>
      <c r="H22" s="8" t="s">
        <v>190</v>
      </c>
      <c r="I22" s="8">
        <v>0</v>
      </c>
      <c r="J22" s="2" t="s">
        <v>7</v>
      </c>
      <c r="K22" s="2"/>
      <c r="L22" s="2"/>
      <c r="M22" s="2"/>
      <c r="N22" s="2"/>
    </row>
    <row r="23" spans="1:14" ht="14.25" customHeight="1"/>
    <row r="24" spans="1:14" ht="14.25" customHeight="1"/>
    <row r="25" spans="1:14" ht="14.25" customHeight="1"/>
    <row r="26" spans="1:14" ht="14.25" customHeight="1"/>
    <row r="27" spans="1:14" ht="14.25" customHeight="1"/>
    <row r="28" spans="1:14" ht="14.25" customHeight="1"/>
    <row r="29" spans="1:14" ht="14.25" customHeight="1"/>
    <row r="30" spans="1:14" ht="14.25" customHeight="1"/>
    <row r="31" spans="1:14" ht="14.25" customHeight="1"/>
    <row r="32" spans="1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85"/>
  <sheetViews>
    <sheetView tabSelected="1" topLeftCell="G1" zoomScaleNormal="100" workbookViewId="0">
      <pane ySplit="1" topLeftCell="A2" activePane="bottomLeft" state="frozen"/>
      <selection pane="bottomLeft" activeCell="AA2" sqref="AA2"/>
    </sheetView>
  </sheetViews>
  <sheetFormatPr baseColWidth="10" defaultColWidth="14.44140625" defaultRowHeight="15" customHeight="1"/>
  <cols>
    <col min="1" max="1" width="19.109375" bestFit="1" customWidth="1"/>
    <col min="2" max="2" width="11.6640625" bestFit="1" customWidth="1"/>
    <col min="3" max="3" width="10.33203125" customWidth="1"/>
    <col min="4" max="4" width="4.6640625" customWidth="1"/>
    <col min="5" max="5" width="20.6640625" bestFit="1" customWidth="1"/>
    <col min="6" max="6" width="20.6640625" customWidth="1"/>
    <col min="7" max="7" width="4.44140625" bestFit="1" customWidth="1"/>
    <col min="8" max="8" width="9.33203125" bestFit="1" customWidth="1"/>
    <col min="9" max="9" width="5.6640625" bestFit="1" customWidth="1"/>
    <col min="10" max="10" width="8.88671875" customWidth="1"/>
    <col min="11" max="11" width="22.109375" customWidth="1"/>
    <col min="12" max="12" width="22.21875" customWidth="1"/>
    <col min="13" max="13" width="9" bestFit="1" customWidth="1"/>
    <col min="14" max="14" width="10.44140625" customWidth="1"/>
    <col min="15" max="15" width="9.44140625" customWidth="1"/>
    <col min="16" max="16" width="11.88671875" customWidth="1"/>
    <col min="17" max="17" width="8.33203125" bestFit="1" customWidth="1"/>
    <col min="18" max="18" width="13.6640625" bestFit="1" customWidth="1"/>
    <col min="19" max="19" width="19.88671875" customWidth="1"/>
    <col min="20" max="20" width="4.33203125" bestFit="1" customWidth="1"/>
    <col min="21" max="21" width="5.88671875" bestFit="1" customWidth="1"/>
    <col min="22" max="22" width="8.6640625" bestFit="1" customWidth="1"/>
    <col min="23" max="26" width="4.33203125" customWidth="1"/>
    <col min="27" max="27" width="7.33203125" bestFit="1" customWidth="1"/>
    <col min="28" max="28" width="4.5546875" customWidth="1"/>
    <col min="29" max="29" width="6.33203125" bestFit="1" customWidth="1"/>
    <col min="30" max="30" width="8.109375" bestFit="1" customWidth="1"/>
    <col min="31" max="31" width="7" bestFit="1" customWidth="1"/>
    <col min="32" max="32" width="5.88671875" bestFit="1" customWidth="1"/>
    <col min="33" max="33" width="6.5546875" bestFit="1" customWidth="1"/>
    <col min="34" max="34" width="11.44140625" customWidth="1"/>
    <col min="35" max="35" width="10" bestFit="1" customWidth="1"/>
    <col min="36" max="36" width="9.33203125" bestFit="1" customWidth="1"/>
    <col min="37" max="37" width="9.5546875" bestFit="1" customWidth="1"/>
    <col min="38" max="38" width="8.88671875" bestFit="1" customWidth="1"/>
    <col min="39" max="39" width="9" bestFit="1" customWidth="1"/>
    <col min="40" max="40" width="9.33203125" bestFit="1" customWidth="1"/>
    <col min="41" max="41" width="8.5546875" bestFit="1" customWidth="1"/>
    <col min="42" max="43" width="11.44140625" customWidth="1"/>
    <col min="45" max="45" width="34.88671875" bestFit="1" customWidth="1"/>
    <col min="47" max="47" width="27.5546875" bestFit="1" customWidth="1"/>
  </cols>
  <sheetData>
    <row r="1" spans="1:48" ht="14.25" customHeight="1" thickBot="1">
      <c r="E1" s="9" t="s">
        <v>191</v>
      </c>
      <c r="F1" s="10" t="s">
        <v>192</v>
      </c>
      <c r="G1" s="9" t="s">
        <v>193</v>
      </c>
      <c r="H1" s="9" t="s">
        <v>194</v>
      </c>
      <c r="I1" s="9" t="s">
        <v>195</v>
      </c>
      <c r="J1" s="9" t="s">
        <v>196</v>
      </c>
      <c r="K1" s="9" t="s">
        <v>197</v>
      </c>
      <c r="L1" s="11" t="s">
        <v>198</v>
      </c>
      <c r="M1" s="12" t="s">
        <v>199</v>
      </c>
      <c r="N1" s="11" t="s">
        <v>200</v>
      </c>
      <c r="O1" s="11" t="s">
        <v>201</v>
      </c>
      <c r="P1" s="13" t="s">
        <v>202</v>
      </c>
      <c r="R1" s="14" t="s">
        <v>203</v>
      </c>
      <c r="S1" s="14" t="s">
        <v>61</v>
      </c>
      <c r="T1" s="14" t="s">
        <v>204</v>
      </c>
      <c r="U1" s="14" t="s">
        <v>205</v>
      </c>
      <c r="V1" s="14" t="s">
        <v>1</v>
      </c>
      <c r="W1" s="88">
        <v>45470</v>
      </c>
      <c r="X1" s="89"/>
      <c r="Y1" s="89"/>
      <c r="Z1" s="90"/>
      <c r="AA1" s="15" t="s">
        <v>206</v>
      </c>
      <c r="AB1" s="16" t="s">
        <v>207</v>
      </c>
      <c r="AC1" s="17" t="s">
        <v>208</v>
      </c>
      <c r="AD1" s="18" t="s">
        <v>209</v>
      </c>
      <c r="AE1" s="19" t="s">
        <v>210</v>
      </c>
      <c r="AF1" s="17" t="s">
        <v>208</v>
      </c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1"/>
      <c r="AS1" s="22" t="s">
        <v>10</v>
      </c>
      <c r="AT1" s="22" t="s">
        <v>211</v>
      </c>
      <c r="AU1" s="22" t="s">
        <v>212</v>
      </c>
      <c r="AV1" s="23" t="s">
        <v>213</v>
      </c>
    </row>
    <row r="2" spans="1:48" ht="14.25" customHeight="1" thickBot="1">
      <c r="A2" s="24" t="s">
        <v>214</v>
      </c>
      <c r="B2" s="24">
        <v>110</v>
      </c>
      <c r="C2" s="25"/>
      <c r="E2" s="25" t="s">
        <v>206</v>
      </c>
      <c r="F2" s="24" t="s">
        <v>214</v>
      </c>
      <c r="G2" s="4">
        <v>2</v>
      </c>
      <c r="H2" s="4">
        <v>3</v>
      </c>
      <c r="I2" s="4">
        <v>480</v>
      </c>
      <c r="J2" s="4" t="e">
        <f>VLOOKUP(E2,R:Z,8,FALSE)</f>
        <v>#N/A</v>
      </c>
      <c r="K2">
        <v>3</v>
      </c>
      <c r="L2" s="26">
        <f t="shared" ref="L2:L7" si="0">(G2*$B$2)+(H2*$B$3)</f>
        <v>550</v>
      </c>
      <c r="M2" s="26">
        <f t="shared" ref="M2:M7" si="1">I2*$B$4</f>
        <v>52800</v>
      </c>
      <c r="N2" s="26" t="e">
        <f t="shared" ref="N2:N7" si="2">J2*$B$6</f>
        <v>#N/A</v>
      </c>
      <c r="O2" s="26">
        <f t="shared" ref="O2:O7" si="3">K2*$B$7</f>
        <v>90</v>
      </c>
      <c r="P2" s="26" t="e">
        <f t="shared" ref="P2:P7" si="4">SUM(L2:O2)</f>
        <v>#N/A</v>
      </c>
      <c r="R2" s="27" t="s">
        <v>215</v>
      </c>
      <c r="S2" s="28" t="str">
        <f>CONCATENATE(R2,T2,V2)</f>
        <v>IND. MASC.19+3.0/3.5</v>
      </c>
      <c r="T2" s="28" t="s">
        <v>6</v>
      </c>
      <c r="U2" s="2"/>
      <c r="V2" s="28" t="s">
        <v>216</v>
      </c>
      <c r="W2" s="29">
        <f t="shared" ref="W2:W40" si="5">COUNTIF($AA2:$AQ2,"X")</f>
        <v>0</v>
      </c>
      <c r="X2" s="29">
        <f t="shared" ref="X2:X40" si="6">COUNTIF($AA2:$AQ2,"Z")</f>
        <v>0</v>
      </c>
      <c r="Y2" s="30">
        <f t="shared" ref="Y2:Y40" si="7">COUNTIF($AA2:$AQ2,"Y")</f>
        <v>0</v>
      </c>
      <c r="Z2" s="31">
        <f t="shared" ref="Z2:Z7" si="8">SUM(W2:Y2)</f>
        <v>0</v>
      </c>
      <c r="AA2" s="32"/>
      <c r="AB2" s="32"/>
      <c r="AC2" s="32"/>
      <c r="AD2" s="32"/>
      <c r="AE2" s="32"/>
      <c r="AF2" s="32"/>
      <c r="AG2" s="20"/>
      <c r="AH2" s="20"/>
      <c r="AI2" s="20"/>
      <c r="AJ2" s="20"/>
      <c r="AK2" s="20"/>
      <c r="AL2" s="32"/>
      <c r="AM2" s="32"/>
      <c r="AN2" s="32"/>
      <c r="AO2" s="32"/>
      <c r="AP2" s="32"/>
      <c r="AQ2" s="33"/>
      <c r="AS2" t="s">
        <v>217</v>
      </c>
      <c r="AT2" s="34">
        <v>177.75</v>
      </c>
      <c r="AU2" t="s">
        <v>218</v>
      </c>
    </row>
    <row r="3" spans="1:48" ht="14.25" customHeight="1" thickBot="1">
      <c r="A3" s="24" t="s">
        <v>219</v>
      </c>
      <c r="B3" s="24">
        <v>110</v>
      </c>
      <c r="E3" s="24" t="s">
        <v>220</v>
      </c>
      <c r="F3" s="24" t="s">
        <v>219</v>
      </c>
      <c r="G3" s="4">
        <v>0</v>
      </c>
      <c r="H3" s="4" t="e">
        <f>VLOOKUP(E3,R:Z,8,FALSE)</f>
        <v>#N/A</v>
      </c>
      <c r="I3" s="4">
        <v>225</v>
      </c>
      <c r="J3" s="4" t="e">
        <f>VLOOKUP(E3,R:Z,8,FALSE)</f>
        <v>#N/A</v>
      </c>
      <c r="K3">
        <v>0</v>
      </c>
      <c r="L3" s="26" t="e">
        <f t="shared" si="0"/>
        <v>#N/A</v>
      </c>
      <c r="M3" s="26">
        <f t="shared" si="1"/>
        <v>24750</v>
      </c>
      <c r="N3" s="26" t="e">
        <f t="shared" si="2"/>
        <v>#N/A</v>
      </c>
      <c r="O3" s="26">
        <f t="shared" si="3"/>
        <v>0</v>
      </c>
      <c r="P3" s="26" t="e">
        <f t="shared" ref="P3" si="9">SUM(L3:O3)</f>
        <v>#N/A</v>
      </c>
      <c r="R3" s="27" t="s">
        <v>215</v>
      </c>
      <c r="S3" s="28" t="str">
        <f t="shared" ref="S3:S40" si="10">CONCATENATE(R3,T3,V3)</f>
        <v>IND. MASC.19+4.0/4.5</v>
      </c>
      <c r="T3" s="2" t="s">
        <v>6</v>
      </c>
      <c r="U3" s="2"/>
      <c r="V3" s="2" t="s">
        <v>221</v>
      </c>
      <c r="W3" s="29">
        <f t="shared" si="5"/>
        <v>0</v>
      </c>
      <c r="X3" s="29">
        <f t="shared" si="6"/>
        <v>0</v>
      </c>
      <c r="Y3" s="30">
        <f t="shared" si="7"/>
        <v>0</v>
      </c>
      <c r="Z3" s="35">
        <f t="shared" si="8"/>
        <v>0</v>
      </c>
      <c r="AA3" s="32"/>
      <c r="AB3" s="36"/>
      <c r="AC3" s="32"/>
      <c r="AD3" s="36"/>
      <c r="AE3" s="32"/>
      <c r="AF3" s="32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7"/>
      <c r="AS3" t="s">
        <v>222</v>
      </c>
      <c r="AT3" s="34">
        <v>417</v>
      </c>
      <c r="AU3" t="s">
        <v>223</v>
      </c>
      <c r="AV3" t="s">
        <v>224</v>
      </c>
    </row>
    <row r="4" spans="1:48" ht="14.25" customHeight="1" thickBot="1">
      <c r="A4" s="38" t="s">
        <v>225</v>
      </c>
      <c r="B4" s="38">
        <v>110</v>
      </c>
      <c r="E4" s="25" t="s">
        <v>207</v>
      </c>
      <c r="F4" s="24" t="s">
        <v>225</v>
      </c>
      <c r="G4" s="4">
        <v>0</v>
      </c>
      <c r="H4" s="4" t="e">
        <f>VLOOKUP(E4,R:Z,8,FALSE)</f>
        <v>#N/A</v>
      </c>
      <c r="I4" s="4"/>
      <c r="J4" s="4" t="e">
        <f>VLOOKUP(E4,R:Z,8,FALSE)</f>
        <v>#N/A</v>
      </c>
      <c r="K4">
        <v>0</v>
      </c>
      <c r="L4" s="26" t="e">
        <f t="shared" si="0"/>
        <v>#N/A</v>
      </c>
      <c r="M4" s="26">
        <f t="shared" si="1"/>
        <v>0</v>
      </c>
      <c r="N4" s="26" t="e">
        <f t="shared" si="2"/>
        <v>#N/A</v>
      </c>
      <c r="O4" s="26">
        <f t="shared" si="3"/>
        <v>0</v>
      </c>
      <c r="P4" s="26" t="e">
        <f t="shared" ref="P4:P6" si="11">SUM(L4:O4)</f>
        <v>#N/A</v>
      </c>
      <c r="R4" s="27" t="s">
        <v>215</v>
      </c>
      <c r="S4" s="28" t="str">
        <f t="shared" si="10"/>
        <v>IND. MASC.19+5.0</v>
      </c>
      <c r="T4" s="2" t="s">
        <v>6</v>
      </c>
      <c r="U4" s="2"/>
      <c r="V4" s="2" t="s">
        <v>38</v>
      </c>
      <c r="W4" s="29">
        <f t="shared" si="5"/>
        <v>0</v>
      </c>
      <c r="X4" s="29">
        <f t="shared" si="6"/>
        <v>0</v>
      </c>
      <c r="Y4" s="30">
        <f t="shared" si="7"/>
        <v>0</v>
      </c>
      <c r="Z4" s="35">
        <f t="shared" si="8"/>
        <v>0</v>
      </c>
      <c r="AA4" s="32"/>
      <c r="AB4" s="36"/>
      <c r="AC4" s="32"/>
      <c r="AD4" s="36"/>
      <c r="AE4" s="32"/>
      <c r="AF4" s="32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7"/>
      <c r="AS4" t="s">
        <v>226</v>
      </c>
      <c r="AT4" s="34">
        <v>90</v>
      </c>
      <c r="AU4" t="s">
        <v>227</v>
      </c>
    </row>
    <row r="5" spans="1:48" ht="14.25" customHeight="1" thickBot="1">
      <c r="A5" s="24" t="s">
        <v>228</v>
      </c>
      <c r="B5" s="39">
        <v>110</v>
      </c>
      <c r="E5" s="17" t="s">
        <v>229</v>
      </c>
      <c r="F5" s="24" t="s">
        <v>228</v>
      </c>
      <c r="G5" s="4">
        <v>0</v>
      </c>
      <c r="H5" s="4" t="e">
        <f>VLOOKUP(E5,R:Z,8,FALSE)</f>
        <v>#N/A</v>
      </c>
      <c r="I5" s="4">
        <v>300</v>
      </c>
      <c r="J5" s="4" t="e">
        <f>VLOOKUP(E5,R:Z,8,FALSE)</f>
        <v>#N/A</v>
      </c>
      <c r="K5">
        <v>0</v>
      </c>
      <c r="L5" s="26" t="e">
        <f t="shared" si="0"/>
        <v>#N/A</v>
      </c>
      <c r="M5" s="26">
        <f t="shared" si="1"/>
        <v>33000</v>
      </c>
      <c r="N5" s="26" t="e">
        <f t="shared" si="2"/>
        <v>#N/A</v>
      </c>
      <c r="O5" s="26">
        <f t="shared" si="3"/>
        <v>0</v>
      </c>
      <c r="P5" s="26" t="e">
        <f t="shared" si="11"/>
        <v>#N/A</v>
      </c>
      <c r="R5" s="27" t="s">
        <v>215</v>
      </c>
      <c r="S5" s="28" t="str">
        <f t="shared" si="10"/>
        <v>IND. MASC.50+3.0/3.5</v>
      </c>
      <c r="T5" s="2" t="s">
        <v>24</v>
      </c>
      <c r="U5" s="2"/>
      <c r="V5" s="28" t="s">
        <v>216</v>
      </c>
      <c r="W5" s="29">
        <f t="shared" si="5"/>
        <v>0</v>
      </c>
      <c r="X5" s="29">
        <f t="shared" si="6"/>
        <v>0</v>
      </c>
      <c r="Y5" s="30">
        <f t="shared" si="7"/>
        <v>0</v>
      </c>
      <c r="Z5" s="35">
        <f t="shared" si="8"/>
        <v>0</v>
      </c>
      <c r="AA5" s="32"/>
      <c r="AB5" s="36"/>
      <c r="AC5" s="32"/>
      <c r="AD5" s="36"/>
      <c r="AE5" s="32"/>
      <c r="AF5" s="32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7"/>
      <c r="AS5" t="s">
        <v>141</v>
      </c>
      <c r="AT5" s="34">
        <v>491</v>
      </c>
      <c r="AU5" t="s">
        <v>230</v>
      </c>
    </row>
    <row r="6" spans="1:48" ht="14.25" customHeight="1" thickBot="1">
      <c r="A6" s="38" t="s">
        <v>231</v>
      </c>
      <c r="B6" s="38">
        <v>79</v>
      </c>
      <c r="E6" s="17" t="s">
        <v>209</v>
      </c>
      <c r="F6" s="24">
        <v>0</v>
      </c>
      <c r="G6" s="4">
        <v>0</v>
      </c>
      <c r="H6" s="4" t="e">
        <f>VLOOKUP(E6,R:Z,8,FALSE)</f>
        <v>#N/A</v>
      </c>
      <c r="J6" s="4" t="e">
        <f>VLOOKUP(E6,R:Z,8,FALSE)</f>
        <v>#N/A</v>
      </c>
      <c r="K6">
        <v>0</v>
      </c>
      <c r="L6" s="26" t="e">
        <f t="shared" si="0"/>
        <v>#N/A</v>
      </c>
      <c r="M6" s="26">
        <f t="shared" si="1"/>
        <v>0</v>
      </c>
      <c r="N6" s="26" t="e">
        <f t="shared" si="2"/>
        <v>#N/A</v>
      </c>
      <c r="O6" s="26">
        <f t="shared" si="3"/>
        <v>0</v>
      </c>
      <c r="P6" s="26" t="e">
        <f t="shared" si="11"/>
        <v>#N/A</v>
      </c>
      <c r="R6" s="27" t="s">
        <v>215</v>
      </c>
      <c r="S6" s="28" t="str">
        <f t="shared" si="10"/>
        <v>IND. MASC.50+4.0/4.5</v>
      </c>
      <c r="T6" s="2" t="s">
        <v>24</v>
      </c>
      <c r="U6" s="2"/>
      <c r="V6" s="2" t="s">
        <v>221</v>
      </c>
      <c r="W6" s="29">
        <f t="shared" si="5"/>
        <v>0</v>
      </c>
      <c r="X6" s="29">
        <f t="shared" si="6"/>
        <v>0</v>
      </c>
      <c r="Y6" s="30">
        <f t="shared" si="7"/>
        <v>0</v>
      </c>
      <c r="Z6" s="35">
        <f t="shared" ref="Z6" si="12">SUM(W6:Y6)</f>
        <v>0</v>
      </c>
      <c r="AA6" s="32"/>
      <c r="AB6" s="36"/>
      <c r="AC6" s="32"/>
      <c r="AD6" s="36"/>
      <c r="AE6" s="32"/>
      <c r="AF6" s="32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7"/>
    </row>
    <row r="7" spans="1:48" ht="14.25" customHeight="1" thickBot="1">
      <c r="A7" s="38" t="s">
        <v>232</v>
      </c>
      <c r="B7" s="38">
        <v>30</v>
      </c>
      <c r="E7" s="25" t="s">
        <v>210</v>
      </c>
      <c r="F7" s="24">
        <v>0</v>
      </c>
      <c r="G7" s="4">
        <v>0</v>
      </c>
      <c r="H7" s="25">
        <v>0</v>
      </c>
      <c r="J7" s="4"/>
      <c r="K7">
        <v>0</v>
      </c>
      <c r="L7" s="26">
        <f t="shared" si="0"/>
        <v>0</v>
      </c>
      <c r="M7" s="26">
        <f t="shared" si="1"/>
        <v>0</v>
      </c>
      <c r="N7" s="26">
        <f t="shared" si="2"/>
        <v>0</v>
      </c>
      <c r="O7" s="26">
        <f t="shared" si="3"/>
        <v>0</v>
      </c>
      <c r="P7" s="26">
        <f t="shared" si="4"/>
        <v>0</v>
      </c>
      <c r="R7" s="27" t="s">
        <v>215</v>
      </c>
      <c r="S7" s="28" t="str">
        <f t="shared" si="10"/>
        <v>IND. MASC.50+5.0</v>
      </c>
      <c r="T7" s="2" t="s">
        <v>24</v>
      </c>
      <c r="U7" s="2"/>
      <c r="V7" s="2" t="s">
        <v>38</v>
      </c>
      <c r="W7" s="29">
        <f t="shared" si="5"/>
        <v>0</v>
      </c>
      <c r="X7" s="29">
        <f t="shared" si="6"/>
        <v>0</v>
      </c>
      <c r="Y7" s="30">
        <f t="shared" si="7"/>
        <v>0</v>
      </c>
      <c r="Z7" s="35">
        <f t="shared" si="8"/>
        <v>0</v>
      </c>
      <c r="AA7" s="32"/>
      <c r="AB7" s="36"/>
      <c r="AC7" s="32"/>
      <c r="AD7" s="36"/>
      <c r="AE7" s="32"/>
      <c r="AF7" s="32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7"/>
    </row>
    <row r="8" spans="1:48" ht="14.25" customHeight="1" thickBot="1">
      <c r="A8" s="24" t="s">
        <v>233</v>
      </c>
      <c r="B8" s="24">
        <v>0.26</v>
      </c>
      <c r="L8" s="26" t="e">
        <f>SUM(L2:L7)</f>
        <v>#N/A</v>
      </c>
      <c r="M8" s="26">
        <f>SUM(M2:M7)</f>
        <v>110550</v>
      </c>
      <c r="N8" s="26" t="e">
        <f>SUM(N2:N7)</f>
        <v>#N/A</v>
      </c>
      <c r="O8" s="26">
        <f>SUM(O2:O7)</f>
        <v>90</v>
      </c>
      <c r="P8" s="26" t="e">
        <f>SUM(P2:P7)</f>
        <v>#N/A</v>
      </c>
      <c r="R8" s="40" t="s">
        <v>234</v>
      </c>
      <c r="S8" s="28" t="str">
        <f t="shared" si="10"/>
        <v>IND. FEM.19+3.0/3.5</v>
      </c>
      <c r="T8" s="28" t="s">
        <v>6</v>
      </c>
      <c r="U8" s="2"/>
      <c r="V8" s="28" t="s">
        <v>216</v>
      </c>
      <c r="W8" s="41">
        <f t="shared" si="5"/>
        <v>0</v>
      </c>
      <c r="X8" s="41">
        <f t="shared" si="6"/>
        <v>0</v>
      </c>
      <c r="Y8" s="42">
        <f t="shared" si="7"/>
        <v>0</v>
      </c>
      <c r="Z8" s="43">
        <f t="shared" ref="Z8:Z11" si="13">SUM(W8:Y8)</f>
        <v>0</v>
      </c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3"/>
    </row>
    <row r="9" spans="1:48" ht="14.25" customHeight="1" thickBot="1">
      <c r="A9" s="24" t="s">
        <v>200</v>
      </c>
      <c r="B9" s="24">
        <v>26.67</v>
      </c>
      <c r="E9" t="s">
        <v>287</v>
      </c>
      <c r="F9" s="44" t="s">
        <v>235</v>
      </c>
      <c r="G9" s="44" t="s">
        <v>236</v>
      </c>
      <c r="H9" s="44" t="s">
        <v>237</v>
      </c>
      <c r="R9" s="40" t="s">
        <v>234</v>
      </c>
      <c r="S9" s="28" t="str">
        <f t="shared" si="10"/>
        <v>IND. FEM.19+4.0/4.5</v>
      </c>
      <c r="T9" s="2" t="s">
        <v>6</v>
      </c>
      <c r="U9" s="2"/>
      <c r="V9" s="2" t="s">
        <v>221</v>
      </c>
      <c r="W9" s="41">
        <f t="shared" si="5"/>
        <v>0</v>
      </c>
      <c r="X9" s="41">
        <f t="shared" si="6"/>
        <v>0</v>
      </c>
      <c r="Y9" s="42">
        <f t="shared" si="7"/>
        <v>0</v>
      </c>
      <c r="Z9" s="45">
        <f t="shared" si="13"/>
        <v>0</v>
      </c>
      <c r="AA9" s="32"/>
      <c r="AB9" s="36"/>
      <c r="AC9" s="32"/>
      <c r="AD9" s="36"/>
      <c r="AE9" s="32"/>
      <c r="AF9" s="32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7"/>
    </row>
    <row r="10" spans="1:48" ht="14.25" customHeight="1" thickBot="1">
      <c r="A10" s="24" t="s">
        <v>201</v>
      </c>
      <c r="B10" s="24">
        <v>45</v>
      </c>
      <c r="E10" t="s">
        <v>238</v>
      </c>
      <c r="F10">
        <v>2</v>
      </c>
      <c r="G10">
        <f>VLOOKUP(E10,S:Z,8,FALSE)</f>
        <v>0</v>
      </c>
      <c r="H10">
        <f t="shared" ref="H10:H39" si="14">F10-G10</f>
        <v>2</v>
      </c>
      <c r="R10" s="40" t="s">
        <v>234</v>
      </c>
      <c r="S10" s="28" t="str">
        <f t="shared" si="10"/>
        <v>IND. FEM.19+5.0</v>
      </c>
      <c r="T10" s="2" t="s">
        <v>6</v>
      </c>
      <c r="U10" s="2"/>
      <c r="V10" s="2" t="s">
        <v>38</v>
      </c>
      <c r="W10" s="41">
        <f t="shared" si="5"/>
        <v>0</v>
      </c>
      <c r="X10" s="41">
        <f t="shared" si="6"/>
        <v>0</v>
      </c>
      <c r="Y10" s="42">
        <f t="shared" si="7"/>
        <v>0</v>
      </c>
      <c r="Z10" s="43">
        <f t="shared" si="13"/>
        <v>0</v>
      </c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3"/>
    </row>
    <row r="11" spans="1:48" ht="14.25" customHeight="1" thickBot="1">
      <c r="A11" s="38"/>
      <c r="B11" s="38"/>
      <c r="E11" t="s">
        <v>239</v>
      </c>
      <c r="F11">
        <v>2</v>
      </c>
      <c r="G11">
        <f>VLOOKUP(E11,S:Z,8,FALSE)</f>
        <v>0</v>
      </c>
      <c r="H11">
        <f t="shared" si="14"/>
        <v>2</v>
      </c>
      <c r="O11" s="46"/>
      <c r="P11" s="47"/>
      <c r="R11" s="40" t="s">
        <v>234</v>
      </c>
      <c r="S11" s="28" t="str">
        <f t="shared" si="10"/>
        <v>IND. FEM.50+3.0/3.5</v>
      </c>
      <c r="T11" s="2" t="s">
        <v>24</v>
      </c>
      <c r="U11" s="2"/>
      <c r="V11" s="28" t="s">
        <v>216</v>
      </c>
      <c r="W11" s="41">
        <f t="shared" si="5"/>
        <v>0</v>
      </c>
      <c r="X11" s="41">
        <f t="shared" si="6"/>
        <v>0</v>
      </c>
      <c r="Y11" s="42">
        <f t="shared" si="7"/>
        <v>0</v>
      </c>
      <c r="Z11" s="45">
        <f t="shared" si="13"/>
        <v>0</v>
      </c>
      <c r="AA11" s="32"/>
      <c r="AB11" s="36"/>
      <c r="AC11" s="32"/>
      <c r="AD11" s="36"/>
      <c r="AE11" s="32"/>
      <c r="AF11" s="32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7"/>
    </row>
    <row r="12" spans="1:48" ht="14.25" customHeight="1" thickBot="1">
      <c r="A12" s="24" t="s">
        <v>240</v>
      </c>
      <c r="B12" s="24" t="s">
        <v>241</v>
      </c>
      <c r="E12" t="s">
        <v>242</v>
      </c>
      <c r="F12">
        <v>2</v>
      </c>
      <c r="G12">
        <f>VLOOKUP(E12,S:Z,8,FALSE)</f>
        <v>0</v>
      </c>
      <c r="H12">
        <f t="shared" si="14"/>
        <v>2</v>
      </c>
      <c r="N12" t="s">
        <v>380</v>
      </c>
      <c r="O12" s="48" t="s">
        <v>243</v>
      </c>
      <c r="P12" s="49"/>
      <c r="R12" s="40" t="s">
        <v>234</v>
      </c>
      <c r="S12" s="28" t="str">
        <f t="shared" si="10"/>
        <v>IND. FEM.50+4.0/4.5</v>
      </c>
      <c r="T12" s="2" t="s">
        <v>24</v>
      </c>
      <c r="U12" s="2"/>
      <c r="V12" s="2" t="s">
        <v>221</v>
      </c>
      <c r="W12" s="41">
        <f t="shared" si="5"/>
        <v>0</v>
      </c>
      <c r="X12" s="41">
        <f t="shared" si="6"/>
        <v>0</v>
      </c>
      <c r="Y12" s="42">
        <f t="shared" si="7"/>
        <v>0</v>
      </c>
      <c r="Z12" s="43">
        <f t="shared" ref="Z12:Z40" si="15">SUM(W12:Y12)</f>
        <v>0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3"/>
    </row>
    <row r="13" spans="1:48" ht="14.25" customHeight="1" thickBot="1">
      <c r="A13" s="24" t="s">
        <v>244</v>
      </c>
      <c r="B13" s="24" t="s">
        <v>241</v>
      </c>
      <c r="E13" t="s">
        <v>245</v>
      </c>
      <c r="F13">
        <v>2</v>
      </c>
      <c r="G13">
        <f>VLOOKUP(E13,S:Z,8,FALSE)</f>
        <v>0</v>
      </c>
      <c r="H13">
        <f t="shared" si="14"/>
        <v>2</v>
      </c>
      <c r="N13" t="s">
        <v>381</v>
      </c>
      <c r="O13" s="48" t="s">
        <v>246</v>
      </c>
      <c r="P13" s="49"/>
      <c r="R13" s="40" t="s">
        <v>234</v>
      </c>
      <c r="S13" s="28" t="str">
        <f t="shared" si="10"/>
        <v>IND. FEM.50+5.0</v>
      </c>
      <c r="T13" s="2" t="s">
        <v>24</v>
      </c>
      <c r="U13" s="2"/>
      <c r="V13" s="2" t="s">
        <v>38</v>
      </c>
      <c r="W13" s="41">
        <f t="shared" si="5"/>
        <v>0</v>
      </c>
      <c r="X13" s="41">
        <f t="shared" si="6"/>
        <v>0</v>
      </c>
      <c r="Y13" s="42">
        <f t="shared" si="7"/>
        <v>0</v>
      </c>
      <c r="Z13" s="45">
        <f t="shared" si="15"/>
        <v>0</v>
      </c>
      <c r="AA13" s="32"/>
      <c r="AB13" s="36"/>
      <c r="AC13" s="32"/>
      <c r="AD13" s="36"/>
      <c r="AE13" s="32"/>
      <c r="AF13" s="32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7"/>
    </row>
    <row r="14" spans="1:48" ht="14.25" customHeight="1" thickBot="1">
      <c r="A14" s="24" t="s">
        <v>247</v>
      </c>
      <c r="B14" s="24">
        <v>1</v>
      </c>
      <c r="E14" t="s">
        <v>248</v>
      </c>
      <c r="F14">
        <v>2</v>
      </c>
      <c r="G14">
        <f>VLOOKUP(E14,S:Z,8,FALSE)</f>
        <v>0</v>
      </c>
      <c r="H14">
        <f t="shared" si="14"/>
        <v>2</v>
      </c>
      <c r="N14" t="s">
        <v>382</v>
      </c>
      <c r="O14" s="48" t="s">
        <v>249</v>
      </c>
      <c r="P14" s="47"/>
      <c r="R14" s="50" t="s">
        <v>250</v>
      </c>
      <c r="S14" s="28" t="str">
        <f>CONCATENATE(R14,T14,V14)</f>
        <v>DOB. MASC.13+CADETE</v>
      </c>
      <c r="T14" s="2" t="s">
        <v>365</v>
      </c>
      <c r="U14" s="2"/>
      <c r="V14" s="28" t="s">
        <v>366</v>
      </c>
      <c r="W14" s="51">
        <f>COUNTIF($AA14:$AQ14,"X")</f>
        <v>0</v>
      </c>
      <c r="X14" s="51">
        <f>COUNTIF($AA14:$AQ14,"Z")</f>
        <v>0</v>
      </c>
      <c r="Y14" s="52">
        <f>COUNTIF($AA14:$AQ14,"Y")</f>
        <v>0</v>
      </c>
      <c r="Z14" s="54">
        <f t="shared" ref="Z14:Z16" si="16">SUM(W14:Y14)</f>
        <v>0</v>
      </c>
      <c r="AA14" s="32"/>
      <c r="AB14" s="36"/>
      <c r="AC14" s="32"/>
      <c r="AD14" s="36"/>
      <c r="AE14" s="32"/>
      <c r="AF14" s="32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7"/>
    </row>
    <row r="15" spans="1:48" ht="14.25" customHeight="1" thickBot="1">
      <c r="A15" s="24" t="s">
        <v>251</v>
      </c>
      <c r="B15" s="24" t="s">
        <v>241</v>
      </c>
      <c r="E15" t="s">
        <v>252</v>
      </c>
      <c r="F15">
        <v>2</v>
      </c>
      <c r="G15">
        <f>VLOOKUP(E15,S:Z,8,FALSE)</f>
        <v>0</v>
      </c>
      <c r="H15">
        <f t="shared" si="14"/>
        <v>2</v>
      </c>
      <c r="R15" s="50" t="s">
        <v>250</v>
      </c>
      <c r="S15" s="28" t="str">
        <f>CONCATENATE(R15,T15,V15)</f>
        <v>DOB. MASC.13-INFANTIL</v>
      </c>
      <c r="T15" s="2" t="s">
        <v>367</v>
      </c>
      <c r="U15" s="2"/>
      <c r="V15" s="2" t="s">
        <v>368</v>
      </c>
      <c r="W15" s="51">
        <f>COUNTIF($AA15:$AQ15,"X")</f>
        <v>0</v>
      </c>
      <c r="X15" s="51">
        <f>COUNTIF($AA15:$AQ15,"Z")</f>
        <v>0</v>
      </c>
      <c r="Y15" s="52">
        <f>COUNTIF($AA15:$AQ15,"Y")</f>
        <v>0</v>
      </c>
      <c r="Z15" s="54">
        <f t="shared" si="16"/>
        <v>0</v>
      </c>
      <c r="AA15" s="32"/>
      <c r="AB15" s="36"/>
      <c r="AC15" s="32"/>
      <c r="AD15" s="36"/>
      <c r="AE15" s="32"/>
      <c r="AF15" s="32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7"/>
    </row>
    <row r="16" spans="1:48" ht="14.25" customHeight="1" thickBot="1">
      <c r="A16" s="24" t="s">
        <v>253</v>
      </c>
      <c r="B16" s="24" t="s">
        <v>241</v>
      </c>
      <c r="E16" t="s">
        <v>254</v>
      </c>
      <c r="F16">
        <v>2</v>
      </c>
      <c r="G16">
        <f>VLOOKUP(E16,S:Z,8,FALSE)</f>
        <v>0</v>
      </c>
      <c r="H16">
        <f t="shared" si="14"/>
        <v>2</v>
      </c>
      <c r="L16" s="55" t="s">
        <v>255</v>
      </c>
      <c r="M16" s="55" t="s">
        <v>256</v>
      </c>
      <c r="N16" s="55" t="s">
        <v>257</v>
      </c>
      <c r="O16" s="55" t="s">
        <v>258</v>
      </c>
      <c r="P16" s="55"/>
      <c r="R16" s="50" t="s">
        <v>250</v>
      </c>
      <c r="S16" s="28" t="str">
        <f>CONCATENATE(R16,T16,V16)</f>
        <v>DOB. MASC.16+JUVENIL</v>
      </c>
      <c r="T16" s="2" t="s">
        <v>369</v>
      </c>
      <c r="U16" s="2"/>
      <c r="V16" s="2" t="s">
        <v>370</v>
      </c>
      <c r="W16" s="51">
        <f>COUNTIF($AA16:$AQ16,"X")</f>
        <v>0</v>
      </c>
      <c r="X16" s="51">
        <f>COUNTIF($AA16:$AQ16,"Z")</f>
        <v>0</v>
      </c>
      <c r="Y16" s="52">
        <f>COUNTIF($AA16:$AQ16,"Y")</f>
        <v>0</v>
      </c>
      <c r="Z16" s="54">
        <f t="shared" si="16"/>
        <v>0</v>
      </c>
      <c r="AA16" s="32"/>
      <c r="AB16" s="36"/>
      <c r="AC16" s="32"/>
      <c r="AD16" s="36"/>
      <c r="AE16" s="32"/>
      <c r="AF16" s="32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7"/>
    </row>
    <row r="17" spans="1:43" ht="14.25" customHeight="1" thickBot="1">
      <c r="A17" s="24" t="s">
        <v>259</v>
      </c>
      <c r="B17" s="24" t="s">
        <v>260</v>
      </c>
      <c r="E17" t="s">
        <v>261</v>
      </c>
      <c r="F17">
        <v>2</v>
      </c>
      <c r="G17">
        <f>VLOOKUP(E17,S:Z,8,FALSE)</f>
        <v>0</v>
      </c>
      <c r="H17">
        <f t="shared" si="14"/>
        <v>2</v>
      </c>
      <c r="L17" s="55" t="s">
        <v>353</v>
      </c>
      <c r="M17" s="56">
        <v>40</v>
      </c>
      <c r="N17" s="57">
        <f>VLOOKUP(L17,Hoja1!A34:B39,2,FALSE)-N20</f>
        <v>24</v>
      </c>
      <c r="O17" s="56">
        <f>(N17*M17)</f>
        <v>960</v>
      </c>
      <c r="P17" s="56"/>
      <c r="R17" s="50" t="s">
        <v>250</v>
      </c>
      <c r="S17" s="28" t="str">
        <f t="shared" si="10"/>
        <v>DOB. MASC.19+3.0/3.5</v>
      </c>
      <c r="T17" s="28" t="s">
        <v>6</v>
      </c>
      <c r="U17" s="28"/>
      <c r="V17" s="28" t="s">
        <v>216</v>
      </c>
      <c r="W17" s="51">
        <f t="shared" si="5"/>
        <v>0</v>
      </c>
      <c r="X17" s="51">
        <f t="shared" si="6"/>
        <v>0</v>
      </c>
      <c r="Y17" s="52">
        <f t="shared" si="7"/>
        <v>0</v>
      </c>
      <c r="Z17" s="53">
        <f t="shared" si="15"/>
        <v>0</v>
      </c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3"/>
    </row>
    <row r="18" spans="1:43" ht="14.25" customHeight="1" thickBot="1">
      <c r="A18" s="24" t="s">
        <v>262</v>
      </c>
      <c r="B18" s="24">
        <v>2</v>
      </c>
      <c r="E18" t="s">
        <v>263</v>
      </c>
      <c r="F18">
        <v>2</v>
      </c>
      <c r="G18">
        <f>VLOOKUP(E18,S:Z,8,FALSE)</f>
        <v>0</v>
      </c>
      <c r="H18">
        <f t="shared" si="14"/>
        <v>2</v>
      </c>
      <c r="L18" s="55" t="s">
        <v>38</v>
      </c>
      <c r="M18" s="56">
        <v>60</v>
      </c>
      <c r="N18" s="57">
        <f>VLOOKUP(L18,Hoja1!A35:B40,2,FALSE)-N19</f>
        <v>6</v>
      </c>
      <c r="O18" s="56">
        <f t="shared" ref="O18:O20" si="17">(N18*M18)</f>
        <v>360</v>
      </c>
      <c r="P18" s="56"/>
      <c r="R18" s="50" t="s">
        <v>250</v>
      </c>
      <c r="S18" s="28" t="str">
        <f t="shared" si="10"/>
        <v>DOB. MASC.19+4.0/4.5</v>
      </c>
      <c r="T18" s="2" t="s">
        <v>6</v>
      </c>
      <c r="U18" s="2"/>
      <c r="V18" s="2" t="s">
        <v>221</v>
      </c>
      <c r="W18" s="51">
        <f t="shared" si="5"/>
        <v>0</v>
      </c>
      <c r="X18" s="51">
        <f t="shared" si="6"/>
        <v>0</v>
      </c>
      <c r="Y18" s="52">
        <f t="shared" si="7"/>
        <v>0</v>
      </c>
      <c r="Z18" s="54">
        <f t="shared" si="15"/>
        <v>0</v>
      </c>
      <c r="AA18" s="32"/>
      <c r="AB18" s="36"/>
      <c r="AC18" s="32"/>
      <c r="AD18" s="36"/>
      <c r="AE18" s="32"/>
      <c r="AF18" s="32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7"/>
    </row>
    <row r="19" spans="1:43" ht="14.25" customHeight="1" thickBot="1">
      <c r="E19" t="s">
        <v>264</v>
      </c>
      <c r="F19">
        <v>2</v>
      </c>
      <c r="G19">
        <f>VLOOKUP(E19,S:Z,8,FALSE)</f>
        <v>0</v>
      </c>
      <c r="H19">
        <f t="shared" si="14"/>
        <v>2</v>
      </c>
      <c r="L19" s="55" t="s">
        <v>363</v>
      </c>
      <c r="M19" s="56">
        <v>15</v>
      </c>
      <c r="N19" s="57">
        <f>Hoja3!D2</f>
        <v>5</v>
      </c>
      <c r="O19" s="56">
        <f t="shared" si="17"/>
        <v>75</v>
      </c>
      <c r="P19" s="56"/>
      <c r="R19" s="50" t="s">
        <v>250</v>
      </c>
      <c r="S19" s="28" t="str">
        <f t="shared" si="10"/>
        <v>DOB. MASC.19+5.0</v>
      </c>
      <c r="T19" s="2" t="s">
        <v>6</v>
      </c>
      <c r="U19" s="2"/>
      <c r="V19" s="2" t="s">
        <v>38</v>
      </c>
      <c r="W19" s="51">
        <f t="shared" ref="W19:W27" si="18">COUNTIF($AA19:$AQ19,"X")</f>
        <v>0</v>
      </c>
      <c r="X19" s="51">
        <f t="shared" ref="X19:X27" si="19">COUNTIF($AA19:$AQ19,"Z")</f>
        <v>0</v>
      </c>
      <c r="Y19" s="52">
        <f t="shared" ref="Y19:Y27" si="20">COUNTIF($AA19:$AQ19,"Y")</f>
        <v>0</v>
      </c>
      <c r="Z19" s="54">
        <f t="shared" si="15"/>
        <v>0</v>
      </c>
      <c r="AA19" s="32"/>
      <c r="AB19" s="36"/>
      <c r="AC19" s="32"/>
      <c r="AD19" s="36"/>
      <c r="AE19" s="32"/>
      <c r="AF19" s="32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7"/>
    </row>
    <row r="20" spans="1:43" ht="14.25" customHeight="1" thickBot="1">
      <c r="E20" t="s">
        <v>265</v>
      </c>
      <c r="F20">
        <v>2</v>
      </c>
      <c r="G20">
        <f>VLOOKUP(E20,S:Z,8,FALSE)</f>
        <v>0</v>
      </c>
      <c r="H20">
        <f t="shared" si="14"/>
        <v>2</v>
      </c>
      <c r="L20" s="55" t="s">
        <v>364</v>
      </c>
      <c r="M20" s="56">
        <v>15</v>
      </c>
      <c r="N20" s="57">
        <f>Hoja3!D3</f>
        <v>21</v>
      </c>
      <c r="O20" s="56">
        <f t="shared" si="17"/>
        <v>315</v>
      </c>
      <c r="P20" s="56"/>
      <c r="R20" s="50" t="s">
        <v>250</v>
      </c>
      <c r="S20" s="28" t="str">
        <f t="shared" si="10"/>
        <v>DOB. MASC.50+3.0/3.5</v>
      </c>
      <c r="T20" s="2" t="s">
        <v>24</v>
      </c>
      <c r="U20" s="2"/>
      <c r="V20" s="28" t="s">
        <v>216</v>
      </c>
      <c r="W20" s="51">
        <f t="shared" si="18"/>
        <v>0</v>
      </c>
      <c r="X20" s="51">
        <f t="shared" si="19"/>
        <v>0</v>
      </c>
      <c r="Y20" s="52">
        <f t="shared" si="20"/>
        <v>0</v>
      </c>
      <c r="Z20" s="54">
        <f t="shared" si="15"/>
        <v>0</v>
      </c>
      <c r="AA20" s="32"/>
      <c r="AB20" s="36"/>
      <c r="AC20" s="32"/>
      <c r="AD20" s="36"/>
      <c r="AE20" s="32"/>
      <c r="AF20" s="32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7"/>
    </row>
    <row r="21" spans="1:43" ht="14.25" customHeight="1" thickBot="1">
      <c r="E21" t="s">
        <v>267</v>
      </c>
      <c r="F21">
        <v>2</v>
      </c>
      <c r="G21">
        <f>VLOOKUP(E21,S:Z,8,FALSE)</f>
        <v>0</v>
      </c>
      <c r="H21">
        <f t="shared" si="14"/>
        <v>2</v>
      </c>
      <c r="N21">
        <f>SUM(N17:N20)</f>
        <v>56</v>
      </c>
      <c r="O21" s="62">
        <f>SUM(O17:O20)</f>
        <v>1710</v>
      </c>
      <c r="P21" s="62"/>
      <c r="R21" s="50" t="s">
        <v>250</v>
      </c>
      <c r="S21" s="28" t="str">
        <f t="shared" si="10"/>
        <v>DOB. MASC.50+4.0/4.5</v>
      </c>
      <c r="T21" s="2" t="s">
        <v>24</v>
      </c>
      <c r="U21" s="2"/>
      <c r="V21" s="2" t="s">
        <v>221</v>
      </c>
      <c r="W21" s="51">
        <f t="shared" si="18"/>
        <v>0</v>
      </c>
      <c r="X21" s="51">
        <f t="shared" si="19"/>
        <v>0</v>
      </c>
      <c r="Y21" s="52">
        <f t="shared" si="20"/>
        <v>0</v>
      </c>
      <c r="Z21" s="54">
        <f t="shared" ref="Z21" si="21">SUM(W21:Y21)</f>
        <v>0</v>
      </c>
      <c r="AA21" s="32"/>
      <c r="AB21" s="36"/>
      <c r="AC21" s="32"/>
      <c r="AD21" s="36"/>
      <c r="AE21" s="32"/>
      <c r="AF21" s="32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7"/>
    </row>
    <row r="22" spans="1:43" ht="14.25" customHeight="1" thickBot="1">
      <c r="E22" t="s">
        <v>371</v>
      </c>
      <c r="F22">
        <v>2</v>
      </c>
      <c r="G22">
        <f>VLOOKUP(E22,S:Z,8,FALSE)</f>
        <v>0</v>
      </c>
      <c r="H22">
        <f t="shared" si="14"/>
        <v>2</v>
      </c>
      <c r="R22" s="50" t="s">
        <v>250</v>
      </c>
      <c r="S22" s="28" t="str">
        <f t="shared" si="10"/>
        <v>DOB. MASC.50+5.0</v>
      </c>
      <c r="T22" s="2" t="s">
        <v>24</v>
      </c>
      <c r="U22" s="2"/>
      <c r="V22" s="2" t="s">
        <v>38</v>
      </c>
      <c r="W22" s="51">
        <f t="shared" si="18"/>
        <v>0</v>
      </c>
      <c r="X22" s="51">
        <f t="shared" si="19"/>
        <v>0</v>
      </c>
      <c r="Y22" s="52">
        <f t="shared" si="20"/>
        <v>0</v>
      </c>
      <c r="Z22" s="54">
        <f t="shared" si="15"/>
        <v>0</v>
      </c>
      <c r="AA22" s="32"/>
      <c r="AB22" s="36"/>
      <c r="AC22" s="32"/>
      <c r="AD22" s="36"/>
      <c r="AE22" s="32"/>
      <c r="AF22" s="32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7"/>
    </row>
    <row r="23" spans="1:43" ht="14.25" customHeight="1" thickBot="1">
      <c r="E23" t="s">
        <v>372</v>
      </c>
      <c r="F23">
        <v>2</v>
      </c>
      <c r="G23">
        <f>VLOOKUP(E23,S:Z,8,FALSE)</f>
        <v>0</v>
      </c>
      <c r="H23">
        <f t="shared" si="14"/>
        <v>2</v>
      </c>
      <c r="R23" s="58" t="s">
        <v>266</v>
      </c>
      <c r="S23" s="28" t="str">
        <f>CONCATENATE(R23,T23,V23)</f>
        <v>DOB. FEM.13+CADETE</v>
      </c>
      <c r="T23" s="2" t="s">
        <v>365</v>
      </c>
      <c r="U23" s="2"/>
      <c r="V23" s="2" t="s">
        <v>366</v>
      </c>
      <c r="W23" s="59">
        <f>COUNTIF($AA23:$AQ23,"X")</f>
        <v>0</v>
      </c>
      <c r="X23" s="59">
        <f>COUNTIF($AA23:$AQ23,"Z")</f>
        <v>0</v>
      </c>
      <c r="Y23" s="60">
        <f>COUNTIF($AA23:$AQ23,"Y")</f>
        <v>0</v>
      </c>
      <c r="Z23" s="63">
        <f t="shared" ref="Z23:Z24" si="22">SUM(W23:Y23)</f>
        <v>0</v>
      </c>
      <c r="AA23" s="32"/>
      <c r="AB23" s="36"/>
      <c r="AC23" s="32"/>
      <c r="AD23" s="36"/>
      <c r="AE23" s="32"/>
      <c r="AF23" s="32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7"/>
    </row>
    <row r="24" spans="1:43" ht="14.25" customHeight="1" thickBot="1">
      <c r="E24" t="s">
        <v>373</v>
      </c>
      <c r="F24">
        <v>2</v>
      </c>
      <c r="G24">
        <f>VLOOKUP(E24,S:Z,8,FALSE)</f>
        <v>0</v>
      </c>
      <c r="H24">
        <f t="shared" si="14"/>
        <v>2</v>
      </c>
      <c r="R24" s="58" t="s">
        <v>266</v>
      </c>
      <c r="S24" s="28" t="str">
        <f>CONCATENATE(R24,T24,V24)</f>
        <v>DOB. FEM.13-INFANTIL</v>
      </c>
      <c r="T24" s="2" t="s">
        <v>367</v>
      </c>
      <c r="U24" s="2"/>
      <c r="V24" s="2" t="s">
        <v>368</v>
      </c>
      <c r="W24" s="59">
        <f>COUNTIF($AA24:$AQ24,"X")</f>
        <v>0</v>
      </c>
      <c r="X24" s="59">
        <f>COUNTIF($AA24:$AQ24,"Z")</f>
        <v>0</v>
      </c>
      <c r="Y24" s="60">
        <f>COUNTIF($AA24:$AQ24,"Y")</f>
        <v>0</v>
      </c>
      <c r="Z24" s="63">
        <f t="shared" si="22"/>
        <v>0</v>
      </c>
      <c r="AA24" s="32"/>
      <c r="AB24" s="36"/>
      <c r="AC24" s="32"/>
      <c r="AD24" s="36"/>
      <c r="AE24" s="32"/>
      <c r="AF24" s="32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7"/>
    </row>
    <row r="25" spans="1:43" ht="14.25" customHeight="1" thickBot="1">
      <c r="E25" t="s">
        <v>268</v>
      </c>
      <c r="F25">
        <v>2</v>
      </c>
      <c r="G25">
        <f>VLOOKUP(E25,S:Z,8,FALSE)</f>
        <v>0</v>
      </c>
      <c r="H25">
        <f t="shared" si="14"/>
        <v>2</v>
      </c>
      <c r="R25" s="58" t="s">
        <v>266</v>
      </c>
      <c r="S25" s="28" t="str">
        <f>CONCATENATE(R25,T25,V25)</f>
        <v>DOB. FEM.16+JUVENIL</v>
      </c>
      <c r="T25" s="2" t="s">
        <v>369</v>
      </c>
      <c r="U25" s="2"/>
      <c r="V25" s="2" t="s">
        <v>370</v>
      </c>
      <c r="W25" s="59">
        <f>COUNTIF($AA25:$AQ25,"X")</f>
        <v>0</v>
      </c>
      <c r="X25" s="59">
        <f>COUNTIF($AA25:$AQ25,"Z")</f>
        <v>0</v>
      </c>
      <c r="Y25" s="60">
        <f>COUNTIF($AA25:$AQ25,"Y")</f>
        <v>0</v>
      </c>
      <c r="Z25" s="63">
        <f>SUM(W25:Y25)</f>
        <v>0</v>
      </c>
      <c r="AA25" s="32"/>
      <c r="AB25" s="36"/>
      <c r="AC25" s="32"/>
      <c r="AD25" s="36"/>
      <c r="AE25" s="32"/>
      <c r="AF25" s="32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7"/>
    </row>
    <row r="26" spans="1:43" ht="14.25" customHeight="1" thickBot="1">
      <c r="E26" t="s">
        <v>269</v>
      </c>
      <c r="F26">
        <v>2</v>
      </c>
      <c r="G26">
        <f>VLOOKUP(E26,S:Z,8,FALSE)</f>
        <v>0</v>
      </c>
      <c r="H26">
        <f t="shared" si="14"/>
        <v>2</v>
      </c>
      <c r="R26" s="58" t="s">
        <v>266</v>
      </c>
      <c r="S26" s="28" t="str">
        <f t="shared" si="10"/>
        <v>DOB. FEM.19+3.0/3.5</v>
      </c>
      <c r="T26" s="28" t="s">
        <v>6</v>
      </c>
      <c r="U26" s="28"/>
      <c r="V26" s="28" t="s">
        <v>216</v>
      </c>
      <c r="W26" s="59">
        <f t="shared" si="18"/>
        <v>0</v>
      </c>
      <c r="X26" s="59">
        <f t="shared" si="19"/>
        <v>0</v>
      </c>
      <c r="Y26" s="60">
        <f t="shared" si="20"/>
        <v>0</v>
      </c>
      <c r="Z26" s="61">
        <f t="shared" si="15"/>
        <v>0</v>
      </c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3"/>
    </row>
    <row r="27" spans="1:43" ht="14.25" customHeight="1" thickBot="1">
      <c r="E27" t="s">
        <v>270</v>
      </c>
      <c r="F27">
        <v>2</v>
      </c>
      <c r="G27">
        <f>VLOOKUP(E27,S:Z,8,FALSE)</f>
        <v>0</v>
      </c>
      <c r="H27">
        <f t="shared" si="14"/>
        <v>2</v>
      </c>
      <c r="R27" s="58" t="s">
        <v>266</v>
      </c>
      <c r="S27" s="28" t="str">
        <f t="shared" si="10"/>
        <v>DOB. FEM.19+4.0/4.5</v>
      </c>
      <c r="T27" s="2" t="s">
        <v>6</v>
      </c>
      <c r="U27" s="2"/>
      <c r="V27" s="2" t="s">
        <v>221</v>
      </c>
      <c r="W27" s="59">
        <f t="shared" si="18"/>
        <v>0</v>
      </c>
      <c r="X27" s="59">
        <f t="shared" si="19"/>
        <v>0</v>
      </c>
      <c r="Y27" s="60">
        <f t="shared" si="20"/>
        <v>0</v>
      </c>
      <c r="Z27" s="63">
        <f t="shared" si="15"/>
        <v>0</v>
      </c>
      <c r="AA27" s="32"/>
      <c r="AB27" s="36"/>
      <c r="AC27" s="32"/>
      <c r="AD27" s="36"/>
      <c r="AE27" s="32"/>
      <c r="AF27" s="32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7"/>
    </row>
    <row r="28" spans="1:43" ht="14.25" customHeight="1" thickBot="1">
      <c r="E28" t="s">
        <v>271</v>
      </c>
      <c r="F28">
        <v>2</v>
      </c>
      <c r="G28">
        <f>VLOOKUP(E28,S:Z,8,FALSE)</f>
        <v>0</v>
      </c>
      <c r="H28">
        <f t="shared" si="14"/>
        <v>2</v>
      </c>
      <c r="R28" s="58" t="s">
        <v>266</v>
      </c>
      <c r="S28" s="28" t="str">
        <f t="shared" si="10"/>
        <v>DOB. FEM.19+5.0</v>
      </c>
      <c r="T28" s="2" t="s">
        <v>6</v>
      </c>
      <c r="U28" s="2"/>
      <c r="V28" s="2" t="s">
        <v>38</v>
      </c>
      <c r="W28" s="59">
        <f t="shared" si="5"/>
        <v>0</v>
      </c>
      <c r="X28" s="59">
        <f t="shared" si="6"/>
        <v>0</v>
      </c>
      <c r="Y28" s="60">
        <f t="shared" si="7"/>
        <v>0</v>
      </c>
      <c r="Z28" s="63">
        <f t="shared" ref="Z28:Z29" si="23">SUM(W28:Y28)</f>
        <v>0</v>
      </c>
      <c r="AA28" s="32"/>
      <c r="AB28" s="36"/>
      <c r="AC28" s="32"/>
      <c r="AD28" s="36"/>
      <c r="AE28" s="32"/>
      <c r="AF28" s="32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7"/>
    </row>
    <row r="29" spans="1:43" ht="14.25" customHeight="1" thickBot="1">
      <c r="E29" t="s">
        <v>272</v>
      </c>
      <c r="F29">
        <v>2</v>
      </c>
      <c r="G29">
        <f>VLOOKUP(E29,S:Z,8,FALSE)</f>
        <v>0</v>
      </c>
      <c r="H29">
        <f t="shared" si="14"/>
        <v>2</v>
      </c>
      <c r="R29" s="58" t="s">
        <v>266</v>
      </c>
      <c r="S29" s="28" t="str">
        <f t="shared" si="10"/>
        <v>DOB. FEM.50+3.0/3.5</v>
      </c>
      <c r="T29" s="2" t="s">
        <v>24</v>
      </c>
      <c r="U29" s="2"/>
      <c r="V29" s="2" t="s">
        <v>216</v>
      </c>
      <c r="W29" s="59">
        <f t="shared" si="5"/>
        <v>0</v>
      </c>
      <c r="X29" s="59">
        <f t="shared" si="6"/>
        <v>0</v>
      </c>
      <c r="Y29" s="60">
        <f t="shared" si="7"/>
        <v>0</v>
      </c>
      <c r="Z29" s="63">
        <f t="shared" si="23"/>
        <v>0</v>
      </c>
      <c r="AA29" s="32"/>
      <c r="AB29" s="36"/>
      <c r="AC29" s="32"/>
      <c r="AD29" s="36"/>
      <c r="AE29" s="32"/>
      <c r="AF29" s="32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7"/>
    </row>
    <row r="30" spans="1:43" ht="14.25" customHeight="1" thickBot="1">
      <c r="E30" t="s">
        <v>274</v>
      </c>
      <c r="F30">
        <v>2</v>
      </c>
      <c r="G30">
        <f>VLOOKUP(E30,S:Z,8,FALSE)</f>
        <v>0</v>
      </c>
      <c r="H30">
        <f t="shared" si="14"/>
        <v>2</v>
      </c>
      <c r="R30" s="58" t="s">
        <v>266</v>
      </c>
      <c r="S30" s="28" t="str">
        <f t="shared" si="10"/>
        <v>DOB. FEM.50+4.0/4.5</v>
      </c>
      <c r="T30" s="2" t="s">
        <v>24</v>
      </c>
      <c r="U30" s="2"/>
      <c r="V30" s="2" t="s">
        <v>221</v>
      </c>
      <c r="W30" s="59">
        <f t="shared" si="5"/>
        <v>0</v>
      </c>
      <c r="X30" s="59">
        <f t="shared" si="6"/>
        <v>0</v>
      </c>
      <c r="Y30" s="60">
        <f t="shared" si="7"/>
        <v>0</v>
      </c>
      <c r="Z30" s="63">
        <f t="shared" si="15"/>
        <v>0</v>
      </c>
      <c r="AA30" s="32"/>
      <c r="AB30" s="36"/>
      <c r="AC30" s="32"/>
      <c r="AD30" s="36"/>
      <c r="AE30" s="32"/>
      <c r="AF30" s="32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7"/>
    </row>
    <row r="31" spans="1:43" ht="14.25" customHeight="1" thickBot="1">
      <c r="E31" t="s">
        <v>374</v>
      </c>
      <c r="F31">
        <v>2</v>
      </c>
      <c r="G31">
        <f>VLOOKUP(E31,S:Z,8,FALSE)</f>
        <v>0</v>
      </c>
      <c r="H31">
        <f t="shared" si="14"/>
        <v>2</v>
      </c>
      <c r="R31" s="58" t="s">
        <v>266</v>
      </c>
      <c r="S31" s="28" t="str">
        <f t="shared" si="10"/>
        <v>DOB. FEM.50+5.0</v>
      </c>
      <c r="T31" s="2" t="s">
        <v>24</v>
      </c>
      <c r="U31" s="2"/>
      <c r="V31" s="2" t="s">
        <v>38</v>
      </c>
      <c r="W31" s="59">
        <f t="shared" si="5"/>
        <v>0</v>
      </c>
      <c r="X31" s="59">
        <f t="shared" si="6"/>
        <v>0</v>
      </c>
      <c r="Y31" s="60">
        <f t="shared" si="7"/>
        <v>0</v>
      </c>
      <c r="Z31" s="63">
        <f t="shared" si="15"/>
        <v>0</v>
      </c>
      <c r="AA31" s="32"/>
      <c r="AB31" s="36"/>
      <c r="AC31" s="32"/>
      <c r="AD31" s="36"/>
      <c r="AE31" s="32"/>
      <c r="AF31" s="32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7"/>
    </row>
    <row r="32" spans="1:43" ht="14.25" customHeight="1" thickBot="1">
      <c r="E32" t="s">
        <v>375</v>
      </c>
      <c r="F32">
        <v>2</v>
      </c>
      <c r="G32">
        <f>VLOOKUP(E32,S:Z,8,FALSE)</f>
        <v>0</v>
      </c>
      <c r="H32">
        <f t="shared" si="14"/>
        <v>2</v>
      </c>
      <c r="R32" s="64" t="s">
        <v>273</v>
      </c>
      <c r="S32" s="28" t="str">
        <f>CONCATENATE(R32,T32,V32)</f>
        <v>DOB. MIX.13+CADETE</v>
      </c>
      <c r="T32" s="2" t="s">
        <v>365</v>
      </c>
      <c r="U32" s="2"/>
      <c r="V32" s="28" t="s">
        <v>366</v>
      </c>
      <c r="W32" s="65">
        <f>COUNTIF($AA32:$AQ32,"X")</f>
        <v>0</v>
      </c>
      <c r="X32" s="65">
        <f>COUNTIF($AA32:$AQ32,"Z")</f>
        <v>0</v>
      </c>
      <c r="Y32" s="66">
        <f>COUNTIF($AA32:$AQ32,"Y")</f>
        <v>0</v>
      </c>
      <c r="Z32" s="68">
        <f>SUM(W32:Y32)</f>
        <v>0</v>
      </c>
      <c r="AA32" s="32"/>
      <c r="AB32" s="36"/>
      <c r="AC32" s="32"/>
      <c r="AD32" s="36"/>
      <c r="AE32" s="32"/>
      <c r="AF32" s="32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7"/>
    </row>
    <row r="33" spans="5:43" ht="14.25" customHeight="1" thickBot="1">
      <c r="E33" t="s">
        <v>376</v>
      </c>
      <c r="F33">
        <v>2</v>
      </c>
      <c r="G33">
        <f>VLOOKUP(E33,S:Z,8,FALSE)</f>
        <v>0</v>
      </c>
      <c r="H33">
        <f t="shared" si="14"/>
        <v>2</v>
      </c>
      <c r="R33" s="64" t="s">
        <v>273</v>
      </c>
      <c r="S33" s="28" t="str">
        <f>CONCATENATE(R33,T33,V33)</f>
        <v>DOB. MIX.13-INFANTIL</v>
      </c>
      <c r="T33" s="2" t="s">
        <v>367</v>
      </c>
      <c r="U33" s="2"/>
      <c r="V33" s="2" t="s">
        <v>368</v>
      </c>
      <c r="W33" s="65">
        <f>COUNTIF($AA33:$AQ33,"X")</f>
        <v>0</v>
      </c>
      <c r="X33" s="65">
        <f>COUNTIF($AA33:$AQ33,"Z")</f>
        <v>0</v>
      </c>
      <c r="Y33" s="66">
        <f>COUNTIF($AA33:$AQ33,"Y")</f>
        <v>0</v>
      </c>
      <c r="Z33" s="68">
        <f>SUM(W33:Y33)</f>
        <v>0</v>
      </c>
      <c r="AA33" s="32"/>
      <c r="AB33" s="36"/>
      <c r="AC33" s="32"/>
      <c r="AD33" s="36"/>
      <c r="AE33" s="32"/>
      <c r="AF33" s="32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7"/>
    </row>
    <row r="34" spans="5:43" ht="14.25" customHeight="1" thickBot="1">
      <c r="E34" t="s">
        <v>275</v>
      </c>
      <c r="F34">
        <v>2</v>
      </c>
      <c r="G34">
        <f>VLOOKUP(E34,S:Z,8,FALSE)</f>
        <v>0</v>
      </c>
      <c r="H34">
        <f t="shared" si="14"/>
        <v>2</v>
      </c>
      <c r="R34" s="64" t="s">
        <v>273</v>
      </c>
      <c r="S34" s="28" t="str">
        <f>CONCATENATE(R34,T34,V34)</f>
        <v>DOB. MIX.16+JUVENIL</v>
      </c>
      <c r="T34" s="2" t="s">
        <v>369</v>
      </c>
      <c r="U34" s="2"/>
      <c r="V34" s="2" t="s">
        <v>370</v>
      </c>
      <c r="W34" s="65">
        <f>COUNTIF($AA34:$AQ34,"X")</f>
        <v>0</v>
      </c>
      <c r="X34" s="65">
        <f>COUNTIF($AA34:$AQ34,"Z")</f>
        <v>0</v>
      </c>
      <c r="Y34" s="66">
        <f>COUNTIF($AA34:$AQ34,"Y")</f>
        <v>0</v>
      </c>
      <c r="Z34" s="68">
        <f>SUM(W34:Y34)</f>
        <v>0</v>
      </c>
      <c r="AA34" s="32"/>
      <c r="AB34" s="36"/>
      <c r="AC34" s="32"/>
      <c r="AD34" s="36"/>
      <c r="AE34" s="32"/>
      <c r="AF34" s="32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7"/>
    </row>
    <row r="35" spans="5:43" ht="14.25" customHeight="1" thickBot="1">
      <c r="E35" t="s">
        <v>276</v>
      </c>
      <c r="F35">
        <v>2</v>
      </c>
      <c r="G35">
        <f>VLOOKUP(E35,S:Z,8,FALSE)</f>
        <v>0</v>
      </c>
      <c r="H35">
        <f t="shared" si="14"/>
        <v>2</v>
      </c>
      <c r="R35" s="64" t="s">
        <v>273</v>
      </c>
      <c r="S35" s="28" t="str">
        <f t="shared" si="10"/>
        <v>DOB. MIX.19+3.0/3.5</v>
      </c>
      <c r="T35" s="28" t="s">
        <v>6</v>
      </c>
      <c r="U35" s="28"/>
      <c r="V35" s="28" t="s">
        <v>216</v>
      </c>
      <c r="W35" s="65">
        <f t="shared" si="5"/>
        <v>0</v>
      </c>
      <c r="X35" s="65">
        <f t="shared" si="6"/>
        <v>0</v>
      </c>
      <c r="Y35" s="66">
        <f t="shared" si="7"/>
        <v>0</v>
      </c>
      <c r="Z35" s="67">
        <f t="shared" si="15"/>
        <v>0</v>
      </c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3"/>
    </row>
    <row r="36" spans="5:43" ht="14.25" customHeight="1" thickBot="1">
      <c r="E36" t="s">
        <v>277</v>
      </c>
      <c r="F36">
        <v>2</v>
      </c>
      <c r="G36">
        <f>VLOOKUP(E36,S:Z,8,FALSE)</f>
        <v>0</v>
      </c>
      <c r="H36">
        <f t="shared" si="14"/>
        <v>2</v>
      </c>
      <c r="R36" s="64" t="s">
        <v>273</v>
      </c>
      <c r="S36" s="28" t="str">
        <f t="shared" si="10"/>
        <v>DOB. MIX.19+4.0/4.5</v>
      </c>
      <c r="T36" s="2" t="s">
        <v>6</v>
      </c>
      <c r="U36" s="2"/>
      <c r="V36" s="2" t="s">
        <v>221</v>
      </c>
      <c r="W36" s="65">
        <f t="shared" si="5"/>
        <v>0</v>
      </c>
      <c r="X36" s="65">
        <f t="shared" si="6"/>
        <v>0</v>
      </c>
      <c r="Y36" s="66">
        <f t="shared" si="7"/>
        <v>0</v>
      </c>
      <c r="Z36" s="68">
        <f t="shared" si="15"/>
        <v>0</v>
      </c>
      <c r="AA36" s="32"/>
      <c r="AB36" s="36"/>
      <c r="AC36" s="32"/>
      <c r="AD36" s="36"/>
      <c r="AE36" s="32"/>
      <c r="AF36" s="32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7"/>
    </row>
    <row r="37" spans="5:43" ht="14.25" customHeight="1" thickBot="1">
      <c r="E37" t="s">
        <v>278</v>
      </c>
      <c r="F37">
        <v>2</v>
      </c>
      <c r="G37">
        <f>VLOOKUP(E37,S:Z,8,FALSE)</f>
        <v>0</v>
      </c>
      <c r="H37">
        <f t="shared" si="14"/>
        <v>2</v>
      </c>
      <c r="R37" s="64" t="s">
        <v>273</v>
      </c>
      <c r="S37" s="28" t="str">
        <f t="shared" si="10"/>
        <v>DOB. MIX.19+5.0</v>
      </c>
      <c r="T37" s="2" t="s">
        <v>6</v>
      </c>
      <c r="U37" s="2"/>
      <c r="V37" s="2" t="s">
        <v>38</v>
      </c>
      <c r="W37" s="65">
        <f t="shared" si="5"/>
        <v>0</v>
      </c>
      <c r="X37" s="65">
        <f t="shared" si="6"/>
        <v>0</v>
      </c>
      <c r="Y37" s="66">
        <f t="shared" si="7"/>
        <v>0</v>
      </c>
      <c r="Z37" s="68">
        <f t="shared" si="15"/>
        <v>0</v>
      </c>
      <c r="AA37" s="32"/>
      <c r="AB37" s="36"/>
      <c r="AC37" s="32"/>
      <c r="AD37" s="36"/>
      <c r="AE37" s="32"/>
      <c r="AF37" s="32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7"/>
    </row>
    <row r="38" spans="5:43" ht="14.25" customHeight="1" thickBot="1">
      <c r="E38" t="s">
        <v>279</v>
      </c>
      <c r="F38">
        <v>2</v>
      </c>
      <c r="G38">
        <f>VLOOKUP(E38,S:Z,8,FALSE)</f>
        <v>0</v>
      </c>
      <c r="H38">
        <f t="shared" si="14"/>
        <v>2</v>
      </c>
      <c r="R38" s="64" t="s">
        <v>273</v>
      </c>
      <c r="S38" s="28" t="str">
        <f t="shared" si="10"/>
        <v>DOB. MIX.50+3.0/3.5</v>
      </c>
      <c r="T38" s="2" t="s">
        <v>24</v>
      </c>
      <c r="U38" s="2"/>
      <c r="V38" s="28" t="s">
        <v>216</v>
      </c>
      <c r="W38" s="65">
        <f t="shared" si="5"/>
        <v>0</v>
      </c>
      <c r="X38" s="65">
        <f t="shared" si="6"/>
        <v>0</v>
      </c>
      <c r="Y38" s="66">
        <f t="shared" si="7"/>
        <v>0</v>
      </c>
      <c r="Z38" s="68">
        <f t="shared" si="15"/>
        <v>0</v>
      </c>
      <c r="AA38" s="32"/>
      <c r="AB38" s="36"/>
      <c r="AC38" s="32"/>
      <c r="AD38" s="36"/>
      <c r="AE38" s="32"/>
      <c r="AF38" s="32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7"/>
    </row>
    <row r="39" spans="5:43" ht="14.25" customHeight="1" thickBot="1">
      <c r="E39" t="s">
        <v>280</v>
      </c>
      <c r="F39">
        <v>2</v>
      </c>
      <c r="G39">
        <f>VLOOKUP(E39,S:Z,8,FALSE)</f>
        <v>0</v>
      </c>
      <c r="H39">
        <f t="shared" si="14"/>
        <v>2</v>
      </c>
      <c r="R39" s="64" t="s">
        <v>273</v>
      </c>
      <c r="S39" s="28" t="str">
        <f t="shared" si="10"/>
        <v>DOB. MIX.50+4.0/4.5</v>
      </c>
      <c r="T39" s="2" t="s">
        <v>24</v>
      </c>
      <c r="U39" s="2"/>
      <c r="V39" s="2" t="s">
        <v>221</v>
      </c>
      <c r="W39" s="65">
        <f t="shared" si="5"/>
        <v>0</v>
      </c>
      <c r="X39" s="65">
        <f t="shared" si="6"/>
        <v>0</v>
      </c>
      <c r="Y39" s="66">
        <f t="shared" si="7"/>
        <v>0</v>
      </c>
      <c r="Z39" s="68">
        <f t="shared" ref="Z39" si="24">SUM(W39:Y39)</f>
        <v>0</v>
      </c>
      <c r="AA39" s="32"/>
      <c r="AB39" s="36"/>
      <c r="AC39" s="32"/>
      <c r="AD39" s="36"/>
      <c r="AE39" s="32"/>
      <c r="AF39" s="32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7"/>
    </row>
    <row r="40" spans="5:43" ht="14.25" customHeight="1">
      <c r="E40" t="s">
        <v>377</v>
      </c>
      <c r="F40">
        <v>2</v>
      </c>
      <c r="G40">
        <f t="shared" ref="G40:G48" si="25">VLOOKUP(E40,S:Z,8,FALSE)</f>
        <v>0</v>
      </c>
      <c r="H40">
        <f t="shared" ref="H40:H48" si="26">F40-G40</f>
        <v>2</v>
      </c>
      <c r="R40" s="64" t="s">
        <v>273</v>
      </c>
      <c r="S40" s="28" t="str">
        <f t="shared" si="10"/>
        <v>DOB. MIX.50+5.0</v>
      </c>
      <c r="T40" s="2" t="s">
        <v>24</v>
      </c>
      <c r="U40" s="2"/>
      <c r="V40" s="2" t="s">
        <v>38</v>
      </c>
      <c r="W40" s="65">
        <f t="shared" si="5"/>
        <v>0</v>
      </c>
      <c r="X40" s="65">
        <f t="shared" si="6"/>
        <v>0</v>
      </c>
      <c r="Y40" s="66">
        <f t="shared" si="7"/>
        <v>0</v>
      </c>
      <c r="Z40" s="68">
        <f t="shared" si="15"/>
        <v>0</v>
      </c>
      <c r="AA40" s="32"/>
      <c r="AB40" s="36"/>
      <c r="AC40" s="32"/>
      <c r="AD40" s="36"/>
      <c r="AE40" s="32"/>
      <c r="AF40" s="32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7"/>
    </row>
    <row r="41" spans="5:43" ht="14.25" customHeight="1">
      <c r="E41" t="s">
        <v>378</v>
      </c>
      <c r="F41">
        <v>2</v>
      </c>
      <c r="G41">
        <f t="shared" si="25"/>
        <v>0</v>
      </c>
      <c r="H41">
        <f t="shared" si="26"/>
        <v>2</v>
      </c>
    </row>
    <row r="42" spans="5:43" ht="14.25" customHeight="1">
      <c r="E42" t="s">
        <v>379</v>
      </c>
      <c r="F42">
        <v>2</v>
      </c>
      <c r="G42">
        <f t="shared" si="25"/>
        <v>0</v>
      </c>
      <c r="H42">
        <f t="shared" si="26"/>
        <v>2</v>
      </c>
    </row>
    <row r="43" spans="5:43" ht="14.25" customHeight="1">
      <c r="E43" t="s">
        <v>281</v>
      </c>
      <c r="F43">
        <v>2</v>
      </c>
      <c r="G43">
        <f t="shared" si="25"/>
        <v>0</v>
      </c>
      <c r="H43">
        <f t="shared" si="26"/>
        <v>2</v>
      </c>
    </row>
    <row r="44" spans="5:43" ht="14.25" customHeight="1">
      <c r="E44" t="s">
        <v>282</v>
      </c>
      <c r="F44">
        <v>2</v>
      </c>
      <c r="G44">
        <f t="shared" si="25"/>
        <v>0</v>
      </c>
      <c r="H44">
        <f t="shared" si="26"/>
        <v>2</v>
      </c>
    </row>
    <row r="45" spans="5:43" ht="14.25" customHeight="1">
      <c r="E45" t="s">
        <v>283</v>
      </c>
      <c r="F45">
        <v>2</v>
      </c>
      <c r="G45">
        <f t="shared" si="25"/>
        <v>0</v>
      </c>
      <c r="H45">
        <f t="shared" si="26"/>
        <v>2</v>
      </c>
    </row>
    <row r="46" spans="5:43" ht="14.25" customHeight="1">
      <c r="E46" t="s">
        <v>284</v>
      </c>
      <c r="F46">
        <v>2</v>
      </c>
      <c r="G46">
        <f t="shared" si="25"/>
        <v>0</v>
      </c>
      <c r="H46">
        <f t="shared" si="26"/>
        <v>2</v>
      </c>
    </row>
    <row r="47" spans="5:43" ht="14.25" customHeight="1">
      <c r="E47" t="s">
        <v>285</v>
      </c>
      <c r="F47">
        <v>2</v>
      </c>
      <c r="G47">
        <f t="shared" si="25"/>
        <v>0</v>
      </c>
      <c r="H47">
        <f t="shared" si="26"/>
        <v>2</v>
      </c>
    </row>
    <row r="48" spans="5:43" ht="14.25" customHeight="1">
      <c r="E48" t="s">
        <v>286</v>
      </c>
      <c r="F48">
        <v>2</v>
      </c>
      <c r="G48">
        <f t="shared" si="25"/>
        <v>0</v>
      </c>
      <c r="H48">
        <f t="shared" si="26"/>
        <v>2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mergeCells count="1">
    <mergeCell ref="W1:Z1"/>
  </mergeCells>
  <conditionalFormatting sqref="AN1:AQ5 AA3:AM5 AA7:AQ7 AA2:AF2 AL2:AM2 AA22:AQ27 AA30:AQ38 AA40:AQ40 AA12:AQ20">
    <cfRule type="cellIs" dxfId="28" priority="22" operator="equal">
      <formula>"Y"</formula>
    </cfRule>
  </conditionalFormatting>
  <conditionalFormatting sqref="AN1:AQ5 AA3:AM5 AA7:AQ7 AA2:AF2 AL2:AM2 AA22:AQ27 AA30:AQ38 AA40:AQ40 AA12:AQ20">
    <cfRule type="cellIs" dxfId="27" priority="23" operator="equal">
      <formula>"X"</formula>
    </cfRule>
  </conditionalFormatting>
  <conditionalFormatting sqref="AA1:AB1 AA3:AQ5 AA7:AQ7 AA2:AF2 AL1:AQ2 AA22:AQ27 AA30:AQ38 AA40:AQ40 AA12:AQ20">
    <cfRule type="cellIs" dxfId="26" priority="24" operator="equal">
      <formula>"Z"</formula>
    </cfRule>
  </conditionalFormatting>
  <conditionalFormatting sqref="AA1:AB1 AL1:AM1">
    <cfRule type="cellIs" dxfId="25" priority="25" operator="equal">
      <formula>"Y"</formula>
    </cfRule>
  </conditionalFormatting>
  <conditionalFormatting sqref="AA1:AB1 AL1:AM1">
    <cfRule type="cellIs" dxfId="24" priority="26" operator="equal">
      <formula>"X"</formula>
    </cfRule>
  </conditionalFormatting>
  <conditionalFormatting sqref="O11:P14">
    <cfRule type="cellIs" dxfId="23" priority="27" operator="equal">
      <formula>"Z"</formula>
    </cfRule>
  </conditionalFormatting>
  <conditionalFormatting sqref="O11:P14">
    <cfRule type="cellIs" dxfId="22" priority="28" operator="equal">
      <formula>"Y"</formula>
    </cfRule>
  </conditionalFormatting>
  <conditionalFormatting sqref="O11:P14">
    <cfRule type="cellIs" dxfId="21" priority="29" operator="equal">
      <formula>"X"</formula>
    </cfRule>
  </conditionalFormatting>
  <conditionalFormatting sqref="AA6:AQ6">
    <cfRule type="cellIs" dxfId="20" priority="19" operator="equal">
      <formula>"Y"</formula>
    </cfRule>
  </conditionalFormatting>
  <conditionalFormatting sqref="AA6:AQ6">
    <cfRule type="cellIs" dxfId="19" priority="20" operator="equal">
      <formula>"X"</formula>
    </cfRule>
  </conditionalFormatting>
  <conditionalFormatting sqref="AA6:AQ6">
    <cfRule type="cellIs" dxfId="18" priority="21" operator="equal">
      <formula>"Z"</formula>
    </cfRule>
  </conditionalFormatting>
  <conditionalFormatting sqref="AA10:AQ11">
    <cfRule type="cellIs" dxfId="17" priority="16" operator="equal">
      <formula>"Y"</formula>
    </cfRule>
  </conditionalFormatting>
  <conditionalFormatting sqref="AA10:AQ11">
    <cfRule type="cellIs" dxfId="16" priority="17" operator="equal">
      <formula>"X"</formula>
    </cfRule>
  </conditionalFormatting>
  <conditionalFormatting sqref="AA10:AQ11">
    <cfRule type="cellIs" dxfId="15" priority="18" operator="equal">
      <formula>"Z"</formula>
    </cfRule>
  </conditionalFormatting>
  <conditionalFormatting sqref="AA8:AQ9">
    <cfRule type="cellIs" dxfId="14" priority="13" operator="equal">
      <formula>"Y"</formula>
    </cfRule>
  </conditionalFormatting>
  <conditionalFormatting sqref="AA8:AQ9">
    <cfRule type="cellIs" dxfId="13" priority="14" operator="equal">
      <formula>"X"</formula>
    </cfRule>
  </conditionalFormatting>
  <conditionalFormatting sqref="AA8:AQ9">
    <cfRule type="cellIs" dxfId="12" priority="15" operator="equal">
      <formula>"Z"</formula>
    </cfRule>
  </conditionalFormatting>
  <conditionalFormatting sqref="AA21:AQ21">
    <cfRule type="cellIs" dxfId="11" priority="10" operator="equal">
      <formula>"Y"</formula>
    </cfRule>
  </conditionalFormatting>
  <conditionalFormatting sqref="AA21:AQ21">
    <cfRule type="cellIs" dxfId="10" priority="11" operator="equal">
      <formula>"X"</formula>
    </cfRule>
  </conditionalFormatting>
  <conditionalFormatting sqref="AA21:AQ21">
    <cfRule type="cellIs" dxfId="9" priority="12" operator="equal">
      <formula>"Z"</formula>
    </cfRule>
  </conditionalFormatting>
  <conditionalFormatting sqref="AA39:AQ39">
    <cfRule type="cellIs" dxfId="8" priority="7" operator="equal">
      <formula>"Y"</formula>
    </cfRule>
  </conditionalFormatting>
  <conditionalFormatting sqref="AA39:AQ39">
    <cfRule type="cellIs" dxfId="7" priority="8" operator="equal">
      <formula>"X"</formula>
    </cfRule>
  </conditionalFormatting>
  <conditionalFormatting sqref="AA39:AQ39">
    <cfRule type="cellIs" dxfId="6" priority="9" operator="equal">
      <formula>"Z"</formula>
    </cfRule>
  </conditionalFormatting>
  <conditionalFormatting sqref="AA28:AQ29">
    <cfRule type="cellIs" dxfId="5" priority="4" operator="equal">
      <formula>"Y"</formula>
    </cfRule>
  </conditionalFormatting>
  <conditionalFormatting sqref="AA28:AQ29">
    <cfRule type="cellIs" dxfId="4" priority="5" operator="equal">
      <formula>"X"</formula>
    </cfRule>
  </conditionalFormatting>
  <conditionalFormatting sqref="AA28:AQ29">
    <cfRule type="cellIs" dxfId="3" priority="6" operator="equal">
      <formula>"Z"</formula>
    </cfRule>
  </conditionalFormatting>
  <conditionalFormatting sqref="AG1:AK2">
    <cfRule type="cellIs" dxfId="2" priority="1" operator="equal">
      <formula>"Z"</formula>
    </cfRule>
  </conditionalFormatting>
  <conditionalFormatting sqref="AG1:AK2">
    <cfRule type="cellIs" dxfId="1" priority="2" operator="equal">
      <formula>"Y"</formula>
    </cfRule>
  </conditionalFormatting>
  <conditionalFormatting sqref="AG1:AK2">
    <cfRule type="cellIs" dxfId="0" priority="3" operator="equal">
      <formula>"X"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D31" sqref="D31"/>
    </sheetView>
  </sheetViews>
  <sheetFormatPr baseColWidth="10" defaultRowHeight="14.4"/>
  <cols>
    <col min="1" max="1" width="16.21875" customWidth="1"/>
    <col min="2" max="2" width="16.5546875" customWidth="1"/>
    <col min="3" max="3" width="28.33203125" bestFit="1" customWidth="1"/>
    <col min="4" max="4" width="23.6640625" bestFit="1" customWidth="1"/>
    <col min="5" max="5" width="22" bestFit="1" customWidth="1"/>
    <col min="6" max="6" width="17.77734375" bestFit="1" customWidth="1"/>
    <col min="7" max="8" width="19" bestFit="1" customWidth="1"/>
    <col min="9" max="9" width="20.109375" bestFit="1" customWidth="1"/>
    <col min="10" max="10" width="17.21875" bestFit="1" customWidth="1"/>
  </cols>
  <sheetData>
    <row r="1" spans="1:9" ht="15" thickBot="1">
      <c r="A1" s="80" t="s">
        <v>352</v>
      </c>
      <c r="B1" s="80" t="s">
        <v>351</v>
      </c>
      <c r="C1" s="80" t="s">
        <v>255</v>
      </c>
    </row>
    <row r="2" spans="1:9" ht="15" thickBot="1">
      <c r="A2" s="55" t="s">
        <v>38</v>
      </c>
      <c r="B2">
        <f>SUBTOTAL(103,D2:BE2)</f>
        <v>0</v>
      </c>
      <c r="C2" t="s">
        <v>288</v>
      </c>
    </row>
    <row r="3" spans="1:9" ht="15" thickBot="1">
      <c r="A3" s="55" t="s">
        <v>38</v>
      </c>
      <c r="B3">
        <f t="shared" ref="B3:B31" si="0">SUBTOTAL(103,D3:BE3)</f>
        <v>0</v>
      </c>
      <c r="C3" t="s">
        <v>289</v>
      </c>
    </row>
    <row r="4" spans="1:9" ht="15" thickBot="1">
      <c r="A4" s="55" t="s">
        <v>38</v>
      </c>
      <c r="B4">
        <f t="shared" si="0"/>
        <v>0</v>
      </c>
      <c r="C4" t="s">
        <v>290</v>
      </c>
    </row>
    <row r="5" spans="1:9" ht="15" thickBot="1">
      <c r="A5" s="55" t="s">
        <v>38</v>
      </c>
      <c r="B5">
        <f t="shared" si="0"/>
        <v>0</v>
      </c>
      <c r="C5" t="s">
        <v>291</v>
      </c>
    </row>
    <row r="6" spans="1:9" ht="15" thickBot="1">
      <c r="A6" s="55" t="s">
        <v>38</v>
      </c>
      <c r="B6">
        <f t="shared" si="0"/>
        <v>1</v>
      </c>
      <c r="C6" t="s">
        <v>292</v>
      </c>
      <c r="D6" t="s">
        <v>293</v>
      </c>
    </row>
    <row r="7" spans="1:9" ht="15" thickBot="1">
      <c r="A7" s="55" t="s">
        <v>38</v>
      </c>
      <c r="B7">
        <f t="shared" si="0"/>
        <v>0</v>
      </c>
      <c r="C7" t="s">
        <v>294</v>
      </c>
    </row>
    <row r="8" spans="1:9" ht="15" thickBot="1">
      <c r="A8" s="55" t="s">
        <v>38</v>
      </c>
      <c r="B8">
        <f t="shared" si="0"/>
        <v>5</v>
      </c>
      <c r="C8" t="s">
        <v>295</v>
      </c>
      <c r="D8" t="s">
        <v>296</v>
      </c>
      <c r="E8" t="s">
        <v>297</v>
      </c>
      <c r="F8" t="s">
        <v>300</v>
      </c>
      <c r="G8" t="s">
        <v>303</v>
      </c>
      <c r="H8" t="s">
        <v>298</v>
      </c>
    </row>
    <row r="9" spans="1:9" ht="15" thickBot="1">
      <c r="A9" s="55" t="s">
        <v>38</v>
      </c>
      <c r="B9">
        <f t="shared" si="0"/>
        <v>1</v>
      </c>
      <c r="C9" t="s">
        <v>299</v>
      </c>
      <c r="D9" t="s">
        <v>300</v>
      </c>
    </row>
    <row r="10" spans="1:9" ht="15" thickBot="1">
      <c r="A10" s="55" t="s">
        <v>38</v>
      </c>
      <c r="B10">
        <f t="shared" si="0"/>
        <v>0</v>
      </c>
      <c r="C10" t="s">
        <v>301</v>
      </c>
    </row>
    <row r="11" spans="1:9" ht="15" thickBot="1">
      <c r="A11" s="55" t="s">
        <v>38</v>
      </c>
      <c r="B11">
        <f t="shared" si="0"/>
        <v>4</v>
      </c>
      <c r="C11" t="s">
        <v>302</v>
      </c>
      <c r="D11" t="s">
        <v>296</v>
      </c>
      <c r="E11" t="s">
        <v>300</v>
      </c>
      <c r="F11" t="s">
        <v>303</v>
      </c>
      <c r="G11" t="s">
        <v>298</v>
      </c>
    </row>
    <row r="12" spans="1:9" ht="15" thickBot="1">
      <c r="A12" s="55" t="s">
        <v>353</v>
      </c>
      <c r="B12">
        <f t="shared" si="0"/>
        <v>1</v>
      </c>
      <c r="C12" t="s">
        <v>304</v>
      </c>
      <c r="D12" t="s">
        <v>305</v>
      </c>
    </row>
    <row r="13" spans="1:9" ht="15" thickBot="1">
      <c r="A13" s="55" t="s">
        <v>353</v>
      </c>
      <c r="B13">
        <f t="shared" si="0"/>
        <v>6</v>
      </c>
      <c r="C13" t="s">
        <v>306</v>
      </c>
      <c r="D13" t="s">
        <v>307</v>
      </c>
      <c r="E13" t="s">
        <v>308</v>
      </c>
      <c r="F13" t="s">
        <v>309</v>
      </c>
      <c r="G13" t="s">
        <v>310</v>
      </c>
      <c r="H13" t="s">
        <v>311</v>
      </c>
      <c r="I13" t="s">
        <v>312</v>
      </c>
    </row>
    <row r="14" spans="1:9" ht="15" thickBot="1">
      <c r="A14" s="55" t="s">
        <v>353</v>
      </c>
      <c r="B14">
        <f t="shared" si="0"/>
        <v>3</v>
      </c>
      <c r="C14" t="s">
        <v>313</v>
      </c>
      <c r="D14" t="s">
        <v>307</v>
      </c>
      <c r="E14" t="s">
        <v>305</v>
      </c>
      <c r="F14" t="s">
        <v>308</v>
      </c>
    </row>
    <row r="15" spans="1:9" ht="15" thickBot="1">
      <c r="A15" s="55" t="s">
        <v>353</v>
      </c>
      <c r="B15">
        <f t="shared" si="0"/>
        <v>0</v>
      </c>
      <c r="C15" t="s">
        <v>314</v>
      </c>
    </row>
    <row r="16" spans="1:9" ht="15" thickBot="1">
      <c r="A16" s="55" t="s">
        <v>353</v>
      </c>
      <c r="B16">
        <f t="shared" si="0"/>
        <v>4</v>
      </c>
      <c r="C16" t="s">
        <v>315</v>
      </c>
      <c r="D16" t="s">
        <v>310</v>
      </c>
      <c r="E16" t="s">
        <v>312</v>
      </c>
      <c r="F16" t="s">
        <v>308</v>
      </c>
      <c r="G16" t="s">
        <v>311</v>
      </c>
    </row>
    <row r="17" spans="1:10" ht="15" thickBot="1">
      <c r="A17" s="55" t="s">
        <v>353</v>
      </c>
      <c r="B17">
        <f t="shared" si="0"/>
        <v>0</v>
      </c>
      <c r="C17" t="s">
        <v>316</v>
      </c>
    </row>
    <row r="18" spans="1:10" ht="15" thickBot="1">
      <c r="A18" s="55" t="s">
        <v>353</v>
      </c>
      <c r="B18">
        <f t="shared" si="0"/>
        <v>3</v>
      </c>
      <c r="C18" t="s">
        <v>317</v>
      </c>
      <c r="D18" t="s">
        <v>318</v>
      </c>
      <c r="E18" t="s">
        <v>319</v>
      </c>
      <c r="F18" t="s">
        <v>320</v>
      </c>
    </row>
    <row r="19" spans="1:10" ht="15" thickBot="1">
      <c r="A19" s="55" t="s">
        <v>353</v>
      </c>
      <c r="B19">
        <f t="shared" si="0"/>
        <v>1</v>
      </c>
      <c r="C19" t="s">
        <v>321</v>
      </c>
      <c r="D19" t="s">
        <v>320</v>
      </c>
    </row>
    <row r="20" spans="1:10" ht="15" thickBot="1">
      <c r="A20" s="55" t="s">
        <v>353</v>
      </c>
      <c r="B20">
        <f t="shared" si="0"/>
        <v>0</v>
      </c>
      <c r="C20" t="s">
        <v>322</v>
      </c>
    </row>
    <row r="21" spans="1:10" ht="15" thickBot="1">
      <c r="A21" s="55" t="s">
        <v>353</v>
      </c>
      <c r="B21">
        <f t="shared" si="0"/>
        <v>1</v>
      </c>
      <c r="C21" t="s">
        <v>323</v>
      </c>
      <c r="D21" t="s">
        <v>320</v>
      </c>
    </row>
    <row r="22" spans="1:10" ht="15" thickBot="1">
      <c r="A22" s="55" t="s">
        <v>353</v>
      </c>
      <c r="B22">
        <f t="shared" si="0"/>
        <v>1</v>
      </c>
      <c r="C22" t="s">
        <v>324</v>
      </c>
      <c r="D22" t="s">
        <v>325</v>
      </c>
    </row>
    <row r="23" spans="1:10" ht="15" thickBot="1">
      <c r="A23" s="55" t="s">
        <v>353</v>
      </c>
      <c r="B23">
        <f t="shared" si="0"/>
        <v>4</v>
      </c>
      <c r="C23" t="s">
        <v>326</v>
      </c>
      <c r="D23" t="s">
        <v>327</v>
      </c>
      <c r="E23" t="s">
        <v>328</v>
      </c>
      <c r="F23" t="s">
        <v>329</v>
      </c>
      <c r="G23" t="s">
        <v>330</v>
      </c>
    </row>
    <row r="24" spans="1:10" ht="15" thickBot="1">
      <c r="A24" s="55" t="s">
        <v>353</v>
      </c>
      <c r="B24">
        <f t="shared" si="0"/>
        <v>6</v>
      </c>
      <c r="C24" t="s">
        <v>331</v>
      </c>
      <c r="D24" t="s">
        <v>327</v>
      </c>
      <c r="E24" t="s">
        <v>332</v>
      </c>
      <c r="F24" t="s">
        <v>333</v>
      </c>
      <c r="G24" t="s">
        <v>328</v>
      </c>
      <c r="H24" t="s">
        <v>325</v>
      </c>
      <c r="I24" t="s">
        <v>330</v>
      </c>
    </row>
    <row r="25" spans="1:10" ht="15" thickBot="1">
      <c r="A25" s="55" t="s">
        <v>353</v>
      </c>
      <c r="B25">
        <f t="shared" si="0"/>
        <v>0</v>
      </c>
      <c r="C25" t="s">
        <v>334</v>
      </c>
    </row>
    <row r="26" spans="1:10" ht="15" thickBot="1">
      <c r="A26" s="55" t="s">
        <v>353</v>
      </c>
      <c r="B26">
        <f t="shared" si="0"/>
        <v>3</v>
      </c>
      <c r="C26" t="s">
        <v>335</v>
      </c>
      <c r="D26" t="s">
        <v>336</v>
      </c>
      <c r="E26" t="s">
        <v>337</v>
      </c>
      <c r="F26" t="s">
        <v>329</v>
      </c>
    </row>
    <row r="27" spans="1:10" ht="15" thickBot="1">
      <c r="A27" s="55" t="s">
        <v>353</v>
      </c>
      <c r="B27">
        <f t="shared" si="0"/>
        <v>1</v>
      </c>
      <c r="C27" t="s">
        <v>338</v>
      </c>
      <c r="D27" t="s">
        <v>339</v>
      </c>
    </row>
    <row r="28" spans="1:10" ht="15" thickBot="1">
      <c r="A28" s="55" t="s">
        <v>353</v>
      </c>
      <c r="B28">
        <f t="shared" si="0"/>
        <v>7</v>
      </c>
      <c r="C28" t="s">
        <v>340</v>
      </c>
      <c r="D28" t="s">
        <v>332</v>
      </c>
      <c r="E28" t="s">
        <v>337</v>
      </c>
      <c r="F28" t="s">
        <v>341</v>
      </c>
      <c r="G28" t="s">
        <v>336</v>
      </c>
      <c r="H28" t="s">
        <v>342</v>
      </c>
      <c r="I28" t="s">
        <v>343</v>
      </c>
      <c r="J28" t="s">
        <v>344</v>
      </c>
    </row>
    <row r="29" spans="1:10" ht="15" thickBot="1">
      <c r="A29" s="55" t="s">
        <v>353</v>
      </c>
      <c r="B29">
        <f t="shared" si="0"/>
        <v>3</v>
      </c>
      <c r="C29" t="s">
        <v>345</v>
      </c>
      <c r="D29" t="s">
        <v>339</v>
      </c>
      <c r="E29" t="s">
        <v>344</v>
      </c>
      <c r="F29" t="s">
        <v>342</v>
      </c>
    </row>
    <row r="30" spans="1:10" ht="15" thickBot="1">
      <c r="A30" s="55" t="s">
        <v>353</v>
      </c>
      <c r="B30">
        <f t="shared" si="0"/>
        <v>0</v>
      </c>
      <c r="C30" t="s">
        <v>346</v>
      </c>
    </row>
    <row r="31" spans="1:10" ht="15" thickBot="1">
      <c r="A31" s="55" t="s">
        <v>353</v>
      </c>
      <c r="B31">
        <f t="shared" si="0"/>
        <v>1</v>
      </c>
      <c r="C31" t="s">
        <v>347</v>
      </c>
      <c r="D31" t="s">
        <v>341</v>
      </c>
    </row>
    <row r="34" spans="1:2">
      <c r="A34" s="72" t="s">
        <v>348</v>
      </c>
      <c r="B34" s="73" t="s">
        <v>354</v>
      </c>
    </row>
    <row r="35" spans="1:2">
      <c r="A35" s="74" t="s">
        <v>353</v>
      </c>
      <c r="B35" s="75">
        <v>45</v>
      </c>
    </row>
    <row r="36" spans="1:2">
      <c r="A36" s="76" t="s">
        <v>38</v>
      </c>
      <c r="B36" s="77">
        <v>11</v>
      </c>
    </row>
    <row r="37" spans="1:2">
      <c r="A37" s="76" t="s">
        <v>350</v>
      </c>
      <c r="B37" s="77"/>
    </row>
    <row r="38" spans="1:2">
      <c r="A38" s="78" t="s">
        <v>349</v>
      </c>
      <c r="B38" s="79">
        <v>56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C2" sqref="C2"/>
    </sheetView>
  </sheetViews>
  <sheetFormatPr baseColWidth="10" defaultRowHeight="14.4"/>
  <cols>
    <col min="1" max="1" width="23.6640625" bestFit="1" customWidth="1"/>
    <col min="2" max="2" width="22" bestFit="1" customWidth="1"/>
    <col min="3" max="3" width="23.6640625" bestFit="1" customWidth="1"/>
    <col min="4" max="4" width="23.6640625" customWidth="1"/>
    <col min="5" max="5" width="20.77734375" customWidth="1"/>
    <col min="6" max="6" width="13.88671875" customWidth="1"/>
    <col min="7" max="7" width="10" customWidth="1"/>
    <col min="8" max="8" width="11.6640625" bestFit="1" customWidth="1"/>
  </cols>
  <sheetData>
    <row r="1" spans="1:8">
      <c r="A1" s="80" t="s">
        <v>357</v>
      </c>
      <c r="B1" s="80" t="s">
        <v>255</v>
      </c>
      <c r="C1" s="80"/>
    </row>
    <row r="2" spans="1:8">
      <c r="A2" t="s">
        <v>293</v>
      </c>
      <c r="B2" t="s">
        <v>355</v>
      </c>
      <c r="C2" s="80" t="s">
        <v>361</v>
      </c>
      <c r="D2">
        <f>GETPIVOTDATA("JUGADOR",$D$6,"CATEGORIA","JUGADORES 5.0")-COUNTA(F15:G45)</f>
        <v>5</v>
      </c>
    </row>
    <row r="3" spans="1:8">
      <c r="A3" t="s">
        <v>296</v>
      </c>
      <c r="B3" t="s">
        <v>355</v>
      </c>
      <c r="C3" s="80" t="s">
        <v>362</v>
      </c>
      <c r="D3">
        <f>GETPIVOTDATA("JUGADOR",$D$6,"CATEGORIA","JUGADORES 3.5|4.5")-COUNTA(E15:E45)</f>
        <v>21</v>
      </c>
    </row>
    <row r="4" spans="1:8">
      <c r="A4" t="s">
        <v>297</v>
      </c>
      <c r="B4" t="s">
        <v>355</v>
      </c>
    </row>
    <row r="5" spans="1:8">
      <c r="A5" t="s">
        <v>300</v>
      </c>
      <c r="B5" t="s">
        <v>355</v>
      </c>
    </row>
    <row r="6" spans="1:8">
      <c r="A6" t="s">
        <v>303</v>
      </c>
      <c r="B6" t="s">
        <v>355</v>
      </c>
      <c r="D6" s="72" t="s">
        <v>348</v>
      </c>
      <c r="E6" s="73" t="s">
        <v>358</v>
      </c>
    </row>
    <row r="7" spans="1:8">
      <c r="A7" t="s">
        <v>298</v>
      </c>
      <c r="B7" t="s">
        <v>355</v>
      </c>
      <c r="D7" s="74" t="s">
        <v>356</v>
      </c>
      <c r="E7" s="75">
        <v>45</v>
      </c>
    </row>
    <row r="8" spans="1:8">
      <c r="A8" t="s">
        <v>300</v>
      </c>
      <c r="B8" t="s">
        <v>355</v>
      </c>
      <c r="D8" s="76" t="s">
        <v>355</v>
      </c>
      <c r="E8" s="77">
        <v>11</v>
      </c>
    </row>
    <row r="9" spans="1:8">
      <c r="A9" t="s">
        <v>296</v>
      </c>
      <c r="B9" t="s">
        <v>355</v>
      </c>
      <c r="D9" s="76" t="s">
        <v>350</v>
      </c>
      <c r="E9" s="77"/>
    </row>
    <row r="10" spans="1:8">
      <c r="A10" t="s">
        <v>300</v>
      </c>
      <c r="B10" t="s">
        <v>355</v>
      </c>
      <c r="D10" s="78" t="s">
        <v>349</v>
      </c>
      <c r="E10" s="79">
        <v>56</v>
      </c>
    </row>
    <row r="11" spans="1:8">
      <c r="A11" t="s">
        <v>303</v>
      </c>
      <c r="B11" t="s">
        <v>355</v>
      </c>
    </row>
    <row r="12" spans="1:8">
      <c r="A12" t="s">
        <v>298</v>
      </c>
      <c r="B12" t="s">
        <v>355</v>
      </c>
    </row>
    <row r="13" spans="1:8">
      <c r="A13" t="s">
        <v>305</v>
      </c>
      <c r="B13" t="s">
        <v>356</v>
      </c>
      <c r="D13" s="72" t="s">
        <v>359</v>
      </c>
      <c r="E13" s="72" t="s">
        <v>360</v>
      </c>
      <c r="F13" s="70"/>
      <c r="G13" s="70"/>
      <c r="H13" s="71"/>
    </row>
    <row r="14" spans="1:8">
      <c r="A14" t="s">
        <v>307</v>
      </c>
      <c r="B14" t="s">
        <v>356</v>
      </c>
      <c r="D14" s="72" t="s">
        <v>348</v>
      </c>
      <c r="E14" s="69" t="s">
        <v>356</v>
      </c>
      <c r="F14" s="81" t="s">
        <v>355</v>
      </c>
      <c r="G14" s="81" t="s">
        <v>350</v>
      </c>
      <c r="H14" s="73" t="s">
        <v>349</v>
      </c>
    </row>
    <row r="15" spans="1:8">
      <c r="A15" t="s">
        <v>308</v>
      </c>
      <c r="B15" t="s">
        <v>356</v>
      </c>
      <c r="D15" s="74" t="s">
        <v>339</v>
      </c>
      <c r="E15" s="84">
        <v>2</v>
      </c>
      <c r="F15" s="85"/>
      <c r="G15" s="85"/>
      <c r="H15" s="75">
        <v>2</v>
      </c>
    </row>
    <row r="16" spans="1:8">
      <c r="A16" t="s">
        <v>309</v>
      </c>
      <c r="B16" t="s">
        <v>356</v>
      </c>
      <c r="D16" s="76" t="s">
        <v>310</v>
      </c>
      <c r="E16" s="86">
        <v>2</v>
      </c>
      <c r="F16" s="87"/>
      <c r="G16" s="87"/>
      <c r="H16" s="77">
        <v>2</v>
      </c>
    </row>
    <row r="17" spans="1:8">
      <c r="A17" t="s">
        <v>310</v>
      </c>
      <c r="B17" t="s">
        <v>356</v>
      </c>
      <c r="D17" s="76" t="s">
        <v>307</v>
      </c>
      <c r="E17" s="86">
        <v>2</v>
      </c>
      <c r="F17" s="87"/>
      <c r="G17" s="87"/>
      <c r="H17" s="77">
        <v>2</v>
      </c>
    </row>
    <row r="18" spans="1:8">
      <c r="A18" t="s">
        <v>311</v>
      </c>
      <c r="B18" t="s">
        <v>356</v>
      </c>
      <c r="D18" s="76" t="s">
        <v>296</v>
      </c>
      <c r="E18" s="86"/>
      <c r="F18" s="87">
        <v>2</v>
      </c>
      <c r="G18" s="87"/>
      <c r="H18" s="77">
        <v>2</v>
      </c>
    </row>
    <row r="19" spans="1:8">
      <c r="A19" t="s">
        <v>312</v>
      </c>
      <c r="B19" t="s">
        <v>356</v>
      </c>
      <c r="D19" s="76" t="s">
        <v>312</v>
      </c>
      <c r="E19" s="86">
        <v>2</v>
      </c>
      <c r="F19" s="87"/>
      <c r="G19" s="87"/>
      <c r="H19" s="77">
        <v>2</v>
      </c>
    </row>
    <row r="20" spans="1:8">
      <c r="A20" t="s">
        <v>307</v>
      </c>
      <c r="B20" t="s">
        <v>356</v>
      </c>
      <c r="D20" s="76" t="s">
        <v>318</v>
      </c>
      <c r="E20" s="86">
        <v>1</v>
      </c>
      <c r="F20" s="87"/>
      <c r="G20" s="87"/>
      <c r="H20" s="77">
        <v>1</v>
      </c>
    </row>
    <row r="21" spans="1:8">
      <c r="A21" t="s">
        <v>305</v>
      </c>
      <c r="B21" t="s">
        <v>356</v>
      </c>
      <c r="D21" s="76" t="s">
        <v>333</v>
      </c>
      <c r="E21" s="86">
        <v>1</v>
      </c>
      <c r="F21" s="87"/>
      <c r="G21" s="87"/>
      <c r="H21" s="77">
        <v>1</v>
      </c>
    </row>
    <row r="22" spans="1:8">
      <c r="A22" t="s">
        <v>308</v>
      </c>
      <c r="B22" t="s">
        <v>356</v>
      </c>
      <c r="D22" s="76" t="s">
        <v>305</v>
      </c>
      <c r="E22" s="86">
        <v>2</v>
      </c>
      <c r="F22" s="87"/>
      <c r="G22" s="87"/>
      <c r="H22" s="77">
        <v>2</v>
      </c>
    </row>
    <row r="23" spans="1:8">
      <c r="A23" t="s">
        <v>310</v>
      </c>
      <c r="B23" t="s">
        <v>356</v>
      </c>
      <c r="D23" s="76" t="s">
        <v>308</v>
      </c>
      <c r="E23" s="86">
        <v>3</v>
      </c>
      <c r="F23" s="87"/>
      <c r="G23" s="87"/>
      <c r="H23" s="77">
        <v>3</v>
      </c>
    </row>
    <row r="24" spans="1:8">
      <c r="A24" t="s">
        <v>312</v>
      </c>
      <c r="B24" t="s">
        <v>356</v>
      </c>
      <c r="D24" s="76" t="s">
        <v>309</v>
      </c>
      <c r="E24" s="86">
        <v>1</v>
      </c>
      <c r="F24" s="87"/>
      <c r="G24" s="87"/>
      <c r="H24" s="77">
        <v>1</v>
      </c>
    </row>
    <row r="25" spans="1:8">
      <c r="A25" t="s">
        <v>308</v>
      </c>
      <c r="B25" t="s">
        <v>356</v>
      </c>
      <c r="D25" s="76" t="s">
        <v>319</v>
      </c>
      <c r="E25" s="86">
        <v>1</v>
      </c>
      <c r="F25" s="87"/>
      <c r="G25" s="87"/>
      <c r="H25" s="77">
        <v>1</v>
      </c>
    </row>
    <row r="26" spans="1:8">
      <c r="A26" t="s">
        <v>311</v>
      </c>
      <c r="B26" t="s">
        <v>356</v>
      </c>
      <c r="D26" s="76" t="s">
        <v>327</v>
      </c>
      <c r="E26" s="86">
        <v>2</v>
      </c>
      <c r="F26" s="87"/>
      <c r="G26" s="87"/>
      <c r="H26" s="77">
        <v>2</v>
      </c>
    </row>
    <row r="27" spans="1:8">
      <c r="A27" t="s">
        <v>318</v>
      </c>
      <c r="B27" t="s">
        <v>356</v>
      </c>
      <c r="D27" s="76" t="s">
        <v>297</v>
      </c>
      <c r="E27" s="86"/>
      <c r="F27" s="87">
        <v>1</v>
      </c>
      <c r="G27" s="87"/>
      <c r="H27" s="77">
        <v>1</v>
      </c>
    </row>
    <row r="28" spans="1:8">
      <c r="A28" t="s">
        <v>319</v>
      </c>
      <c r="B28" t="s">
        <v>356</v>
      </c>
      <c r="D28" s="76" t="s">
        <v>332</v>
      </c>
      <c r="E28" s="86">
        <v>2</v>
      </c>
      <c r="F28" s="87"/>
      <c r="G28" s="87"/>
      <c r="H28" s="77">
        <v>2</v>
      </c>
    </row>
    <row r="29" spans="1:8">
      <c r="A29" t="s">
        <v>320</v>
      </c>
      <c r="B29" t="s">
        <v>356</v>
      </c>
      <c r="D29" s="76" t="s">
        <v>311</v>
      </c>
      <c r="E29" s="86">
        <v>2</v>
      </c>
      <c r="F29" s="87"/>
      <c r="G29" s="87"/>
      <c r="H29" s="77">
        <v>2</v>
      </c>
    </row>
    <row r="30" spans="1:8">
      <c r="A30" t="s">
        <v>320</v>
      </c>
      <c r="B30" t="s">
        <v>356</v>
      </c>
      <c r="D30" s="76" t="s">
        <v>328</v>
      </c>
      <c r="E30" s="86">
        <v>2</v>
      </c>
      <c r="F30" s="87"/>
      <c r="G30" s="87"/>
      <c r="H30" s="77">
        <v>2</v>
      </c>
    </row>
    <row r="31" spans="1:8">
      <c r="A31" t="s">
        <v>320</v>
      </c>
      <c r="B31" t="s">
        <v>356</v>
      </c>
      <c r="D31" s="76" t="s">
        <v>336</v>
      </c>
      <c r="E31" s="86">
        <v>2</v>
      </c>
      <c r="F31" s="87"/>
      <c r="G31" s="87"/>
      <c r="H31" s="77">
        <v>2</v>
      </c>
    </row>
    <row r="32" spans="1:8">
      <c r="A32" t="s">
        <v>325</v>
      </c>
      <c r="B32" t="s">
        <v>356</v>
      </c>
      <c r="D32" s="76" t="s">
        <v>293</v>
      </c>
      <c r="E32" s="86"/>
      <c r="F32" s="87">
        <v>1</v>
      </c>
      <c r="G32" s="87"/>
      <c r="H32" s="77">
        <v>1</v>
      </c>
    </row>
    <row r="33" spans="1:8">
      <c r="A33" t="s">
        <v>327</v>
      </c>
      <c r="B33" t="s">
        <v>356</v>
      </c>
      <c r="D33" s="76" t="s">
        <v>344</v>
      </c>
      <c r="E33" s="86">
        <v>2</v>
      </c>
      <c r="F33" s="87"/>
      <c r="G33" s="87"/>
      <c r="H33" s="77">
        <v>2</v>
      </c>
    </row>
    <row r="34" spans="1:8">
      <c r="A34" t="s">
        <v>328</v>
      </c>
      <c r="B34" t="s">
        <v>356</v>
      </c>
      <c r="D34" s="76" t="s">
        <v>337</v>
      </c>
      <c r="E34" s="86">
        <v>2</v>
      </c>
      <c r="F34" s="87"/>
      <c r="G34" s="87"/>
      <c r="H34" s="77">
        <v>2</v>
      </c>
    </row>
    <row r="35" spans="1:8">
      <c r="A35" t="s">
        <v>329</v>
      </c>
      <c r="B35" t="s">
        <v>356</v>
      </c>
      <c r="D35" s="76" t="s">
        <v>325</v>
      </c>
      <c r="E35" s="86">
        <v>2</v>
      </c>
      <c r="F35" s="87"/>
      <c r="G35" s="87"/>
      <c r="H35" s="77">
        <v>2</v>
      </c>
    </row>
    <row r="36" spans="1:8">
      <c r="A36" t="s">
        <v>330</v>
      </c>
      <c r="B36" t="s">
        <v>356</v>
      </c>
      <c r="D36" s="76" t="s">
        <v>300</v>
      </c>
      <c r="E36" s="86"/>
      <c r="F36" s="87">
        <v>3</v>
      </c>
      <c r="G36" s="87"/>
      <c r="H36" s="77">
        <v>3</v>
      </c>
    </row>
    <row r="37" spans="1:8">
      <c r="A37" t="s">
        <v>327</v>
      </c>
      <c r="B37" t="s">
        <v>356</v>
      </c>
      <c r="D37" s="76" t="s">
        <v>341</v>
      </c>
      <c r="E37" s="86">
        <v>2</v>
      </c>
      <c r="F37" s="87"/>
      <c r="G37" s="87"/>
      <c r="H37" s="77">
        <v>2</v>
      </c>
    </row>
    <row r="38" spans="1:8">
      <c r="A38" t="s">
        <v>332</v>
      </c>
      <c r="B38" t="s">
        <v>356</v>
      </c>
      <c r="D38" s="76" t="s">
        <v>329</v>
      </c>
      <c r="E38" s="86">
        <v>2</v>
      </c>
      <c r="F38" s="87"/>
      <c r="G38" s="87"/>
      <c r="H38" s="77">
        <v>2</v>
      </c>
    </row>
    <row r="39" spans="1:8">
      <c r="A39" t="s">
        <v>333</v>
      </c>
      <c r="B39" t="s">
        <v>356</v>
      </c>
      <c r="D39" s="76" t="s">
        <v>342</v>
      </c>
      <c r="E39" s="86">
        <v>2</v>
      </c>
      <c r="F39" s="87"/>
      <c r="G39" s="87"/>
      <c r="H39" s="77">
        <v>2</v>
      </c>
    </row>
    <row r="40" spans="1:8">
      <c r="A40" t="s">
        <v>328</v>
      </c>
      <c r="B40" t="s">
        <v>356</v>
      </c>
      <c r="D40" s="76" t="s">
        <v>343</v>
      </c>
      <c r="E40" s="86">
        <v>1</v>
      </c>
      <c r="F40" s="87"/>
      <c r="G40" s="87"/>
      <c r="H40" s="77">
        <v>1</v>
      </c>
    </row>
    <row r="41" spans="1:8">
      <c r="A41" t="s">
        <v>325</v>
      </c>
      <c r="B41" t="s">
        <v>356</v>
      </c>
      <c r="D41" s="76" t="s">
        <v>303</v>
      </c>
      <c r="E41" s="86"/>
      <c r="F41" s="87">
        <v>2</v>
      </c>
      <c r="G41" s="87"/>
      <c r="H41" s="77">
        <v>2</v>
      </c>
    </row>
    <row r="42" spans="1:8">
      <c r="A42" t="s">
        <v>330</v>
      </c>
      <c r="B42" t="s">
        <v>356</v>
      </c>
      <c r="D42" s="76" t="s">
        <v>298</v>
      </c>
      <c r="E42" s="86"/>
      <c r="F42" s="87">
        <v>2</v>
      </c>
      <c r="G42" s="87"/>
      <c r="H42" s="77">
        <v>2</v>
      </c>
    </row>
    <row r="43" spans="1:8">
      <c r="A43" t="s">
        <v>336</v>
      </c>
      <c r="B43" t="s">
        <v>356</v>
      </c>
      <c r="D43" s="76" t="s">
        <v>330</v>
      </c>
      <c r="E43" s="86">
        <v>2</v>
      </c>
      <c r="F43" s="87"/>
      <c r="G43" s="87"/>
      <c r="H43" s="77">
        <v>2</v>
      </c>
    </row>
    <row r="44" spans="1:8">
      <c r="A44" t="s">
        <v>337</v>
      </c>
      <c r="B44" t="s">
        <v>356</v>
      </c>
      <c r="D44" s="76" t="s">
        <v>320</v>
      </c>
      <c r="E44" s="86">
        <v>3</v>
      </c>
      <c r="F44" s="87"/>
      <c r="G44" s="87"/>
      <c r="H44" s="77">
        <v>3</v>
      </c>
    </row>
    <row r="45" spans="1:8">
      <c r="A45" t="s">
        <v>329</v>
      </c>
      <c r="B45" t="s">
        <v>356</v>
      </c>
      <c r="D45" s="76" t="s">
        <v>350</v>
      </c>
      <c r="E45" s="86"/>
      <c r="F45" s="87"/>
      <c r="G45" s="87"/>
      <c r="H45" s="77"/>
    </row>
    <row r="46" spans="1:8">
      <c r="A46" t="s">
        <v>339</v>
      </c>
      <c r="B46" t="s">
        <v>356</v>
      </c>
      <c r="D46" s="78" t="s">
        <v>349</v>
      </c>
      <c r="E46" s="82">
        <v>45</v>
      </c>
      <c r="F46" s="83">
        <v>11</v>
      </c>
      <c r="G46" s="83"/>
      <c r="H46" s="79">
        <v>56</v>
      </c>
    </row>
    <row r="47" spans="1:8">
      <c r="A47" t="s">
        <v>332</v>
      </c>
      <c r="B47" t="s">
        <v>356</v>
      </c>
    </row>
    <row r="48" spans="1:8">
      <c r="A48" t="s">
        <v>337</v>
      </c>
      <c r="B48" t="s">
        <v>356</v>
      </c>
    </row>
    <row r="49" spans="1:2">
      <c r="A49" t="s">
        <v>341</v>
      </c>
      <c r="B49" t="s">
        <v>356</v>
      </c>
    </row>
    <row r="50" spans="1:2">
      <c r="A50" t="s">
        <v>336</v>
      </c>
      <c r="B50" t="s">
        <v>356</v>
      </c>
    </row>
    <row r="51" spans="1:2">
      <c r="A51" t="s">
        <v>342</v>
      </c>
      <c r="B51" t="s">
        <v>356</v>
      </c>
    </row>
    <row r="52" spans="1:2">
      <c r="A52" t="s">
        <v>343</v>
      </c>
      <c r="B52" t="s">
        <v>356</v>
      </c>
    </row>
    <row r="53" spans="1:2">
      <c r="A53" t="s">
        <v>344</v>
      </c>
      <c r="B53" t="s">
        <v>356</v>
      </c>
    </row>
    <row r="54" spans="1:2">
      <c r="A54" t="s">
        <v>339</v>
      </c>
      <c r="B54" t="s">
        <v>356</v>
      </c>
    </row>
    <row r="55" spans="1:2">
      <c r="A55" t="s">
        <v>344</v>
      </c>
      <c r="B55" t="s">
        <v>356</v>
      </c>
    </row>
    <row r="56" spans="1:2">
      <c r="A56" t="s">
        <v>342</v>
      </c>
      <c r="B56" t="s">
        <v>356</v>
      </c>
    </row>
    <row r="57" spans="1:2">
      <c r="A57" t="s">
        <v>341</v>
      </c>
      <c r="B57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CATALOGOS</vt:lpstr>
      <vt:lpstr>COPIA ARBITROS</vt:lpstr>
      <vt:lpstr>SPANISH OPEN'24</vt:lpstr>
      <vt:lpstr>Hoja1</vt:lpstr>
      <vt:lpstr>Hoja3</vt:lpstr>
      <vt:lpstr>Hoja1!Inscritos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Flores, Juan Carlos</dc:creator>
  <cp:lastModifiedBy>Juankar .</cp:lastModifiedBy>
  <dcterms:created xsi:type="dcterms:W3CDTF">2022-08-26T08:31:54Z</dcterms:created>
  <dcterms:modified xsi:type="dcterms:W3CDTF">2024-05-24T15:55:11Z</dcterms:modified>
</cp:coreProperties>
</file>