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URSOS\"/>
    </mc:Choice>
  </mc:AlternateContent>
  <bookViews>
    <workbookView xWindow="0" yWindow="0" windowWidth="28800" windowHeight="12300" firstSheet="1" activeTab="1"/>
  </bookViews>
  <sheets>
    <sheet name="CURSO JP.PRESUPUESTO" sheetId="8" r:id="rId1"/>
    <sheet name="Webinar's JP" sheetId="9" r:id="rId2"/>
    <sheet name="Webinar JP.Abr'24" sheetId="6" r:id="rId3"/>
    <sheet name="CURSO JP.Abr'24" sheetId="5" r:id="rId4"/>
    <sheet name="CURSO CHI.Sep'23" sheetId="4" r:id="rId5"/>
    <sheet name="CURSO SAL.Jul'23" sheetId="1" r:id="rId6"/>
    <sheet name="Hoja1" sheetId="2" r:id="rId7"/>
    <sheet name="POLOS" sheetId="3" r:id="rId8"/>
  </sheets>
  <calcPr calcId="162913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9" l="1"/>
  <c r="D55" i="9"/>
  <c r="F55" i="9" s="1"/>
  <c r="E54" i="9"/>
  <c r="F54" i="9" s="1"/>
  <c r="D46" i="9"/>
  <c r="D43" i="9"/>
  <c r="F43" i="9" s="1"/>
  <c r="E42" i="9"/>
  <c r="F42" i="9" s="1"/>
  <c r="D34" i="9"/>
  <c r="D31" i="9"/>
  <c r="F31" i="9" s="1"/>
  <c r="E30" i="9"/>
  <c r="F30" i="9" s="1"/>
  <c r="F52" i="9" l="1"/>
  <c r="F40" i="9"/>
  <c r="F28" i="9"/>
  <c r="D22" i="9" l="1"/>
  <c r="D19" i="9"/>
  <c r="F19" i="9" s="1"/>
  <c r="E18" i="9"/>
  <c r="F18" i="9" s="1"/>
  <c r="F16" i="9" l="1"/>
  <c r="D10" i="9"/>
  <c r="I7" i="9"/>
  <c r="D7" i="9"/>
  <c r="F7" i="9" s="1"/>
  <c r="E6" i="9"/>
  <c r="F6" i="9" s="1"/>
  <c r="F4" i="9" l="1"/>
  <c r="D6" i="8"/>
  <c r="I7" i="8"/>
  <c r="F4" i="8"/>
  <c r="E9" i="8" s="1"/>
  <c r="F9" i="8" s="1"/>
  <c r="J32" i="9" l="1"/>
  <c r="I32" i="9" s="1"/>
  <c r="J31" i="9"/>
  <c r="I31" i="9" s="1"/>
  <c r="J27" i="9"/>
  <c r="I27" i="9" s="1"/>
  <c r="J23" i="9"/>
  <c r="I23" i="9" s="1"/>
  <c r="E10" i="9" s="1"/>
  <c r="J19" i="9"/>
  <c r="I19" i="9" s="1"/>
  <c r="J15" i="9"/>
  <c r="I15" i="9" s="1"/>
  <c r="J11" i="9"/>
  <c r="I11" i="9" s="1"/>
  <c r="J9" i="9"/>
  <c r="I9" i="9" s="1"/>
  <c r="J29" i="9"/>
  <c r="I29" i="9" s="1"/>
  <c r="J25" i="9"/>
  <c r="I25" i="9" s="1"/>
  <c r="J17" i="9"/>
  <c r="I17" i="9" s="1"/>
  <c r="J28" i="9"/>
  <c r="I28" i="9" s="1"/>
  <c r="J24" i="9"/>
  <c r="I24" i="9" s="1"/>
  <c r="J20" i="9"/>
  <c r="I20" i="9" s="1"/>
  <c r="J16" i="9"/>
  <c r="I16" i="9" s="1"/>
  <c r="J12" i="9"/>
  <c r="I12" i="9" s="1"/>
  <c r="J10" i="9"/>
  <c r="I10" i="9" s="1"/>
  <c r="J21" i="9"/>
  <c r="I21" i="9" s="1"/>
  <c r="J13" i="9"/>
  <c r="I13" i="9" s="1"/>
  <c r="J30" i="9"/>
  <c r="I30" i="9" s="1"/>
  <c r="J26" i="9"/>
  <c r="I26" i="9" s="1"/>
  <c r="J22" i="9"/>
  <c r="I22" i="9" s="1"/>
  <c r="J18" i="9"/>
  <c r="I18" i="9" s="1"/>
  <c r="J14" i="9"/>
  <c r="I14" i="9" s="1"/>
  <c r="J8" i="9"/>
  <c r="I8" i="9" s="1"/>
  <c r="J9" i="8"/>
  <c r="J11" i="8"/>
  <c r="J19" i="8"/>
  <c r="J27" i="8"/>
  <c r="J12" i="8"/>
  <c r="J20" i="8"/>
  <c r="J28" i="8"/>
  <c r="J21" i="8"/>
  <c r="J29" i="8"/>
  <c r="J22" i="8"/>
  <c r="J30" i="8"/>
  <c r="J8" i="8"/>
  <c r="J24" i="8"/>
  <c r="J17" i="8"/>
  <c r="J25" i="8"/>
  <c r="J18" i="8"/>
  <c r="J13" i="8"/>
  <c r="J23" i="8"/>
  <c r="J16" i="8"/>
  <c r="J10" i="8"/>
  <c r="J26" i="8"/>
  <c r="J14" i="8"/>
  <c r="J15" i="8"/>
  <c r="E34" i="9" l="1"/>
  <c r="F34" i="9" s="1"/>
  <c r="F35" i="9" s="1"/>
  <c r="E46" i="9"/>
  <c r="F46" i="9" s="1"/>
  <c r="F47" i="9" s="1"/>
  <c r="E22" i="9"/>
  <c r="F22" i="9" s="1"/>
  <c r="F23" i="9" s="1"/>
  <c r="E58" i="9"/>
  <c r="F58" i="9" s="1"/>
  <c r="F59" i="9" s="1"/>
  <c r="F5" i="8"/>
  <c r="F10" i="8" s="1"/>
  <c r="D7" i="6"/>
  <c r="F7" i="6" s="1"/>
  <c r="D9" i="6"/>
  <c r="D8" i="6"/>
  <c r="F8" i="6" s="1"/>
  <c r="I7" i="6"/>
  <c r="F6" i="6"/>
  <c r="E5" i="6"/>
  <c r="F5" i="6" s="1"/>
  <c r="F4" i="6" l="1"/>
  <c r="E5" i="5"/>
  <c r="F5" i="5" s="1"/>
  <c r="I7" i="5"/>
  <c r="D9" i="5"/>
  <c r="D8" i="5"/>
  <c r="F8" i="5" s="1"/>
  <c r="D7" i="5"/>
  <c r="F7" i="5" s="1"/>
  <c r="F6" i="5"/>
  <c r="J19" i="6" l="1"/>
  <c r="I19" i="6" s="1"/>
  <c r="J27" i="6"/>
  <c r="I27" i="6" s="1"/>
  <c r="J23" i="6"/>
  <c r="I23" i="6" s="1"/>
  <c r="J32" i="6"/>
  <c r="I32" i="6" s="1"/>
  <c r="J25" i="6"/>
  <c r="I25" i="6" s="1"/>
  <c r="J26" i="6"/>
  <c r="I26" i="6" s="1"/>
  <c r="J20" i="6"/>
  <c r="I20" i="6" s="1"/>
  <c r="J28" i="6"/>
  <c r="I28" i="6" s="1"/>
  <c r="J30" i="6"/>
  <c r="I30" i="6" s="1"/>
  <c r="E9" i="6" s="1"/>
  <c r="J24" i="6"/>
  <c r="I24" i="6" s="1"/>
  <c r="J18" i="6"/>
  <c r="I18" i="6" s="1"/>
  <c r="J21" i="6"/>
  <c r="I21" i="6" s="1"/>
  <c r="J29" i="6"/>
  <c r="I29" i="6" s="1"/>
  <c r="J22" i="6"/>
  <c r="I22" i="6" s="1"/>
  <c r="J31" i="6"/>
  <c r="I31" i="6" s="1"/>
  <c r="J11" i="6"/>
  <c r="I11" i="6" s="1"/>
  <c r="J8" i="6"/>
  <c r="I8" i="6" s="1"/>
  <c r="J12" i="6"/>
  <c r="I12" i="6" s="1"/>
  <c r="J13" i="6"/>
  <c r="I13" i="6" s="1"/>
  <c r="J14" i="6"/>
  <c r="I14" i="6" s="1"/>
  <c r="J15" i="6"/>
  <c r="I15" i="6" s="1"/>
  <c r="J9" i="6"/>
  <c r="I9" i="6" s="1"/>
  <c r="J17" i="6"/>
  <c r="I17" i="6" s="1"/>
  <c r="J10" i="6"/>
  <c r="I10" i="6" s="1"/>
  <c r="J16" i="6"/>
  <c r="I16" i="6" s="1"/>
  <c r="G21" i="4"/>
  <c r="F9" i="6" l="1"/>
  <c r="F10" i="6" s="1"/>
  <c r="F4" i="5"/>
  <c r="H8" i="4"/>
  <c r="H7" i="4"/>
  <c r="J30" i="5" l="1"/>
  <c r="I30" i="5" s="1"/>
  <c r="J14" i="5"/>
  <c r="I14" i="5" s="1"/>
  <c r="J20" i="5"/>
  <c r="I20" i="5" s="1"/>
  <c r="J26" i="5"/>
  <c r="I26" i="5" s="1"/>
  <c r="J9" i="5"/>
  <c r="I9" i="5" s="1"/>
  <c r="J15" i="5"/>
  <c r="I15" i="5" s="1"/>
  <c r="J21" i="5"/>
  <c r="I21" i="5" s="1"/>
  <c r="J27" i="5"/>
  <c r="I27" i="5" s="1"/>
  <c r="J16" i="5"/>
  <c r="I16" i="5" s="1"/>
  <c r="J22" i="5"/>
  <c r="I22" i="5" s="1"/>
  <c r="J28" i="5"/>
  <c r="I28" i="5" s="1"/>
  <c r="J11" i="5"/>
  <c r="I11" i="5" s="1"/>
  <c r="J17" i="5"/>
  <c r="I17" i="5" s="1"/>
  <c r="J23" i="5"/>
  <c r="I23" i="5" s="1"/>
  <c r="J29" i="5"/>
  <c r="I29" i="5" s="1"/>
  <c r="J12" i="5"/>
  <c r="I12" i="5" s="1"/>
  <c r="J18" i="5"/>
  <c r="I18" i="5" s="1"/>
  <c r="E9" i="5" s="1"/>
  <c r="J24" i="5"/>
  <c r="I24" i="5" s="1"/>
  <c r="J8" i="5"/>
  <c r="J13" i="5"/>
  <c r="J19" i="5"/>
  <c r="I19" i="5" s="1"/>
  <c r="J25" i="5"/>
  <c r="I25" i="5" s="1"/>
  <c r="J10" i="5"/>
  <c r="I10" i="5" s="1"/>
  <c r="I8" i="5"/>
  <c r="I13" i="5"/>
  <c r="F17" i="4"/>
  <c r="F9" i="5" l="1"/>
  <c r="F10" i="5" s="1"/>
  <c r="F21" i="4"/>
  <c r="H21" i="4" s="1"/>
  <c r="H18" i="4"/>
  <c r="H17" i="4"/>
  <c r="F16" i="4"/>
  <c r="H16" i="4" s="1"/>
  <c r="H15" i="4"/>
  <c r="F14" i="4"/>
  <c r="H14" i="4" s="1"/>
  <c r="F13" i="4"/>
  <c r="H13" i="4" s="1"/>
  <c r="H12" i="4"/>
  <c r="H11" i="4"/>
  <c r="H10" i="4"/>
  <c r="H9" i="4"/>
  <c r="H6" i="4"/>
  <c r="G5" i="4"/>
  <c r="H5" i="4" s="1"/>
  <c r="K15" i="4" l="1"/>
  <c r="G20" i="4" s="1"/>
  <c r="H20" i="4" s="1"/>
  <c r="G6" i="1"/>
  <c r="H6" i="1" s="1"/>
  <c r="G5" i="1"/>
  <c r="G19" i="4" l="1"/>
  <c r="H19" i="4" s="1"/>
  <c r="H4" i="4"/>
  <c r="L6" i="4" s="1"/>
  <c r="H18" i="1"/>
  <c r="H19" i="1"/>
  <c r="L5" i="4" l="1"/>
  <c r="L12" i="4"/>
  <c r="L10" i="4"/>
  <c r="L7" i="4"/>
  <c r="L11" i="4"/>
  <c r="L9" i="4"/>
  <c r="L8" i="4"/>
  <c r="H12" i="1"/>
  <c r="F13" i="1" l="1"/>
  <c r="F21" i="1" l="1"/>
  <c r="H21" i="1" s="1"/>
  <c r="H20" i="1"/>
  <c r="H15" i="1"/>
  <c r="H17" i="1"/>
  <c r="F16" i="1"/>
  <c r="H16" i="1" s="1"/>
  <c r="F14" i="1"/>
  <c r="H14" i="1" s="1"/>
  <c r="H11" i="1" l="1"/>
  <c r="H10" i="1"/>
  <c r="H9" i="1"/>
  <c r="H8" i="1"/>
  <c r="H7" i="1"/>
  <c r="F5" i="1"/>
  <c r="H5" i="1" s="1"/>
  <c r="H4" i="1" l="1"/>
  <c r="I8" i="8" l="1"/>
  <c r="I21" i="8"/>
  <c r="I27" i="8"/>
  <c r="I19" i="8"/>
  <c r="I30" i="8"/>
  <c r="I20" i="8"/>
  <c r="I26" i="8"/>
  <c r="I12" i="8"/>
  <c r="I14" i="8"/>
  <c r="I11" i="8"/>
  <c r="I24" i="8"/>
  <c r="I23" i="8"/>
  <c r="I10" i="8"/>
  <c r="I16" i="8"/>
  <c r="I28" i="8"/>
  <c r="I9" i="8"/>
  <c r="I22" i="8"/>
  <c r="I13" i="8"/>
  <c r="I18" i="8"/>
  <c r="I29" i="8"/>
  <c r="I17" i="8"/>
  <c r="I15" i="8"/>
  <c r="E6" i="8"/>
  <c r="F6" i="8" s="1"/>
  <c r="F7" i="8" s="1"/>
  <c r="I25" i="8"/>
  <c r="F10" i="9"/>
  <c r="F11" i="9" s="1"/>
</calcChain>
</file>

<file path=xl/sharedStrings.xml><?xml version="1.0" encoding="utf-8"?>
<sst xmlns="http://schemas.openxmlformats.org/spreadsheetml/2006/main" count="420" uniqueCount="110">
  <si>
    <t>RELACIÓN DE GASTOS DEL CURSO DE PICKLEBALL</t>
  </si>
  <si>
    <t>Item</t>
  </si>
  <si>
    <t>Personal</t>
  </si>
  <si>
    <t>Concepto</t>
  </si>
  <si>
    <t>Descripción 1</t>
  </si>
  <si>
    <t>Descripción 2</t>
  </si>
  <si>
    <t>Uds</t>
  </si>
  <si>
    <t>Costo Ud</t>
  </si>
  <si>
    <t>Importe</t>
  </si>
  <si>
    <t>Monitor 1</t>
  </si>
  <si>
    <t>Transporte</t>
  </si>
  <si>
    <t>Km desplazamiento</t>
  </si>
  <si>
    <t>Madrid- Salamanca</t>
  </si>
  <si>
    <t>Monitor 2</t>
  </si>
  <si>
    <t>Móstoles- Salamanca</t>
  </si>
  <si>
    <t>Dieta</t>
  </si>
  <si>
    <t>Derechos</t>
  </si>
  <si>
    <t>Asistencia</t>
  </si>
  <si>
    <t>Preparación</t>
  </si>
  <si>
    <t>Material</t>
  </si>
  <si>
    <t>Varios</t>
  </si>
  <si>
    <t>Tablillas, etc</t>
  </si>
  <si>
    <t>Gestión</t>
  </si>
  <si>
    <t>Nº Alumnos</t>
  </si>
  <si>
    <t>Camisetas</t>
  </si>
  <si>
    <t>Formulario Inscripción</t>
  </si>
  <si>
    <t>Manual</t>
  </si>
  <si>
    <t>Precio x camiseta?</t>
  </si>
  <si>
    <t>Reserva de pistas</t>
  </si>
  <si>
    <t>Cuántas? Horas?</t>
  </si>
  <si>
    <t>Mínimo</t>
  </si>
  <si>
    <t>Máximo</t>
  </si>
  <si>
    <t>Precio curso:</t>
  </si>
  <si>
    <t>Con tiempo hay que enviarles los Manuales, yo los tengo solo en inglés</t>
  </si>
  <si>
    <t>2023-USAP-Official-Rulebook-2023-v2 (2)</t>
  </si>
  <si>
    <t>(En español el de 2022)</t>
  </si>
  <si>
    <t>2023-USAP-Officiating-Handbook-2023-rev-1c (23-01-02)</t>
  </si>
  <si>
    <t>2023-USAP-Official-Referee-Casebook-2023-01-26</t>
  </si>
  <si>
    <t>Y los test</t>
  </si>
  <si>
    <t>Manuales y material didactico</t>
  </si>
  <si>
    <t>Inscripciones / Certificado</t>
  </si>
  <si>
    <t>Persona</t>
  </si>
  <si>
    <t>Talla</t>
  </si>
  <si>
    <t>Juankar</t>
  </si>
  <si>
    <t>PAGADO</t>
  </si>
  <si>
    <t>PRECIO</t>
  </si>
  <si>
    <t>XXL</t>
  </si>
  <si>
    <t>Pensión Completa</t>
  </si>
  <si>
    <t>con iva</t>
  </si>
  <si>
    <t>Alberto</t>
  </si>
  <si>
    <t>RECEPTOR</t>
  </si>
  <si>
    <t>Eloy</t>
  </si>
  <si>
    <t>Coche</t>
  </si>
  <si>
    <t>Moto</t>
  </si>
  <si>
    <t>Impuestos</t>
  </si>
  <si>
    <t>IVA</t>
  </si>
  <si>
    <t>Asociación</t>
  </si>
  <si>
    <t>IRPF</t>
  </si>
  <si>
    <t>Presentación</t>
  </si>
  <si>
    <t>Etiquetas de fila</t>
  </si>
  <si>
    <t>(en blanco)</t>
  </si>
  <si>
    <t>Total general</t>
  </si>
  <si>
    <t>Etiquetas de columna</t>
  </si>
  <si>
    <t>Suma de Importe</t>
  </si>
  <si>
    <t>Total Derechos</t>
  </si>
  <si>
    <t>Total Dieta</t>
  </si>
  <si>
    <t>Total Gestión</t>
  </si>
  <si>
    <t>Total Impuestos</t>
  </si>
  <si>
    <t>Total Material</t>
  </si>
  <si>
    <t>Total Transporte</t>
  </si>
  <si>
    <t>Total (en blanco)</t>
  </si>
  <si>
    <t>Gustavo</t>
  </si>
  <si>
    <t>Base Imponible</t>
  </si>
  <si>
    <t>Examen</t>
  </si>
  <si>
    <t>Formulario Inscripción / Certificados</t>
  </si>
  <si>
    <t>CNAPb</t>
  </si>
  <si>
    <t>Málaga- Cádiz</t>
  </si>
  <si>
    <t>Móstoles- Cádiz</t>
  </si>
  <si>
    <t>Dieta/Dia</t>
  </si>
  <si>
    <t>Alojamiento/Dia</t>
  </si>
  <si>
    <t>?</t>
  </si>
  <si>
    <t>2 pistas 4 horas</t>
  </si>
  <si>
    <t> CURSO DE ARBITRAJE CHICLANA. Links Powerpoint.pdf</t>
  </si>
  <si>
    <t> 2023-USAP-Pickleball-Official-Rulebook.en.es.pdf</t>
  </si>
  <si>
    <t> 2023-USAP-Pickleball-Official-Rulebook.pdf</t>
  </si>
  <si>
    <t> Pag 081- Apelacion cantes de linea.pdf</t>
  </si>
  <si>
    <t> Pag 080- Acciones que pueden interrumpir el jue...</t>
  </si>
  <si>
    <t> Pag 072- Preguntas servidor receptor posicion.pdf</t>
  </si>
  <si>
    <t> Pag 076- Preguntas sobre puntuacion.pdf</t>
  </si>
  <si>
    <t> Pag 182 a 184- Apendice C- Cantes y anuncios es...</t>
  </si>
  <si>
    <t> Pag 231 a 234- Acciones disciplinarias.pdf</t>
  </si>
  <si>
    <t> Pag 094- Recursos para arbitros.pdf</t>
  </si>
  <si>
    <t> TRR August 2023.pdf</t>
  </si>
  <si>
    <t>Con tiempo hay que enviarles los Manuales</t>
  </si>
  <si>
    <t>Monitor</t>
  </si>
  <si>
    <t>Precio/hora</t>
  </si>
  <si>
    <t>Manuales</t>
  </si>
  <si>
    <t>Material didactico</t>
  </si>
  <si>
    <t>RELACIÓN DE GASTOS DEL WEBINAR DE PICKLEBALL</t>
  </si>
  <si>
    <t>Superávit</t>
  </si>
  <si>
    <t>Redondeo +</t>
  </si>
  <si>
    <t>Asistencia y Tutoria</t>
  </si>
  <si>
    <t>GASTOS</t>
  </si>
  <si>
    <t>INGRESOS</t>
  </si>
  <si>
    <t>Inscripción</t>
  </si>
  <si>
    <t>BALANCE:</t>
  </si>
  <si>
    <t>Formación y  Asistencia</t>
  </si>
  <si>
    <t>BALANCE</t>
  </si>
  <si>
    <t>Neto</t>
  </si>
  <si>
    <t>Víctor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</si>
</sst>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€&quot;"/>
    <numFmt numFmtId="165" formatCode="#,##0.000\ &quot;€&quot;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5" borderId="1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9" fontId="7" fillId="0" borderId="0" applyFont="0" applyFill="0" applyBorder="0" applyAlignment="0" applyProtection="0"/>
    <xf numFmtId="0" fontId="7" fillId="8" borderId="2" applyNumberFormat="0" applyFont="0" applyAlignment="0" applyProtection="0"/>
    <xf numFmtId="0" fontId="8" fillId="0" borderId="0" applyNumberFormat="0" applyFill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5" fillId="4" borderId="0" xfId="0" applyFont="1" applyFill="1"/>
    <xf numFmtId="0" fontId="5" fillId="0" borderId="0" xfId="0" applyFont="1"/>
    <xf numFmtId="164" fontId="0" fillId="0" borderId="0" xfId="0" applyNumberFormat="1"/>
    <xf numFmtId="164" fontId="4" fillId="0" borderId="0" xfId="0" applyNumberFormat="1" applyFont="1"/>
    <xf numFmtId="164" fontId="6" fillId="7" borderId="0" xfId="3" applyNumberFormat="1"/>
    <xf numFmtId="164" fontId="0" fillId="2" borderId="0" xfId="0" applyNumberFormat="1" applyFill="1"/>
    <xf numFmtId="164" fontId="0" fillId="4" borderId="0" xfId="0" applyNumberFormat="1" applyFill="1"/>
    <xf numFmtId="164" fontId="3" fillId="5" borderId="1" xfId="1" applyNumberFormat="1"/>
    <xf numFmtId="164" fontId="6" fillId="6" borderId="0" xfId="2" applyNumberFormat="1"/>
    <xf numFmtId="1" fontId="0" fillId="3" borderId="0" xfId="0" applyNumberFormat="1" applyFill="1"/>
    <xf numFmtId="1" fontId="0" fillId="0" borderId="0" xfId="0" applyNumberFormat="1"/>
    <xf numFmtId="1" fontId="0" fillId="4" borderId="0" xfId="0" applyNumberFormat="1" applyFill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164" fontId="4" fillId="0" borderId="4" xfId="0" applyNumberFormat="1" applyFont="1" applyBorder="1"/>
    <xf numFmtId="164" fontId="6" fillId="7" borderId="4" xfId="3" applyNumberFormat="1" applyBorder="1"/>
    <xf numFmtId="1" fontId="0" fillId="0" borderId="4" xfId="0" applyNumberFormat="1" applyBorder="1"/>
    <xf numFmtId="165" fontId="0" fillId="0" borderId="4" xfId="0" applyNumberFormat="1" applyBorder="1"/>
    <xf numFmtId="164" fontId="0" fillId="2" borderId="4" xfId="0" applyNumberFormat="1" applyFill="1" applyBorder="1"/>
    <xf numFmtId="0" fontId="5" fillId="0" borderId="4" xfId="0" applyFont="1" applyBorder="1"/>
    <xf numFmtId="164" fontId="0" fillId="8" borderId="4" xfId="5" applyNumberFormat="1" applyFont="1" applyBorder="1"/>
    <xf numFmtId="1" fontId="0" fillId="9" borderId="4" xfId="0" applyNumberFormat="1" applyFill="1" applyBorder="1"/>
    <xf numFmtId="0" fontId="0" fillId="9" borderId="4" xfId="0" applyFill="1" applyBorder="1"/>
    <xf numFmtId="9" fontId="0" fillId="9" borderId="4" xfId="4" applyFont="1" applyFill="1" applyBorder="1"/>
    <xf numFmtId="0" fontId="0" fillId="3" borderId="4" xfId="0" applyFill="1" applyBorder="1"/>
    <xf numFmtId="1" fontId="0" fillId="3" borderId="4" xfId="0" applyNumberFormat="1" applyFill="1" applyBorder="1"/>
    <xf numFmtId="164" fontId="3" fillId="5" borderId="4" xfId="1" applyNumberFormat="1" applyBorder="1"/>
    <xf numFmtId="164" fontId="6" fillId="6" borderId="4" xfId="2" applyNumberFormat="1" applyBorder="1"/>
    <xf numFmtId="0" fontId="8" fillId="0" borderId="5" xfId="6" applyBorder="1" applyAlignment="1">
      <alignment vertical="center"/>
    </xf>
    <xf numFmtId="9" fontId="0" fillId="0" borderId="0" xfId="0" applyNumberFormat="1"/>
    <xf numFmtId="164" fontId="0" fillId="10" borderId="0" xfId="0" applyNumberFormat="1" applyFill="1"/>
    <xf numFmtId="0" fontId="0" fillId="10" borderId="0" xfId="0" applyFill="1"/>
    <xf numFmtId="164" fontId="3" fillId="5" borderId="6" xfId="1" applyNumberFormat="1" applyBorder="1"/>
    <xf numFmtId="0" fontId="6" fillId="11" borderId="4" xfId="7" applyBorder="1"/>
    <xf numFmtId="1" fontId="6" fillId="11" borderId="4" xfId="7" applyNumberFormat="1" applyBorder="1"/>
    <xf numFmtId="164" fontId="6" fillId="11" borderId="4" xfId="7" applyNumberFormat="1" applyBorder="1"/>
    <xf numFmtId="0" fontId="6" fillId="12" borderId="4" xfId="8" applyBorder="1"/>
    <xf numFmtId="164" fontId="6" fillId="12" borderId="4" xfId="8" applyNumberFormat="1" applyBorder="1"/>
    <xf numFmtId="164" fontId="7" fillId="9" borderId="4" xfId="2" applyNumberFormat="1" applyFont="1" applyFill="1" applyBorder="1"/>
    <xf numFmtId="9" fontId="6" fillId="12" borderId="4" xfId="8" applyNumberFormat="1" applyBorder="1"/>
    <xf numFmtId="164" fontId="6" fillId="13" borderId="4" xfId="9" applyNumberFormat="1" applyBorder="1"/>
    <xf numFmtId="164" fontId="1" fillId="14" borderId="4" xfId="1" applyNumberFormat="1" applyFont="1" applyFill="1" applyBorder="1"/>
    <xf numFmtId="164" fontId="7" fillId="14" borderId="4" xfId="2" applyNumberFormat="1" applyFont="1" applyFill="1" applyBorder="1"/>
    <xf numFmtId="0" fontId="0" fillId="0" borderId="9" xfId="0" applyBorder="1"/>
    <xf numFmtId="0" fontId="0" fillId="0" borderId="10" xfId="0" applyBorder="1"/>
    <xf numFmtId="0" fontId="0" fillId="9" borderId="10" xfId="0" applyFill="1" applyBorder="1"/>
    <xf numFmtId="164" fontId="0" fillId="0" borderId="10" xfId="0" applyNumberFormat="1" applyBorder="1"/>
    <xf numFmtId="164" fontId="0" fillId="8" borderId="10" xfId="5" applyNumberFormat="1" applyFont="1" applyBorder="1"/>
    <xf numFmtId="0" fontId="0" fillId="10" borderId="11" xfId="0" applyFill="1" applyBorder="1"/>
    <xf numFmtId="0" fontId="0" fillId="10" borderId="3" xfId="0" applyFill="1" applyBorder="1"/>
    <xf numFmtId="164" fontId="0" fillId="10" borderId="12" xfId="0" applyNumberFormat="1" applyFill="1" applyBorder="1"/>
    <xf numFmtId="0" fontId="6" fillId="13" borderId="7" xfId="9" applyBorder="1"/>
    <xf numFmtId="0" fontId="6" fillId="13" borderId="8" xfId="9" applyBorder="1"/>
    <xf numFmtId="1" fontId="6" fillId="13" borderId="8" xfId="9" applyNumberFormat="1" applyBorder="1"/>
    <xf numFmtId="164" fontId="6" fillId="13" borderId="8" xfId="9" applyNumberFormat="1" applyBorder="1"/>
    <xf numFmtId="0" fontId="0" fillId="3" borderId="7" xfId="0" applyFill="1" applyBorder="1"/>
    <xf numFmtId="0" fontId="0" fillId="3" borderId="8" xfId="0" applyFill="1" applyBorder="1"/>
    <xf numFmtId="166" fontId="0" fillId="0" borderId="4" xfId="0" applyNumberFormat="1" applyBorder="1"/>
    <xf numFmtId="14" fontId="0" fillId="0" borderId="4" xfId="0" applyNumberFormat="1" applyBorder="1"/>
  </cellXfs>
  <cellStyles count="10">
    <cellStyle name="60% - Énfasis1" xfId="7" builtinId="32"/>
    <cellStyle name="60% - Énfasis2" xfId="9" builtinId="36"/>
    <cellStyle name="60% - Énfasis6" xfId="8" builtinId="52"/>
    <cellStyle name="Cálculo" xfId="1" builtinId="22"/>
    <cellStyle name="Énfasis1" xfId="2" builtinId="29"/>
    <cellStyle name="Énfasis2" xfId="3" builtinId="33"/>
    <cellStyle name="Hipervínculo" xfId="6" builtinId="8"/>
    <cellStyle name="Normal" xfId="0" builtinId="0"/>
    <cellStyle name="Notas" xfId="5" builtinId="10"/>
    <cellStyle name="Porcentaje" xfId="4" builtinId="5"/>
  </cellStyles>
  <dxfs count="1">
    <dxf>
      <numFmt numFmtId="164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klinks.com/BuD_3ymEBA4S5vyafQoF6Qbr/https:/drive.google.com/file/d/1OLqrW0Sh2v5X8-PNz5W9H1_93Vgdi10j/view?usp=drive_web?email=arbitros.pickleballspain@gmail.com" TargetMode="External"/><Relationship Id="rId3" Type="http://schemas.openxmlformats.org/officeDocument/2006/relationships/hyperlink" Target="https://streaklinks.com/BuD_3yiZWcxMV0DUOgfb3XaX/https:/drive.google.com/file/d/18kUF9WnwgqH2GGUSPJRg_TF8Hym2UCeC/view?usp=drive_web?email=arbitros.pickleballspain@gmail.com" TargetMode="External"/><Relationship Id="rId7" Type="http://schemas.openxmlformats.org/officeDocument/2006/relationships/hyperlink" Target="https://streaklinks.com/BuD_3ymLS6xEMXDMbgiICvKi/https:/drive.google.com/file/d/19xXBbEncgvejPLfkRnx68geAQuh89aNB/view?usp=drive_web?email=arbitros.pickleballspain@gmail.com" TargetMode="External"/><Relationship Id="rId12" Type="http://schemas.openxmlformats.org/officeDocument/2006/relationships/hyperlink" Target="https://streaklinks.com/BuD_3ymhoaWZXX84EAjK7Jjl/https:/drive.google.com/file/d/1LMHaV_lUTWzZ_deSwzYodyQWFCg3_H_n/view?usp=drive_web?email=arbitros.pickleballspain@gmail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streaklinks.com/BuD_3ye6OhhCpEojLQ2L08QK/https:/drive.google.com/file/d/1CVbZm5QEnBIcRded_Iaq2RNX-yWjoaGF/view?usp=drive_web?email=arbitros.pickleballspain@gmail.com" TargetMode="External"/><Relationship Id="rId6" Type="http://schemas.openxmlformats.org/officeDocument/2006/relationships/hyperlink" Target="https://streaklinks.com/BuD_3yiHhw_Ye-NkowshiP0m/https:/drive.google.com/file/d/1Gef2LrxbIJ4oFKt6Aa52o6PrYDSzetcG/view?usp=drive_web?email=arbitros.pickleballspain@gmail.com" TargetMode="External"/><Relationship Id="rId11" Type="http://schemas.openxmlformats.org/officeDocument/2006/relationships/hyperlink" Target="https://streaklinks.com/BuD_3yaoKHmut9QlbgGnpAWW/https:/drive.google.com/file/d/1cZkvtNCezD0x2gL_pkHotm86VKuGrVWc/view?usp=drive_web?email=arbitros.pickleballspain@gmail.com" TargetMode="External"/><Relationship Id="rId5" Type="http://schemas.openxmlformats.org/officeDocument/2006/relationships/hyperlink" Target="https://streaklinks.com/BuD_3yexMeSaMiB2SQI6tOKL/https:/drive.google.com/file/d/1nsbTUdI0kWpb9himzGjRROp6w-VYuA0a/view?usp=drive_web?email=arbitros.pickleballspain@gmail.com" TargetMode="External"/><Relationship Id="rId10" Type="http://schemas.openxmlformats.org/officeDocument/2006/relationships/hyperlink" Target="https://streaklinks.com/BuD_3ymrqxo_c4uh0wW-I5eo/https:/drive.google.com/file/d/1h3WDsbx4xrMpEQmpRdxu8J4yGLroAvkO/view?usp=drive_web?email=arbitros.pickleballspain@gmail.com" TargetMode="External"/><Relationship Id="rId4" Type="http://schemas.openxmlformats.org/officeDocument/2006/relationships/hyperlink" Target="https://streaklinks.com/BuD_3yi0dGbuELBaeQSgASNa/https:/drive.google.com/file/d/1Mx91envhK-7yIZwizvR_vgrVpiN1z9xq/view?usp=drive_web?email=arbitros.pickleballspain@gmail.com" TargetMode="External"/><Relationship Id="rId9" Type="http://schemas.openxmlformats.org/officeDocument/2006/relationships/hyperlink" Target="https://streaklinks.com/BuD_3yiREeaVgc65-gMmQawX/https:/drive.google.com/file/d/1aebg63oK1E3rCdqILlu0NlKuqFzAK-Br/view?usp=drive_web?email=arbitros.pickleballspain@gmail.com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klinks.com/BuD_3ymEBA4S5vyafQoF6Qbr/https:/drive.google.com/file/d/1OLqrW0Sh2v5X8-PNz5W9H1_93Vgdi10j/view?usp=drive_web?email=arbitros.pickleballspain@gmail.com" TargetMode="External"/><Relationship Id="rId3" Type="http://schemas.openxmlformats.org/officeDocument/2006/relationships/hyperlink" Target="https://streaklinks.com/BuD_3yiZWcxMV0DUOgfb3XaX/https:/drive.google.com/file/d/18kUF9WnwgqH2GGUSPJRg_TF8Hym2UCeC/view?usp=drive_web?email=arbitros.pickleballspain@gmail.com" TargetMode="External"/><Relationship Id="rId7" Type="http://schemas.openxmlformats.org/officeDocument/2006/relationships/hyperlink" Target="https://streaklinks.com/BuD_3ymLS6xEMXDMbgiICvKi/https:/drive.google.com/file/d/19xXBbEncgvejPLfkRnx68geAQuh89aNB/view?usp=drive_web?email=arbitros.pickleballspain@gmail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streaklinks.com/BuD_3ye6OhhCpEojLQ2L08QK/https:/drive.google.com/file/d/1CVbZm5QEnBIcRded_Iaq2RNX-yWjoaGF/view?usp=drive_web?email=arbitros.pickleballspain@gmail.com" TargetMode="External"/><Relationship Id="rId6" Type="http://schemas.openxmlformats.org/officeDocument/2006/relationships/hyperlink" Target="https://streaklinks.com/BuD_3yiHhw_Ye-NkowshiP0m/https:/drive.google.com/file/d/1Gef2LrxbIJ4oFKt6Aa52o6PrYDSzetcG/view?usp=drive_web?email=arbitros.pickleballspain@gmail.com" TargetMode="External"/><Relationship Id="rId5" Type="http://schemas.openxmlformats.org/officeDocument/2006/relationships/hyperlink" Target="https://streaklinks.com/BuD_3yexMeSaMiB2SQI6tOKL/https:/drive.google.com/file/d/1nsbTUdI0kWpb9himzGjRROp6w-VYuA0a/view?usp=drive_web?email=arbitros.pickleballspain@gmail.com" TargetMode="External"/><Relationship Id="rId10" Type="http://schemas.openxmlformats.org/officeDocument/2006/relationships/hyperlink" Target="https://streaklinks.com/BuD_3ymrqxo_c4uh0wW-I5eo/https:/drive.google.com/file/d/1h3WDsbx4xrMpEQmpRdxu8J4yGLroAvkO/view?usp=drive_web?email=arbitros.pickleballspain@gmail.com" TargetMode="External"/><Relationship Id="rId4" Type="http://schemas.openxmlformats.org/officeDocument/2006/relationships/hyperlink" Target="https://streaklinks.com/BuD_3yi0dGbuELBaeQSgASNa/https:/drive.google.com/file/d/1Mx91envhK-7yIZwizvR_vgrVpiN1z9xq/view?usp=drive_web?email=arbitros.pickleballspain@gmail.com" TargetMode="External"/><Relationship Id="rId9" Type="http://schemas.openxmlformats.org/officeDocument/2006/relationships/hyperlink" Target="https://streaklinks.com/BuD_3yiREeaVgc65-gMmQawX/https:/drive.google.com/file/d/1aebg63oK1E3rCdqILlu0NlKuqFzAK-Br/view?usp=drive_web?email=arbitros.pickleballspain@gmail.com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klinks.com/BuD_3ymEBA4S5vyafQoF6Qbr/https:/drive.google.com/file/d/1OLqrW0Sh2v5X8-PNz5W9H1_93Vgdi10j/view?usp=drive_web?email=arbitros.pickleballspain@gmail.com" TargetMode="External"/><Relationship Id="rId3" Type="http://schemas.openxmlformats.org/officeDocument/2006/relationships/hyperlink" Target="https://streaklinks.com/BuD_3yiZWcxMV0DUOgfb3XaX/https:/drive.google.com/file/d/18kUF9WnwgqH2GGUSPJRg_TF8Hym2UCeC/view?usp=drive_web?email=arbitros.pickleballspain@gmail.com" TargetMode="External"/><Relationship Id="rId7" Type="http://schemas.openxmlformats.org/officeDocument/2006/relationships/hyperlink" Target="https://streaklinks.com/BuD_3ymLS6xEMXDMbgiICvKi/https:/drive.google.com/file/d/19xXBbEncgvejPLfkRnx68geAQuh89aNB/view?usp=drive_web?email=arbitros.pickleballspain@gmail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streaklinks.com/BuD_3ye6OhhCpEojLQ2L08QK/https:/drive.google.com/file/d/1CVbZm5QEnBIcRded_Iaq2RNX-yWjoaGF/view?usp=drive_web?email=arbitros.pickleballspain@gmail.com" TargetMode="External"/><Relationship Id="rId6" Type="http://schemas.openxmlformats.org/officeDocument/2006/relationships/hyperlink" Target="https://streaklinks.com/BuD_3yiHhw_Ye-NkowshiP0m/https:/drive.google.com/file/d/1Gef2LrxbIJ4oFKt6Aa52o6PrYDSzetcG/view?usp=drive_web?email=arbitros.pickleballspain@gmail.com" TargetMode="External"/><Relationship Id="rId5" Type="http://schemas.openxmlformats.org/officeDocument/2006/relationships/hyperlink" Target="https://streaklinks.com/BuD_3yexMeSaMiB2SQI6tOKL/https:/drive.google.com/file/d/1nsbTUdI0kWpb9himzGjRROp6w-VYuA0a/view?usp=drive_web?email=arbitros.pickleballspain@gmail.com" TargetMode="External"/><Relationship Id="rId10" Type="http://schemas.openxmlformats.org/officeDocument/2006/relationships/hyperlink" Target="https://streaklinks.com/BuD_3ymrqxo_c4uh0wW-I5eo/https:/drive.google.com/file/d/1h3WDsbx4xrMpEQmpRdxu8J4yGLroAvkO/view?usp=drive_web?email=arbitros.pickleballspain@gmail.com" TargetMode="External"/><Relationship Id="rId4" Type="http://schemas.openxmlformats.org/officeDocument/2006/relationships/hyperlink" Target="https://streaklinks.com/BuD_3yi0dGbuELBaeQSgASNa/https:/drive.google.com/file/d/1Mx91envhK-7yIZwizvR_vgrVpiN1z9xq/view?usp=drive_web?email=arbitros.pickleballspain@gmail.com" TargetMode="External"/><Relationship Id="rId9" Type="http://schemas.openxmlformats.org/officeDocument/2006/relationships/hyperlink" Target="https://streaklinks.com/BuD_3yiREeaVgc65-gMmQawX/https:/drive.google.com/file/d/1aebg63oK1E3rCdqILlu0NlKuqFzAK-Br/view?usp=drive_web?email=arbitros.pickleballspain@gmail.com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klinks.com/BuD_3ymEBA4S5vyafQoF6Qbr/https:/drive.google.com/file/d/1OLqrW0Sh2v5X8-PNz5W9H1_93Vgdi10j/view?usp=drive_web?email=arbitros.pickleballspain@gmail.com" TargetMode="External"/><Relationship Id="rId3" Type="http://schemas.openxmlformats.org/officeDocument/2006/relationships/hyperlink" Target="https://streaklinks.com/BuD_3yiZWcxMV0DUOgfb3XaX/https:/drive.google.com/file/d/18kUF9WnwgqH2GGUSPJRg_TF8Hym2UCeC/view?usp=drive_web?email=arbitros.pickleballspain@gmail.com" TargetMode="External"/><Relationship Id="rId7" Type="http://schemas.openxmlformats.org/officeDocument/2006/relationships/hyperlink" Target="https://streaklinks.com/BuD_3ymLS6xEMXDMbgiICvKi/https:/drive.google.com/file/d/19xXBbEncgvejPLfkRnx68geAQuh89aNB/view?usp=drive_web?email=arbitros.pickleballspain@gmail.com" TargetMode="External"/><Relationship Id="rId12" Type="http://schemas.openxmlformats.org/officeDocument/2006/relationships/hyperlink" Target="https://streaklinks.com/BuD_3ymhoaWZXX84EAjK7Jjl/https:/drive.google.com/file/d/1LMHaV_lUTWzZ_deSwzYodyQWFCg3_H_n/view?usp=drive_web?email=arbitros.pickleballspain@gmail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streaklinks.com/BuD_3ye6OhhCpEojLQ2L08QK/https:/drive.google.com/file/d/1CVbZm5QEnBIcRded_Iaq2RNX-yWjoaGF/view?usp=drive_web?email=arbitros.pickleballspain@gmail.com" TargetMode="External"/><Relationship Id="rId6" Type="http://schemas.openxmlformats.org/officeDocument/2006/relationships/hyperlink" Target="https://streaklinks.com/BuD_3yiHhw_Ye-NkowshiP0m/https:/drive.google.com/file/d/1Gef2LrxbIJ4oFKt6Aa52o6PrYDSzetcG/view?usp=drive_web?email=arbitros.pickleballspain@gmail.com" TargetMode="External"/><Relationship Id="rId11" Type="http://schemas.openxmlformats.org/officeDocument/2006/relationships/hyperlink" Target="https://streaklinks.com/BuD_3yaoKHmut9QlbgGnpAWW/https:/drive.google.com/file/d/1cZkvtNCezD0x2gL_pkHotm86VKuGrVWc/view?usp=drive_web?email=arbitros.pickleballspain@gmail.com" TargetMode="External"/><Relationship Id="rId5" Type="http://schemas.openxmlformats.org/officeDocument/2006/relationships/hyperlink" Target="https://streaklinks.com/BuD_3yexMeSaMiB2SQI6tOKL/https:/drive.google.com/file/d/1nsbTUdI0kWpb9himzGjRROp6w-VYuA0a/view?usp=drive_web?email=arbitros.pickleballspain@gmail.com" TargetMode="External"/><Relationship Id="rId10" Type="http://schemas.openxmlformats.org/officeDocument/2006/relationships/hyperlink" Target="https://streaklinks.com/BuD_3ymrqxo_c4uh0wW-I5eo/https:/drive.google.com/file/d/1h3WDsbx4xrMpEQmpRdxu8J4yGLroAvkO/view?usp=drive_web?email=arbitros.pickleballspain@gmail.com" TargetMode="External"/><Relationship Id="rId4" Type="http://schemas.openxmlformats.org/officeDocument/2006/relationships/hyperlink" Target="https://streaklinks.com/BuD_3yi0dGbuELBaeQSgASNa/https:/drive.google.com/file/d/1Mx91envhK-7yIZwizvR_vgrVpiN1z9xq/view?usp=drive_web?email=arbitros.pickleballspain@gmail.com" TargetMode="External"/><Relationship Id="rId9" Type="http://schemas.openxmlformats.org/officeDocument/2006/relationships/hyperlink" Target="https://streaklinks.com/BuD_3yiREeaVgc65-gMmQawX/https:/drive.google.com/file/d/1aebg63oK1E3rCdqILlu0NlKuqFzAK-Br/view?usp=drive_web?email=arbitros.pickleballspain@gmail.com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klinks.com/BuD_3ymEBA4S5vyafQoF6Qbr/https:/drive.google.com/file/d/1OLqrW0Sh2v5X8-PNz5W9H1_93Vgdi10j/view?usp=drive_web?email=arbitros.pickleballspain@gmail.com" TargetMode="External"/><Relationship Id="rId3" Type="http://schemas.openxmlformats.org/officeDocument/2006/relationships/hyperlink" Target="https://streaklinks.com/BuD_3yiZWcxMV0DUOgfb3XaX/https:/drive.google.com/file/d/18kUF9WnwgqH2GGUSPJRg_TF8Hym2UCeC/view?usp=drive_web?email=arbitros.pickleballspain@gmail.com" TargetMode="External"/><Relationship Id="rId7" Type="http://schemas.openxmlformats.org/officeDocument/2006/relationships/hyperlink" Target="https://streaklinks.com/BuD_3ymLS6xEMXDMbgiICvKi/https:/drive.google.com/file/d/19xXBbEncgvejPLfkRnx68geAQuh89aNB/view?usp=drive_web?email=arbitros.pickleballspain@gmail.com" TargetMode="External"/><Relationship Id="rId12" Type="http://schemas.openxmlformats.org/officeDocument/2006/relationships/hyperlink" Target="https://streaklinks.com/BuD_3ymhoaWZXX84EAjK7Jjl/https:/drive.google.com/file/d/1LMHaV_lUTWzZ_deSwzYodyQWFCg3_H_n/view?usp=drive_web?email=arbitros.pickleballspain@gmail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streaklinks.com/BuD_3ye6OhhCpEojLQ2L08QK/https:/drive.google.com/file/d/1CVbZm5QEnBIcRded_Iaq2RNX-yWjoaGF/view?usp=drive_web?email=arbitros.pickleballspain@gmail.com" TargetMode="External"/><Relationship Id="rId6" Type="http://schemas.openxmlformats.org/officeDocument/2006/relationships/hyperlink" Target="https://streaklinks.com/BuD_3yiHhw_Ye-NkowshiP0m/https:/drive.google.com/file/d/1Gef2LrxbIJ4oFKt6Aa52o6PrYDSzetcG/view?usp=drive_web?email=arbitros.pickleballspain@gmail.com" TargetMode="External"/><Relationship Id="rId11" Type="http://schemas.openxmlformats.org/officeDocument/2006/relationships/hyperlink" Target="https://streaklinks.com/BuD_3yaoKHmut9QlbgGnpAWW/https:/drive.google.com/file/d/1cZkvtNCezD0x2gL_pkHotm86VKuGrVWc/view?usp=drive_web?email=arbitros.pickleballspain@gmail.com" TargetMode="External"/><Relationship Id="rId5" Type="http://schemas.openxmlformats.org/officeDocument/2006/relationships/hyperlink" Target="https://streaklinks.com/BuD_3yexMeSaMiB2SQI6tOKL/https:/drive.google.com/file/d/1nsbTUdI0kWpb9himzGjRROp6w-VYuA0a/view?usp=drive_web?email=arbitros.pickleballspain@gmail.com" TargetMode="External"/><Relationship Id="rId10" Type="http://schemas.openxmlformats.org/officeDocument/2006/relationships/hyperlink" Target="https://streaklinks.com/BuD_3ymrqxo_c4uh0wW-I5eo/https:/drive.google.com/file/d/1h3WDsbx4xrMpEQmpRdxu8J4yGLroAvkO/view?usp=drive_web?email=arbitros.pickleballspain@gmail.com" TargetMode="External"/><Relationship Id="rId4" Type="http://schemas.openxmlformats.org/officeDocument/2006/relationships/hyperlink" Target="https://streaklinks.com/BuD_3yi0dGbuELBaeQSgASNa/https:/drive.google.com/file/d/1Mx91envhK-7yIZwizvR_vgrVpiN1z9xq/view?usp=drive_web?email=arbitros.pickleballspain@gmail.com" TargetMode="External"/><Relationship Id="rId9" Type="http://schemas.openxmlformats.org/officeDocument/2006/relationships/hyperlink" Target="https://streaklinks.com/BuD_3yiREeaVgc65-gMmQawX/https:/drive.google.com/file/d/1aebg63oK1E3rCdqILlu0NlKuqFzAK-Br/view?usp=drive_web?email=arbitros.pickleballspain@gmail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2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3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5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6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7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8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9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0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1" name="10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2" name="1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2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4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5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6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7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8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9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10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1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2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3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4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5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6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7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8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26</xdr:row>
      <xdr:rowOff>0</xdr:rowOff>
    </xdr:from>
    <xdr:ext cx="152400" cy="152400"/>
    <xdr:pic>
      <xdr:nvPicPr>
        <xdr:cNvPr id="19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254390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0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1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2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3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4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5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6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7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</xdr:row>
      <xdr:rowOff>0</xdr:rowOff>
    </xdr:from>
    <xdr:ext cx="152400" cy="152400"/>
    <xdr:pic>
      <xdr:nvPicPr>
        <xdr:cNvPr id="28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29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0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1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2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3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4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5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6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</xdr:row>
      <xdr:rowOff>0</xdr:rowOff>
    </xdr:from>
    <xdr:ext cx="152400" cy="152400"/>
    <xdr:pic>
      <xdr:nvPicPr>
        <xdr:cNvPr id="37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308" y="6904892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2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4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5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6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7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8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9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0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2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3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4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3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6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2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7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013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8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20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9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94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0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8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1" name="10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775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12" name="1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6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2" name="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3" name="2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42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4" name="3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23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5" name="4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204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6" name="5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85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7" name="6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6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8" name="7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34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9" name="8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10" name="9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109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11" name="10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90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12" name="11 Imagen" descr="https://ci5.googleusercontent.com/proxy/ORvV3xG38euXIc6bFyebnloLAfX2ANOPQZ41RiT31C946RvLzqP0EjQ99QhDAW1g9JhHIshDAV3Nbf5R6QGoKro4lbpVpP9NlapozNV-zeWTf-hQKSoTXog=s0-d-e1-ft#https://drive-thirdparty.googleusercontent.com/16/type/application/pdf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7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ankar ." refreshedDate="45124.342493981479" createdVersion="4" refreshedVersion="4" minRefreshableVersion="3" recordCount="17">
  <cacheSource type="worksheet">
    <worksheetSource ref="A3:I20" sheet="CURSO SAL.Jul'23"/>
  </cacheSource>
  <cacheFields count="9">
    <cacheField name="Item" numFmtId="0">
      <sharedItems containsString="0" containsBlank="1" containsNumber="1" containsInteger="1" minValue="1" maxValue="1"/>
    </cacheField>
    <cacheField name="Personal" numFmtId="0">
      <sharedItems containsBlank="1"/>
    </cacheField>
    <cacheField name="Concepto" numFmtId="0">
      <sharedItems containsBlank="1" count="7">
        <m/>
        <s v="Transporte"/>
        <s v="Dieta"/>
        <s v="Derechos"/>
        <s v="Material"/>
        <s v="Gestión"/>
        <s v="Impuestos"/>
      </sharedItems>
    </cacheField>
    <cacheField name="Descripción 1" numFmtId="0">
      <sharedItems containsBlank="1" count="13">
        <m/>
        <s v="Km desplazamiento"/>
        <s v="Pensión Completa"/>
        <s v="Asistencia"/>
        <s v="Preparación"/>
        <s v="Varios"/>
        <s v="Inscripciones / Certificado"/>
        <s v="Manual"/>
        <s v="Camisetas"/>
        <s v="Formulario Inscripción"/>
        <s v="Reserva de pistas"/>
        <s v="IVA"/>
        <s v="IRPF"/>
      </sharedItems>
    </cacheField>
    <cacheField name="Descripción 2" numFmtId="0">
      <sharedItems containsBlank="1"/>
    </cacheField>
    <cacheField name="Uds" numFmtId="0">
      <sharedItems containsString="0" containsBlank="1" containsNumber="1" containsInteger="1" minValue="1" maxValue="495"/>
    </cacheField>
    <cacheField name="Costo Ud" numFmtId="0">
      <sharedItems containsBlank="1" containsMixedTypes="1" containsNumber="1" minValue="0" maxValue="121"/>
    </cacheField>
    <cacheField name="Importe" numFmtId="164">
      <sharedItems containsSemiMixedTypes="0" containsString="0" containsNumber="1" minValue="0" maxValue="1161.2139999999999"/>
    </cacheField>
    <cacheField name="RECEPTOR" numFmtId="0">
      <sharedItems containsBlank="1" count="5">
        <m/>
        <s v="Eloy"/>
        <s v="Juankar"/>
        <s v="Alberto"/>
        <s v="Asociació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m/>
    <m/>
    <x v="0"/>
    <x v="0"/>
    <m/>
    <m/>
    <s v="con iva"/>
    <n v="1161.2139999999999"/>
    <x v="0"/>
  </r>
  <r>
    <n v="1"/>
    <s v="Monitor 1"/>
    <x v="1"/>
    <x v="1"/>
    <s v="Madrid- Salamanca"/>
    <n v="428"/>
    <n v="7.8E-2"/>
    <n v="33.384"/>
    <x v="1"/>
  </r>
  <r>
    <m/>
    <s v="Monitor 2"/>
    <x v="1"/>
    <x v="1"/>
    <s v="Móstoles- Salamanca"/>
    <n v="495"/>
    <n v="7.8E-2"/>
    <n v="44.08"/>
    <x v="2"/>
  </r>
  <r>
    <m/>
    <s v="Monitor 1"/>
    <x v="2"/>
    <x v="2"/>
    <m/>
    <n v="2"/>
    <n v="35"/>
    <n v="70"/>
    <x v="3"/>
  </r>
  <r>
    <m/>
    <s v="Monitor 2"/>
    <x v="2"/>
    <x v="2"/>
    <m/>
    <n v="2"/>
    <n v="35"/>
    <n v="70"/>
    <x v="3"/>
  </r>
  <r>
    <m/>
    <s v="Monitor 1"/>
    <x v="3"/>
    <x v="3"/>
    <m/>
    <n v="2"/>
    <n v="121"/>
    <n v="242"/>
    <x v="1"/>
  </r>
  <r>
    <m/>
    <s v="Monitor 2"/>
    <x v="3"/>
    <x v="3"/>
    <m/>
    <n v="2"/>
    <n v="121"/>
    <n v="242"/>
    <x v="2"/>
  </r>
  <r>
    <m/>
    <s v="Monitor 1"/>
    <x v="3"/>
    <x v="4"/>
    <s v="Manuales y material didactico"/>
    <n v="1"/>
    <n v="60.5"/>
    <n v="60.5"/>
    <x v="1"/>
  </r>
  <r>
    <m/>
    <s v="Monitor 2"/>
    <x v="3"/>
    <x v="4"/>
    <s v="Manuales y material didactico"/>
    <n v="1"/>
    <n v="60.5"/>
    <n v="60.5"/>
    <x v="2"/>
  </r>
  <r>
    <m/>
    <m/>
    <x v="4"/>
    <x v="5"/>
    <s v="Tablillas, etc"/>
    <n v="13"/>
    <n v="2"/>
    <n v="23.75"/>
    <x v="2"/>
  </r>
  <r>
    <m/>
    <m/>
    <x v="5"/>
    <x v="6"/>
    <m/>
    <n v="13"/>
    <n v="2"/>
    <n v="26"/>
    <x v="2"/>
  </r>
  <r>
    <m/>
    <m/>
    <x v="4"/>
    <x v="7"/>
    <s v="Presentación"/>
    <n v="1"/>
    <n v="30"/>
    <n v="30"/>
    <x v="1"/>
  </r>
  <r>
    <m/>
    <m/>
    <x v="4"/>
    <x v="8"/>
    <s v="Precio x camiseta?"/>
    <n v="13"/>
    <n v="13"/>
    <n v="169"/>
    <x v="3"/>
  </r>
  <r>
    <m/>
    <m/>
    <x v="5"/>
    <x v="9"/>
    <m/>
    <n v="1"/>
    <n v="0"/>
    <n v="0"/>
    <x v="0"/>
  </r>
  <r>
    <m/>
    <m/>
    <x v="5"/>
    <x v="10"/>
    <s v="Cuántas? Horas?"/>
    <n v="3"/>
    <n v="30"/>
    <n v="90"/>
    <x v="3"/>
  </r>
  <r>
    <m/>
    <m/>
    <x v="6"/>
    <x v="11"/>
    <m/>
    <m/>
    <m/>
    <n v="0"/>
    <x v="4"/>
  </r>
  <r>
    <m/>
    <m/>
    <x v="6"/>
    <x v="12"/>
    <m/>
    <m/>
    <n v="30"/>
    <n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2:W10" firstHeaderRow="1" firstDataRow="3" firstDataCol="1"/>
  <pivotFields count="9">
    <pivotField showAll="0"/>
    <pivotField showAll="0"/>
    <pivotField axis="axisCol" showAll="0">
      <items count="8">
        <item x="3"/>
        <item x="2"/>
        <item x="5"/>
        <item x="6"/>
        <item x="4"/>
        <item x="1"/>
        <item x="0"/>
        <item t="default"/>
      </items>
    </pivotField>
    <pivotField axis="axisCol" showAll="0">
      <items count="14">
        <item x="3"/>
        <item x="8"/>
        <item x="9"/>
        <item x="6"/>
        <item x="12"/>
        <item x="11"/>
        <item x="1"/>
        <item x="7"/>
        <item x="2"/>
        <item x="4"/>
        <item x="10"/>
        <item x="5"/>
        <item x="0"/>
        <item t="default"/>
      </items>
    </pivotField>
    <pivotField showAll="0"/>
    <pivotField showAll="0"/>
    <pivotField showAll="0"/>
    <pivotField dataField="1" numFmtId="164" showAll="0"/>
    <pivotField axis="axisRow" showAll="0" defaultSubtotal="0">
      <items count="5">
        <item x="3"/>
        <item x="4"/>
        <item x="1"/>
        <item x="2"/>
        <item x="0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2"/>
    <field x="3"/>
  </colFields>
  <colItems count="21">
    <i>
      <x/>
      <x/>
    </i>
    <i r="1">
      <x v="9"/>
    </i>
    <i t="default">
      <x/>
    </i>
    <i>
      <x v="1"/>
      <x v="8"/>
    </i>
    <i t="default">
      <x v="1"/>
    </i>
    <i>
      <x v="2"/>
      <x v="2"/>
    </i>
    <i r="1">
      <x v="3"/>
    </i>
    <i r="1">
      <x v="10"/>
    </i>
    <i t="default">
      <x v="2"/>
    </i>
    <i>
      <x v="3"/>
      <x v="4"/>
    </i>
    <i r="1">
      <x v="5"/>
    </i>
    <i t="default">
      <x v="3"/>
    </i>
    <i>
      <x v="4"/>
      <x v="1"/>
    </i>
    <i r="1">
      <x v="7"/>
    </i>
    <i r="1">
      <x v="11"/>
    </i>
    <i t="default">
      <x v="4"/>
    </i>
    <i>
      <x v="5"/>
      <x v="6"/>
    </i>
    <i t="default">
      <x v="5"/>
    </i>
    <i>
      <x v="6"/>
      <x v="12"/>
    </i>
    <i t="default">
      <x v="6"/>
    </i>
    <i t="grand">
      <x/>
    </i>
  </colItems>
  <dataFields count="1">
    <dataField name="Suma de Importe" fld="7" baseField="0" baseItem="0"/>
  </dataFields>
  <formats count="1">
    <format dxfId="0">
      <pivotArea collapsedLevelsAreSubtotals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reaklinks.com/BuD_3yiREeaVgc65-gMmQawX/https%3A%2F%2Fdrive.google.com%2Ffile%2Fd%2F1aebg63oK1E3rCdqILlu0NlKuqFzAK-Br%2Fview%3Fusp%3Ddrive_web?email=arbitros.pickleballspain%40gmail.com" TargetMode="External"/><Relationship Id="rId13" Type="http://schemas.openxmlformats.org/officeDocument/2006/relationships/drawing" Target="../drawings/drawing5.xml"/><Relationship Id="rId3" Type="http://schemas.openxmlformats.org/officeDocument/2006/relationships/hyperlink" Target="https://streaklinks.com/BuD_3yi0dGbuELBaeQSgASNa/https%3A%2F%2Fdrive.google.com%2Ffile%2Fd%2F1Mx91envhK-7yIZwizvR_vgrVpiN1z9xq%2Fview%3Fusp%3Ddrive_web?email=arbitros.pickleballspain%40gmail.com" TargetMode="External"/><Relationship Id="rId7" Type="http://schemas.openxmlformats.org/officeDocument/2006/relationships/hyperlink" Target="https://streaklinks.com/BuD_3ymEBA4S5vyafQoF6Qbr/https%3A%2F%2Fdrive.google.com%2Ffile%2Fd%2F1OLqrW0Sh2v5X8-PNz5W9H1_93Vgdi10j%2Fview%3Fusp%3Ddrive_web?email=arbitros.pickleballspain%40gmail.com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streaklinks.com/BuD_3yiZWcxMV0DUOgfb3XaX/https%3A%2F%2Fdrive.google.com%2Ffile%2Fd%2F18kUF9WnwgqH2GGUSPJRg_TF8Hym2UCeC%2Fview%3Fusp%3Ddrive_web?email=arbitros.pickleballspain%40gmail.com" TargetMode="External"/><Relationship Id="rId1" Type="http://schemas.openxmlformats.org/officeDocument/2006/relationships/hyperlink" Target="https://streaklinks.com/BuD_3ye6OhhCpEojLQ2L08QK/https%3A%2F%2Fdrive.google.com%2Ffile%2Fd%2F1CVbZm5QEnBIcRded_Iaq2RNX-yWjoaGF%2Fview%3Fusp%3Ddrive_web?email=arbitros.pickleballspain%40gmail.com" TargetMode="External"/><Relationship Id="rId6" Type="http://schemas.openxmlformats.org/officeDocument/2006/relationships/hyperlink" Target="https://streaklinks.com/BuD_3ymLS6xEMXDMbgiICvKi/https%3A%2F%2Fdrive.google.com%2Ffile%2Fd%2F19xXBbEncgvejPLfkRnx68geAQuh89aNB%2Fview%3Fusp%3Ddrive_web?email=arbitros.pickleballspain%40gmail.com" TargetMode="External"/><Relationship Id="rId11" Type="http://schemas.openxmlformats.org/officeDocument/2006/relationships/hyperlink" Target="https://streaklinks.com/BuD_3ymhoaWZXX84EAjK7Jjl/https%3A%2F%2Fdrive.google.com%2Ffile%2Fd%2F1LMHaV_lUTWzZ_deSwzYodyQWFCg3_H_n%2Fview%3Fusp%3Ddrive_web?email=arbitros.pickleballspain%40gmail.com" TargetMode="External"/><Relationship Id="rId5" Type="http://schemas.openxmlformats.org/officeDocument/2006/relationships/hyperlink" Target="https://streaklinks.com/BuD_3yiHhw_Ye-NkowshiP0m/https%3A%2F%2Fdrive.google.com%2Ffile%2Fd%2F1Gef2LrxbIJ4oFKt6Aa52o6PrYDSzetcG%2Fview%3Fusp%3Ddrive_web?email=arbitros.pickleballspain%40gmail.com" TargetMode="External"/><Relationship Id="rId10" Type="http://schemas.openxmlformats.org/officeDocument/2006/relationships/hyperlink" Target="https://streaklinks.com/BuD_3yaoKHmut9QlbgGnpAWW/https%3A%2F%2Fdrive.google.com%2Ffile%2Fd%2F1cZkvtNCezD0x2gL_pkHotm86VKuGrVWc%2Fview%3Fusp%3Ddrive_web?email=arbitros.pickleballspain%40gmail.com" TargetMode="External"/><Relationship Id="rId4" Type="http://schemas.openxmlformats.org/officeDocument/2006/relationships/hyperlink" Target="https://streaklinks.com/BuD_3yexMeSaMiB2SQI6tOKL/https%3A%2F%2Fdrive.google.com%2Ffile%2Fd%2F1nsbTUdI0kWpb9himzGjRROp6w-VYuA0a%2Fview%3Fusp%3Ddrive_web?email=arbitros.pickleballspain%40gmail.com" TargetMode="External"/><Relationship Id="rId9" Type="http://schemas.openxmlformats.org/officeDocument/2006/relationships/hyperlink" Target="https://streaklinks.com/BuD_3ymrqxo_c4uh0wW-I5eo/https%3A%2F%2Fdrive.google.com%2Ffile%2Fd%2F1h3WDsbx4xrMpEQmpRdxu8J4yGLroAvkO%2Fview%3Fusp%3Ddrive_web?email=arbitros.pickleballspain%40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zoomScale="130" zoomScaleNormal="130" workbookViewId="0">
      <pane ySplit="4" topLeftCell="A5" activePane="bottomLeft" state="frozen"/>
      <selection pane="bottomLeft" activeCell="E6" sqref="E6"/>
    </sheetView>
  </sheetViews>
  <sheetFormatPr baseColWidth="10" defaultRowHeight="14.4" x14ac:dyDescent="0.3"/>
  <cols>
    <col min="2" max="2" width="20.5546875" bestFit="1" customWidth="1"/>
    <col min="3" max="3" width="16.33203125" bestFit="1" customWidth="1"/>
    <col min="4" max="4" width="10.88671875" bestFit="1" customWidth="1"/>
    <col min="5" max="5" width="12.88671875" customWidth="1"/>
    <col min="6" max="6" width="16" customWidth="1"/>
    <col min="7" max="7" width="9.88671875" bestFit="1" customWidth="1"/>
    <col min="8" max="8" width="14.33203125" bestFit="1" customWidth="1"/>
  </cols>
  <sheetData>
    <row r="1" spans="1:11" x14ac:dyDescent="0.3">
      <c r="A1" s="1" t="s">
        <v>0</v>
      </c>
      <c r="E1" s="4" t="s">
        <v>30</v>
      </c>
      <c r="F1" s="4" t="s">
        <v>31</v>
      </c>
      <c r="H1" t="s">
        <v>52</v>
      </c>
      <c r="I1">
        <v>0.26</v>
      </c>
    </row>
    <row r="2" spans="1:11" x14ac:dyDescent="0.3">
      <c r="D2" s="4" t="s">
        <v>23</v>
      </c>
      <c r="E2" s="5">
        <v>15</v>
      </c>
      <c r="F2" s="4">
        <v>30</v>
      </c>
      <c r="H2" t="s">
        <v>53</v>
      </c>
      <c r="I2">
        <v>0.26</v>
      </c>
    </row>
    <row r="3" spans="1:11" s="2" customFormat="1" x14ac:dyDescent="0.3">
      <c r="A3" s="22" t="s">
        <v>3</v>
      </c>
      <c r="B3" s="22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/>
      <c r="H3" t="s">
        <v>78</v>
      </c>
      <c r="I3">
        <v>35</v>
      </c>
    </row>
    <row r="4" spans="1:11" x14ac:dyDescent="0.3">
      <c r="A4" s="23" t="s">
        <v>16</v>
      </c>
      <c r="B4" s="23" t="s">
        <v>106</v>
      </c>
      <c r="C4" s="23"/>
      <c r="D4" s="68">
        <v>19.5</v>
      </c>
      <c r="E4" s="24">
        <v>42</v>
      </c>
      <c r="F4" s="31">
        <f t="shared" ref="F4" si="0">+D4*E4</f>
        <v>819</v>
      </c>
      <c r="G4" s="23"/>
      <c r="H4" t="s">
        <v>79</v>
      </c>
      <c r="I4">
        <v>60</v>
      </c>
    </row>
    <row r="5" spans="1:11" x14ac:dyDescent="0.3">
      <c r="A5" s="62" t="s">
        <v>102</v>
      </c>
      <c r="B5" s="63"/>
      <c r="C5" s="63"/>
      <c r="D5" s="64"/>
      <c r="E5" s="65"/>
      <c r="F5" s="51">
        <f>SUM(F4:F4)</f>
        <v>819</v>
      </c>
      <c r="G5" s="23"/>
      <c r="H5" t="s">
        <v>95</v>
      </c>
      <c r="I5">
        <v>40</v>
      </c>
    </row>
    <row r="6" spans="1:11" x14ac:dyDescent="0.3">
      <c r="A6" s="66" t="s">
        <v>103</v>
      </c>
      <c r="B6" s="67"/>
      <c r="C6" s="67"/>
      <c r="D6" s="36">
        <f>$E$2</f>
        <v>15</v>
      </c>
      <c r="E6" s="52">
        <f>VLOOKUP(E2,H8:J75,2,FALSE)</f>
        <v>75</v>
      </c>
      <c r="F6" s="53">
        <f>+D6*E6</f>
        <v>1125</v>
      </c>
      <c r="G6" s="54"/>
      <c r="H6" t="s">
        <v>57</v>
      </c>
      <c r="I6" s="40">
        <v>0.15</v>
      </c>
    </row>
    <row r="7" spans="1:11" x14ac:dyDescent="0.3">
      <c r="A7" s="59" t="s">
        <v>107</v>
      </c>
      <c r="B7" s="60"/>
      <c r="C7" s="60"/>
      <c r="D7" s="60"/>
      <c r="E7" s="60"/>
      <c r="F7" s="61">
        <f>F6-SUM($F$4:$F$4)</f>
        <v>306</v>
      </c>
      <c r="I7">
        <f>I5-(I5*I6)</f>
        <v>34</v>
      </c>
      <c r="K7" t="s">
        <v>100</v>
      </c>
    </row>
    <row r="8" spans="1:11" x14ac:dyDescent="0.3">
      <c r="H8">
        <v>8</v>
      </c>
      <c r="I8" s="12">
        <f>ROUND(J8+(J8*0.1),0)</f>
        <v>113</v>
      </c>
      <c r="J8" s="13">
        <f t="shared" ref="J8:J30" si="1">(SUM($F$4:$F$4)/H8)+K8</f>
        <v>102.375</v>
      </c>
      <c r="K8">
        <v>0</v>
      </c>
    </row>
    <row r="9" spans="1:11" x14ac:dyDescent="0.3">
      <c r="A9" s="55" t="s">
        <v>57</v>
      </c>
      <c r="B9" s="56"/>
      <c r="C9" s="56"/>
      <c r="D9" s="40">
        <v>0.15</v>
      </c>
      <c r="E9" s="57">
        <f>SUM(F4:F4)</f>
        <v>819</v>
      </c>
      <c r="F9" s="58">
        <f>-D9*E9</f>
        <v>-122.85</v>
      </c>
      <c r="H9">
        <v>9</v>
      </c>
      <c r="I9" s="12">
        <f t="shared" ref="I9:I30" si="2">ROUND(J9+(J9*0.1),0)</f>
        <v>100</v>
      </c>
      <c r="J9" s="13">
        <f t="shared" si="1"/>
        <v>91</v>
      </c>
      <c r="K9">
        <v>0</v>
      </c>
    </row>
    <row r="10" spans="1:11" x14ac:dyDescent="0.3">
      <c r="E10" t="s">
        <v>108</v>
      </c>
      <c r="F10" s="7">
        <f>F5+F9</f>
        <v>696.15</v>
      </c>
      <c r="H10">
        <v>10</v>
      </c>
      <c r="I10" s="12">
        <f t="shared" si="2"/>
        <v>90</v>
      </c>
      <c r="J10" s="13">
        <f t="shared" si="1"/>
        <v>81.900000000000006</v>
      </c>
      <c r="K10">
        <v>0</v>
      </c>
    </row>
    <row r="11" spans="1:11" x14ac:dyDescent="0.3">
      <c r="H11">
        <v>11</v>
      </c>
      <c r="I11" s="12">
        <f t="shared" si="2"/>
        <v>82</v>
      </c>
      <c r="J11" s="13">
        <f t="shared" si="1"/>
        <v>74.454545454545453</v>
      </c>
      <c r="K11">
        <v>0</v>
      </c>
    </row>
    <row r="12" spans="1:11" x14ac:dyDescent="0.3">
      <c r="B12" s="7"/>
      <c r="H12">
        <v>12</v>
      </c>
      <c r="I12" s="12">
        <f t="shared" si="2"/>
        <v>75</v>
      </c>
      <c r="J12" s="13">
        <f t="shared" si="1"/>
        <v>68.25</v>
      </c>
      <c r="K12">
        <v>0</v>
      </c>
    </row>
    <row r="13" spans="1:11" x14ac:dyDescent="0.3">
      <c r="H13" s="14">
        <v>13</v>
      </c>
      <c r="I13" s="12">
        <f t="shared" si="2"/>
        <v>69</v>
      </c>
      <c r="J13" s="13">
        <f t="shared" si="1"/>
        <v>63</v>
      </c>
      <c r="K13">
        <v>0</v>
      </c>
    </row>
    <row r="14" spans="1:11" x14ac:dyDescent="0.3">
      <c r="H14" s="14">
        <v>14</v>
      </c>
      <c r="I14" s="12">
        <f t="shared" si="2"/>
        <v>64</v>
      </c>
      <c r="J14" s="13">
        <f t="shared" si="1"/>
        <v>58.5</v>
      </c>
      <c r="K14">
        <v>0</v>
      </c>
    </row>
    <row r="15" spans="1:11" x14ac:dyDescent="0.3">
      <c r="H15" s="14">
        <v>15</v>
      </c>
      <c r="I15" s="12">
        <f t="shared" si="2"/>
        <v>75</v>
      </c>
      <c r="J15" s="13">
        <f t="shared" si="1"/>
        <v>68.599999999999994</v>
      </c>
      <c r="K15">
        <v>14</v>
      </c>
    </row>
    <row r="16" spans="1:11" x14ac:dyDescent="0.3">
      <c r="H16" s="14">
        <v>16</v>
      </c>
      <c r="I16" s="12">
        <f t="shared" si="2"/>
        <v>56</v>
      </c>
      <c r="J16" s="13">
        <f t="shared" si="1"/>
        <v>51.1875</v>
      </c>
      <c r="K16">
        <v>0</v>
      </c>
    </row>
    <row r="17" spans="8:11" x14ac:dyDescent="0.3">
      <c r="H17" s="14">
        <v>17</v>
      </c>
      <c r="I17" s="12">
        <f t="shared" si="2"/>
        <v>53</v>
      </c>
      <c r="J17" s="13">
        <f t="shared" si="1"/>
        <v>48.176470588235297</v>
      </c>
      <c r="K17">
        <v>0</v>
      </c>
    </row>
    <row r="18" spans="8:11" x14ac:dyDescent="0.3">
      <c r="H18" s="14">
        <v>18</v>
      </c>
      <c r="I18" s="12">
        <f t="shared" si="2"/>
        <v>50</v>
      </c>
      <c r="J18" s="13">
        <f t="shared" si="1"/>
        <v>45.5</v>
      </c>
      <c r="K18">
        <v>0</v>
      </c>
    </row>
    <row r="19" spans="8:11" x14ac:dyDescent="0.3">
      <c r="H19" s="14">
        <v>19</v>
      </c>
      <c r="I19" s="12">
        <f t="shared" si="2"/>
        <v>47</v>
      </c>
      <c r="J19" s="13">
        <f t="shared" si="1"/>
        <v>43.10526315789474</v>
      </c>
      <c r="K19">
        <v>0</v>
      </c>
    </row>
    <row r="20" spans="8:11" x14ac:dyDescent="0.3">
      <c r="H20" s="14">
        <v>20</v>
      </c>
      <c r="I20" s="12">
        <f t="shared" si="2"/>
        <v>45</v>
      </c>
      <c r="J20" s="13">
        <f t="shared" si="1"/>
        <v>40.950000000000003</v>
      </c>
      <c r="K20">
        <v>0</v>
      </c>
    </row>
    <row r="21" spans="8:11" x14ac:dyDescent="0.3">
      <c r="H21" s="14">
        <v>21</v>
      </c>
      <c r="I21" s="12">
        <f t="shared" si="2"/>
        <v>43</v>
      </c>
      <c r="J21" s="13">
        <f t="shared" si="1"/>
        <v>39</v>
      </c>
      <c r="K21">
        <v>0</v>
      </c>
    </row>
    <row r="22" spans="8:11" x14ac:dyDescent="0.3">
      <c r="H22" s="14">
        <v>22</v>
      </c>
      <c r="I22" s="12">
        <f t="shared" si="2"/>
        <v>41</v>
      </c>
      <c r="J22" s="13">
        <f t="shared" si="1"/>
        <v>37.227272727272727</v>
      </c>
      <c r="K22">
        <v>0</v>
      </c>
    </row>
    <row r="23" spans="8:11" x14ac:dyDescent="0.3">
      <c r="H23" s="14">
        <v>23</v>
      </c>
      <c r="I23" s="12">
        <f t="shared" si="2"/>
        <v>39</v>
      </c>
      <c r="J23" s="13">
        <f t="shared" si="1"/>
        <v>35.608695652173914</v>
      </c>
      <c r="K23">
        <v>0</v>
      </c>
    </row>
    <row r="24" spans="8:11" x14ac:dyDescent="0.3">
      <c r="H24" s="14">
        <v>24</v>
      </c>
      <c r="I24" s="12">
        <f t="shared" si="2"/>
        <v>38</v>
      </c>
      <c r="J24" s="13">
        <f t="shared" si="1"/>
        <v>34.125</v>
      </c>
      <c r="K24">
        <v>0</v>
      </c>
    </row>
    <row r="25" spans="8:11" x14ac:dyDescent="0.3">
      <c r="H25" s="14">
        <v>25</v>
      </c>
      <c r="I25" s="12">
        <f t="shared" si="2"/>
        <v>36</v>
      </c>
      <c r="J25" s="13">
        <f t="shared" si="1"/>
        <v>32.76</v>
      </c>
      <c r="K25">
        <v>0</v>
      </c>
    </row>
    <row r="26" spans="8:11" x14ac:dyDescent="0.3">
      <c r="H26" s="14">
        <v>26</v>
      </c>
      <c r="I26" s="12">
        <f t="shared" si="2"/>
        <v>35</v>
      </c>
      <c r="J26" s="13">
        <f t="shared" si="1"/>
        <v>31.5</v>
      </c>
      <c r="K26">
        <v>0</v>
      </c>
    </row>
    <row r="27" spans="8:11" x14ac:dyDescent="0.3">
      <c r="H27" s="14">
        <v>27</v>
      </c>
      <c r="I27" s="12">
        <f t="shared" si="2"/>
        <v>33</v>
      </c>
      <c r="J27" s="13">
        <f t="shared" si="1"/>
        <v>30.333333333333332</v>
      </c>
      <c r="K27">
        <v>0</v>
      </c>
    </row>
    <row r="28" spans="8:11" x14ac:dyDescent="0.3">
      <c r="H28" s="14">
        <v>28</v>
      </c>
      <c r="I28" s="12">
        <f t="shared" si="2"/>
        <v>32</v>
      </c>
      <c r="J28" s="13">
        <f t="shared" si="1"/>
        <v>29.25</v>
      </c>
      <c r="K28">
        <v>0</v>
      </c>
    </row>
    <row r="29" spans="8:11" x14ac:dyDescent="0.3">
      <c r="H29" s="14">
        <v>29</v>
      </c>
      <c r="I29" s="12">
        <f t="shared" si="2"/>
        <v>31</v>
      </c>
      <c r="J29" s="13">
        <f t="shared" si="1"/>
        <v>28.241379310344829</v>
      </c>
      <c r="K29">
        <v>0</v>
      </c>
    </row>
    <row r="30" spans="8:11" x14ac:dyDescent="0.3">
      <c r="H30" s="14">
        <v>30</v>
      </c>
      <c r="I30" s="12">
        <f t="shared" si="2"/>
        <v>75</v>
      </c>
      <c r="J30" s="13">
        <f t="shared" si="1"/>
        <v>68.3</v>
      </c>
      <c r="K30">
        <v>41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  <headerFooter>
    <oddHeader>&amp;L&amp;F&amp;R&amp;A</oddHeader>
    <oddFooter>&amp;C Pág. &amp;P de &amp;N&amp;R&amp;D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zoomScale="130" zoomScaleNormal="130" workbookViewId="0">
      <pane ySplit="4" topLeftCell="A5" activePane="bottomLeft" state="frozen"/>
      <selection pane="bottomLeft" activeCell="F2" sqref="F2"/>
    </sheetView>
  </sheetViews>
  <sheetFormatPr baseColWidth="10" defaultRowHeight="14.4" x14ac:dyDescent="0.3"/>
  <cols>
    <col min="2" max="2" width="20.109375" customWidth="1"/>
    <col min="3" max="3" width="16.33203125" bestFit="1" customWidth="1"/>
    <col min="4" max="4" width="10.88671875" bestFit="1" customWidth="1"/>
    <col min="5" max="5" width="8.6640625" bestFit="1" customWidth="1"/>
    <col min="6" max="6" width="11.5546875" customWidth="1"/>
    <col min="7" max="7" width="9.88671875" bestFit="1" customWidth="1"/>
    <col min="8" max="8" width="14.33203125" bestFit="1" customWidth="1"/>
  </cols>
  <sheetData>
    <row r="1" spans="1:11" x14ac:dyDescent="0.3">
      <c r="A1" s="1" t="s">
        <v>98</v>
      </c>
      <c r="E1" s="4" t="s">
        <v>30</v>
      </c>
      <c r="F1" s="4" t="s">
        <v>31</v>
      </c>
      <c r="H1" t="s">
        <v>52</v>
      </c>
      <c r="I1">
        <v>0.26</v>
      </c>
    </row>
    <row r="2" spans="1:11" x14ac:dyDescent="0.3">
      <c r="D2" s="4" t="s">
        <v>23</v>
      </c>
      <c r="E2" s="5">
        <v>25</v>
      </c>
      <c r="F2" s="4">
        <v>30</v>
      </c>
      <c r="H2" t="s">
        <v>53</v>
      </c>
      <c r="I2">
        <v>0.26</v>
      </c>
    </row>
    <row r="3" spans="1:11" s="2" customFormat="1" x14ac:dyDescent="0.3">
      <c r="A3" s="22" t="s">
        <v>3</v>
      </c>
      <c r="B3" s="22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 t="s">
        <v>50</v>
      </c>
      <c r="H3" t="s">
        <v>78</v>
      </c>
      <c r="I3">
        <v>35</v>
      </c>
    </row>
    <row r="4" spans="1:11" x14ac:dyDescent="0.3">
      <c r="A4" s="23"/>
      <c r="B4" s="23"/>
      <c r="C4" s="23"/>
      <c r="D4" s="24"/>
      <c r="E4" s="25"/>
      <c r="F4" s="26">
        <f>SUMIF(F6:F9,"&gt;0")</f>
        <v>495</v>
      </c>
      <c r="G4" s="23"/>
      <c r="H4" t="s">
        <v>79</v>
      </c>
      <c r="I4">
        <v>60</v>
      </c>
    </row>
    <row r="5" spans="1:11" x14ac:dyDescent="0.3">
      <c r="A5" s="44" t="s">
        <v>102</v>
      </c>
      <c r="B5" s="44"/>
      <c r="C5" s="44"/>
      <c r="D5" s="45"/>
      <c r="E5" s="46"/>
      <c r="F5" s="46"/>
      <c r="G5" s="44"/>
      <c r="H5" t="s">
        <v>95</v>
      </c>
      <c r="I5">
        <v>40</v>
      </c>
    </row>
    <row r="6" spans="1:11" x14ac:dyDescent="0.3">
      <c r="A6" s="23" t="s">
        <v>16</v>
      </c>
      <c r="B6" s="23" t="s">
        <v>101</v>
      </c>
      <c r="C6" s="69">
        <v>45430</v>
      </c>
      <c r="D6" s="27">
        <v>8</v>
      </c>
      <c r="E6" s="24">
        <f>$I$5</f>
        <v>40</v>
      </c>
      <c r="F6" s="31">
        <f t="shared" ref="F6:F7" si="0">+D6*E6</f>
        <v>320</v>
      </c>
      <c r="G6" s="23" t="s">
        <v>109</v>
      </c>
      <c r="H6" t="s">
        <v>57</v>
      </c>
      <c r="I6" s="40">
        <v>0.15</v>
      </c>
    </row>
    <row r="7" spans="1:11" x14ac:dyDescent="0.3">
      <c r="A7" s="23" t="s">
        <v>16</v>
      </c>
      <c r="B7" s="33" t="s">
        <v>73</v>
      </c>
      <c r="C7" s="69">
        <v>45430</v>
      </c>
      <c r="D7" s="32">
        <f>$E$2</f>
        <v>25</v>
      </c>
      <c r="E7" s="24">
        <v>7</v>
      </c>
      <c r="F7" s="31">
        <f t="shared" si="0"/>
        <v>175</v>
      </c>
      <c r="G7" s="23" t="s">
        <v>109</v>
      </c>
      <c r="I7">
        <f>I5-(I5*I6)</f>
        <v>34</v>
      </c>
      <c r="K7" t="s">
        <v>100</v>
      </c>
    </row>
    <row r="8" spans="1:11" x14ac:dyDescent="0.3">
      <c r="A8" s="23"/>
      <c r="B8" s="33"/>
      <c r="C8" s="33"/>
      <c r="D8" s="40"/>
      <c r="E8" s="24"/>
      <c r="F8" s="31"/>
      <c r="G8" s="23"/>
      <c r="H8">
        <v>8</v>
      </c>
      <c r="I8" s="12">
        <f>ROUND(J8+(J8*0.1),0)</f>
        <v>68</v>
      </c>
      <c r="J8" s="13">
        <f>($F$4/H8)+K8</f>
        <v>61.875</v>
      </c>
      <c r="K8">
        <v>0</v>
      </c>
    </row>
    <row r="9" spans="1:11" x14ac:dyDescent="0.3">
      <c r="A9" s="47" t="s">
        <v>103</v>
      </c>
      <c r="B9" s="47"/>
      <c r="C9" s="47"/>
      <c r="D9" s="50"/>
      <c r="E9" s="48"/>
      <c r="F9" s="48"/>
      <c r="G9" s="47"/>
      <c r="H9">
        <v>9</v>
      </c>
      <c r="I9" s="12">
        <f t="shared" ref="I9:I32" si="1">ROUND(J9+(J9*0.1),0)</f>
        <v>61</v>
      </c>
      <c r="J9" s="13">
        <f t="shared" ref="J9:J32" si="2">($F$4/H9)+K9</f>
        <v>55</v>
      </c>
      <c r="K9">
        <v>0</v>
      </c>
    </row>
    <row r="10" spans="1:11" x14ac:dyDescent="0.3">
      <c r="A10" s="33" t="s">
        <v>104</v>
      </c>
      <c r="B10" s="33"/>
      <c r="C10" s="33"/>
      <c r="D10" s="32">
        <f>$E$2</f>
        <v>25</v>
      </c>
      <c r="E10" s="37">
        <f>VLOOKUP(D10,$H$8:$J$125,2,FALSE)</f>
        <v>20</v>
      </c>
      <c r="F10" s="49">
        <f>+D10*E10</f>
        <v>500</v>
      </c>
      <c r="G10" s="23"/>
      <c r="H10">
        <v>10</v>
      </c>
      <c r="I10" s="12">
        <f t="shared" si="1"/>
        <v>54</v>
      </c>
      <c r="J10" s="13">
        <f t="shared" si="2"/>
        <v>49.5</v>
      </c>
      <c r="K10">
        <v>0</v>
      </c>
    </row>
    <row r="11" spans="1:11" x14ac:dyDescent="0.3">
      <c r="D11" s="42" t="s">
        <v>105</v>
      </c>
      <c r="F11" s="41">
        <f>F10-F4</f>
        <v>5</v>
      </c>
      <c r="H11">
        <v>11</v>
      </c>
      <c r="I11" s="12">
        <f t="shared" si="1"/>
        <v>50</v>
      </c>
      <c r="J11" s="13">
        <f t="shared" si="2"/>
        <v>45</v>
      </c>
      <c r="K11">
        <v>0</v>
      </c>
    </row>
    <row r="12" spans="1:11" x14ac:dyDescent="0.3">
      <c r="H12">
        <v>12</v>
      </c>
      <c r="I12" s="12">
        <f t="shared" si="1"/>
        <v>45</v>
      </c>
      <c r="J12" s="13">
        <f t="shared" si="2"/>
        <v>41.25</v>
      </c>
      <c r="K12">
        <v>0</v>
      </c>
    </row>
    <row r="13" spans="1:11" x14ac:dyDescent="0.3">
      <c r="A13" s="1" t="s">
        <v>98</v>
      </c>
      <c r="E13" s="4" t="s">
        <v>30</v>
      </c>
      <c r="F13" s="4" t="s">
        <v>31</v>
      </c>
      <c r="H13" s="14">
        <v>13</v>
      </c>
      <c r="I13" s="12">
        <f t="shared" si="1"/>
        <v>42</v>
      </c>
      <c r="J13" s="13">
        <f t="shared" si="2"/>
        <v>38.07692307692308</v>
      </c>
      <c r="K13">
        <v>0</v>
      </c>
    </row>
    <row r="14" spans="1:11" x14ac:dyDescent="0.3">
      <c r="D14" s="4" t="s">
        <v>23</v>
      </c>
      <c r="E14" s="5">
        <v>25</v>
      </c>
      <c r="F14" s="4">
        <v>30</v>
      </c>
      <c r="H14">
        <v>14</v>
      </c>
      <c r="I14" s="12">
        <f t="shared" si="1"/>
        <v>39</v>
      </c>
      <c r="J14" s="13">
        <f t="shared" si="2"/>
        <v>35.357142857142854</v>
      </c>
      <c r="K14">
        <v>0</v>
      </c>
    </row>
    <row r="15" spans="1:11" x14ac:dyDescent="0.3">
      <c r="A15" s="22" t="s">
        <v>3</v>
      </c>
      <c r="B15" s="22" t="s">
        <v>4</v>
      </c>
      <c r="C15" s="22" t="s">
        <v>5</v>
      </c>
      <c r="D15" s="22" t="s">
        <v>6</v>
      </c>
      <c r="E15" s="22" t="s">
        <v>7</v>
      </c>
      <c r="F15" s="22" t="s">
        <v>8</v>
      </c>
      <c r="G15" s="22" t="s">
        <v>50</v>
      </c>
      <c r="H15" s="14">
        <v>15</v>
      </c>
      <c r="I15" s="12">
        <f t="shared" si="1"/>
        <v>36</v>
      </c>
      <c r="J15" s="13">
        <f t="shared" si="2"/>
        <v>33</v>
      </c>
      <c r="K15">
        <v>0</v>
      </c>
    </row>
    <row r="16" spans="1:11" x14ac:dyDescent="0.3">
      <c r="A16" s="23"/>
      <c r="B16" s="23"/>
      <c r="C16" s="23"/>
      <c r="D16" s="24"/>
      <c r="E16" s="25"/>
      <c r="F16" s="26">
        <f>SUMIF(F18:F21,"&gt;0")</f>
        <v>495</v>
      </c>
      <c r="G16" s="23"/>
      <c r="H16">
        <v>16</v>
      </c>
      <c r="I16" s="43">
        <f t="shared" si="1"/>
        <v>34</v>
      </c>
      <c r="J16" s="13">
        <f t="shared" si="2"/>
        <v>30.9375</v>
      </c>
      <c r="K16">
        <v>0</v>
      </c>
    </row>
    <row r="17" spans="1:11" x14ac:dyDescent="0.3">
      <c r="A17" s="44" t="s">
        <v>102</v>
      </c>
      <c r="B17" s="44"/>
      <c r="C17" s="44"/>
      <c r="D17" s="45"/>
      <c r="E17" s="46"/>
      <c r="F17" s="46"/>
      <c r="G17" s="44"/>
      <c r="H17" s="14">
        <v>17</v>
      </c>
      <c r="I17" s="43">
        <f t="shared" si="1"/>
        <v>32</v>
      </c>
      <c r="J17" s="13">
        <f t="shared" si="2"/>
        <v>29.117647058823529</v>
      </c>
      <c r="K17">
        <v>0</v>
      </c>
    </row>
    <row r="18" spans="1:11" x14ac:dyDescent="0.3">
      <c r="A18" s="23" t="s">
        <v>16</v>
      </c>
      <c r="B18" s="23" t="s">
        <v>101</v>
      </c>
      <c r="C18" s="69">
        <v>45437</v>
      </c>
      <c r="D18" s="27">
        <v>8</v>
      </c>
      <c r="E18" s="24">
        <f>$I$5</f>
        <v>40</v>
      </c>
      <c r="F18" s="31">
        <f t="shared" ref="F18:F19" si="3">+D18*E18</f>
        <v>320</v>
      </c>
      <c r="G18" s="23" t="s">
        <v>43</v>
      </c>
      <c r="H18">
        <v>18</v>
      </c>
      <c r="I18" s="43">
        <f t="shared" si="1"/>
        <v>30</v>
      </c>
      <c r="J18" s="13">
        <f t="shared" si="2"/>
        <v>27.5</v>
      </c>
      <c r="K18">
        <v>0</v>
      </c>
    </row>
    <row r="19" spans="1:11" x14ac:dyDescent="0.3">
      <c r="A19" s="23" t="s">
        <v>16</v>
      </c>
      <c r="B19" s="33" t="s">
        <v>73</v>
      </c>
      <c r="C19" s="69">
        <v>45437</v>
      </c>
      <c r="D19" s="32">
        <f>$E$14</f>
        <v>25</v>
      </c>
      <c r="E19" s="24">
        <v>7</v>
      </c>
      <c r="F19" s="31">
        <f t="shared" si="3"/>
        <v>175</v>
      </c>
      <c r="G19" s="23" t="s">
        <v>43</v>
      </c>
      <c r="H19" s="14">
        <v>19</v>
      </c>
      <c r="I19" s="43">
        <f t="shared" si="1"/>
        <v>29</v>
      </c>
      <c r="J19" s="13">
        <f t="shared" si="2"/>
        <v>26.05263157894737</v>
      </c>
      <c r="K19">
        <v>0</v>
      </c>
    </row>
    <row r="20" spans="1:11" x14ac:dyDescent="0.3">
      <c r="A20" s="23"/>
      <c r="B20" s="33"/>
      <c r="C20" s="33"/>
      <c r="D20" s="40"/>
      <c r="E20" s="24"/>
      <c r="F20" s="31"/>
      <c r="G20" s="23"/>
      <c r="H20">
        <v>20</v>
      </c>
      <c r="I20" s="43">
        <f t="shared" si="1"/>
        <v>17</v>
      </c>
      <c r="J20" s="13">
        <f t="shared" si="2"/>
        <v>15.75</v>
      </c>
      <c r="K20">
        <v>-9</v>
      </c>
    </row>
    <row r="21" spans="1:11" x14ac:dyDescent="0.3">
      <c r="A21" s="47" t="s">
        <v>103</v>
      </c>
      <c r="B21" s="47"/>
      <c r="C21" s="47"/>
      <c r="D21" s="50"/>
      <c r="E21" s="48"/>
      <c r="F21" s="48"/>
      <c r="G21" s="47"/>
      <c r="H21" s="14">
        <v>21</v>
      </c>
      <c r="I21" s="43">
        <f t="shared" si="1"/>
        <v>26</v>
      </c>
      <c r="J21" s="13">
        <f t="shared" si="2"/>
        <v>23.571428571428573</v>
      </c>
      <c r="K21">
        <v>0</v>
      </c>
    </row>
    <row r="22" spans="1:11" x14ac:dyDescent="0.3">
      <c r="A22" s="33" t="s">
        <v>104</v>
      </c>
      <c r="B22" s="33"/>
      <c r="C22" s="33"/>
      <c r="D22" s="32">
        <f>$E$14</f>
        <v>25</v>
      </c>
      <c r="E22" s="37">
        <f>VLOOKUP(D22,$H$8:$J$125,2,FALSE)</f>
        <v>20</v>
      </c>
      <c r="F22" s="49">
        <f>+D22*E22</f>
        <v>500</v>
      </c>
      <c r="G22" s="23"/>
      <c r="H22">
        <v>22</v>
      </c>
      <c r="I22" s="43">
        <f t="shared" si="1"/>
        <v>25</v>
      </c>
      <c r="J22" s="13">
        <f t="shared" si="2"/>
        <v>22.5</v>
      </c>
      <c r="K22">
        <v>0</v>
      </c>
    </row>
    <row r="23" spans="1:11" x14ac:dyDescent="0.3">
      <c r="D23" s="42" t="s">
        <v>105</v>
      </c>
      <c r="F23" s="41">
        <f>F22-F16</f>
        <v>5</v>
      </c>
      <c r="H23" s="14">
        <v>23</v>
      </c>
      <c r="I23" s="43">
        <f t="shared" si="1"/>
        <v>24</v>
      </c>
      <c r="J23" s="13">
        <f t="shared" si="2"/>
        <v>21.521739130434781</v>
      </c>
      <c r="K23">
        <v>0</v>
      </c>
    </row>
    <row r="24" spans="1:11" x14ac:dyDescent="0.3">
      <c r="H24">
        <v>24</v>
      </c>
      <c r="I24" s="43">
        <f t="shared" si="1"/>
        <v>23</v>
      </c>
      <c r="J24" s="13">
        <f t="shared" si="2"/>
        <v>20.625</v>
      </c>
      <c r="K24">
        <v>0</v>
      </c>
    </row>
    <row r="25" spans="1:11" x14ac:dyDescent="0.3">
      <c r="A25" s="1" t="s">
        <v>98</v>
      </c>
      <c r="E25" s="4" t="s">
        <v>30</v>
      </c>
      <c r="F25" s="4" t="s">
        <v>31</v>
      </c>
      <c r="H25" s="14">
        <v>25</v>
      </c>
      <c r="I25" s="43">
        <f t="shared" si="1"/>
        <v>20</v>
      </c>
      <c r="J25" s="13">
        <f t="shared" si="2"/>
        <v>17.8</v>
      </c>
      <c r="K25">
        <v>-2</v>
      </c>
    </row>
    <row r="26" spans="1:11" x14ac:dyDescent="0.3">
      <c r="D26" s="4" t="s">
        <v>23</v>
      </c>
      <c r="E26" s="5">
        <v>26</v>
      </c>
      <c r="F26" s="4">
        <v>30</v>
      </c>
      <c r="H26">
        <v>26</v>
      </c>
      <c r="I26" s="43">
        <f t="shared" si="1"/>
        <v>20</v>
      </c>
      <c r="J26" s="13">
        <f t="shared" si="2"/>
        <v>18.03846153846154</v>
      </c>
      <c r="K26">
        <v>-1</v>
      </c>
    </row>
    <row r="27" spans="1:11" x14ac:dyDescent="0.3">
      <c r="A27" s="22" t="s">
        <v>3</v>
      </c>
      <c r="B27" s="22" t="s">
        <v>4</v>
      </c>
      <c r="C27" s="22" t="s">
        <v>5</v>
      </c>
      <c r="D27" s="22" t="s">
        <v>6</v>
      </c>
      <c r="E27" s="22" t="s">
        <v>7</v>
      </c>
      <c r="F27" s="22" t="s">
        <v>8</v>
      </c>
      <c r="G27" s="22" t="s">
        <v>50</v>
      </c>
      <c r="H27" s="14">
        <v>27</v>
      </c>
      <c r="I27" s="43">
        <f t="shared" si="1"/>
        <v>19</v>
      </c>
      <c r="J27" s="13">
        <f t="shared" si="2"/>
        <v>17.333333333333332</v>
      </c>
      <c r="K27">
        <v>-1</v>
      </c>
    </row>
    <row r="28" spans="1:11" x14ac:dyDescent="0.3">
      <c r="A28" s="23"/>
      <c r="B28" s="23"/>
      <c r="C28" s="23"/>
      <c r="D28" s="24"/>
      <c r="E28" s="25"/>
      <c r="F28" s="26">
        <f>SUMIF(F30:F33,"&gt;0")</f>
        <v>502</v>
      </c>
      <c r="G28" s="23"/>
      <c r="H28">
        <v>28</v>
      </c>
      <c r="I28" s="43">
        <f t="shared" si="1"/>
        <v>19</v>
      </c>
      <c r="J28" s="13">
        <f t="shared" si="2"/>
        <v>17.678571428571427</v>
      </c>
      <c r="K28">
        <v>0</v>
      </c>
    </row>
    <row r="29" spans="1:11" x14ac:dyDescent="0.3">
      <c r="A29" s="44" t="s">
        <v>102</v>
      </c>
      <c r="B29" s="44"/>
      <c r="C29" s="44"/>
      <c r="D29" s="45"/>
      <c r="E29" s="46"/>
      <c r="F29" s="46"/>
      <c r="G29" s="44"/>
      <c r="H29" s="14">
        <v>29</v>
      </c>
      <c r="I29" s="43">
        <f t="shared" si="1"/>
        <v>23</v>
      </c>
      <c r="J29" s="13">
        <f t="shared" si="2"/>
        <v>20.568965517241381</v>
      </c>
      <c r="K29">
        <v>3.5</v>
      </c>
    </row>
    <row r="30" spans="1:11" x14ac:dyDescent="0.3">
      <c r="A30" s="23" t="s">
        <v>16</v>
      </c>
      <c r="B30" s="23" t="s">
        <v>101</v>
      </c>
      <c r="C30" s="69">
        <v>45451</v>
      </c>
      <c r="D30" s="27">
        <v>8</v>
      </c>
      <c r="E30" s="24">
        <f>$I$5</f>
        <v>40</v>
      </c>
      <c r="F30" s="31">
        <f t="shared" ref="F30:F31" si="4">+D30*E30</f>
        <v>320</v>
      </c>
      <c r="G30" s="23" t="s">
        <v>51</v>
      </c>
      <c r="H30">
        <v>30</v>
      </c>
      <c r="I30" s="43">
        <f t="shared" si="1"/>
        <v>17</v>
      </c>
      <c r="J30" s="13">
        <f t="shared" si="2"/>
        <v>15.5</v>
      </c>
      <c r="K30">
        <v>-1</v>
      </c>
    </row>
    <row r="31" spans="1:11" x14ac:dyDescent="0.3">
      <c r="A31" s="23" t="s">
        <v>16</v>
      </c>
      <c r="B31" s="33" t="s">
        <v>73</v>
      </c>
      <c r="C31" s="69">
        <v>45451</v>
      </c>
      <c r="D31" s="32">
        <f>$E$26</f>
        <v>26</v>
      </c>
      <c r="E31" s="24">
        <v>7</v>
      </c>
      <c r="F31" s="31">
        <f t="shared" si="4"/>
        <v>182</v>
      </c>
      <c r="G31" s="23" t="s">
        <v>51</v>
      </c>
      <c r="H31" s="14">
        <v>31</v>
      </c>
      <c r="I31" s="43">
        <f t="shared" si="1"/>
        <v>18</v>
      </c>
      <c r="J31" s="13">
        <f t="shared" si="2"/>
        <v>15.96774193548387</v>
      </c>
      <c r="K31">
        <v>0</v>
      </c>
    </row>
    <row r="32" spans="1:11" x14ac:dyDescent="0.3">
      <c r="A32" s="23"/>
      <c r="B32" s="33"/>
      <c r="C32" s="33"/>
      <c r="D32" s="40"/>
      <c r="E32" s="24"/>
      <c r="F32" s="31"/>
      <c r="G32" s="23"/>
      <c r="H32">
        <v>32</v>
      </c>
      <c r="I32" s="43">
        <f t="shared" si="1"/>
        <v>17</v>
      </c>
      <c r="J32" s="13">
        <f t="shared" si="2"/>
        <v>15.46875</v>
      </c>
      <c r="K32">
        <v>0</v>
      </c>
    </row>
    <row r="33" spans="1:7" x14ac:dyDescent="0.3">
      <c r="A33" s="47" t="s">
        <v>103</v>
      </c>
      <c r="B33" s="47"/>
      <c r="C33" s="47"/>
      <c r="D33" s="50"/>
      <c r="E33" s="48"/>
      <c r="F33" s="48"/>
      <c r="G33" s="47"/>
    </row>
    <row r="34" spans="1:7" x14ac:dyDescent="0.3">
      <c r="A34" s="33" t="s">
        <v>104</v>
      </c>
      <c r="B34" s="33"/>
      <c r="C34" s="33"/>
      <c r="D34" s="32">
        <f>$E$26</f>
        <v>26</v>
      </c>
      <c r="E34" s="37">
        <f>VLOOKUP(D34,$H$8:$J$125,2,FALSE)</f>
        <v>20</v>
      </c>
      <c r="F34" s="49">
        <f>+D34*E34</f>
        <v>520</v>
      </c>
      <c r="G34" s="23"/>
    </row>
    <row r="35" spans="1:7" x14ac:dyDescent="0.3">
      <c r="D35" s="42" t="s">
        <v>105</v>
      </c>
      <c r="F35" s="41">
        <f>F34-F28</f>
        <v>18</v>
      </c>
    </row>
    <row r="37" spans="1:7" x14ac:dyDescent="0.3">
      <c r="A37" s="1" t="s">
        <v>98</v>
      </c>
      <c r="E37" s="4" t="s">
        <v>30</v>
      </c>
      <c r="F37" s="4" t="s">
        <v>31</v>
      </c>
    </row>
    <row r="38" spans="1:7" x14ac:dyDescent="0.3">
      <c r="D38" s="4" t="s">
        <v>23</v>
      </c>
      <c r="E38" s="5">
        <v>26</v>
      </c>
      <c r="F38" s="4">
        <v>30</v>
      </c>
    </row>
    <row r="39" spans="1:7" x14ac:dyDescent="0.3">
      <c r="A39" s="22" t="s">
        <v>3</v>
      </c>
      <c r="B39" s="22" t="s">
        <v>4</v>
      </c>
      <c r="C39" s="22" t="s">
        <v>5</v>
      </c>
      <c r="D39" s="22" t="s">
        <v>6</v>
      </c>
      <c r="E39" s="22" t="s">
        <v>7</v>
      </c>
      <c r="F39" s="22" t="s">
        <v>8</v>
      </c>
      <c r="G39" s="22" t="s">
        <v>50</v>
      </c>
    </row>
    <row r="40" spans="1:7" x14ac:dyDescent="0.3">
      <c r="A40" s="23"/>
      <c r="B40" s="23"/>
      <c r="C40" s="23"/>
      <c r="D40" s="24"/>
      <c r="E40" s="25"/>
      <c r="F40" s="26">
        <f>SUMIF(F42:F45,"&gt;0")</f>
        <v>502</v>
      </c>
      <c r="G40" s="23"/>
    </row>
    <row r="41" spans="1:7" x14ac:dyDescent="0.3">
      <c r="A41" s="44" t="s">
        <v>102</v>
      </c>
      <c r="B41" s="44"/>
      <c r="C41" s="44"/>
      <c r="D41" s="45"/>
      <c r="E41" s="46"/>
      <c r="F41" s="46"/>
      <c r="G41" s="44"/>
    </row>
    <row r="42" spans="1:7" x14ac:dyDescent="0.3">
      <c r="A42" s="23" t="s">
        <v>16</v>
      </c>
      <c r="B42" s="23" t="s">
        <v>101</v>
      </c>
      <c r="C42" s="69">
        <v>45458</v>
      </c>
      <c r="D42" s="27">
        <v>8</v>
      </c>
      <c r="E42" s="24">
        <f>$I$5</f>
        <v>40</v>
      </c>
      <c r="F42" s="31">
        <f t="shared" ref="F42:F43" si="5">+D42*E42</f>
        <v>320</v>
      </c>
      <c r="G42" s="23" t="s">
        <v>109</v>
      </c>
    </row>
    <row r="43" spans="1:7" x14ac:dyDescent="0.3">
      <c r="A43" s="23" t="s">
        <v>16</v>
      </c>
      <c r="B43" s="33" t="s">
        <v>73</v>
      </c>
      <c r="C43" s="69">
        <v>45458</v>
      </c>
      <c r="D43" s="32">
        <f>$E$38</f>
        <v>26</v>
      </c>
      <c r="E43" s="24">
        <v>7</v>
      </c>
      <c r="F43" s="31">
        <f t="shared" si="5"/>
        <v>182</v>
      </c>
      <c r="G43" s="23" t="s">
        <v>109</v>
      </c>
    </row>
    <row r="44" spans="1:7" x14ac:dyDescent="0.3">
      <c r="A44" s="23"/>
      <c r="B44" s="33"/>
      <c r="C44" s="33"/>
      <c r="D44" s="40"/>
      <c r="E44" s="24"/>
      <c r="F44" s="31"/>
      <c r="G44" s="23"/>
    </row>
    <row r="45" spans="1:7" x14ac:dyDescent="0.3">
      <c r="A45" s="47" t="s">
        <v>103</v>
      </c>
      <c r="B45" s="47"/>
      <c r="C45" s="47"/>
      <c r="D45" s="50"/>
      <c r="E45" s="48"/>
      <c r="F45" s="48"/>
      <c r="G45" s="47"/>
    </row>
    <row r="46" spans="1:7" x14ac:dyDescent="0.3">
      <c r="A46" s="33" t="s">
        <v>104</v>
      </c>
      <c r="B46" s="33"/>
      <c r="C46" s="33"/>
      <c r="D46" s="32">
        <f>$E$38</f>
        <v>26</v>
      </c>
      <c r="E46" s="37">
        <f>VLOOKUP(D46,$H$8:$J$125,2,FALSE)</f>
        <v>20</v>
      </c>
      <c r="F46" s="49">
        <f>+D46*E46</f>
        <v>520</v>
      </c>
      <c r="G46" s="23"/>
    </row>
    <row r="47" spans="1:7" x14ac:dyDescent="0.3">
      <c r="D47" s="42" t="s">
        <v>105</v>
      </c>
      <c r="F47" s="41">
        <f>F46-F40</f>
        <v>18</v>
      </c>
    </row>
    <row r="49" spans="1:7" x14ac:dyDescent="0.3">
      <c r="A49" s="1" t="s">
        <v>98</v>
      </c>
      <c r="E49" s="4" t="s">
        <v>30</v>
      </c>
      <c r="F49" s="4" t="s">
        <v>31</v>
      </c>
    </row>
    <row r="50" spans="1:7" x14ac:dyDescent="0.3">
      <c r="D50" s="4" t="s">
        <v>23</v>
      </c>
      <c r="E50" s="5">
        <v>25</v>
      </c>
      <c r="F50" s="4">
        <v>30</v>
      </c>
    </row>
    <row r="51" spans="1:7" x14ac:dyDescent="0.3">
      <c r="A51" s="22" t="s">
        <v>3</v>
      </c>
      <c r="B51" s="22" t="s">
        <v>4</v>
      </c>
      <c r="C51" s="22" t="s">
        <v>5</v>
      </c>
      <c r="D51" s="22" t="s">
        <v>6</v>
      </c>
      <c r="E51" s="22" t="s">
        <v>7</v>
      </c>
      <c r="F51" s="22" t="s">
        <v>8</v>
      </c>
      <c r="G51" s="22" t="s">
        <v>50</v>
      </c>
    </row>
    <row r="52" spans="1:7" x14ac:dyDescent="0.3">
      <c r="A52" s="23"/>
      <c r="B52" s="23"/>
      <c r="C52" s="23"/>
      <c r="D52" s="24"/>
      <c r="E52" s="25"/>
      <c r="F52" s="26">
        <f>SUMIF(F54:F57,"&gt;0")</f>
        <v>495</v>
      </c>
      <c r="G52" s="23"/>
    </row>
    <row r="53" spans="1:7" x14ac:dyDescent="0.3">
      <c r="A53" s="44" t="s">
        <v>102</v>
      </c>
      <c r="B53" s="44"/>
      <c r="C53" s="44"/>
      <c r="D53" s="45"/>
      <c r="E53" s="46"/>
      <c r="F53" s="46"/>
      <c r="G53" s="44"/>
    </row>
    <row r="54" spans="1:7" x14ac:dyDescent="0.3">
      <c r="A54" s="23" t="s">
        <v>16</v>
      </c>
      <c r="B54" s="23" t="s">
        <v>101</v>
      </c>
      <c r="C54" s="69">
        <v>45466</v>
      </c>
      <c r="D54" s="27">
        <v>8</v>
      </c>
      <c r="E54" s="24">
        <f>$I$5</f>
        <v>40</v>
      </c>
      <c r="F54" s="31">
        <f t="shared" ref="F54:F55" si="6">+D54*E54</f>
        <v>320</v>
      </c>
      <c r="G54" s="23" t="s">
        <v>51</v>
      </c>
    </row>
    <row r="55" spans="1:7" x14ac:dyDescent="0.3">
      <c r="A55" s="23" t="s">
        <v>16</v>
      </c>
      <c r="B55" s="33" t="s">
        <v>73</v>
      </c>
      <c r="C55" s="69">
        <v>45466</v>
      </c>
      <c r="D55" s="32">
        <f>$E$50</f>
        <v>25</v>
      </c>
      <c r="E55" s="24">
        <v>7</v>
      </c>
      <c r="F55" s="31">
        <f t="shared" si="6"/>
        <v>175</v>
      </c>
      <c r="G55" s="23">
        <v>25</v>
      </c>
    </row>
    <row r="56" spans="1:7" x14ac:dyDescent="0.3">
      <c r="A56" s="23"/>
      <c r="B56" s="33"/>
      <c r="C56" s="33"/>
      <c r="D56" s="40"/>
      <c r="E56" s="24"/>
      <c r="F56" s="31"/>
      <c r="G56" s="23"/>
    </row>
    <row r="57" spans="1:7" x14ac:dyDescent="0.3">
      <c r="A57" s="47" t="s">
        <v>103</v>
      </c>
      <c r="B57" s="47"/>
      <c r="C57" s="47"/>
      <c r="D57" s="50"/>
      <c r="E57" s="48"/>
      <c r="F57" s="48"/>
      <c r="G57" s="47"/>
    </row>
    <row r="58" spans="1:7" x14ac:dyDescent="0.3">
      <c r="A58" s="33" t="s">
        <v>104</v>
      </c>
      <c r="B58" s="33"/>
      <c r="C58" s="33"/>
      <c r="D58" s="32">
        <f>$E$50</f>
        <v>25</v>
      </c>
      <c r="E58" s="37">
        <f>VLOOKUP(D58,$H$8:$J$125,2,FALSE)</f>
        <v>20</v>
      </c>
      <c r="F58" s="49">
        <f>+D58*E58</f>
        <v>500</v>
      </c>
      <c r="G58" s="23"/>
    </row>
    <row r="59" spans="1:7" x14ac:dyDescent="0.3">
      <c r="D59" s="42" t="s">
        <v>105</v>
      </c>
      <c r="F59" s="41">
        <f>F58-F52</f>
        <v>5</v>
      </c>
    </row>
  </sheetData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&amp;L&amp;F&amp;R&amp;A</oddHeader>
    <oddFooter>&amp;C Pág. &amp;P de &amp;N&amp;R&amp;D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zoomScale="130" zoomScaleNormal="130" workbookViewId="0">
      <pane ySplit="4" topLeftCell="A5" activePane="bottomLeft" state="frozen"/>
      <selection pane="bottomLeft" activeCell="E8" sqref="E8"/>
    </sheetView>
  </sheetViews>
  <sheetFormatPr baseColWidth="10" defaultRowHeight="14.4" x14ac:dyDescent="0.3"/>
  <cols>
    <col min="2" max="2" width="12.33203125" bestFit="1" customWidth="1"/>
    <col min="3" max="3" width="16.33203125" bestFit="1" customWidth="1"/>
    <col min="4" max="4" width="10.88671875" bestFit="1" customWidth="1"/>
    <col min="5" max="5" width="8.6640625" bestFit="1" customWidth="1"/>
    <col min="6" max="6" width="8.5546875" bestFit="1" customWidth="1"/>
    <col min="7" max="7" width="9.88671875" bestFit="1" customWidth="1"/>
    <col min="8" max="8" width="14.33203125" bestFit="1" customWidth="1"/>
  </cols>
  <sheetData>
    <row r="1" spans="1:11" x14ac:dyDescent="0.3">
      <c r="A1" s="1" t="s">
        <v>98</v>
      </c>
      <c r="E1" s="4" t="s">
        <v>30</v>
      </c>
      <c r="F1" s="4" t="s">
        <v>31</v>
      </c>
      <c r="H1" t="s">
        <v>52</v>
      </c>
      <c r="I1">
        <v>0.26</v>
      </c>
    </row>
    <row r="2" spans="1:11" x14ac:dyDescent="0.3">
      <c r="D2" s="4" t="s">
        <v>23</v>
      </c>
      <c r="E2" s="5">
        <v>29</v>
      </c>
      <c r="F2" s="4">
        <v>30</v>
      </c>
      <c r="H2" t="s">
        <v>53</v>
      </c>
      <c r="I2">
        <v>0.26</v>
      </c>
    </row>
    <row r="3" spans="1:11" s="2" customFormat="1" x14ac:dyDescent="0.3">
      <c r="A3" s="22" t="s">
        <v>3</v>
      </c>
      <c r="B3" s="22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 t="s">
        <v>50</v>
      </c>
      <c r="H3" t="s">
        <v>78</v>
      </c>
      <c r="I3">
        <v>35</v>
      </c>
    </row>
    <row r="4" spans="1:11" x14ac:dyDescent="0.3">
      <c r="A4" s="23"/>
      <c r="B4" s="23"/>
      <c r="C4" s="23"/>
      <c r="D4" s="24"/>
      <c r="E4" s="25"/>
      <c r="F4" s="26">
        <f>SUMIF(F5:F8,"&gt;0")</f>
        <v>425</v>
      </c>
      <c r="G4" s="23"/>
      <c r="H4" t="s">
        <v>79</v>
      </c>
      <c r="I4">
        <v>60</v>
      </c>
    </row>
    <row r="5" spans="1:11" x14ac:dyDescent="0.3">
      <c r="A5" s="23" t="s">
        <v>16</v>
      </c>
      <c r="B5" s="23" t="s">
        <v>17</v>
      </c>
      <c r="C5" s="23"/>
      <c r="D5" s="27">
        <v>5</v>
      </c>
      <c r="E5" s="24">
        <f>$I$5</f>
        <v>40</v>
      </c>
      <c r="F5" s="31">
        <f t="shared" ref="F5:F8" si="0">+D5*E5</f>
        <v>200</v>
      </c>
      <c r="G5" s="23" t="s">
        <v>94</v>
      </c>
      <c r="H5" t="s">
        <v>95</v>
      </c>
      <c r="I5">
        <v>40</v>
      </c>
    </row>
    <row r="6" spans="1:11" x14ac:dyDescent="0.3">
      <c r="A6" s="23" t="s">
        <v>16</v>
      </c>
      <c r="B6" s="23" t="s">
        <v>96</v>
      </c>
      <c r="C6" s="23" t="s">
        <v>97</v>
      </c>
      <c r="D6" s="27">
        <v>2</v>
      </c>
      <c r="E6" s="24">
        <v>40</v>
      </c>
      <c r="F6" s="31">
        <f t="shared" si="0"/>
        <v>80</v>
      </c>
      <c r="G6" s="23" t="s">
        <v>94</v>
      </c>
      <c r="H6" t="s">
        <v>57</v>
      </c>
      <c r="I6" s="40">
        <v>0.15</v>
      </c>
    </row>
    <row r="7" spans="1:11" x14ac:dyDescent="0.3">
      <c r="A7" s="23" t="s">
        <v>19</v>
      </c>
      <c r="B7" s="23" t="s">
        <v>20</v>
      </c>
      <c r="C7" s="23" t="s">
        <v>21</v>
      </c>
      <c r="D7" s="32">
        <f>$E$2</f>
        <v>29</v>
      </c>
      <c r="E7" s="24">
        <v>0</v>
      </c>
      <c r="F7" s="29">
        <f t="shared" si="0"/>
        <v>0</v>
      </c>
      <c r="G7" s="23" t="s">
        <v>94</v>
      </c>
      <c r="I7">
        <f>I5-(I5*I6)</f>
        <v>34</v>
      </c>
      <c r="K7" t="s">
        <v>100</v>
      </c>
    </row>
    <row r="8" spans="1:11" x14ac:dyDescent="0.3">
      <c r="A8" s="23" t="s">
        <v>16</v>
      </c>
      <c r="B8" s="33" t="s">
        <v>73</v>
      </c>
      <c r="C8" s="33"/>
      <c r="D8" s="32">
        <f>$E$2</f>
        <v>29</v>
      </c>
      <c r="E8" s="24">
        <v>5</v>
      </c>
      <c r="F8" s="31">
        <f t="shared" si="0"/>
        <v>145</v>
      </c>
      <c r="G8" s="23" t="s">
        <v>94</v>
      </c>
      <c r="H8">
        <v>8</v>
      </c>
      <c r="I8" s="12">
        <f>ROUND(J8+(J8*0.1),0)</f>
        <v>58</v>
      </c>
      <c r="J8" s="13">
        <f>($F$4/H8)+K8</f>
        <v>53.125</v>
      </c>
      <c r="K8">
        <v>0</v>
      </c>
    </row>
    <row r="9" spans="1:11" x14ac:dyDescent="0.3">
      <c r="A9" s="35" t="s">
        <v>32</v>
      </c>
      <c r="B9" s="35"/>
      <c r="C9" s="35"/>
      <c r="D9" s="36">
        <f>$E$2</f>
        <v>29</v>
      </c>
      <c r="E9" s="37">
        <f>VLOOKUP(E2,H8:J125,2,FALSE)</f>
        <v>20</v>
      </c>
      <c r="F9" s="38">
        <f>+D9*E9</f>
        <v>580</v>
      </c>
      <c r="G9" s="23"/>
      <c r="H9">
        <v>9</v>
      </c>
      <c r="I9" s="12">
        <f t="shared" ref="I9:I17" si="1">ROUND(J9+(J9*0.1),0)</f>
        <v>52</v>
      </c>
      <c r="J9" s="13">
        <f t="shared" ref="J9:J17" si="2">($F$4/H9)+K9</f>
        <v>47.222222222222221</v>
      </c>
      <c r="K9">
        <v>0</v>
      </c>
    </row>
    <row r="10" spans="1:11" x14ac:dyDescent="0.3">
      <c r="D10" s="42" t="s">
        <v>99</v>
      </c>
      <c r="F10" s="41">
        <f>F9-F4</f>
        <v>155</v>
      </c>
      <c r="H10">
        <v>10</v>
      </c>
      <c r="I10" s="12">
        <f t="shared" si="1"/>
        <v>47</v>
      </c>
      <c r="J10" s="13">
        <f t="shared" si="2"/>
        <v>42.5</v>
      </c>
      <c r="K10">
        <v>0</v>
      </c>
    </row>
    <row r="11" spans="1:11" x14ac:dyDescent="0.3">
      <c r="H11">
        <v>11</v>
      </c>
      <c r="I11" s="12">
        <f t="shared" si="1"/>
        <v>43</v>
      </c>
      <c r="J11" s="13">
        <f t="shared" si="2"/>
        <v>38.636363636363633</v>
      </c>
      <c r="K11">
        <v>0</v>
      </c>
    </row>
    <row r="12" spans="1:11" x14ac:dyDescent="0.3">
      <c r="H12">
        <v>12</v>
      </c>
      <c r="I12" s="12">
        <f t="shared" si="1"/>
        <v>39</v>
      </c>
      <c r="J12" s="13">
        <f t="shared" si="2"/>
        <v>35.416666666666664</v>
      </c>
      <c r="K12">
        <v>0</v>
      </c>
    </row>
    <row r="13" spans="1:11" x14ac:dyDescent="0.3">
      <c r="H13" s="14">
        <v>13</v>
      </c>
      <c r="I13" s="12">
        <f t="shared" si="1"/>
        <v>36</v>
      </c>
      <c r="J13" s="13">
        <f t="shared" si="2"/>
        <v>32.692307692307693</v>
      </c>
      <c r="K13">
        <v>0</v>
      </c>
    </row>
    <row r="14" spans="1:11" x14ac:dyDescent="0.3">
      <c r="H14">
        <v>14</v>
      </c>
      <c r="I14" s="12">
        <f t="shared" si="1"/>
        <v>33</v>
      </c>
      <c r="J14" s="13">
        <f t="shared" si="2"/>
        <v>30.357142857142858</v>
      </c>
      <c r="K14">
        <v>0</v>
      </c>
    </row>
    <row r="15" spans="1:11" x14ac:dyDescent="0.3">
      <c r="H15" s="14">
        <v>15</v>
      </c>
      <c r="I15" s="12">
        <f t="shared" si="1"/>
        <v>31</v>
      </c>
      <c r="J15" s="13">
        <f t="shared" si="2"/>
        <v>28.333333333333332</v>
      </c>
      <c r="K15">
        <v>0</v>
      </c>
    </row>
    <row r="16" spans="1:11" x14ac:dyDescent="0.3">
      <c r="H16">
        <v>16</v>
      </c>
      <c r="I16" s="43">
        <f t="shared" si="1"/>
        <v>29</v>
      </c>
      <c r="J16" s="13">
        <f t="shared" si="2"/>
        <v>26.5625</v>
      </c>
      <c r="K16">
        <v>0</v>
      </c>
    </row>
    <row r="17" spans="8:11" x14ac:dyDescent="0.3">
      <c r="H17" s="14">
        <v>17</v>
      </c>
      <c r="I17" s="43">
        <f t="shared" si="1"/>
        <v>28</v>
      </c>
      <c r="J17" s="13">
        <f t="shared" si="2"/>
        <v>25</v>
      </c>
      <c r="K17">
        <v>0</v>
      </c>
    </row>
    <row r="18" spans="8:11" x14ac:dyDescent="0.3">
      <c r="H18">
        <v>18</v>
      </c>
      <c r="I18" s="43">
        <f t="shared" ref="I18:I32" si="3">ROUND(J18+(J18*0.1),0)</f>
        <v>26</v>
      </c>
      <c r="J18" s="13">
        <f t="shared" ref="J18:J32" si="4">($F$4/H18)+K18</f>
        <v>23.611111111111111</v>
      </c>
      <c r="K18">
        <v>0</v>
      </c>
    </row>
    <row r="19" spans="8:11" x14ac:dyDescent="0.3">
      <c r="H19" s="14">
        <v>19</v>
      </c>
      <c r="I19" s="43">
        <f t="shared" si="3"/>
        <v>25</v>
      </c>
      <c r="J19" s="13">
        <f t="shared" si="4"/>
        <v>22.368421052631579</v>
      </c>
      <c r="K19">
        <v>0</v>
      </c>
    </row>
    <row r="20" spans="8:11" x14ac:dyDescent="0.3">
      <c r="H20">
        <v>20</v>
      </c>
      <c r="I20" s="43">
        <f t="shared" si="3"/>
        <v>23</v>
      </c>
      <c r="J20" s="13">
        <f t="shared" si="4"/>
        <v>21.25</v>
      </c>
      <c r="K20">
        <v>0</v>
      </c>
    </row>
    <row r="21" spans="8:11" x14ac:dyDescent="0.3">
      <c r="H21" s="14">
        <v>21</v>
      </c>
      <c r="I21" s="43">
        <f t="shared" si="3"/>
        <v>22</v>
      </c>
      <c r="J21" s="13">
        <f t="shared" si="4"/>
        <v>20.238095238095237</v>
      </c>
      <c r="K21">
        <v>0</v>
      </c>
    </row>
    <row r="22" spans="8:11" x14ac:dyDescent="0.3">
      <c r="H22">
        <v>22</v>
      </c>
      <c r="I22" s="43">
        <f t="shared" si="3"/>
        <v>21</v>
      </c>
      <c r="J22" s="13">
        <f t="shared" si="4"/>
        <v>19.318181818181817</v>
      </c>
      <c r="K22">
        <v>0</v>
      </c>
    </row>
    <row r="23" spans="8:11" x14ac:dyDescent="0.3">
      <c r="H23" s="14">
        <v>23</v>
      </c>
      <c r="I23" s="43">
        <f t="shared" si="3"/>
        <v>20</v>
      </c>
      <c r="J23" s="13">
        <f t="shared" si="4"/>
        <v>18.478260869565219</v>
      </c>
      <c r="K23">
        <v>0</v>
      </c>
    </row>
    <row r="24" spans="8:11" x14ac:dyDescent="0.3">
      <c r="H24">
        <v>24</v>
      </c>
      <c r="I24" s="43">
        <f t="shared" si="3"/>
        <v>19</v>
      </c>
      <c r="J24" s="13">
        <f t="shared" si="4"/>
        <v>17.708333333333332</v>
      </c>
      <c r="K24">
        <v>0</v>
      </c>
    </row>
    <row r="25" spans="8:11" x14ac:dyDescent="0.3">
      <c r="H25" s="14">
        <v>25</v>
      </c>
      <c r="I25" s="43">
        <f t="shared" si="3"/>
        <v>19</v>
      </c>
      <c r="J25" s="13">
        <f t="shared" si="4"/>
        <v>17</v>
      </c>
      <c r="K25">
        <v>0</v>
      </c>
    </row>
    <row r="26" spans="8:11" x14ac:dyDescent="0.3">
      <c r="H26">
        <v>26</v>
      </c>
      <c r="I26" s="43">
        <f t="shared" si="3"/>
        <v>18</v>
      </c>
      <c r="J26" s="13">
        <f t="shared" si="4"/>
        <v>16.346153846153847</v>
      </c>
      <c r="K26">
        <v>0</v>
      </c>
    </row>
    <row r="27" spans="8:11" x14ac:dyDescent="0.3">
      <c r="H27" s="14">
        <v>27</v>
      </c>
      <c r="I27" s="43">
        <f t="shared" si="3"/>
        <v>17</v>
      </c>
      <c r="J27" s="13">
        <f t="shared" si="4"/>
        <v>15.74074074074074</v>
      </c>
      <c r="K27">
        <v>0</v>
      </c>
    </row>
    <row r="28" spans="8:11" x14ac:dyDescent="0.3">
      <c r="H28">
        <v>28</v>
      </c>
      <c r="I28" s="43">
        <f t="shared" si="3"/>
        <v>17</v>
      </c>
      <c r="J28" s="13">
        <f t="shared" si="4"/>
        <v>15.178571428571429</v>
      </c>
      <c r="K28">
        <v>0</v>
      </c>
    </row>
    <row r="29" spans="8:11" x14ac:dyDescent="0.3">
      <c r="H29" s="14">
        <v>29</v>
      </c>
      <c r="I29" s="43">
        <f t="shared" si="3"/>
        <v>20</v>
      </c>
      <c r="J29" s="13">
        <f t="shared" si="4"/>
        <v>18.155172413793103</v>
      </c>
      <c r="K29">
        <v>3.5</v>
      </c>
    </row>
    <row r="30" spans="8:11" x14ac:dyDescent="0.3">
      <c r="H30">
        <v>30</v>
      </c>
      <c r="I30" s="43">
        <f t="shared" si="3"/>
        <v>20</v>
      </c>
      <c r="J30" s="13">
        <f t="shared" si="4"/>
        <v>18.166666666666664</v>
      </c>
      <c r="K30">
        <v>4</v>
      </c>
    </row>
    <row r="31" spans="8:11" x14ac:dyDescent="0.3">
      <c r="H31" s="14">
        <v>31</v>
      </c>
      <c r="I31" s="43">
        <f t="shared" si="3"/>
        <v>15</v>
      </c>
      <c r="J31" s="13">
        <f t="shared" si="4"/>
        <v>13.709677419354838</v>
      </c>
      <c r="K31">
        <v>0</v>
      </c>
    </row>
    <row r="32" spans="8:11" x14ac:dyDescent="0.3">
      <c r="H32">
        <v>32</v>
      </c>
      <c r="I32" s="43">
        <f t="shared" si="3"/>
        <v>15</v>
      </c>
      <c r="J32" s="13">
        <f t="shared" si="4"/>
        <v>13.28125</v>
      </c>
      <c r="K32">
        <v>0</v>
      </c>
    </row>
  </sheetData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&amp;L&amp;F&amp;R&amp;A</oddHeader>
    <oddFooter>&amp;C Pág. &amp;P de &amp;N&amp;R&amp;D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zoomScale="130" zoomScaleNormal="130" workbookViewId="0">
      <pane ySplit="4" topLeftCell="A5" activePane="bottomLeft" state="frozen"/>
      <selection pane="bottomLeft" activeCell="J30" sqref="J30"/>
    </sheetView>
  </sheetViews>
  <sheetFormatPr baseColWidth="10" defaultRowHeight="14.4" x14ac:dyDescent="0.3"/>
  <cols>
    <col min="2" max="2" width="12.33203125" bestFit="1" customWidth="1"/>
    <col min="3" max="3" width="16.33203125" bestFit="1" customWidth="1"/>
    <col min="4" max="4" width="10.88671875" bestFit="1" customWidth="1"/>
    <col min="5" max="5" width="12.88671875" customWidth="1"/>
    <col min="6" max="6" width="16" customWidth="1"/>
    <col min="7" max="7" width="9.88671875" bestFit="1" customWidth="1"/>
    <col min="8" max="8" width="14.33203125" bestFit="1" customWidth="1"/>
  </cols>
  <sheetData>
    <row r="1" spans="1:11" x14ac:dyDescent="0.3">
      <c r="A1" s="1" t="s">
        <v>0</v>
      </c>
      <c r="E1" s="4" t="s">
        <v>30</v>
      </c>
      <c r="F1" s="4" t="s">
        <v>31</v>
      </c>
      <c r="H1" t="s">
        <v>52</v>
      </c>
      <c r="I1">
        <v>0.26</v>
      </c>
    </row>
    <row r="2" spans="1:11" x14ac:dyDescent="0.3">
      <c r="D2" s="4" t="s">
        <v>23</v>
      </c>
      <c r="E2" s="5">
        <v>18</v>
      </c>
      <c r="F2" s="4">
        <v>20</v>
      </c>
      <c r="H2" t="s">
        <v>53</v>
      </c>
      <c r="I2">
        <v>0.26</v>
      </c>
    </row>
    <row r="3" spans="1:11" s="2" customFormat="1" x14ac:dyDescent="0.3">
      <c r="A3" s="22" t="s">
        <v>3</v>
      </c>
      <c r="B3" s="22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 t="s">
        <v>50</v>
      </c>
      <c r="H3" t="s">
        <v>78</v>
      </c>
      <c r="I3">
        <v>35</v>
      </c>
    </row>
    <row r="4" spans="1:11" x14ac:dyDescent="0.3">
      <c r="A4" s="23"/>
      <c r="B4" s="23"/>
      <c r="C4" s="23"/>
      <c r="D4" s="24"/>
      <c r="E4" s="25"/>
      <c r="F4" s="26">
        <f>SUMIF(F5:F8,"&gt;0")</f>
        <v>850</v>
      </c>
      <c r="G4" s="23"/>
      <c r="H4" t="s">
        <v>79</v>
      </c>
      <c r="I4">
        <v>60</v>
      </c>
    </row>
    <row r="5" spans="1:11" x14ac:dyDescent="0.3">
      <c r="A5" s="23" t="s">
        <v>16</v>
      </c>
      <c r="B5" s="23" t="s">
        <v>17</v>
      </c>
      <c r="C5" s="23"/>
      <c r="D5" s="27">
        <v>12</v>
      </c>
      <c r="E5" s="24">
        <f>$I$5</f>
        <v>40</v>
      </c>
      <c r="F5" s="31">
        <f t="shared" ref="F5:F8" si="0">+D5*E5</f>
        <v>480</v>
      </c>
      <c r="G5" s="23" t="s">
        <v>9</v>
      </c>
      <c r="H5" t="s">
        <v>95</v>
      </c>
      <c r="I5">
        <v>40</v>
      </c>
    </row>
    <row r="6" spans="1:11" x14ac:dyDescent="0.3">
      <c r="A6" s="23" t="s">
        <v>16</v>
      </c>
      <c r="B6" s="23" t="s">
        <v>96</v>
      </c>
      <c r="C6" s="23" t="s">
        <v>97</v>
      </c>
      <c r="D6" s="27">
        <v>1</v>
      </c>
      <c r="E6" s="24">
        <v>100</v>
      </c>
      <c r="F6" s="31">
        <f t="shared" si="0"/>
        <v>100</v>
      </c>
      <c r="G6" s="23" t="s">
        <v>13</v>
      </c>
      <c r="H6" t="s">
        <v>57</v>
      </c>
      <c r="I6" s="40">
        <v>0.15</v>
      </c>
    </row>
    <row r="7" spans="1:11" x14ac:dyDescent="0.3">
      <c r="A7" s="23" t="s">
        <v>19</v>
      </c>
      <c r="B7" s="23" t="s">
        <v>20</v>
      </c>
      <c r="C7" s="23" t="s">
        <v>21</v>
      </c>
      <c r="D7" s="32">
        <f>$E$2</f>
        <v>18</v>
      </c>
      <c r="E7" s="24">
        <v>0</v>
      </c>
      <c r="F7" s="29">
        <f t="shared" si="0"/>
        <v>0</v>
      </c>
      <c r="G7" s="23" t="s">
        <v>94</v>
      </c>
      <c r="I7">
        <f>I5-(I5*I6)</f>
        <v>34</v>
      </c>
      <c r="K7" t="s">
        <v>100</v>
      </c>
    </row>
    <row r="8" spans="1:11" x14ac:dyDescent="0.3">
      <c r="A8" s="23" t="s">
        <v>16</v>
      </c>
      <c r="B8" s="33" t="s">
        <v>73</v>
      </c>
      <c r="C8" s="33"/>
      <c r="D8" s="32">
        <f>$E$2</f>
        <v>18</v>
      </c>
      <c r="E8" s="24">
        <v>15</v>
      </c>
      <c r="F8" s="31">
        <f t="shared" si="0"/>
        <v>270</v>
      </c>
      <c r="G8" s="23" t="s">
        <v>94</v>
      </c>
      <c r="H8">
        <v>8</v>
      </c>
      <c r="I8" s="12">
        <f>ROUND(J8+(J8*0.1),0)</f>
        <v>117</v>
      </c>
      <c r="J8" s="13">
        <f>($F$4/H8)+K8</f>
        <v>106.25</v>
      </c>
      <c r="K8">
        <v>0</v>
      </c>
    </row>
    <row r="9" spans="1:11" x14ac:dyDescent="0.3">
      <c r="A9" s="35" t="s">
        <v>32</v>
      </c>
      <c r="B9" s="35"/>
      <c r="C9" s="35"/>
      <c r="D9" s="36">
        <f>$E$2</f>
        <v>18</v>
      </c>
      <c r="E9" s="37">
        <f>VLOOKUP(E2,H8:J75,2,FALSE)</f>
        <v>75</v>
      </c>
      <c r="F9" s="38">
        <f>+D9*E9</f>
        <v>1350</v>
      </c>
      <c r="G9" s="23"/>
      <c r="H9">
        <v>9</v>
      </c>
      <c r="I9" s="12">
        <f t="shared" ref="I9:I15" si="1">ROUND(J9+(J9*0.1),0)</f>
        <v>104</v>
      </c>
      <c r="J9" s="13">
        <f t="shared" ref="J9:J30" si="2">($F$4/H9)+K9</f>
        <v>94.444444444444443</v>
      </c>
      <c r="K9">
        <v>0</v>
      </c>
    </row>
    <row r="10" spans="1:11" x14ac:dyDescent="0.3">
      <c r="D10" s="42" t="s">
        <v>99</v>
      </c>
      <c r="F10" s="41">
        <f>F9-F4</f>
        <v>500</v>
      </c>
      <c r="H10">
        <v>10</v>
      </c>
      <c r="I10" s="12">
        <f t="shared" si="1"/>
        <v>94</v>
      </c>
      <c r="J10" s="13">
        <f t="shared" si="2"/>
        <v>85</v>
      </c>
      <c r="K10">
        <v>0</v>
      </c>
    </row>
    <row r="11" spans="1:11" x14ac:dyDescent="0.3">
      <c r="H11">
        <v>11</v>
      </c>
      <c r="I11" s="12">
        <f t="shared" si="1"/>
        <v>85</v>
      </c>
      <c r="J11" s="13">
        <f t="shared" si="2"/>
        <v>77.272727272727266</v>
      </c>
      <c r="K11">
        <v>0</v>
      </c>
    </row>
    <row r="12" spans="1:11" x14ac:dyDescent="0.3">
      <c r="H12">
        <v>12</v>
      </c>
      <c r="I12" s="12">
        <f t="shared" si="1"/>
        <v>78</v>
      </c>
      <c r="J12" s="13">
        <f t="shared" si="2"/>
        <v>70.833333333333329</v>
      </c>
      <c r="K12">
        <v>0</v>
      </c>
    </row>
    <row r="13" spans="1:11" x14ac:dyDescent="0.3">
      <c r="H13" s="14">
        <v>13</v>
      </c>
      <c r="I13" s="12">
        <f t="shared" si="1"/>
        <v>72</v>
      </c>
      <c r="J13" s="13">
        <f t="shared" si="2"/>
        <v>65.384615384615387</v>
      </c>
      <c r="K13">
        <v>0</v>
      </c>
    </row>
    <row r="14" spans="1:11" x14ac:dyDescent="0.3">
      <c r="H14" s="14">
        <v>14</v>
      </c>
      <c r="I14" s="12">
        <f t="shared" si="1"/>
        <v>67</v>
      </c>
      <c r="J14" s="13">
        <f t="shared" si="2"/>
        <v>60.714285714285715</v>
      </c>
      <c r="K14">
        <v>0</v>
      </c>
    </row>
    <row r="15" spans="1:11" x14ac:dyDescent="0.3">
      <c r="H15" s="14">
        <v>15</v>
      </c>
      <c r="I15" s="12">
        <f t="shared" si="1"/>
        <v>62</v>
      </c>
      <c r="J15" s="13">
        <f t="shared" si="2"/>
        <v>56.666666666666664</v>
      </c>
      <c r="K15">
        <v>0</v>
      </c>
    </row>
    <row r="16" spans="1:11" x14ac:dyDescent="0.3">
      <c r="H16" s="14">
        <v>16</v>
      </c>
      <c r="I16" s="12">
        <f t="shared" ref="I16:I30" si="3">ROUND(J16+(J16*0.1),0)</f>
        <v>58</v>
      </c>
      <c r="J16" s="13">
        <f t="shared" si="2"/>
        <v>53.125</v>
      </c>
      <c r="K16">
        <v>0</v>
      </c>
    </row>
    <row r="17" spans="8:11" x14ac:dyDescent="0.3">
      <c r="H17" s="14">
        <v>17</v>
      </c>
      <c r="I17" s="12">
        <f t="shared" si="3"/>
        <v>55</v>
      </c>
      <c r="J17" s="13">
        <f t="shared" si="2"/>
        <v>50</v>
      </c>
      <c r="K17">
        <v>0</v>
      </c>
    </row>
    <row r="18" spans="8:11" x14ac:dyDescent="0.3">
      <c r="H18" s="14">
        <v>18</v>
      </c>
      <c r="I18" s="12">
        <f t="shared" si="3"/>
        <v>75</v>
      </c>
      <c r="J18" s="13">
        <f t="shared" si="2"/>
        <v>68.222222222222229</v>
      </c>
      <c r="K18">
        <v>21</v>
      </c>
    </row>
    <row r="19" spans="8:11" x14ac:dyDescent="0.3">
      <c r="H19" s="14">
        <v>19</v>
      </c>
      <c r="I19" s="12">
        <f t="shared" si="3"/>
        <v>49</v>
      </c>
      <c r="J19" s="13">
        <f t="shared" si="2"/>
        <v>44.736842105263158</v>
      </c>
      <c r="K19">
        <v>0</v>
      </c>
    </row>
    <row r="20" spans="8:11" x14ac:dyDescent="0.3">
      <c r="H20" s="14">
        <v>20</v>
      </c>
      <c r="I20" s="12">
        <f t="shared" si="3"/>
        <v>47</v>
      </c>
      <c r="J20" s="13">
        <f t="shared" si="2"/>
        <v>42.5</v>
      </c>
      <c r="K20">
        <v>0</v>
      </c>
    </row>
    <row r="21" spans="8:11" x14ac:dyDescent="0.3">
      <c r="H21" s="14">
        <v>21</v>
      </c>
      <c r="I21" s="12">
        <f t="shared" si="3"/>
        <v>45</v>
      </c>
      <c r="J21" s="13">
        <f t="shared" si="2"/>
        <v>40.476190476190474</v>
      </c>
      <c r="K21">
        <v>0</v>
      </c>
    </row>
    <row r="22" spans="8:11" x14ac:dyDescent="0.3">
      <c r="H22" s="14">
        <v>22</v>
      </c>
      <c r="I22" s="12">
        <f t="shared" si="3"/>
        <v>43</v>
      </c>
      <c r="J22" s="13">
        <f t="shared" si="2"/>
        <v>38.636363636363633</v>
      </c>
      <c r="K22">
        <v>0</v>
      </c>
    </row>
    <row r="23" spans="8:11" x14ac:dyDescent="0.3">
      <c r="H23" s="14">
        <v>23</v>
      </c>
      <c r="I23" s="12">
        <f t="shared" si="3"/>
        <v>41</v>
      </c>
      <c r="J23" s="13">
        <f t="shared" si="2"/>
        <v>36.956521739130437</v>
      </c>
      <c r="K23">
        <v>0</v>
      </c>
    </row>
    <row r="24" spans="8:11" x14ac:dyDescent="0.3">
      <c r="H24" s="14">
        <v>24</v>
      </c>
      <c r="I24" s="12">
        <f t="shared" si="3"/>
        <v>39</v>
      </c>
      <c r="J24" s="13">
        <f t="shared" si="2"/>
        <v>35.416666666666664</v>
      </c>
      <c r="K24">
        <v>0</v>
      </c>
    </row>
    <row r="25" spans="8:11" x14ac:dyDescent="0.3">
      <c r="H25" s="14">
        <v>25</v>
      </c>
      <c r="I25" s="12">
        <f t="shared" si="3"/>
        <v>37</v>
      </c>
      <c r="J25" s="13">
        <f t="shared" si="2"/>
        <v>34</v>
      </c>
      <c r="K25">
        <v>0</v>
      </c>
    </row>
    <row r="26" spans="8:11" x14ac:dyDescent="0.3">
      <c r="H26" s="14">
        <v>26</v>
      </c>
      <c r="I26" s="12">
        <f t="shared" si="3"/>
        <v>36</v>
      </c>
      <c r="J26" s="13">
        <f t="shared" si="2"/>
        <v>32.692307692307693</v>
      </c>
      <c r="K26">
        <v>0</v>
      </c>
    </row>
    <row r="27" spans="8:11" x14ac:dyDescent="0.3">
      <c r="H27" s="14">
        <v>27</v>
      </c>
      <c r="I27" s="12">
        <f t="shared" si="3"/>
        <v>35</v>
      </c>
      <c r="J27" s="13">
        <f t="shared" si="2"/>
        <v>31.481481481481481</v>
      </c>
      <c r="K27">
        <v>0</v>
      </c>
    </row>
    <row r="28" spans="8:11" x14ac:dyDescent="0.3">
      <c r="H28" s="14">
        <v>28</v>
      </c>
      <c r="I28" s="12">
        <f t="shared" si="3"/>
        <v>33</v>
      </c>
      <c r="J28" s="13">
        <f t="shared" si="2"/>
        <v>30.357142857142858</v>
      </c>
      <c r="K28">
        <v>0</v>
      </c>
    </row>
    <row r="29" spans="8:11" x14ac:dyDescent="0.3">
      <c r="H29" s="14">
        <v>29</v>
      </c>
      <c r="I29" s="12">
        <f t="shared" si="3"/>
        <v>32</v>
      </c>
      <c r="J29" s="13">
        <f t="shared" si="2"/>
        <v>29.310344827586206</v>
      </c>
      <c r="K29">
        <v>0</v>
      </c>
    </row>
    <row r="30" spans="8:11" x14ac:dyDescent="0.3">
      <c r="H30" s="14">
        <v>30</v>
      </c>
      <c r="I30" s="12">
        <f t="shared" si="3"/>
        <v>31</v>
      </c>
      <c r="J30" s="13">
        <f t="shared" si="2"/>
        <v>28.333333333333332</v>
      </c>
      <c r="K30">
        <v>0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  <headerFooter>
    <oddHeader>&amp;L&amp;F&amp;R&amp;A</oddHeader>
    <oddFooter>&amp;C Pág. &amp;P de &amp;N&amp;R&amp;D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zoomScale="130" zoomScaleNormal="130" workbookViewId="0">
      <pane ySplit="4" topLeftCell="A5" activePane="bottomLeft" state="frozen"/>
      <selection pane="bottomLeft" activeCell="D10" sqref="D10"/>
    </sheetView>
  </sheetViews>
  <sheetFormatPr baseColWidth="10" defaultRowHeight="14.4" x14ac:dyDescent="0.3"/>
  <cols>
    <col min="4" max="4" width="17.33203125" bestFit="1" customWidth="1"/>
    <col min="5" max="5" width="18.5546875" bestFit="1" customWidth="1"/>
    <col min="10" max="10" width="14.33203125" bestFit="1" customWidth="1"/>
  </cols>
  <sheetData>
    <row r="1" spans="1:12" x14ac:dyDescent="0.3">
      <c r="B1" s="1" t="s">
        <v>0</v>
      </c>
      <c r="G1" s="4" t="s">
        <v>30</v>
      </c>
      <c r="H1" s="4" t="s">
        <v>31</v>
      </c>
      <c r="J1" t="s">
        <v>52</v>
      </c>
      <c r="K1">
        <v>0.19</v>
      </c>
    </row>
    <row r="2" spans="1:12" x14ac:dyDescent="0.3">
      <c r="F2" s="4" t="s">
        <v>23</v>
      </c>
      <c r="G2" s="5">
        <v>11</v>
      </c>
      <c r="H2" s="4">
        <v>20</v>
      </c>
      <c r="J2" t="s">
        <v>53</v>
      </c>
      <c r="K2">
        <v>7.8E-2</v>
      </c>
    </row>
    <row r="3" spans="1:12" s="2" customFormat="1" x14ac:dyDescent="0.3">
      <c r="A3" s="22"/>
      <c r="B3" s="22"/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50</v>
      </c>
      <c r="J3" t="s">
        <v>78</v>
      </c>
      <c r="K3">
        <v>35</v>
      </c>
    </row>
    <row r="4" spans="1:12" x14ac:dyDescent="0.3">
      <c r="A4" s="23"/>
      <c r="B4" s="23"/>
      <c r="C4" s="23"/>
      <c r="D4" s="23"/>
      <c r="E4" s="23"/>
      <c r="F4" s="24"/>
      <c r="G4" s="25"/>
      <c r="H4" s="26">
        <f>SUMIF(H5:H20,"&gt;0")</f>
        <v>1537.3</v>
      </c>
      <c r="I4" s="23"/>
      <c r="J4" t="s">
        <v>79</v>
      </c>
      <c r="K4">
        <v>60</v>
      </c>
    </row>
    <row r="5" spans="1:12" x14ac:dyDescent="0.3">
      <c r="A5" s="23"/>
      <c r="B5" s="23"/>
      <c r="C5" s="23" t="s">
        <v>10</v>
      </c>
      <c r="D5" s="23" t="s">
        <v>11</v>
      </c>
      <c r="E5" s="23" t="s">
        <v>77</v>
      </c>
      <c r="F5" s="27">
        <v>1300</v>
      </c>
      <c r="G5" s="28">
        <f>K1</f>
        <v>0.19</v>
      </c>
      <c r="H5" s="29">
        <f>+F5*G5</f>
        <v>247</v>
      </c>
      <c r="I5" s="23" t="s">
        <v>9</v>
      </c>
      <c r="J5">
        <v>8</v>
      </c>
      <c r="K5" s="12">
        <v>200</v>
      </c>
      <c r="L5" s="13">
        <f>$H$4/J5</f>
        <v>192.16249999999999</v>
      </c>
    </row>
    <row r="6" spans="1:12" x14ac:dyDescent="0.3">
      <c r="A6" s="23"/>
      <c r="B6" s="23"/>
      <c r="C6" s="23" t="s">
        <v>10</v>
      </c>
      <c r="D6" s="23" t="s">
        <v>11</v>
      </c>
      <c r="E6" s="23" t="s">
        <v>76</v>
      </c>
      <c r="F6" s="27">
        <v>470</v>
      </c>
      <c r="G6" s="28">
        <v>0.19</v>
      </c>
      <c r="H6" s="29">
        <f>+F6*G6</f>
        <v>89.3</v>
      </c>
      <c r="I6" s="23" t="s">
        <v>13</v>
      </c>
      <c r="J6">
        <v>9</v>
      </c>
      <c r="K6" s="12">
        <v>180</v>
      </c>
      <c r="L6" s="13">
        <f t="shared" ref="L6:L12" si="0">$H$4/J6</f>
        <v>170.8111111111111</v>
      </c>
    </row>
    <row r="7" spans="1:12" x14ac:dyDescent="0.3">
      <c r="A7" s="23"/>
      <c r="B7" s="23"/>
      <c r="C7" s="23" t="s">
        <v>15</v>
      </c>
      <c r="D7" s="30" t="s">
        <v>47</v>
      </c>
      <c r="E7" s="30"/>
      <c r="F7" s="27">
        <v>2</v>
      </c>
      <c r="G7" s="24">
        <v>63</v>
      </c>
      <c r="H7" s="29">
        <f>IFERROR(+F7*G7,G7)</f>
        <v>126</v>
      </c>
      <c r="I7" s="23" t="s">
        <v>71</v>
      </c>
      <c r="J7">
        <v>10</v>
      </c>
      <c r="K7" s="12">
        <v>160</v>
      </c>
      <c r="L7" s="13">
        <f t="shared" si="0"/>
        <v>153.72999999999999</v>
      </c>
    </row>
    <row r="8" spans="1:12" x14ac:dyDescent="0.3">
      <c r="A8" s="23"/>
      <c r="B8" s="23"/>
      <c r="C8" s="23" t="s">
        <v>15</v>
      </c>
      <c r="D8" s="30" t="s">
        <v>47</v>
      </c>
      <c r="E8" s="30"/>
      <c r="F8" s="27">
        <v>2</v>
      </c>
      <c r="G8" s="24">
        <v>63</v>
      </c>
      <c r="H8" s="29">
        <f>IFERROR(+F8*G8,G8)</f>
        <v>126</v>
      </c>
      <c r="I8" s="23" t="s">
        <v>71</v>
      </c>
      <c r="J8">
        <v>11</v>
      </c>
      <c r="K8" s="12">
        <v>140</v>
      </c>
      <c r="L8" s="13">
        <f t="shared" si="0"/>
        <v>139.75454545454545</v>
      </c>
    </row>
    <row r="9" spans="1:12" x14ac:dyDescent="0.3">
      <c r="A9" s="23"/>
      <c r="B9" s="23"/>
      <c r="C9" s="23" t="s">
        <v>16</v>
      </c>
      <c r="D9" s="23" t="s">
        <v>17</v>
      </c>
      <c r="E9" s="23"/>
      <c r="F9" s="27">
        <v>2</v>
      </c>
      <c r="G9" s="24">
        <v>125</v>
      </c>
      <c r="H9" s="31">
        <f t="shared" ref="H9:H18" si="1">+F9*G9</f>
        <v>250</v>
      </c>
      <c r="I9" s="23" t="s">
        <v>9</v>
      </c>
      <c r="J9">
        <v>12</v>
      </c>
      <c r="K9" s="12">
        <v>135</v>
      </c>
      <c r="L9" s="13">
        <f t="shared" si="0"/>
        <v>128.10833333333332</v>
      </c>
    </row>
    <row r="10" spans="1:12" x14ac:dyDescent="0.3">
      <c r="A10" s="23"/>
      <c r="B10" s="23"/>
      <c r="C10" s="23" t="s">
        <v>16</v>
      </c>
      <c r="D10" s="23" t="s">
        <v>17</v>
      </c>
      <c r="E10" s="23"/>
      <c r="F10" s="27">
        <v>2</v>
      </c>
      <c r="G10" s="24">
        <v>125</v>
      </c>
      <c r="H10" s="31">
        <f t="shared" si="1"/>
        <v>250</v>
      </c>
      <c r="I10" s="23" t="s">
        <v>13</v>
      </c>
      <c r="J10" s="14">
        <v>13</v>
      </c>
      <c r="K10" s="12">
        <v>125</v>
      </c>
      <c r="L10" s="13">
        <f t="shared" si="0"/>
        <v>118.25384615384615</v>
      </c>
    </row>
    <row r="11" spans="1:12" x14ac:dyDescent="0.3">
      <c r="A11" s="23"/>
      <c r="B11" s="23"/>
      <c r="C11" s="23" t="s">
        <v>16</v>
      </c>
      <c r="D11" s="23" t="s">
        <v>18</v>
      </c>
      <c r="E11" s="23" t="s">
        <v>39</v>
      </c>
      <c r="F11" s="27">
        <v>1</v>
      </c>
      <c r="G11" s="24">
        <v>50</v>
      </c>
      <c r="H11" s="31">
        <f t="shared" si="1"/>
        <v>50</v>
      </c>
      <c r="I11" s="23" t="s">
        <v>9</v>
      </c>
      <c r="J11" s="14">
        <v>16</v>
      </c>
      <c r="K11" s="12">
        <v>105</v>
      </c>
      <c r="L11" s="13">
        <f t="shared" si="0"/>
        <v>96.081249999999997</v>
      </c>
    </row>
    <row r="12" spans="1:12" x14ac:dyDescent="0.3">
      <c r="A12" s="23"/>
      <c r="B12" s="23"/>
      <c r="C12" s="23" t="s">
        <v>16</v>
      </c>
      <c r="D12" s="23" t="s">
        <v>18</v>
      </c>
      <c r="E12" s="23" t="s">
        <v>39</v>
      </c>
      <c r="F12" s="27">
        <v>1</v>
      </c>
      <c r="G12" s="24">
        <v>50</v>
      </c>
      <c r="H12" s="31">
        <f t="shared" si="1"/>
        <v>50</v>
      </c>
      <c r="I12" s="23" t="s">
        <v>13</v>
      </c>
      <c r="J12" s="14">
        <v>20</v>
      </c>
      <c r="K12" s="12">
        <v>85</v>
      </c>
      <c r="L12" s="13">
        <f t="shared" si="0"/>
        <v>76.864999999999995</v>
      </c>
    </row>
    <row r="13" spans="1:12" x14ac:dyDescent="0.3">
      <c r="A13" s="23"/>
      <c r="B13" s="23"/>
      <c r="C13" s="23" t="s">
        <v>19</v>
      </c>
      <c r="D13" s="23" t="s">
        <v>20</v>
      </c>
      <c r="E13" s="23" t="s">
        <v>21</v>
      </c>
      <c r="F13" s="32">
        <f>$G$2</f>
        <v>11</v>
      </c>
      <c r="G13" s="24">
        <v>3</v>
      </c>
      <c r="H13" s="29">
        <f t="shared" si="1"/>
        <v>33</v>
      </c>
      <c r="I13" s="23" t="s">
        <v>13</v>
      </c>
    </row>
    <row r="14" spans="1:12" x14ac:dyDescent="0.3">
      <c r="A14" s="23"/>
      <c r="B14" s="23"/>
      <c r="C14" s="23" t="s">
        <v>16</v>
      </c>
      <c r="D14" s="33" t="s">
        <v>73</v>
      </c>
      <c r="E14" s="33"/>
      <c r="F14" s="32">
        <f>$G$2</f>
        <v>11</v>
      </c>
      <c r="G14" s="24">
        <v>10</v>
      </c>
      <c r="H14" s="31">
        <f t="shared" si="1"/>
        <v>110</v>
      </c>
      <c r="I14" s="23" t="s">
        <v>75</v>
      </c>
    </row>
    <row r="15" spans="1:12" x14ac:dyDescent="0.3">
      <c r="A15" s="23"/>
      <c r="B15" s="23"/>
      <c r="C15" s="33" t="s">
        <v>19</v>
      </c>
      <c r="D15" s="33" t="s">
        <v>26</v>
      </c>
      <c r="E15" s="33" t="s">
        <v>58</v>
      </c>
      <c r="F15" s="32">
        <v>1</v>
      </c>
      <c r="G15" s="24">
        <v>30</v>
      </c>
      <c r="H15" s="31">
        <f t="shared" si="1"/>
        <v>30</v>
      </c>
      <c r="I15" s="23" t="s">
        <v>9</v>
      </c>
      <c r="J15" t="s">
        <v>72</v>
      </c>
      <c r="K15" s="7">
        <f>SUM(H9,H10,H11,H12,H14,H15)</f>
        <v>740</v>
      </c>
    </row>
    <row r="16" spans="1:12" x14ac:dyDescent="0.3">
      <c r="A16" s="23"/>
      <c r="B16" s="23"/>
      <c r="C16" s="33" t="s">
        <v>19</v>
      </c>
      <c r="D16" s="33" t="s">
        <v>24</v>
      </c>
      <c r="E16" s="33" t="s">
        <v>27</v>
      </c>
      <c r="F16" s="32">
        <f>$G$2</f>
        <v>11</v>
      </c>
      <c r="G16" s="24">
        <v>14</v>
      </c>
      <c r="H16" s="29">
        <f t="shared" si="1"/>
        <v>154</v>
      </c>
      <c r="I16" s="23" t="s">
        <v>71</v>
      </c>
    </row>
    <row r="17" spans="1:9" x14ac:dyDescent="0.3">
      <c r="A17" s="23"/>
      <c r="B17" s="23"/>
      <c r="C17" s="33" t="s">
        <v>22</v>
      </c>
      <c r="D17" s="33" t="s">
        <v>74</v>
      </c>
      <c r="E17" s="33"/>
      <c r="F17" s="32">
        <f>$G$2</f>
        <v>11</v>
      </c>
      <c r="G17" s="24">
        <v>2</v>
      </c>
      <c r="H17" s="29">
        <f t="shared" si="1"/>
        <v>22</v>
      </c>
      <c r="I17" s="23" t="s">
        <v>75</v>
      </c>
    </row>
    <row r="18" spans="1:9" x14ac:dyDescent="0.3">
      <c r="A18" s="23"/>
      <c r="B18" s="23"/>
      <c r="C18" s="33" t="s">
        <v>22</v>
      </c>
      <c r="D18" s="33" t="s">
        <v>28</v>
      </c>
      <c r="E18" s="33" t="s">
        <v>81</v>
      </c>
      <c r="F18" s="32">
        <v>1</v>
      </c>
      <c r="G18" s="24">
        <v>0</v>
      </c>
      <c r="H18" s="29">
        <f t="shared" si="1"/>
        <v>0</v>
      </c>
      <c r="I18" s="23" t="s">
        <v>71</v>
      </c>
    </row>
    <row r="19" spans="1:9" x14ac:dyDescent="0.3">
      <c r="A19" s="23"/>
      <c r="B19" s="23"/>
      <c r="C19" s="33" t="s">
        <v>54</v>
      </c>
      <c r="D19" s="33" t="s">
        <v>55</v>
      </c>
      <c r="E19" s="33"/>
      <c r="F19" s="34" t="s">
        <v>80</v>
      </c>
      <c r="G19" s="31">
        <f>K15</f>
        <v>740</v>
      </c>
      <c r="H19" s="29">
        <f>IFERROR(+F19*G19,0)</f>
        <v>0</v>
      </c>
      <c r="I19" s="23" t="s">
        <v>56</v>
      </c>
    </row>
    <row r="20" spans="1:9" x14ac:dyDescent="0.3">
      <c r="A20" s="23"/>
      <c r="B20" s="23"/>
      <c r="C20" s="33" t="s">
        <v>54</v>
      </c>
      <c r="D20" s="33" t="s">
        <v>57</v>
      </c>
      <c r="E20" s="33"/>
      <c r="F20" s="34" t="s">
        <v>80</v>
      </c>
      <c r="G20" s="31">
        <f>K15</f>
        <v>740</v>
      </c>
      <c r="H20" s="29">
        <f>IFERROR(+F20*G20,0)</f>
        <v>0</v>
      </c>
      <c r="I20" s="23" t="s">
        <v>56</v>
      </c>
    </row>
    <row r="21" spans="1:9" x14ac:dyDescent="0.3">
      <c r="A21" s="35"/>
      <c r="B21" s="35" t="s">
        <v>32</v>
      </c>
      <c r="C21" s="35" t="s">
        <v>32</v>
      </c>
      <c r="D21" s="35"/>
      <c r="E21" s="35"/>
      <c r="F21" s="36">
        <f>G2</f>
        <v>11</v>
      </c>
      <c r="G21" s="37">
        <f>VLOOKUP(G2,J5:L12,2,FALSE)</f>
        <v>140</v>
      </c>
      <c r="H21" s="38">
        <f>+F21*G21</f>
        <v>1540</v>
      </c>
      <c r="I21" s="23"/>
    </row>
    <row r="22" spans="1:9" ht="15" thickBot="1" x14ac:dyDescent="0.35">
      <c r="C22" s="21" t="s">
        <v>93</v>
      </c>
    </row>
    <row r="23" spans="1:9" ht="15" thickBot="1" x14ac:dyDescent="0.35">
      <c r="D23" s="39" t="s">
        <v>82</v>
      </c>
    </row>
    <row r="24" spans="1:9" ht="15" thickBot="1" x14ac:dyDescent="0.35">
      <c r="D24" s="39" t="s">
        <v>83</v>
      </c>
    </row>
    <row r="25" spans="1:9" ht="15" thickBot="1" x14ac:dyDescent="0.35">
      <c r="D25" s="39" t="s">
        <v>84</v>
      </c>
      <c r="F25" s="15"/>
    </row>
    <row r="26" spans="1:9" ht="15" thickBot="1" x14ac:dyDescent="0.35">
      <c r="D26" s="39" t="s">
        <v>85</v>
      </c>
    </row>
    <row r="27" spans="1:9" ht="15" thickBot="1" x14ac:dyDescent="0.35">
      <c r="D27" s="39" t="s">
        <v>86</v>
      </c>
    </row>
    <row r="28" spans="1:9" ht="15" thickBot="1" x14ac:dyDescent="0.35">
      <c r="D28" s="39" t="s">
        <v>87</v>
      </c>
    </row>
    <row r="29" spans="1:9" ht="15" thickBot="1" x14ac:dyDescent="0.35">
      <c r="D29" s="39" t="s">
        <v>88</v>
      </c>
    </row>
    <row r="30" spans="1:9" ht="15" thickBot="1" x14ac:dyDescent="0.35">
      <c r="D30" s="39" t="s">
        <v>89</v>
      </c>
    </row>
    <row r="31" spans="1:9" ht="15" thickBot="1" x14ac:dyDescent="0.35">
      <c r="D31" s="39" t="s">
        <v>90</v>
      </c>
    </row>
    <row r="32" spans="1:9" ht="15" thickBot="1" x14ac:dyDescent="0.35">
      <c r="D32" s="39" t="s">
        <v>91</v>
      </c>
    </row>
    <row r="33" spans="4:4" ht="15" thickBot="1" x14ac:dyDescent="0.35">
      <c r="D33" s="39" t="s">
        <v>92</v>
      </c>
    </row>
  </sheetData>
  <hyperlinks>
    <hyperlink ref="D23" r:id="rId1" display="https://streaklinks.com/BuD_3ye6OhhCpEojLQ2L08QK/https%3A%2F%2Fdrive.google.com%2Ffile%2Fd%2F1CVbZm5QEnBIcRded_Iaq2RNX-yWjoaGF%2Fview%3Fusp%3Ddrive_web?email=arbitros.pickleballspain%40gmail.com"/>
    <hyperlink ref="D24" r:id="rId2" display="https://streaklinks.com/BuD_3yiZWcxMV0DUOgfb3XaX/https%3A%2F%2Fdrive.google.com%2Ffile%2Fd%2F18kUF9WnwgqH2GGUSPJRg_TF8Hym2UCeC%2Fview%3Fusp%3Ddrive_web?email=arbitros.pickleballspain%40gmail.com"/>
    <hyperlink ref="D25" r:id="rId3" display="https://streaklinks.com/BuD_3yi0dGbuELBaeQSgASNa/https%3A%2F%2Fdrive.google.com%2Ffile%2Fd%2F1Mx91envhK-7yIZwizvR_vgrVpiN1z9xq%2Fview%3Fusp%3Ddrive_web?email=arbitros.pickleballspain%40gmail.com"/>
    <hyperlink ref="D26" r:id="rId4" display="https://streaklinks.com/BuD_3yexMeSaMiB2SQI6tOKL/https%3A%2F%2Fdrive.google.com%2Ffile%2Fd%2F1nsbTUdI0kWpb9himzGjRROp6w-VYuA0a%2Fview%3Fusp%3Ddrive_web?email=arbitros.pickleballspain%40gmail.com"/>
    <hyperlink ref="D27" r:id="rId5" display="https://streaklinks.com/BuD_3yiHhw_Ye-NkowshiP0m/https%3A%2F%2Fdrive.google.com%2Ffile%2Fd%2F1Gef2LrxbIJ4oFKt6Aa52o6PrYDSzetcG%2Fview%3Fusp%3Ddrive_web?email=arbitros.pickleballspain%40gmail.com"/>
    <hyperlink ref="D28" r:id="rId6" display="https://streaklinks.com/BuD_3ymLS6xEMXDMbgiICvKi/https%3A%2F%2Fdrive.google.com%2Ffile%2Fd%2F19xXBbEncgvejPLfkRnx68geAQuh89aNB%2Fview%3Fusp%3Ddrive_web?email=arbitros.pickleballspain%40gmail.com"/>
    <hyperlink ref="D29" r:id="rId7" display="https://streaklinks.com/BuD_3ymEBA4S5vyafQoF6Qbr/https%3A%2F%2Fdrive.google.com%2Ffile%2Fd%2F1OLqrW0Sh2v5X8-PNz5W9H1_93Vgdi10j%2Fview%3Fusp%3Ddrive_web?email=arbitros.pickleballspain%40gmail.com"/>
    <hyperlink ref="D30" r:id="rId8" display="https://streaklinks.com/BuD_3yiREeaVgc65-gMmQawX/https%3A%2F%2Fdrive.google.com%2Ffile%2Fd%2F1aebg63oK1E3rCdqILlu0NlKuqFzAK-Br%2Fview%3Fusp%3Ddrive_web?email=arbitros.pickleballspain%40gmail.com"/>
    <hyperlink ref="D31" r:id="rId9" display="https://streaklinks.com/BuD_3ymrqxo_c4uh0wW-I5eo/https%3A%2F%2Fdrive.google.com%2Ffile%2Fd%2F1h3WDsbx4xrMpEQmpRdxu8J4yGLroAvkO%2Fview%3Fusp%3Ddrive_web?email=arbitros.pickleballspain%40gmail.com"/>
    <hyperlink ref="D32" r:id="rId10" display="https://streaklinks.com/BuD_3yaoKHmut9QlbgGnpAWW/https%3A%2F%2Fdrive.google.com%2Ffile%2Fd%2F1cZkvtNCezD0x2gL_pkHotm86VKuGrVWc%2Fview%3Fusp%3Ddrive_web?email=arbitros.pickleballspain%40gmail.com"/>
    <hyperlink ref="D33" r:id="rId11" display="https://streaklinks.com/BuD_3ymhoaWZXX84EAjK7Jjl/https%3A%2F%2Fdrive.google.com%2Ffile%2Fd%2F1LMHaV_lUTWzZ_deSwzYodyQWFCg3_H_n%2Fview%3Fusp%3Ddrive_web?email=arbitros.pickleballspain%40gmail.com"/>
  </hyperlinks>
  <pageMargins left="0.70866141732283472" right="0.70866141732283472" top="0.74803149606299213" bottom="0.74803149606299213" header="0.31496062992125984" footer="0.31496062992125984"/>
  <pageSetup paperSize="9" orientation="landscape" r:id="rId12"/>
  <headerFooter>
    <oddHeader>&amp;L&amp;F&amp;R&amp;A</oddHeader>
    <oddFooter>&amp;C Pág. &amp;P de &amp;N&amp;R&amp;D</oddFooter>
  </headerFooter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zoomScaleNormal="100" workbookViewId="0">
      <pane ySplit="4" topLeftCell="A5" activePane="bottomLeft" state="frozen"/>
      <selection pane="bottomLeft" activeCell="H13" sqref="H13"/>
    </sheetView>
  </sheetViews>
  <sheetFormatPr baseColWidth="10" defaultRowHeight="14.4" x14ac:dyDescent="0.3"/>
  <cols>
    <col min="4" max="4" width="17.33203125" bestFit="1" customWidth="1"/>
    <col min="5" max="5" width="18.5546875" bestFit="1" customWidth="1"/>
  </cols>
  <sheetData>
    <row r="1" spans="1:11" x14ac:dyDescent="0.3">
      <c r="B1" s="1" t="s">
        <v>0</v>
      </c>
      <c r="G1" s="4" t="s">
        <v>30</v>
      </c>
      <c r="H1" s="4" t="s">
        <v>31</v>
      </c>
      <c r="J1" t="s">
        <v>52</v>
      </c>
      <c r="K1">
        <v>0.19</v>
      </c>
    </row>
    <row r="2" spans="1:11" x14ac:dyDescent="0.3">
      <c r="F2" s="4" t="s">
        <v>23</v>
      </c>
      <c r="G2" s="5">
        <v>13</v>
      </c>
      <c r="H2" s="4">
        <v>20</v>
      </c>
      <c r="J2" t="s">
        <v>53</v>
      </c>
      <c r="K2">
        <v>7.8E-2</v>
      </c>
    </row>
    <row r="3" spans="1:11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50</v>
      </c>
    </row>
    <row r="4" spans="1:11" x14ac:dyDescent="0.3">
      <c r="F4" s="7"/>
      <c r="G4" s="8" t="s">
        <v>48</v>
      </c>
      <c r="H4" s="9">
        <f>SUM(H5:H20)</f>
        <v>1259.1199999999999</v>
      </c>
    </row>
    <row r="5" spans="1:11" x14ac:dyDescent="0.3">
      <c r="A5">
        <v>1</v>
      </c>
      <c r="B5" t="s">
        <v>9</v>
      </c>
      <c r="C5" t="s">
        <v>10</v>
      </c>
      <c r="D5" t="s">
        <v>11</v>
      </c>
      <c r="E5" t="s">
        <v>14</v>
      </c>
      <c r="F5" s="15">
        <f>2*214</f>
        <v>428</v>
      </c>
      <c r="G5" s="17">
        <f>K1</f>
        <v>0.19</v>
      </c>
      <c r="H5" s="10">
        <f>+F5*G5</f>
        <v>81.320000000000007</v>
      </c>
      <c r="I5" t="s">
        <v>51</v>
      </c>
      <c r="J5">
        <v>24.77</v>
      </c>
      <c r="K5">
        <v>10.07</v>
      </c>
    </row>
    <row r="6" spans="1:11" x14ac:dyDescent="0.3">
      <c r="B6" t="s">
        <v>13</v>
      </c>
      <c r="C6" t="s">
        <v>10</v>
      </c>
      <c r="D6" t="s">
        <v>11</v>
      </c>
      <c r="E6" t="s">
        <v>12</v>
      </c>
      <c r="F6" s="15">
        <v>495</v>
      </c>
      <c r="G6" s="17">
        <f>K1</f>
        <v>0.19</v>
      </c>
      <c r="H6" s="10">
        <f>+F6*G6</f>
        <v>94.05</v>
      </c>
      <c r="I6" t="s">
        <v>43</v>
      </c>
      <c r="J6">
        <v>24.3</v>
      </c>
      <c r="K6">
        <v>19.78</v>
      </c>
    </row>
    <row r="7" spans="1:11" x14ac:dyDescent="0.3">
      <c r="B7" t="s">
        <v>9</v>
      </c>
      <c r="C7" t="s">
        <v>15</v>
      </c>
      <c r="D7" s="6" t="s">
        <v>47</v>
      </c>
      <c r="E7" s="6"/>
      <c r="F7" s="15">
        <v>2</v>
      </c>
      <c r="G7" s="7">
        <v>35</v>
      </c>
      <c r="H7" s="10">
        <f t="shared" ref="H7:H16" si="0">+F7*G7</f>
        <v>70</v>
      </c>
      <c r="I7" t="s">
        <v>49</v>
      </c>
    </row>
    <row r="8" spans="1:11" x14ac:dyDescent="0.3">
      <c r="B8" t="s">
        <v>13</v>
      </c>
      <c r="C8" t="s">
        <v>15</v>
      </c>
      <c r="D8" s="6" t="s">
        <v>47</v>
      </c>
      <c r="E8" s="6"/>
      <c r="F8" s="15">
        <v>2</v>
      </c>
      <c r="G8" s="7">
        <v>35</v>
      </c>
      <c r="H8" s="10">
        <f t="shared" si="0"/>
        <v>70</v>
      </c>
      <c r="I8" t="s">
        <v>49</v>
      </c>
    </row>
    <row r="9" spans="1:11" x14ac:dyDescent="0.3">
      <c r="B9" t="s">
        <v>9</v>
      </c>
      <c r="C9" t="s">
        <v>16</v>
      </c>
      <c r="D9" t="s">
        <v>17</v>
      </c>
      <c r="F9" s="15">
        <v>2</v>
      </c>
      <c r="G9" s="7">
        <v>121</v>
      </c>
      <c r="H9" s="10">
        <f t="shared" si="0"/>
        <v>242</v>
      </c>
      <c r="I9" t="s">
        <v>51</v>
      </c>
    </row>
    <row r="10" spans="1:11" x14ac:dyDescent="0.3">
      <c r="B10" t="s">
        <v>13</v>
      </c>
      <c r="C10" t="s">
        <v>16</v>
      </c>
      <c r="D10" t="s">
        <v>17</v>
      </c>
      <c r="F10" s="15">
        <v>2</v>
      </c>
      <c r="G10" s="7">
        <v>121</v>
      </c>
      <c r="H10" s="10">
        <f t="shared" si="0"/>
        <v>242</v>
      </c>
      <c r="I10" t="s">
        <v>43</v>
      </c>
    </row>
    <row r="11" spans="1:11" x14ac:dyDescent="0.3">
      <c r="B11" t="s">
        <v>9</v>
      </c>
      <c r="C11" t="s">
        <v>16</v>
      </c>
      <c r="D11" t="s">
        <v>18</v>
      </c>
      <c r="E11" t="s">
        <v>39</v>
      </c>
      <c r="F11" s="15">
        <v>1</v>
      </c>
      <c r="G11" s="7">
        <v>60.5</v>
      </c>
      <c r="H11" s="10">
        <f t="shared" si="0"/>
        <v>60.5</v>
      </c>
      <c r="I11" t="s">
        <v>51</v>
      </c>
    </row>
    <row r="12" spans="1:11" x14ac:dyDescent="0.3">
      <c r="B12" t="s">
        <v>13</v>
      </c>
      <c r="C12" t="s">
        <v>16</v>
      </c>
      <c r="D12" t="s">
        <v>18</v>
      </c>
      <c r="E12" t="s">
        <v>39</v>
      </c>
      <c r="F12" s="15">
        <v>1</v>
      </c>
      <c r="G12" s="7">
        <v>60.5</v>
      </c>
      <c r="H12" s="10">
        <f t="shared" ref="H12" si="1">+F12*G12</f>
        <v>60.5</v>
      </c>
      <c r="I12" t="s">
        <v>43</v>
      </c>
    </row>
    <row r="13" spans="1:11" x14ac:dyDescent="0.3">
      <c r="C13" t="s">
        <v>19</v>
      </c>
      <c r="D13" t="s">
        <v>20</v>
      </c>
      <c r="E13" t="s">
        <v>21</v>
      </c>
      <c r="F13" s="16">
        <f>$G$2</f>
        <v>13</v>
      </c>
      <c r="G13" s="7">
        <v>2</v>
      </c>
      <c r="H13" s="10">
        <v>23.75</v>
      </c>
      <c r="I13" t="s">
        <v>43</v>
      </c>
    </row>
    <row r="14" spans="1:11" x14ac:dyDescent="0.3">
      <c r="C14" s="4" t="s">
        <v>22</v>
      </c>
      <c r="D14" s="4" t="s">
        <v>40</v>
      </c>
      <c r="E14" s="4"/>
      <c r="F14" s="16">
        <f>$G$2</f>
        <v>13</v>
      </c>
      <c r="G14" s="11">
        <v>2</v>
      </c>
      <c r="H14" s="11">
        <f t="shared" si="0"/>
        <v>26</v>
      </c>
      <c r="I14" t="s">
        <v>43</v>
      </c>
    </row>
    <row r="15" spans="1:11" x14ac:dyDescent="0.3">
      <c r="C15" s="4" t="s">
        <v>19</v>
      </c>
      <c r="D15" s="4" t="s">
        <v>26</v>
      </c>
      <c r="E15" s="4" t="s">
        <v>58</v>
      </c>
      <c r="F15" s="16">
        <v>1</v>
      </c>
      <c r="G15" s="11">
        <v>30</v>
      </c>
      <c r="H15" s="11">
        <f t="shared" ref="H15" si="2">+F15*G15</f>
        <v>30</v>
      </c>
      <c r="I15" t="s">
        <v>51</v>
      </c>
    </row>
    <row r="16" spans="1:11" x14ac:dyDescent="0.3">
      <c r="C16" s="4" t="s">
        <v>19</v>
      </c>
      <c r="D16" s="4" t="s">
        <v>24</v>
      </c>
      <c r="E16" s="4" t="s">
        <v>27</v>
      </c>
      <c r="F16" s="16">
        <f>$G$2</f>
        <v>13</v>
      </c>
      <c r="G16" s="11">
        <v>13</v>
      </c>
      <c r="H16" s="11">
        <f t="shared" si="0"/>
        <v>169</v>
      </c>
      <c r="I16" t="s">
        <v>49</v>
      </c>
    </row>
    <row r="17" spans="1:9" x14ac:dyDescent="0.3">
      <c r="C17" s="4" t="s">
        <v>22</v>
      </c>
      <c r="D17" s="4" t="s">
        <v>25</v>
      </c>
      <c r="E17" s="4"/>
      <c r="F17" s="16">
        <v>1</v>
      </c>
      <c r="G17" s="11">
        <v>0</v>
      </c>
      <c r="H17" s="11">
        <f t="shared" ref="H17:H19" si="3">+F17*G17</f>
        <v>0</v>
      </c>
    </row>
    <row r="18" spans="1:9" x14ac:dyDescent="0.3">
      <c r="C18" s="4" t="s">
        <v>22</v>
      </c>
      <c r="D18" s="4" t="s">
        <v>28</v>
      </c>
      <c r="E18" s="4" t="s">
        <v>29</v>
      </c>
      <c r="F18" s="16">
        <v>3</v>
      </c>
      <c r="G18" s="11">
        <v>30</v>
      </c>
      <c r="H18" s="11">
        <f t="shared" ref="H18" si="4">+F18*G18</f>
        <v>90</v>
      </c>
      <c r="I18" t="s">
        <v>49</v>
      </c>
    </row>
    <row r="19" spans="1:9" x14ac:dyDescent="0.3">
      <c r="C19" s="4" t="s">
        <v>54</v>
      </c>
      <c r="D19" s="4" t="s">
        <v>55</v>
      </c>
      <c r="E19" s="4"/>
      <c r="F19" s="16"/>
      <c r="G19" s="11"/>
      <c r="H19" s="11">
        <f t="shared" si="3"/>
        <v>0</v>
      </c>
      <c r="I19" t="s">
        <v>56</v>
      </c>
    </row>
    <row r="20" spans="1:9" x14ac:dyDescent="0.3">
      <c r="C20" s="4" t="s">
        <v>54</v>
      </c>
      <c r="D20" s="4" t="s">
        <v>57</v>
      </c>
      <c r="E20" s="4"/>
      <c r="F20" s="16"/>
      <c r="G20" s="11"/>
      <c r="H20" s="11">
        <f t="shared" ref="H20" si="5">+F20*G20</f>
        <v>0</v>
      </c>
      <c r="I20" t="s">
        <v>56</v>
      </c>
    </row>
    <row r="21" spans="1:9" x14ac:dyDescent="0.3">
      <c r="A21" s="3"/>
      <c r="B21" s="3" t="s">
        <v>32</v>
      </c>
      <c r="C21" s="3"/>
      <c r="D21" s="3"/>
      <c r="E21" s="3"/>
      <c r="F21" s="14">
        <f>$G$2</f>
        <v>13</v>
      </c>
      <c r="G21" s="12">
        <v>140</v>
      </c>
      <c r="H21" s="13">
        <f>+F21*G21</f>
        <v>1820</v>
      </c>
    </row>
    <row r="22" spans="1:9" x14ac:dyDescent="0.3">
      <c r="C22" s="4" t="s">
        <v>33</v>
      </c>
    </row>
    <row r="23" spans="1:9" x14ac:dyDescent="0.3">
      <c r="D23" t="s">
        <v>34</v>
      </c>
      <c r="F23" t="s">
        <v>35</v>
      </c>
    </row>
    <row r="24" spans="1:9" x14ac:dyDescent="0.3">
      <c r="D24" t="s">
        <v>36</v>
      </c>
    </row>
    <row r="25" spans="1:9" x14ac:dyDescent="0.3">
      <c r="D25" t="s">
        <v>37</v>
      </c>
    </row>
    <row r="26" spans="1:9" x14ac:dyDescent="0.3">
      <c r="C26" t="s">
        <v>38</v>
      </c>
    </row>
    <row r="27" spans="1:9" x14ac:dyDescent="0.3">
      <c r="F27" s="1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&amp;L&amp;F&amp;R&amp;A</oddHeader>
    <oddFooter>&amp;C Pág. &amp;P de &amp;N&amp;R&amp;D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0"/>
  <sheetViews>
    <sheetView workbookViewId="0">
      <selection activeCell="C4" sqref="C4:J8"/>
    </sheetView>
  </sheetViews>
  <sheetFormatPr baseColWidth="10" defaultRowHeight="14.4" x14ac:dyDescent="0.3"/>
  <cols>
    <col min="2" max="2" width="16.5546875" bestFit="1" customWidth="1"/>
    <col min="3" max="3" width="21.44140625" bestFit="1" customWidth="1"/>
    <col min="4" max="4" width="11.109375" bestFit="1" customWidth="1"/>
    <col min="5" max="5" width="13.44140625" customWidth="1"/>
    <col min="6" max="6" width="16.33203125" customWidth="1"/>
    <col min="7" max="7" width="10" customWidth="1"/>
    <col min="8" max="8" width="19.6640625" customWidth="1"/>
    <col min="9" max="9" width="23" customWidth="1"/>
    <col min="10" max="10" width="15.33203125" bestFit="1" customWidth="1"/>
    <col min="11" max="11" width="12" bestFit="1" customWidth="1"/>
    <col min="12" max="12" width="11.6640625" bestFit="1" customWidth="1"/>
    <col min="13" max="13" width="5.88671875" customWidth="1"/>
    <col min="14" max="14" width="14.44140625" bestFit="1" customWidth="1"/>
    <col min="15" max="15" width="10" customWidth="1"/>
    <col min="16" max="16" width="7.44140625" customWidth="1"/>
    <col min="17" max="17" width="6.88671875" customWidth="1"/>
    <col min="18" max="18" width="12.6640625" bestFit="1" customWidth="1"/>
    <col min="19" max="19" width="17.5546875" bestFit="1" customWidth="1"/>
    <col min="20" max="20" width="14.6640625" bestFit="1" customWidth="1"/>
    <col min="21" max="21" width="12.5546875" bestFit="1" customWidth="1"/>
    <col min="22" max="22" width="15.33203125" bestFit="1" customWidth="1"/>
    <col min="23" max="23" width="11.88671875" bestFit="1" customWidth="1"/>
  </cols>
  <sheetData>
    <row r="2" spans="2:23" x14ac:dyDescent="0.3">
      <c r="B2" s="18" t="s">
        <v>63</v>
      </c>
      <c r="C2" s="18" t="s">
        <v>62</v>
      </c>
    </row>
    <row r="3" spans="2:23" x14ac:dyDescent="0.3">
      <c r="C3" t="s">
        <v>16</v>
      </c>
      <c r="E3" t="s">
        <v>64</v>
      </c>
      <c r="F3" t="s">
        <v>15</v>
      </c>
      <c r="G3" t="s">
        <v>65</v>
      </c>
      <c r="H3" t="s">
        <v>22</v>
      </c>
      <c r="K3" t="s">
        <v>66</v>
      </c>
      <c r="L3" t="s">
        <v>54</v>
      </c>
      <c r="N3" t="s">
        <v>67</v>
      </c>
      <c r="O3" t="s">
        <v>19</v>
      </c>
      <c r="R3" t="s">
        <v>68</v>
      </c>
      <c r="S3" t="s">
        <v>10</v>
      </c>
      <c r="T3" t="s">
        <v>69</v>
      </c>
      <c r="U3" t="s">
        <v>60</v>
      </c>
      <c r="V3" t="s">
        <v>70</v>
      </c>
      <c r="W3" t="s">
        <v>61</v>
      </c>
    </row>
    <row r="4" spans="2:23" x14ac:dyDescent="0.3">
      <c r="B4" s="18" t="s">
        <v>59</v>
      </c>
      <c r="C4" t="s">
        <v>17</v>
      </c>
      <c r="D4" t="s">
        <v>18</v>
      </c>
      <c r="F4" t="s">
        <v>47</v>
      </c>
      <c r="H4" t="s">
        <v>25</v>
      </c>
      <c r="I4" t="s">
        <v>40</v>
      </c>
      <c r="J4" t="s">
        <v>28</v>
      </c>
      <c r="L4" t="s">
        <v>57</v>
      </c>
      <c r="M4" t="s">
        <v>55</v>
      </c>
      <c r="O4" t="s">
        <v>24</v>
      </c>
      <c r="P4" t="s">
        <v>26</v>
      </c>
      <c r="Q4" t="s">
        <v>20</v>
      </c>
      <c r="S4" t="s">
        <v>11</v>
      </c>
      <c r="U4" t="s">
        <v>60</v>
      </c>
    </row>
    <row r="5" spans="2:23" x14ac:dyDescent="0.3">
      <c r="B5" s="19" t="s">
        <v>49</v>
      </c>
      <c r="C5" s="7"/>
      <c r="D5" s="7"/>
      <c r="E5" s="7"/>
      <c r="F5" s="7">
        <v>140</v>
      </c>
      <c r="G5" s="7">
        <v>140</v>
      </c>
      <c r="H5" s="7"/>
      <c r="I5" s="7"/>
      <c r="J5" s="7">
        <v>90</v>
      </c>
      <c r="K5" s="7">
        <v>90</v>
      </c>
      <c r="L5" s="7"/>
      <c r="M5" s="7"/>
      <c r="N5" s="7"/>
      <c r="O5" s="7">
        <v>169</v>
      </c>
      <c r="P5" s="7"/>
      <c r="Q5" s="7"/>
      <c r="R5" s="7">
        <v>169</v>
      </c>
      <c r="S5" s="7"/>
      <c r="T5" s="7"/>
      <c r="U5" s="7"/>
      <c r="V5" s="7"/>
      <c r="W5" s="7">
        <v>399</v>
      </c>
    </row>
    <row r="6" spans="2:23" x14ac:dyDescent="0.3">
      <c r="B6" s="19" t="s">
        <v>56</v>
      </c>
      <c r="C6" s="7"/>
      <c r="D6" s="7"/>
      <c r="E6" s="7"/>
      <c r="F6" s="7"/>
      <c r="G6" s="7"/>
      <c r="H6" s="7"/>
      <c r="I6" s="7"/>
      <c r="J6" s="7"/>
      <c r="K6" s="7"/>
      <c r="L6" s="7">
        <v>0</v>
      </c>
      <c r="M6" s="7">
        <v>0</v>
      </c>
      <c r="N6" s="7">
        <v>0</v>
      </c>
      <c r="O6" s="7"/>
      <c r="P6" s="7"/>
      <c r="Q6" s="7"/>
      <c r="R6" s="7"/>
      <c r="S6" s="7"/>
      <c r="T6" s="7"/>
      <c r="U6" s="7"/>
      <c r="V6" s="7"/>
      <c r="W6" s="7">
        <v>0</v>
      </c>
    </row>
    <row r="7" spans="2:23" x14ac:dyDescent="0.3">
      <c r="B7" s="19" t="s">
        <v>51</v>
      </c>
      <c r="C7" s="7">
        <v>242</v>
      </c>
      <c r="D7" s="7">
        <v>60.5</v>
      </c>
      <c r="E7" s="7">
        <v>302.5</v>
      </c>
      <c r="F7" s="7"/>
      <c r="G7" s="7"/>
      <c r="H7" s="7"/>
      <c r="I7" s="7"/>
      <c r="J7" s="7"/>
      <c r="K7" s="7"/>
      <c r="L7" s="7"/>
      <c r="M7" s="7"/>
      <c r="N7" s="7"/>
      <c r="O7" s="7"/>
      <c r="P7" s="7">
        <v>30</v>
      </c>
      <c r="Q7" s="7"/>
      <c r="R7" s="7">
        <v>30</v>
      </c>
      <c r="S7" s="7">
        <v>33.384</v>
      </c>
      <c r="T7" s="7">
        <v>33.384</v>
      </c>
      <c r="U7" s="7"/>
      <c r="V7" s="7"/>
      <c r="W7" s="7">
        <v>365.88400000000001</v>
      </c>
    </row>
    <row r="8" spans="2:23" x14ac:dyDescent="0.3">
      <c r="B8" s="19" t="s">
        <v>43</v>
      </c>
      <c r="C8" s="7">
        <v>242</v>
      </c>
      <c r="D8" s="7">
        <v>60.5</v>
      </c>
      <c r="E8" s="7">
        <v>302.5</v>
      </c>
      <c r="F8" s="7"/>
      <c r="G8" s="7"/>
      <c r="H8" s="7"/>
      <c r="I8" s="7">
        <v>26</v>
      </c>
      <c r="J8" s="7"/>
      <c r="K8" s="7">
        <v>26</v>
      </c>
      <c r="L8" s="7"/>
      <c r="M8" s="7"/>
      <c r="N8" s="7"/>
      <c r="O8" s="7"/>
      <c r="P8" s="7"/>
      <c r="Q8" s="7">
        <v>23.75</v>
      </c>
      <c r="R8" s="7">
        <v>23.75</v>
      </c>
      <c r="S8" s="7">
        <v>44.08</v>
      </c>
      <c r="T8" s="7">
        <v>44.08</v>
      </c>
      <c r="U8" s="7"/>
      <c r="V8" s="7"/>
      <c r="W8" s="7">
        <v>396.33</v>
      </c>
    </row>
    <row r="9" spans="2:23" x14ac:dyDescent="0.3">
      <c r="B9" s="19" t="s">
        <v>60</v>
      </c>
      <c r="C9" s="7"/>
      <c r="D9" s="7"/>
      <c r="E9" s="7"/>
      <c r="F9" s="7"/>
      <c r="G9" s="7"/>
      <c r="H9" s="7">
        <v>0</v>
      </c>
      <c r="I9" s="7"/>
      <c r="J9" s="7"/>
      <c r="K9" s="7">
        <v>0</v>
      </c>
      <c r="L9" s="7"/>
      <c r="M9" s="7"/>
      <c r="N9" s="7"/>
      <c r="O9" s="7"/>
      <c r="P9" s="7"/>
      <c r="Q9" s="7"/>
      <c r="R9" s="7"/>
      <c r="S9" s="7"/>
      <c r="T9" s="7"/>
      <c r="U9" s="7">
        <v>1161.2139999999999</v>
      </c>
      <c r="V9" s="7">
        <v>1161.2139999999999</v>
      </c>
      <c r="W9" s="7">
        <v>1161.2139999999999</v>
      </c>
    </row>
    <row r="10" spans="2:23" x14ac:dyDescent="0.3">
      <c r="B10" s="19" t="s">
        <v>61</v>
      </c>
      <c r="C10" s="20">
        <v>484</v>
      </c>
      <c r="D10" s="20">
        <v>121</v>
      </c>
      <c r="E10" s="20">
        <v>605</v>
      </c>
      <c r="F10" s="20">
        <v>140</v>
      </c>
      <c r="G10" s="20">
        <v>140</v>
      </c>
      <c r="H10" s="20">
        <v>0</v>
      </c>
      <c r="I10" s="20">
        <v>26</v>
      </c>
      <c r="J10" s="20">
        <v>90</v>
      </c>
      <c r="K10" s="20">
        <v>116</v>
      </c>
      <c r="L10" s="20">
        <v>0</v>
      </c>
      <c r="M10" s="20">
        <v>0</v>
      </c>
      <c r="N10" s="20">
        <v>0</v>
      </c>
      <c r="O10" s="20">
        <v>169</v>
      </c>
      <c r="P10" s="20">
        <v>30</v>
      </c>
      <c r="Q10" s="20">
        <v>23.75</v>
      </c>
      <c r="R10" s="20">
        <v>222.75</v>
      </c>
      <c r="S10" s="20">
        <v>77.463999999999999</v>
      </c>
      <c r="T10" s="20">
        <v>77.463999999999999</v>
      </c>
      <c r="U10" s="20">
        <v>1161.2139999999999</v>
      </c>
      <c r="V10" s="20">
        <v>1161.2139999999999</v>
      </c>
      <c r="W10" s="20">
        <v>2322.4279999999999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A3" sqref="A3"/>
    </sheetView>
  </sheetViews>
  <sheetFormatPr baseColWidth="10" defaultRowHeight="14.4" x14ac:dyDescent="0.3"/>
  <sheetData>
    <row r="1" spans="1:4" x14ac:dyDescent="0.3">
      <c r="A1" t="s">
        <v>41</v>
      </c>
      <c r="B1" t="s">
        <v>42</v>
      </c>
      <c r="C1" t="s">
        <v>45</v>
      </c>
      <c r="D1" t="s">
        <v>44</v>
      </c>
    </row>
    <row r="2" spans="1:4" x14ac:dyDescent="0.3">
      <c r="A2" t="s">
        <v>43</v>
      </c>
      <c r="B2" t="s">
        <v>46</v>
      </c>
      <c r="C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CURSO JP.PRESUPUESTO</vt:lpstr>
      <vt:lpstr>Webinar's JP</vt:lpstr>
      <vt:lpstr>Webinar JP.Abr'24</vt:lpstr>
      <vt:lpstr>CURSO JP.Abr'24</vt:lpstr>
      <vt:lpstr>CURSO CHI.Sep'23</vt:lpstr>
      <vt:lpstr>CURSO SAL.Jul'23</vt:lpstr>
      <vt:lpstr>Hoja1</vt:lpstr>
      <vt:lpstr>POLOS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EJSC</dc:creator>
  <cp:lastModifiedBy>Juankar .</cp:lastModifiedBy>
  <cp:lastPrinted>2024-04-11T19:19:10Z</cp:lastPrinted>
  <dcterms:created xsi:type="dcterms:W3CDTF">2023-04-24T17:08:54Z</dcterms:created>
  <dcterms:modified xsi:type="dcterms:W3CDTF">2024-05-20T14:24:05Z</dcterms:modified>
</cp:coreProperties>
</file>