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wit\Documents\New TA 2020\"/>
    </mc:Choice>
  </mc:AlternateContent>
  <xr:revisionPtr revIDLastSave="0" documentId="13_ncr:1_{FCE7D7BC-F139-481A-9090-B6E936BA9796}" xr6:coauthVersionLast="45" xr6:coauthVersionMax="45" xr10:uidLastSave="{00000000-0000-0000-0000-000000000000}"/>
  <bookViews>
    <workbookView xWindow="-120" yWindow="-120" windowWidth="20730" windowHeight="11760" firstSheet="1" activeTab="3" xr2:uid="{C9030E6C-55CE-4C56-9FBF-C7F8417E46AB}"/>
  </bookViews>
  <sheets>
    <sheet name="Koordinat" sheetId="1" r:id="rId1"/>
    <sheet name="jarak" sheetId="5" r:id="rId2"/>
    <sheet name="Biaya" sheetId="3" r:id="rId3"/>
    <sheet name="tampilan prgram" sheetId="11" r:id="rId4"/>
    <sheet name="Matrix jarak" sheetId="7" r:id="rId5"/>
    <sheet name="Matrix Penghematan" sheetId="8" r:id="rId6"/>
    <sheet name="Peringkat" sheetId="9" r:id="rId7"/>
    <sheet name="alokasi rute" sheetId="12" r:id="rId8"/>
    <sheet name="Laporan Pengiriman" sheetId="13" r:id="rId9"/>
    <sheet name="Rute" sheetId="10" r:id="rId10"/>
    <sheet name="Permintaan" sheetId="4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7" l="1"/>
  <c r="E24" i="7"/>
  <c r="G29" i="7" l="1"/>
  <c r="K31" i="7"/>
  <c r="M32" i="7"/>
  <c r="L32" i="7"/>
  <c r="L31" i="7"/>
  <c r="J32" i="7"/>
  <c r="K32" i="7"/>
  <c r="K30" i="7"/>
  <c r="J31" i="7"/>
  <c r="J30" i="7"/>
  <c r="J29" i="7"/>
  <c r="I32" i="7"/>
  <c r="I31" i="7"/>
  <c r="I30" i="7"/>
  <c r="I29" i="7"/>
  <c r="I28" i="7"/>
  <c r="H32" i="7"/>
  <c r="H31" i="7"/>
  <c r="H30" i="7"/>
  <c r="H29" i="7"/>
  <c r="H28" i="7"/>
  <c r="H27" i="7"/>
  <c r="G32" i="7"/>
  <c r="G31" i="7"/>
  <c r="G30" i="7"/>
  <c r="G28" i="7"/>
  <c r="G27" i="7"/>
  <c r="G26" i="7"/>
  <c r="F26" i="7"/>
  <c r="F27" i="7"/>
  <c r="F28" i="7"/>
  <c r="F29" i="7"/>
  <c r="F30" i="7"/>
  <c r="F31" i="7"/>
  <c r="F32" i="7"/>
  <c r="E32" i="7"/>
  <c r="E31" i="7"/>
  <c r="E30" i="7"/>
  <c r="E29" i="7"/>
  <c r="E28" i="7"/>
  <c r="E27" i="7"/>
  <c r="E26" i="7"/>
  <c r="E25" i="7"/>
  <c r="J34" i="7"/>
  <c r="J35" i="7"/>
  <c r="D6" i="8"/>
  <c r="C7" i="8"/>
  <c r="D14" i="12" l="1"/>
  <c r="E14" i="12" s="1"/>
  <c r="D13" i="12"/>
  <c r="D15" i="12" s="1"/>
  <c r="E13" i="12" l="1"/>
  <c r="H15" i="12" s="1"/>
  <c r="F9" i="1"/>
  <c r="G12" i="10" l="1"/>
  <c r="H12" i="10" s="1"/>
  <c r="G11" i="10"/>
  <c r="H11" i="10" s="1"/>
  <c r="G10" i="10"/>
  <c r="H10" i="10" s="1"/>
  <c r="G9" i="10"/>
  <c r="H9" i="10" s="1"/>
  <c r="G8" i="10"/>
  <c r="H8" i="10" s="1"/>
  <c r="G7" i="10"/>
  <c r="H7" i="10" s="1"/>
  <c r="G6" i="10"/>
  <c r="H6" i="10" s="1"/>
  <c r="G5" i="10"/>
  <c r="H5" i="10" s="1"/>
  <c r="G4" i="10"/>
  <c r="H4" i="10" s="1"/>
  <c r="G3" i="10"/>
  <c r="H3" i="10" s="1"/>
  <c r="C22" i="10"/>
  <c r="D23" i="10"/>
  <c r="C23" i="10"/>
  <c r="D22" i="10"/>
  <c r="C17" i="10"/>
  <c r="C16" i="10"/>
  <c r="I6" i="4"/>
  <c r="I4" i="4"/>
  <c r="I5" i="4"/>
  <c r="I7" i="4"/>
  <c r="I9" i="4"/>
  <c r="I10" i="4"/>
  <c r="I11" i="4"/>
  <c r="I12" i="4"/>
  <c r="H4" i="4"/>
  <c r="H5" i="4"/>
  <c r="H6" i="4"/>
  <c r="H7" i="4"/>
  <c r="H8" i="4"/>
  <c r="I8" i="4" s="1"/>
  <c r="H9" i="4"/>
  <c r="H10" i="4"/>
  <c r="H11" i="4"/>
  <c r="H12" i="4"/>
  <c r="H3" i="4"/>
  <c r="I3" i="4" s="1"/>
  <c r="I12" i="10" l="1"/>
  <c r="E23" i="10"/>
  <c r="H23" i="10" s="1"/>
  <c r="C24" i="10"/>
  <c r="E22" i="10"/>
  <c r="H22" i="10" s="1"/>
  <c r="C21" i="3"/>
  <c r="E21" i="3" s="1"/>
  <c r="C22" i="3"/>
  <c r="C23" i="3"/>
  <c r="C24" i="3"/>
  <c r="E24" i="3" s="1"/>
  <c r="C25" i="3"/>
  <c r="E25" i="3" s="1"/>
  <c r="C26" i="3"/>
  <c r="C27" i="3"/>
  <c r="C28" i="3"/>
  <c r="E28" i="3" s="1"/>
  <c r="C20" i="3"/>
  <c r="E20" i="3" s="1"/>
  <c r="C19" i="3"/>
  <c r="E19" i="3"/>
  <c r="E27" i="3"/>
  <c r="E22" i="3"/>
  <c r="E23" i="3"/>
  <c r="E26" i="3"/>
  <c r="F11" i="8"/>
  <c r="K13" i="8"/>
  <c r="J13" i="8"/>
  <c r="J12" i="8"/>
  <c r="I12" i="8"/>
  <c r="I13" i="8"/>
  <c r="H11" i="8"/>
  <c r="I11" i="8"/>
  <c r="H12" i="8"/>
  <c r="H13" i="8"/>
  <c r="H10" i="8"/>
  <c r="G10" i="8"/>
  <c r="G11" i="8"/>
  <c r="G12" i="8"/>
  <c r="G13" i="8"/>
  <c r="G9" i="8"/>
  <c r="F9" i="8"/>
  <c r="F10" i="8"/>
  <c r="F12" i="8"/>
  <c r="F13" i="8"/>
  <c r="F8" i="8"/>
  <c r="E8" i="8"/>
  <c r="E9" i="8"/>
  <c r="E10" i="8"/>
  <c r="E11" i="8"/>
  <c r="E12" i="8"/>
  <c r="E13" i="8"/>
  <c r="E7" i="8"/>
  <c r="D7" i="8"/>
  <c r="D8" i="8"/>
  <c r="D9" i="8"/>
  <c r="D10" i="8"/>
  <c r="D11" i="8"/>
  <c r="D12" i="8"/>
  <c r="D13" i="8"/>
  <c r="C8" i="8"/>
  <c r="C9" i="8"/>
  <c r="C10" i="8"/>
  <c r="C11" i="8"/>
  <c r="C12" i="8"/>
  <c r="C13" i="8"/>
  <c r="C6" i="8"/>
  <c r="C5" i="8"/>
  <c r="C29" i="3" l="1"/>
  <c r="H24" i="10"/>
  <c r="I13" i="4"/>
  <c r="D28" i="3" l="1"/>
  <c r="H28" i="3" s="1"/>
  <c r="D27" i="3"/>
  <c r="H27" i="3" s="1"/>
  <c r="D26" i="3"/>
  <c r="H26" i="3" s="1"/>
  <c r="D25" i="3"/>
  <c r="H25" i="3" s="1"/>
  <c r="D24" i="3"/>
  <c r="H24" i="3" s="1"/>
  <c r="D23" i="3"/>
  <c r="H23" i="3" s="1"/>
  <c r="D22" i="3"/>
  <c r="H22" i="3" s="1"/>
  <c r="D21" i="3"/>
  <c r="H21" i="3" s="1"/>
  <c r="D20" i="3"/>
  <c r="H20" i="3" s="1"/>
  <c r="D19" i="3"/>
  <c r="H19" i="3" s="1"/>
  <c r="F22" i="1"/>
  <c r="F21" i="1"/>
  <c r="F20" i="1"/>
  <c r="F19" i="1"/>
  <c r="F18" i="1"/>
  <c r="F15" i="1"/>
  <c r="F13" i="1"/>
  <c r="F10" i="1"/>
  <c r="H29" i="3" l="1"/>
</calcChain>
</file>

<file path=xl/sharedStrings.xml><?xml version="1.0" encoding="utf-8"?>
<sst xmlns="http://schemas.openxmlformats.org/spreadsheetml/2006/main" count="561" uniqueCount="200">
  <si>
    <r>
      <t xml:space="preserve">Tabel III.4. </t>
    </r>
    <r>
      <rPr>
        <i/>
        <sz val="11"/>
        <color theme="1"/>
        <rFont val="Times New Roman"/>
        <family val="1"/>
      </rPr>
      <t>Customer</t>
    </r>
    <r>
      <rPr>
        <sz val="11"/>
        <color theme="1"/>
        <rFont val="Times New Roman"/>
        <family val="1"/>
      </rPr>
      <t xml:space="preserve"> PT Teknikatama Karya Mandiri</t>
    </r>
  </si>
  <si>
    <r>
      <t xml:space="preserve">Nama </t>
    </r>
    <r>
      <rPr>
        <i/>
        <sz val="11"/>
        <color rgb="FF000000"/>
        <rFont val="Times New Roman"/>
        <family val="1"/>
      </rPr>
      <t>Customer</t>
    </r>
  </si>
  <si>
    <t>Produk</t>
  </si>
  <si>
    <t xml:space="preserve">PT Gemala Kempa Daya </t>
  </si>
  <si>
    <t>Gusset</t>
  </si>
  <si>
    <r>
      <t>PT Inti Ganda Perdana</t>
    </r>
    <r>
      <rPr>
        <sz val="11"/>
        <color rgb="FFFF0000"/>
        <rFont val="Times New Roman"/>
        <family val="1"/>
      </rPr>
      <t xml:space="preserve"> </t>
    </r>
  </si>
  <si>
    <t>End Housing</t>
  </si>
  <si>
    <t xml:space="preserve">PT Astra Honda Motor </t>
  </si>
  <si>
    <r>
      <t>1.</t>
    </r>
    <r>
      <rPr>
        <sz val="7"/>
        <color theme="1"/>
        <rFont val="Times New Roman"/>
        <family val="1"/>
      </rPr>
      <t xml:space="preserve">    </t>
    </r>
    <r>
      <rPr>
        <i/>
        <sz val="11"/>
        <color theme="1"/>
        <rFont val="Times New Roman"/>
        <family val="1"/>
      </rPr>
      <t>Connector Joint</t>
    </r>
  </si>
  <si>
    <r>
      <t>2.</t>
    </r>
    <r>
      <rPr>
        <sz val="7"/>
        <color theme="1"/>
        <rFont val="Times New Roman"/>
        <family val="1"/>
      </rPr>
      <t xml:space="preserve">    </t>
    </r>
    <r>
      <rPr>
        <i/>
        <sz val="11"/>
        <color theme="1"/>
        <rFont val="Times New Roman"/>
        <family val="1"/>
      </rPr>
      <t>Sludging Road</t>
    </r>
  </si>
  <si>
    <r>
      <t>3.</t>
    </r>
    <r>
      <rPr>
        <sz val="7"/>
        <color theme="1"/>
        <rFont val="Times New Roman"/>
        <family val="1"/>
      </rPr>
      <t xml:space="preserve">    </t>
    </r>
    <r>
      <rPr>
        <i/>
        <sz val="11"/>
        <color theme="1"/>
        <rFont val="Times New Roman"/>
        <family val="1"/>
      </rPr>
      <t>Cooling Pipe</t>
    </r>
  </si>
  <si>
    <t xml:space="preserve">PT Suzuki Indomobil Motor </t>
  </si>
  <si>
    <r>
      <t>1.</t>
    </r>
    <r>
      <rPr>
        <sz val="7"/>
        <color theme="1"/>
        <rFont val="Times New Roman"/>
        <family val="1"/>
      </rPr>
      <t xml:space="preserve">    </t>
    </r>
    <r>
      <rPr>
        <i/>
        <sz val="11"/>
        <color theme="1"/>
        <rFont val="Times New Roman"/>
        <family val="1"/>
      </rPr>
      <t>Jig Sub Assy Canister</t>
    </r>
  </si>
  <si>
    <r>
      <t>2.</t>
    </r>
    <r>
      <rPr>
        <sz val="7"/>
        <color theme="1"/>
        <rFont val="Times New Roman"/>
        <family val="1"/>
      </rPr>
      <t xml:space="preserve">    </t>
    </r>
    <r>
      <rPr>
        <i/>
        <sz val="11"/>
        <color theme="1"/>
        <rFont val="Times New Roman"/>
        <family val="1"/>
      </rPr>
      <t>Bracket YHA</t>
    </r>
  </si>
  <si>
    <t>PT Yazuho Auto</t>
  </si>
  <si>
    <r>
      <t>1.</t>
    </r>
    <r>
      <rPr>
        <sz val="7"/>
        <color theme="1"/>
        <rFont val="Times New Roman"/>
        <family val="1"/>
      </rPr>
      <t xml:space="preserve">    </t>
    </r>
    <r>
      <rPr>
        <i/>
        <sz val="11"/>
        <color theme="1"/>
        <rFont val="Times New Roman"/>
        <family val="1"/>
      </rPr>
      <t>Metal Square</t>
    </r>
  </si>
  <si>
    <r>
      <t>2.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Times New Roman"/>
        <family val="1"/>
      </rPr>
      <t xml:space="preserve">Baut </t>
    </r>
    <r>
      <rPr>
        <i/>
        <sz val="11"/>
        <color theme="1"/>
        <rFont val="Times New Roman"/>
        <family val="1"/>
      </rPr>
      <t>Metal Square</t>
    </r>
  </si>
  <si>
    <r>
      <t>3.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Times New Roman"/>
        <family val="1"/>
      </rPr>
      <t>Pin Shaft</t>
    </r>
  </si>
  <si>
    <t xml:space="preserve">PT Tozen Mechanical Products </t>
  </si>
  <si>
    <t xml:space="preserve">Twin Union </t>
  </si>
  <si>
    <t>Pulley</t>
  </si>
  <si>
    <t>Nozzle</t>
  </si>
  <si>
    <t>PT Mattel Indonesia</t>
  </si>
  <si>
    <t>Barbie Head Mould</t>
  </si>
  <si>
    <t xml:space="preserve">PT Saint Gobain Abrasive Diamas </t>
  </si>
  <si>
    <t>Mold</t>
  </si>
  <si>
    <t>Kode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</si>
  <si>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</si>
  <si>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</si>
  <si>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</si>
  <si>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</si>
  <si>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</si>
  <si>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</si>
  <si>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</si>
  <si>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</si>
  <si>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</si>
  <si>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</si>
  <si>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Sumber Pengiriman (PT TKM)</t>
  </si>
  <si>
    <t>Koordinat</t>
  </si>
  <si>
    <t>X lintang</t>
  </si>
  <si>
    <t>Y bujur</t>
  </si>
  <si>
    <t>PT Dharma Pratama Sejati</t>
  </si>
  <si>
    <t>PT Rinnai Indonesia (Plant II Blaraja)</t>
  </si>
  <si>
    <t>-6.367737</t>
  </si>
  <si>
    <t>107.105541</t>
  </si>
  <si>
    <t>0</t>
  </si>
  <si>
    <t>(x1-X2)2 + (y1-y2)2</t>
  </si>
  <si>
    <t>Jarak 2 (KM)</t>
  </si>
  <si>
    <t>Cikarang</t>
  </si>
  <si>
    <t>Karawang</t>
  </si>
  <si>
    <t>Jakarta</t>
  </si>
  <si>
    <t>Bekasi</t>
  </si>
  <si>
    <t>Cikande</t>
  </si>
  <si>
    <t>Kota</t>
  </si>
  <si>
    <t>Nama Perusahaan</t>
  </si>
  <si>
    <t>No</t>
  </si>
  <si>
    <t>Retribusi</t>
  </si>
  <si>
    <t>Gd</t>
  </si>
  <si>
    <t>Konsumen</t>
  </si>
  <si>
    <t xml:space="preserve">Biaya </t>
  </si>
  <si>
    <t>TK/hari</t>
  </si>
  <si>
    <t>Jarak (Km)</t>
  </si>
  <si>
    <t>BBM</t>
  </si>
  <si>
    <t>UM/hari</t>
  </si>
  <si>
    <t>Total</t>
  </si>
  <si>
    <t>Gd-A-Gd</t>
  </si>
  <si>
    <t>Gd-B-Gd</t>
  </si>
  <si>
    <t>Gd-C-Gd</t>
  </si>
  <si>
    <t>Gd-D-Gd</t>
  </si>
  <si>
    <t>Gd-E-Gd</t>
  </si>
  <si>
    <t>Gd-F-Gd</t>
  </si>
  <si>
    <t>Gd-G-Gd</t>
  </si>
  <si>
    <t>Gd-H-Gd</t>
  </si>
  <si>
    <t>Gd-I-Gd</t>
  </si>
  <si>
    <t>Gd-J-Gd</t>
  </si>
  <si>
    <t>Nilai</t>
  </si>
  <si>
    <t xml:space="preserve">PT Inti Ganda Perdana </t>
  </si>
  <si>
    <t xml:space="preserve"> </t>
  </si>
  <si>
    <t>Jarak Dari TKM</t>
  </si>
  <si>
    <t xml:space="preserve">PT Mitra Tama Gemilang </t>
  </si>
  <si>
    <t>PT Ganding Toolsindo</t>
  </si>
  <si>
    <t>PT Nifasi Megah Cemerlang</t>
  </si>
  <si>
    <t>Tambun</t>
  </si>
  <si>
    <t>PT Berkat Tangguh Abadi</t>
  </si>
  <si>
    <t>Jml Permintaan/ bulan</t>
  </si>
  <si>
    <t>Jml kirim /hari</t>
  </si>
  <si>
    <t>Jarak Dari TKM ke setiap Cust</t>
  </si>
  <si>
    <t>PT Binerkat Tangguh Abadi</t>
  </si>
  <si>
    <t>Perusahaan</t>
  </si>
  <si>
    <t>Ranking</t>
  </si>
  <si>
    <t>Data Jarak dari gudang ke customer</t>
  </si>
  <si>
    <t>Nama Produk</t>
  </si>
  <si>
    <t>Berat produk (Kg)</t>
  </si>
  <si>
    <t>Bushing</t>
  </si>
  <si>
    <t>Boss L60</t>
  </si>
  <si>
    <t>Sear Connector</t>
  </si>
  <si>
    <t>PMS Stopper</t>
  </si>
  <si>
    <t>Union</t>
  </si>
  <si>
    <t>Metal Square</t>
  </si>
  <si>
    <t>Socket</t>
  </si>
  <si>
    <t>Axle Housing</t>
  </si>
  <si>
    <t>Reinforcement</t>
  </si>
  <si>
    <t>Total beban</t>
  </si>
  <si>
    <t>G-D</t>
  </si>
  <si>
    <t>G-C</t>
  </si>
  <si>
    <t>G-E</t>
  </si>
  <si>
    <t>G-B</t>
  </si>
  <si>
    <t>G-A</t>
  </si>
  <si>
    <t>H-A</t>
  </si>
  <si>
    <t>F-B</t>
  </si>
  <si>
    <t>D-A</t>
  </si>
  <si>
    <t>F-C</t>
  </si>
  <si>
    <t>J-F</t>
  </si>
  <si>
    <t>J-I</t>
  </si>
  <si>
    <t>C-B</t>
  </si>
  <si>
    <t>J-H</t>
  </si>
  <si>
    <t>F-D</t>
  </si>
  <si>
    <t>J-C</t>
  </si>
  <si>
    <t>.J-D</t>
  </si>
  <si>
    <t>J-E</t>
  </si>
  <si>
    <t>J-G</t>
  </si>
  <si>
    <t>I-C</t>
  </si>
  <si>
    <t>B-A</t>
  </si>
  <si>
    <t>I-E</t>
  </si>
  <si>
    <t>E-C</t>
  </si>
  <si>
    <t>G-F</t>
  </si>
  <si>
    <t>I-H</t>
  </si>
  <si>
    <t>E-D</t>
  </si>
  <si>
    <t>D-C</t>
  </si>
  <si>
    <t>C-A</t>
  </si>
  <si>
    <t>I-G</t>
  </si>
  <si>
    <t>I-D</t>
  </si>
  <si>
    <t>H-G</t>
  </si>
  <si>
    <t>H-C</t>
  </si>
  <si>
    <t>H-E</t>
  </si>
  <si>
    <t>H-F</t>
  </si>
  <si>
    <t>H-D</t>
  </si>
  <si>
    <t>F-A</t>
  </si>
  <si>
    <t>I-B</t>
  </si>
  <si>
    <t>J-A</t>
  </si>
  <si>
    <t>E-B</t>
  </si>
  <si>
    <t>I-F</t>
  </si>
  <si>
    <t>E-A</t>
  </si>
  <si>
    <t>D-B</t>
  </si>
  <si>
    <t>I-A</t>
  </si>
  <si>
    <t>H-B</t>
  </si>
  <si>
    <t>G-D-H-A-F-B-J-I-E-C</t>
  </si>
  <si>
    <t>Rute</t>
  </si>
  <si>
    <t>G-D-H-A-F-B-J-I</t>
  </si>
  <si>
    <t>Total Biaya</t>
  </si>
  <si>
    <t>Total Jarak</t>
  </si>
  <si>
    <t>Gd-G-D-H-A-F-B-J-I-Gd</t>
  </si>
  <si>
    <t>Gd-E-C-Gd</t>
  </si>
  <si>
    <t>Biaya Pengeluaran setelah menggunakan metode saving matrix dan nearest neighbor</t>
  </si>
  <si>
    <t>Alokasi Konsumen sesuai kapasitas</t>
  </si>
  <si>
    <t>Total Beban (Kg)</t>
  </si>
  <si>
    <t>Ket</t>
  </si>
  <si>
    <t>Ok</t>
  </si>
  <si>
    <t>Kapasitas alat angkut (Kg)</t>
  </si>
  <si>
    <t>Kesimpulan untuk rute pertama dan alat angkut pertama dengan metode nearest neighbor adalah mulai dari PT TKM-PT Ganding Toolsindo-PT Mitra Tama Gemilang - PT Binerkat Tangguh Abadi-PT Gemala Kempa Daya-PT Tozen Mechanical Products-PT Inti Ganda Perdana-PT Saint Gobain Abrasive Diamas-PT Nifasi Megah Cemerlang-PT TKM</t>
  </si>
  <si>
    <t>Untuk rute dan alat angkut kedua adalah mulai dari PT TKM-PT Yazuho Auto-PT Astra Honda Motor-PT TKM</t>
  </si>
  <si>
    <t>Data Biaya Sebelum Menggunakan Metode</t>
  </si>
  <si>
    <t>Matrix Penghematan</t>
  </si>
  <si>
    <t>Peringkat Matrix Penghematan</t>
  </si>
  <si>
    <t>Data Permintaan Customer</t>
  </si>
  <si>
    <t>Rute Pengiriman Barang</t>
  </si>
  <si>
    <t>tanggal</t>
  </si>
  <si>
    <t>pilih tanggal untuk keluarin data dari menu SPP</t>
  </si>
  <si>
    <t>id_SPP</t>
  </si>
  <si>
    <t>customer</t>
  </si>
  <si>
    <t>jarak</t>
  </si>
  <si>
    <t>produk</t>
  </si>
  <si>
    <t>tipe</t>
  </si>
  <si>
    <t>berat produk</t>
  </si>
  <si>
    <t>jml kirim</t>
  </si>
  <si>
    <t>total beban</t>
  </si>
  <si>
    <t>tambahan jarak untuk bikin matriks</t>
  </si>
  <si>
    <t>Total Beban</t>
  </si>
  <si>
    <t>Hitung Rute</t>
  </si>
  <si>
    <t>Jarak dari customer ke customer (Km)</t>
  </si>
  <si>
    <t>Perusahaan Cust (Km)</t>
  </si>
  <si>
    <t>id_perusahaan</t>
  </si>
  <si>
    <t>Id_perusahaan</t>
  </si>
  <si>
    <t>Cara ngitung nya ada di sheet matrix penghematan</t>
  </si>
  <si>
    <t>Ambil jarak yang paling tinggi, berarti kemungkinan lebih hemat nya tinggi</t>
  </si>
  <si>
    <t>&lt;= 1200</t>
  </si>
  <si>
    <t>Matriks Hemat</t>
  </si>
  <si>
    <t>Matriks Jarak</t>
  </si>
  <si>
    <t>Lihat Peringkat</t>
  </si>
  <si>
    <t>Alokasi Rute</t>
  </si>
  <si>
    <t>Hitung Biaya</t>
  </si>
  <si>
    <t xml:space="preserve">biaya  tettap </t>
  </si>
  <si>
    <t>biaya makan, retribusi</t>
  </si>
  <si>
    <t>biaya tidak tetap</t>
  </si>
  <si>
    <t>BBM per liter 15rb, dikalikan dengan jarak tempuh</t>
  </si>
  <si>
    <t>=</t>
  </si>
  <si>
    <t>F-J</t>
  </si>
  <si>
    <t>J-B</t>
  </si>
  <si>
    <t>F-E</t>
  </si>
  <si>
    <t>J-D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</si>
</sst>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[$Rp-421]* #,##0_-;\-[$Rp-421]* #,##0_-;_-[$Rp-421]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7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 indent="2"/>
    </xf>
    <xf numFmtId="0" fontId="2" fillId="0" borderId="3" xfId="0" applyFont="1" applyBorder="1" applyAlignment="1">
      <alignment horizontal="left" vertical="center" wrapText="1" indent="2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49" fontId="4" fillId="0" borderId="3" xfId="1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0" fontId="2" fillId="0" borderId="3" xfId="1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9" xfId="0" applyFill="1" applyBorder="1"/>
    <xf numFmtId="164" fontId="0" fillId="0" borderId="9" xfId="0" applyNumberFormat="1" applyBorder="1"/>
    <xf numFmtId="0" fontId="0" fillId="0" borderId="9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Font="1" applyFill="1" applyBorder="1"/>
    <xf numFmtId="0" fontId="0" fillId="0" borderId="9" xfId="0" applyBorder="1" applyAlignment="1">
      <alignment wrapText="1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" fontId="0" fillId="0" borderId="9" xfId="0" applyNumberFormat="1" applyBorder="1" applyAlignment="1">
      <alignment horizontal="center" vertical="center"/>
    </xf>
    <xf numFmtId="1" fontId="0" fillId="0" borderId="0" xfId="0" applyNumberFormat="1"/>
    <xf numFmtId="0" fontId="0" fillId="0" borderId="9" xfId="0" applyFill="1" applyBorder="1" applyAlignment="1">
      <alignment horizontal="center" vertical="center" wrapText="1"/>
    </xf>
    <xf numFmtId="1" fontId="0" fillId="0" borderId="9" xfId="0" applyNumberFormat="1" applyBorder="1"/>
    <xf numFmtId="1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/>
    <xf numFmtId="0" fontId="0" fillId="0" borderId="0" xfId="0" applyBorder="1"/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9" xfId="0" applyBorder="1"/>
    <xf numFmtId="0" fontId="0" fillId="0" borderId="5" xfId="0" applyBorder="1"/>
    <xf numFmtId="0" fontId="0" fillId="0" borderId="20" xfId="0" applyBorder="1"/>
    <xf numFmtId="0" fontId="11" fillId="0" borderId="9" xfId="0" applyFont="1" applyBorder="1"/>
    <xf numFmtId="0" fontId="0" fillId="0" borderId="20" xfId="0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23" xfId="0" applyBorder="1"/>
    <xf numFmtId="0" fontId="0" fillId="0" borderId="1" xfId="0" applyBorder="1"/>
    <xf numFmtId="0" fontId="0" fillId="0" borderId="3" xfId="0" applyBorder="1"/>
    <xf numFmtId="0" fontId="0" fillId="4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3" xfId="0" applyBorder="1"/>
    <xf numFmtId="0" fontId="0" fillId="0" borderId="0" xfId="0" applyFill="1" applyBorder="1"/>
    <xf numFmtId="0" fontId="0" fillId="3" borderId="24" xfId="0" applyFill="1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0" fillId="0" borderId="1" xfId="0" applyFill="1" applyBorder="1"/>
    <xf numFmtId="0" fontId="0" fillId="3" borderId="9" xfId="0" applyFill="1" applyBorder="1"/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" fontId="0" fillId="0" borderId="13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348B-A2F1-4E00-BE14-E71C72239C04}">
  <dimension ref="B2:H22"/>
  <sheetViews>
    <sheetView topLeftCell="A5" zoomScale="119" workbookViewId="0">
      <selection activeCell="F20" sqref="F20"/>
    </sheetView>
  </sheetViews>
  <sheetFormatPr defaultRowHeight="15" x14ac:dyDescent="0.25"/>
  <cols>
    <col min="3" max="3" width="33.42578125" customWidth="1"/>
    <col min="4" max="4" width="18.28515625" customWidth="1"/>
    <col min="5" max="5" width="19.42578125" customWidth="1"/>
    <col min="6" max="6" width="14.85546875" customWidth="1"/>
    <col min="7" max="7" width="12.140625" customWidth="1"/>
    <col min="8" max="8" width="32.42578125" customWidth="1"/>
    <col min="12" max="12" width="9.140625" customWidth="1"/>
  </cols>
  <sheetData>
    <row r="2" spans="2:8" x14ac:dyDescent="0.25">
      <c r="F2" t="s">
        <v>46</v>
      </c>
    </row>
    <row r="4" spans="2:8" ht="30" customHeight="1" thickBot="1" x14ac:dyDescent="0.3">
      <c r="B4" s="81" t="s">
        <v>0</v>
      </c>
      <c r="C4" s="81"/>
      <c r="D4" s="81"/>
      <c r="E4" s="81"/>
      <c r="F4" s="81"/>
      <c r="G4" s="81"/>
      <c r="H4" s="81"/>
    </row>
    <row r="5" spans="2:8" ht="30.75" thickBot="1" x14ac:dyDescent="0.3">
      <c r="B5" s="1" t="s">
        <v>26</v>
      </c>
      <c r="C5" s="2" t="s">
        <v>1</v>
      </c>
      <c r="D5" s="79" t="s">
        <v>38</v>
      </c>
      <c r="E5" s="80"/>
      <c r="F5" s="2" t="s">
        <v>78</v>
      </c>
      <c r="G5" s="2" t="s">
        <v>47</v>
      </c>
      <c r="H5" s="2" t="s">
        <v>2</v>
      </c>
    </row>
    <row r="6" spans="2:8" ht="15.75" thickBot="1" x14ac:dyDescent="0.3">
      <c r="B6" s="1"/>
      <c r="C6" s="2"/>
      <c r="D6" s="2" t="s">
        <v>39</v>
      </c>
      <c r="E6" s="2" t="s">
        <v>40</v>
      </c>
      <c r="F6" s="2"/>
      <c r="G6" s="2"/>
      <c r="H6" s="2"/>
    </row>
    <row r="7" spans="2:8" ht="15.75" thickBot="1" x14ac:dyDescent="0.3">
      <c r="B7" s="7" t="s">
        <v>57</v>
      </c>
      <c r="C7" s="8" t="s">
        <v>37</v>
      </c>
      <c r="D7" s="10" t="s">
        <v>43</v>
      </c>
      <c r="E7" s="9" t="s">
        <v>44</v>
      </c>
      <c r="F7" s="9" t="s">
        <v>45</v>
      </c>
      <c r="G7" s="9" t="s">
        <v>45</v>
      </c>
      <c r="H7" s="8"/>
    </row>
    <row r="8" spans="2:8" ht="15.75" thickBot="1" x14ac:dyDescent="0.3">
      <c r="B8" s="18" t="s">
        <v>27</v>
      </c>
      <c r="C8" s="3" t="s">
        <v>3</v>
      </c>
      <c r="D8" s="11">
        <v>-6.1693619999999996</v>
      </c>
      <c r="E8" s="12">
        <v>106.91780199999999</v>
      </c>
      <c r="F8" s="12" t="s">
        <v>77</v>
      </c>
      <c r="G8" s="12">
        <v>44</v>
      </c>
      <c r="H8" s="4" t="s">
        <v>4</v>
      </c>
    </row>
    <row r="9" spans="2:8" ht="15.75" customHeight="1" thickBot="1" x14ac:dyDescent="0.3">
      <c r="B9" s="18" t="s">
        <v>28</v>
      </c>
      <c r="C9" s="3" t="s">
        <v>5</v>
      </c>
      <c r="D9" s="12">
        <v>-6.1696020000000003</v>
      </c>
      <c r="E9" s="12">
        <v>106.91789</v>
      </c>
      <c r="F9" s="12">
        <f>SQRT(((D7-D9)^2)+((E7-E9)))</f>
        <v>0.47634911380730244</v>
      </c>
      <c r="G9" s="12">
        <v>44</v>
      </c>
      <c r="H9" s="4" t="s">
        <v>6</v>
      </c>
    </row>
    <row r="10" spans="2:8" x14ac:dyDescent="0.25">
      <c r="B10" s="70" t="s">
        <v>29</v>
      </c>
      <c r="C10" s="76" t="s">
        <v>7</v>
      </c>
      <c r="D10" s="73">
        <v>-6.297383</v>
      </c>
      <c r="E10" s="73">
        <v>107.10368699999999</v>
      </c>
      <c r="F10" s="73">
        <f>SQRT(((D7-D10)^2)+((E7-E10)))</f>
        <v>8.2484454996130552E-2</v>
      </c>
      <c r="G10" s="13">
        <v>13</v>
      </c>
      <c r="H10" s="5" t="s">
        <v>8</v>
      </c>
    </row>
    <row r="11" spans="2:8" x14ac:dyDescent="0.25">
      <c r="B11" s="71"/>
      <c r="C11" s="77"/>
      <c r="D11" s="74"/>
      <c r="E11" s="74"/>
      <c r="F11" s="74"/>
      <c r="G11" s="13"/>
      <c r="H11" s="5" t="s">
        <v>9</v>
      </c>
    </row>
    <row r="12" spans="2:8" ht="15.75" customHeight="1" thickBot="1" x14ac:dyDescent="0.3">
      <c r="B12" s="72"/>
      <c r="C12" s="78"/>
      <c r="D12" s="75"/>
      <c r="E12" s="75"/>
      <c r="F12" s="75"/>
      <c r="G12" s="12"/>
      <c r="H12" s="6" t="s">
        <v>10</v>
      </c>
    </row>
    <row r="13" spans="2:8" ht="15" customHeight="1" x14ac:dyDescent="0.25">
      <c r="B13" s="70" t="s">
        <v>30</v>
      </c>
      <c r="C13" s="76" t="s">
        <v>11</v>
      </c>
      <c r="D13" s="13">
        <v>-6.3836069999999996</v>
      </c>
      <c r="E13" s="13">
        <v>107.180971</v>
      </c>
      <c r="F13" s="73">
        <f>SQRT(((D7-D13)^2)+((E7-E13)^2))</f>
        <v>7.7081397236944071E-2</v>
      </c>
      <c r="G13" s="13">
        <v>15</v>
      </c>
      <c r="H13" s="5" t="s">
        <v>12</v>
      </c>
    </row>
    <row r="14" spans="2:8" ht="15.75" customHeight="1" thickBot="1" x14ac:dyDescent="0.3">
      <c r="B14" s="72"/>
      <c r="C14" s="78"/>
      <c r="D14" s="12"/>
      <c r="E14" s="12"/>
      <c r="F14" s="75"/>
      <c r="G14" s="12"/>
      <c r="H14" s="6" t="s">
        <v>13</v>
      </c>
    </row>
    <row r="15" spans="2:8" x14ac:dyDescent="0.25">
      <c r="B15" s="70" t="s">
        <v>31</v>
      </c>
      <c r="C15" s="76" t="s">
        <v>14</v>
      </c>
      <c r="D15" s="13">
        <v>-6.2774279999999996</v>
      </c>
      <c r="E15" s="13">
        <v>107.12509300000001</v>
      </c>
      <c r="F15" s="73">
        <f>SQRT(((D7-D15)^2)+((E7-E15)^2))</f>
        <v>9.240127804852187E-2</v>
      </c>
      <c r="G15" s="13">
        <v>16</v>
      </c>
      <c r="H15" s="5" t="s">
        <v>15</v>
      </c>
    </row>
    <row r="16" spans="2:8" ht="15" customHeight="1" x14ac:dyDescent="0.25">
      <c r="B16" s="71"/>
      <c r="C16" s="77"/>
      <c r="D16" s="13"/>
      <c r="E16" s="13"/>
      <c r="F16" s="74"/>
      <c r="G16" s="13"/>
      <c r="H16" s="5" t="s">
        <v>16</v>
      </c>
    </row>
    <row r="17" spans="2:8" ht="15.75" thickBot="1" x14ac:dyDescent="0.3">
      <c r="B17" s="72"/>
      <c r="C17" s="78"/>
      <c r="D17" s="12"/>
      <c r="E17" s="12"/>
      <c r="F17" s="75"/>
      <c r="G17" s="12"/>
      <c r="H17" s="6" t="s">
        <v>17</v>
      </c>
    </row>
    <row r="18" spans="2:8" ht="15.75" customHeight="1" thickBot="1" x14ac:dyDescent="0.3">
      <c r="B18" s="18" t="s">
        <v>32</v>
      </c>
      <c r="C18" s="3" t="s">
        <v>18</v>
      </c>
      <c r="D18" s="12">
        <v>-6.248831</v>
      </c>
      <c r="E18" s="12">
        <v>106.34631400000001</v>
      </c>
      <c r="F18" s="12">
        <f>SQRT(((D7-D18)^2)+((E7-E18)^2))</f>
        <v>0.76848179833031405</v>
      </c>
      <c r="G18" s="12">
        <v>118</v>
      </c>
      <c r="H18" s="4" t="s">
        <v>19</v>
      </c>
    </row>
    <row r="19" spans="2:8" ht="15.75" thickBot="1" x14ac:dyDescent="0.3">
      <c r="B19" s="18" t="s">
        <v>57</v>
      </c>
      <c r="C19" s="3" t="s">
        <v>41</v>
      </c>
      <c r="D19" s="12">
        <v>-6.2564479999999998</v>
      </c>
      <c r="E19" s="12">
        <v>106.827251</v>
      </c>
      <c r="F19" s="12">
        <f>SQRT(((D7-D19)^2)+((E7-E19)^2))</f>
        <v>0.29971747633563034</v>
      </c>
      <c r="G19" s="12">
        <v>49</v>
      </c>
      <c r="H19" s="4" t="s">
        <v>20</v>
      </c>
    </row>
    <row r="20" spans="2:8" ht="30.75" customHeight="1" thickBot="1" x14ac:dyDescent="0.3">
      <c r="B20" s="18" t="s">
        <v>34</v>
      </c>
      <c r="C20" s="3" t="s">
        <v>42</v>
      </c>
      <c r="D20" s="12">
        <v>-6.2276040000000004</v>
      </c>
      <c r="E20" s="12">
        <v>106.426361</v>
      </c>
      <c r="F20" s="12">
        <f>SQRT(((D7-D20)^2)+((E7-E20)^2))</f>
        <v>0.69348592638135276</v>
      </c>
      <c r="G20" s="12">
        <v>99</v>
      </c>
      <c r="H20" s="4" t="s">
        <v>21</v>
      </c>
    </row>
    <row r="21" spans="2:8" ht="15.75" thickBot="1" x14ac:dyDescent="0.3">
      <c r="B21" s="18" t="s">
        <v>35</v>
      </c>
      <c r="C21" s="3" t="s">
        <v>22</v>
      </c>
      <c r="D21" s="12">
        <v>-6.2985329999999999</v>
      </c>
      <c r="E21" s="12">
        <v>107.154096</v>
      </c>
      <c r="F21" s="12">
        <f>SQRT(((D7-D21)^2)+((E7-E21)^2))</f>
        <v>8.4538639928729328E-2</v>
      </c>
      <c r="G21" s="12">
        <v>16</v>
      </c>
      <c r="H21" s="4" t="s">
        <v>23</v>
      </c>
    </row>
    <row r="22" spans="2:8" ht="15.75" thickBot="1" x14ac:dyDescent="0.3">
      <c r="B22" s="18" t="s">
        <v>36</v>
      </c>
      <c r="C22" s="3" t="s">
        <v>24</v>
      </c>
      <c r="D22" s="12">
        <v>-6.1991490000000002</v>
      </c>
      <c r="E22" s="12">
        <v>106.99258500000001</v>
      </c>
      <c r="F22" s="12">
        <f>SQRT(((D7-D22)^2)+((E7-E22)^2))</f>
        <v>0.20293095298647573</v>
      </c>
      <c r="G22" s="12">
        <v>47</v>
      </c>
      <c r="H22" s="4" t="s">
        <v>25</v>
      </c>
    </row>
  </sheetData>
  <mergeCells count="13">
    <mergeCell ref="B4:H4"/>
    <mergeCell ref="B10:B12"/>
    <mergeCell ref="C10:C12"/>
    <mergeCell ref="B13:B14"/>
    <mergeCell ref="C13:C14"/>
    <mergeCell ref="F10:F12"/>
    <mergeCell ref="F13:F14"/>
    <mergeCell ref="B15:B17"/>
    <mergeCell ref="F15:F17"/>
    <mergeCell ref="C15:C17"/>
    <mergeCell ref="D5:E5"/>
    <mergeCell ref="D10:D12"/>
    <mergeCell ref="E10:E1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1116-BF78-42BD-A8D0-2989A3557A08}">
  <dimension ref="A1:I33"/>
  <sheetViews>
    <sheetView view="pageLayout" topLeftCell="A13" zoomScaleNormal="115" workbookViewId="0">
      <selection activeCell="A20" sqref="A20:H24"/>
    </sheetView>
  </sheetViews>
  <sheetFormatPr defaultRowHeight="15" x14ac:dyDescent="0.25"/>
  <cols>
    <col min="2" max="2" width="26.7109375" customWidth="1"/>
    <col min="3" max="3" width="14.42578125" customWidth="1"/>
    <col min="4" max="4" width="12.85546875" customWidth="1"/>
    <col min="5" max="5" width="13.28515625" customWidth="1"/>
    <col min="6" max="6" width="16.42578125" customWidth="1"/>
    <col min="7" max="7" width="12.5703125" customWidth="1"/>
    <col min="8" max="8" width="12.42578125" customWidth="1"/>
  </cols>
  <sheetData>
    <row r="1" spans="1:9" x14ac:dyDescent="0.25">
      <c r="A1" t="s">
        <v>164</v>
      </c>
    </row>
    <row r="2" spans="1:9" ht="27.75" customHeight="1" x14ac:dyDescent="0.25">
      <c r="A2" s="30" t="s">
        <v>26</v>
      </c>
      <c r="B2" s="22" t="s">
        <v>54</v>
      </c>
      <c r="C2" s="30" t="s">
        <v>53</v>
      </c>
      <c r="D2" s="30" t="s">
        <v>91</v>
      </c>
      <c r="E2" s="22" t="s">
        <v>92</v>
      </c>
      <c r="F2" s="22" t="s">
        <v>84</v>
      </c>
      <c r="G2" s="22" t="s">
        <v>85</v>
      </c>
      <c r="H2" s="37" t="s">
        <v>102</v>
      </c>
    </row>
    <row r="3" spans="1:9" x14ac:dyDescent="0.25">
      <c r="A3" s="30" t="s">
        <v>27</v>
      </c>
      <c r="B3" s="26" t="s">
        <v>3</v>
      </c>
      <c r="C3" s="30" t="s">
        <v>49</v>
      </c>
      <c r="D3" s="30" t="s">
        <v>101</v>
      </c>
      <c r="E3" s="30">
        <v>0.5</v>
      </c>
      <c r="F3" s="30">
        <v>10000</v>
      </c>
      <c r="G3" s="35">
        <f>F3/25</f>
        <v>400</v>
      </c>
      <c r="H3" s="38">
        <f>E3*G3</f>
        <v>200</v>
      </c>
    </row>
    <row r="4" spans="1:9" x14ac:dyDescent="0.25">
      <c r="A4" s="30" t="s">
        <v>28</v>
      </c>
      <c r="B4" s="26" t="s">
        <v>76</v>
      </c>
      <c r="C4" s="30" t="s">
        <v>50</v>
      </c>
      <c r="D4" s="30" t="s">
        <v>100</v>
      </c>
      <c r="E4" s="30">
        <v>0.8</v>
      </c>
      <c r="F4" s="30">
        <v>9000</v>
      </c>
      <c r="G4" s="35">
        <f t="shared" ref="G4:G12" si="0">F4/25</f>
        <v>360</v>
      </c>
      <c r="H4" s="38">
        <f>E4*G4</f>
        <v>288</v>
      </c>
    </row>
    <row r="5" spans="1:9" x14ac:dyDescent="0.25">
      <c r="A5" s="30" t="s">
        <v>29</v>
      </c>
      <c r="B5" s="26" t="s">
        <v>7</v>
      </c>
      <c r="C5" s="30" t="s">
        <v>48</v>
      </c>
      <c r="D5" s="30" t="s">
        <v>99</v>
      </c>
      <c r="E5" s="30">
        <v>0.4</v>
      </c>
      <c r="F5" s="30">
        <v>7500</v>
      </c>
      <c r="G5" s="35">
        <f t="shared" si="0"/>
        <v>300</v>
      </c>
      <c r="H5" s="38">
        <f t="shared" ref="H5:H12" si="1">E5*G5</f>
        <v>120</v>
      </c>
    </row>
    <row r="6" spans="1:9" x14ac:dyDescent="0.25">
      <c r="A6" s="30" t="s">
        <v>30</v>
      </c>
      <c r="B6" s="26" t="s">
        <v>79</v>
      </c>
      <c r="C6" s="30" t="s">
        <v>48</v>
      </c>
      <c r="D6" s="30" t="s">
        <v>96</v>
      </c>
      <c r="E6" s="30">
        <v>0.6</v>
      </c>
      <c r="F6" s="30">
        <v>5000</v>
      </c>
      <c r="G6" s="35">
        <f t="shared" si="0"/>
        <v>200</v>
      </c>
      <c r="H6" s="38">
        <f>E6*G6</f>
        <v>120</v>
      </c>
    </row>
    <row r="7" spans="1:9" x14ac:dyDescent="0.25">
      <c r="A7" s="30" t="s">
        <v>31</v>
      </c>
      <c r="B7" s="26" t="s">
        <v>14</v>
      </c>
      <c r="C7" s="30" t="s">
        <v>51</v>
      </c>
      <c r="D7" s="30" t="s">
        <v>98</v>
      </c>
      <c r="E7" s="30">
        <v>1.5</v>
      </c>
      <c r="F7" s="30">
        <v>7132</v>
      </c>
      <c r="G7" s="35">
        <f t="shared" si="0"/>
        <v>285.27999999999997</v>
      </c>
      <c r="H7" s="38">
        <f t="shared" si="1"/>
        <v>427.91999999999996</v>
      </c>
    </row>
    <row r="8" spans="1:9" ht="30" x14ac:dyDescent="0.25">
      <c r="A8" s="30" t="s">
        <v>32</v>
      </c>
      <c r="B8" s="26" t="s">
        <v>18</v>
      </c>
      <c r="C8" s="30" t="s">
        <v>52</v>
      </c>
      <c r="D8" s="30" t="s">
        <v>97</v>
      </c>
      <c r="E8" s="30">
        <v>0.7</v>
      </c>
      <c r="F8" s="30">
        <v>8000</v>
      </c>
      <c r="G8" s="35">
        <f t="shared" si="0"/>
        <v>320</v>
      </c>
      <c r="H8" s="38">
        <f t="shared" si="1"/>
        <v>224</v>
      </c>
    </row>
    <row r="9" spans="1:9" x14ac:dyDescent="0.25">
      <c r="A9" s="30" t="s">
        <v>33</v>
      </c>
      <c r="B9" s="26" t="s">
        <v>80</v>
      </c>
      <c r="C9" s="30" t="s">
        <v>48</v>
      </c>
      <c r="D9" s="30" t="s">
        <v>95</v>
      </c>
      <c r="E9" s="30">
        <v>0.7</v>
      </c>
      <c r="F9" s="30">
        <v>1090</v>
      </c>
      <c r="G9" s="35">
        <f t="shared" si="0"/>
        <v>43.6</v>
      </c>
      <c r="H9" s="38">
        <f t="shared" si="1"/>
        <v>30.52</v>
      </c>
    </row>
    <row r="10" spans="1:9" x14ac:dyDescent="0.25">
      <c r="A10" s="30" t="s">
        <v>34</v>
      </c>
      <c r="B10" s="26" t="s">
        <v>83</v>
      </c>
      <c r="C10" s="30" t="s">
        <v>48</v>
      </c>
      <c r="D10" s="30" t="s">
        <v>94</v>
      </c>
      <c r="E10" s="30">
        <v>0.5</v>
      </c>
      <c r="F10" s="30">
        <v>3000</v>
      </c>
      <c r="G10" s="35">
        <f t="shared" si="0"/>
        <v>120</v>
      </c>
      <c r="H10" s="38">
        <f t="shared" si="1"/>
        <v>60</v>
      </c>
    </row>
    <row r="11" spans="1:9" x14ac:dyDescent="0.25">
      <c r="A11" s="30" t="s">
        <v>35</v>
      </c>
      <c r="B11" s="26" t="s">
        <v>81</v>
      </c>
      <c r="C11" s="30" t="s">
        <v>82</v>
      </c>
      <c r="D11" s="30" t="s">
        <v>93</v>
      </c>
      <c r="E11" s="30">
        <v>0.9</v>
      </c>
      <c r="F11" s="30">
        <v>2500</v>
      </c>
      <c r="G11" s="35">
        <f t="shared" si="0"/>
        <v>100</v>
      </c>
      <c r="H11" s="38">
        <f t="shared" si="1"/>
        <v>90</v>
      </c>
    </row>
    <row r="12" spans="1:9" ht="30" x14ac:dyDescent="0.25">
      <c r="A12" s="30" t="s">
        <v>36</v>
      </c>
      <c r="B12" s="26" t="s">
        <v>24</v>
      </c>
      <c r="C12" s="30" t="s">
        <v>50</v>
      </c>
      <c r="D12" s="30" t="s">
        <v>97</v>
      </c>
      <c r="E12" s="30">
        <v>0.8</v>
      </c>
      <c r="F12" s="30">
        <v>5500</v>
      </c>
      <c r="G12" s="35">
        <f t="shared" si="0"/>
        <v>220</v>
      </c>
      <c r="H12" s="38">
        <f t="shared" si="1"/>
        <v>176</v>
      </c>
      <c r="I12" s="36">
        <f>SUM(H3:H12)</f>
        <v>1736.44</v>
      </c>
    </row>
    <row r="13" spans="1:9" x14ac:dyDescent="0.25">
      <c r="A13" s="33"/>
      <c r="B13" s="34"/>
      <c r="C13" s="33"/>
      <c r="D13" s="33"/>
      <c r="E13" s="33"/>
      <c r="F13" s="33"/>
      <c r="G13" s="43"/>
      <c r="H13" s="44"/>
      <c r="I13" s="36"/>
    </row>
    <row r="14" spans="1:9" x14ac:dyDescent="0.25">
      <c r="A14" t="s">
        <v>154</v>
      </c>
    </row>
    <row r="15" spans="1:9" ht="28.5" customHeight="1" x14ac:dyDescent="0.25">
      <c r="A15" s="22" t="s">
        <v>55</v>
      </c>
      <c r="B15" s="22" t="s">
        <v>147</v>
      </c>
      <c r="C15" s="22" t="s">
        <v>155</v>
      </c>
      <c r="D15" s="37" t="s">
        <v>156</v>
      </c>
      <c r="E15" s="37" t="s">
        <v>158</v>
      </c>
    </row>
    <row r="16" spans="1:9" x14ac:dyDescent="0.25">
      <c r="A16" s="22">
        <v>1</v>
      </c>
      <c r="B16" s="22" t="s">
        <v>148</v>
      </c>
      <c r="C16" s="39">
        <f>Permintaan!I9+Permintaan!I6+Permintaan!I10+Permintaan!I3+Permintaan!I8+Permintaan!I4+Permintaan!I12+Permintaan!I11</f>
        <v>1188.52</v>
      </c>
      <c r="D16" s="14" t="s">
        <v>157</v>
      </c>
      <c r="E16" s="14">
        <v>1200</v>
      </c>
    </row>
    <row r="17" spans="1:9" x14ac:dyDescent="0.25">
      <c r="A17" s="22">
        <v>2</v>
      </c>
      <c r="B17" s="22" t="s">
        <v>124</v>
      </c>
      <c r="C17" s="39">
        <f>Permintaan!I7+Permintaan!I5</f>
        <v>547.91999999999996</v>
      </c>
      <c r="D17" s="14" t="s">
        <v>157</v>
      </c>
      <c r="E17" s="14">
        <v>1200</v>
      </c>
    </row>
    <row r="19" spans="1:9" x14ac:dyDescent="0.25">
      <c r="A19" t="s">
        <v>153</v>
      </c>
    </row>
    <row r="20" spans="1:9" x14ac:dyDescent="0.25">
      <c r="A20" s="103" t="s">
        <v>55</v>
      </c>
      <c r="B20" s="103" t="s">
        <v>58</v>
      </c>
      <c r="C20" s="103" t="s">
        <v>61</v>
      </c>
      <c r="D20" s="83" t="s">
        <v>59</v>
      </c>
      <c r="E20" s="83"/>
      <c r="F20" s="83"/>
      <c r="G20" s="83"/>
      <c r="H20" s="83" t="s">
        <v>64</v>
      </c>
    </row>
    <row r="21" spans="1:9" x14ac:dyDescent="0.25">
      <c r="A21" s="103"/>
      <c r="B21" s="103"/>
      <c r="C21" s="103"/>
      <c r="D21" s="14" t="s">
        <v>60</v>
      </c>
      <c r="E21" s="14" t="s">
        <v>62</v>
      </c>
      <c r="F21" s="14" t="s">
        <v>63</v>
      </c>
      <c r="G21" s="14" t="s">
        <v>56</v>
      </c>
      <c r="H21" s="83"/>
    </row>
    <row r="22" spans="1:9" x14ac:dyDescent="0.25">
      <c r="A22" s="14">
        <v>1</v>
      </c>
      <c r="B22" s="14" t="s">
        <v>151</v>
      </c>
      <c r="C22" s="14">
        <f>'Matrix jarak'!L5+'Matrix jarak'!I12+'Matrix jarak'!M9+'Matrix jarak'!E13+'Matrix jarak'!K6+'Matrix jarak'!G11+'Matrix jarak'!O7+'Matrix jarak'!N15+'Matrix jarak'!E14</f>
        <v>343</v>
      </c>
      <c r="D22" s="16">
        <f>3000000/26</f>
        <v>115384.61538461539</v>
      </c>
      <c r="E22" s="16">
        <f>(C22/15)*7650</f>
        <v>174930</v>
      </c>
      <c r="F22" s="16">
        <v>20000</v>
      </c>
      <c r="G22" s="16">
        <v>200000</v>
      </c>
      <c r="H22" s="16">
        <f>SUM(D22:G22)</f>
        <v>510314.61538461538</v>
      </c>
    </row>
    <row r="23" spans="1:9" x14ac:dyDescent="0.25">
      <c r="A23" s="14">
        <v>2</v>
      </c>
      <c r="B23" s="14" t="s">
        <v>152</v>
      </c>
      <c r="C23" s="14">
        <f>'Matrix jarak'!J5+'Matrix jarak'!H10+'Matrix jarak'!E8</f>
        <v>39</v>
      </c>
      <c r="D23" s="16">
        <f>3000000/26</f>
        <v>115384.61538461539</v>
      </c>
      <c r="E23" s="16">
        <f>(C23/15)*7650</f>
        <v>19890</v>
      </c>
      <c r="F23" s="16">
        <v>20000</v>
      </c>
      <c r="G23" s="16">
        <v>100000</v>
      </c>
      <c r="H23" s="16">
        <f t="shared" ref="H23" si="2">SUM(D23:G23)</f>
        <v>255274.61538461538</v>
      </c>
    </row>
    <row r="24" spans="1:9" x14ac:dyDescent="0.25">
      <c r="A24" s="84" t="s">
        <v>150</v>
      </c>
      <c r="B24" s="86"/>
      <c r="C24" s="40">
        <f>SUM(C22:C23)</f>
        <v>382</v>
      </c>
      <c r="D24" s="84" t="s">
        <v>149</v>
      </c>
      <c r="E24" s="85"/>
      <c r="F24" s="85"/>
      <c r="G24" s="86"/>
      <c r="H24" s="16">
        <f>SUM(H22:H23)</f>
        <v>765589.23076923075</v>
      </c>
    </row>
    <row r="25" spans="1:9" ht="15" customHeight="1" x14ac:dyDescent="0.25">
      <c r="A25" s="112" t="s">
        <v>159</v>
      </c>
      <c r="B25" s="112"/>
      <c r="C25" s="112"/>
      <c r="D25" s="112"/>
      <c r="E25" s="112"/>
      <c r="F25" s="112"/>
      <c r="G25" s="112"/>
      <c r="H25" s="112"/>
      <c r="I25" s="112"/>
    </row>
    <row r="26" spans="1:9" ht="28.5" customHeight="1" x14ac:dyDescent="0.25">
      <c r="A26" s="112"/>
      <c r="B26" s="112"/>
      <c r="C26" s="112"/>
      <c r="D26" s="112"/>
      <c r="E26" s="112"/>
      <c r="F26" s="112"/>
      <c r="G26" s="112"/>
      <c r="H26" s="112"/>
      <c r="I26" s="112"/>
    </row>
    <row r="27" spans="1:9" x14ac:dyDescent="0.25">
      <c r="A27" s="19"/>
      <c r="B27" s="19"/>
      <c r="C27" s="19"/>
      <c r="D27" s="19"/>
      <c r="E27" s="19"/>
      <c r="F27" s="19"/>
      <c r="G27" s="19"/>
      <c r="H27" s="19"/>
    </row>
    <row r="28" spans="1:9" x14ac:dyDescent="0.25">
      <c r="A28" s="113" t="s">
        <v>160</v>
      </c>
      <c r="B28" s="113"/>
      <c r="C28" s="113"/>
      <c r="D28" s="113"/>
      <c r="E28" s="113"/>
      <c r="F28" s="113"/>
      <c r="G28" s="113"/>
      <c r="H28" s="113"/>
      <c r="I28" s="113"/>
    </row>
    <row r="29" spans="1:9" x14ac:dyDescent="0.25">
      <c r="A29" s="42"/>
      <c r="B29" s="42"/>
      <c r="C29" s="42"/>
      <c r="D29" s="42"/>
      <c r="E29" s="42"/>
      <c r="F29" s="42"/>
      <c r="G29" s="42"/>
      <c r="H29" s="42"/>
    </row>
    <row r="31" spans="1:9" x14ac:dyDescent="0.25">
      <c r="A31" s="33"/>
      <c r="B31" s="34"/>
    </row>
    <row r="32" spans="1:9" x14ac:dyDescent="0.25">
      <c r="A32" s="33"/>
      <c r="B32" s="34"/>
    </row>
    <row r="33" spans="1:2" x14ac:dyDescent="0.25">
      <c r="A33" s="33"/>
      <c r="B33" s="34"/>
    </row>
  </sheetData>
  <mergeCells count="9">
    <mergeCell ref="A25:I26"/>
    <mergeCell ref="A28:I28"/>
    <mergeCell ref="A20:A21"/>
    <mergeCell ref="B20:B21"/>
    <mergeCell ref="C20:C21"/>
    <mergeCell ref="D20:G20"/>
    <mergeCell ref="H20:H21"/>
    <mergeCell ref="A24:B24"/>
    <mergeCell ref="D24:G24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9BA5-C42C-4DD2-AE79-2AFBA0943950}">
  <dimension ref="B2:I13"/>
  <sheetViews>
    <sheetView view="pageLayout" zoomScaleNormal="110" workbookViewId="0">
      <selection activeCell="B2" sqref="B2:I13"/>
    </sheetView>
  </sheetViews>
  <sheetFormatPr defaultRowHeight="15" x14ac:dyDescent="0.25"/>
  <cols>
    <col min="1" max="1" width="9.140625" customWidth="1"/>
    <col min="3" max="3" width="31.140625" style="19" customWidth="1"/>
    <col min="4" max="4" width="12.5703125" customWidth="1"/>
    <col min="5" max="5" width="16.28515625" customWidth="1"/>
    <col min="6" max="6" width="12.5703125" customWidth="1"/>
    <col min="7" max="7" width="12.28515625" customWidth="1"/>
    <col min="8" max="8" width="9.140625" customWidth="1"/>
    <col min="9" max="9" width="10.85546875" bestFit="1" customWidth="1"/>
  </cols>
  <sheetData>
    <row r="2" spans="2:9" ht="45" x14ac:dyDescent="0.25">
      <c r="B2" s="23" t="s">
        <v>26</v>
      </c>
      <c r="C2" s="22" t="s">
        <v>54</v>
      </c>
      <c r="D2" s="23" t="s">
        <v>53</v>
      </c>
      <c r="E2" s="23" t="s">
        <v>91</v>
      </c>
      <c r="F2" s="22" t="s">
        <v>92</v>
      </c>
      <c r="G2" s="22" t="s">
        <v>84</v>
      </c>
      <c r="H2" s="22" t="s">
        <v>85</v>
      </c>
      <c r="I2" s="37" t="s">
        <v>102</v>
      </c>
    </row>
    <row r="3" spans="2:9" x14ac:dyDescent="0.25">
      <c r="B3" s="23" t="s">
        <v>27</v>
      </c>
      <c r="C3" s="26" t="s">
        <v>3</v>
      </c>
      <c r="D3" s="23" t="s">
        <v>49</v>
      </c>
      <c r="E3" s="23" t="s">
        <v>101</v>
      </c>
      <c r="F3" s="23">
        <v>0.5</v>
      </c>
      <c r="G3" s="23">
        <v>10000</v>
      </c>
      <c r="H3" s="35">
        <f>G3/25</f>
        <v>400</v>
      </c>
      <c r="I3" s="38">
        <f>F3*H3</f>
        <v>200</v>
      </c>
    </row>
    <row r="4" spans="2:9" x14ac:dyDescent="0.25">
      <c r="B4" s="23" t="s">
        <v>28</v>
      </c>
      <c r="C4" s="26" t="s">
        <v>76</v>
      </c>
      <c r="D4" s="23" t="s">
        <v>50</v>
      </c>
      <c r="E4" s="23" t="s">
        <v>100</v>
      </c>
      <c r="F4" s="23">
        <v>0.8</v>
      </c>
      <c r="G4" s="23">
        <v>9000</v>
      </c>
      <c r="H4" s="35">
        <f t="shared" ref="H4:H12" si="0">G4/25</f>
        <v>360</v>
      </c>
      <c r="I4" s="38">
        <f>F4*H4</f>
        <v>288</v>
      </c>
    </row>
    <row r="5" spans="2:9" x14ac:dyDescent="0.25">
      <c r="B5" s="23" t="s">
        <v>29</v>
      </c>
      <c r="C5" s="26" t="s">
        <v>7</v>
      </c>
      <c r="D5" s="23" t="s">
        <v>48</v>
      </c>
      <c r="E5" s="23" t="s">
        <v>99</v>
      </c>
      <c r="F5" s="23">
        <v>0.4</v>
      </c>
      <c r="G5" s="23">
        <v>7500</v>
      </c>
      <c r="H5" s="35">
        <f t="shared" si="0"/>
        <v>300</v>
      </c>
      <c r="I5" s="38">
        <f t="shared" ref="I5:I12" si="1">F5*H5</f>
        <v>120</v>
      </c>
    </row>
    <row r="6" spans="2:9" x14ac:dyDescent="0.25">
      <c r="B6" s="23" t="s">
        <v>30</v>
      </c>
      <c r="C6" s="26" t="s">
        <v>79</v>
      </c>
      <c r="D6" s="23" t="s">
        <v>48</v>
      </c>
      <c r="E6" s="23" t="s">
        <v>96</v>
      </c>
      <c r="F6" s="23">
        <v>0.6</v>
      </c>
      <c r="G6" s="23">
        <v>5000</v>
      </c>
      <c r="H6" s="35">
        <f t="shared" si="0"/>
        <v>200</v>
      </c>
      <c r="I6" s="38">
        <f>F6*H6</f>
        <v>120</v>
      </c>
    </row>
    <row r="7" spans="2:9" x14ac:dyDescent="0.25">
      <c r="B7" s="23" t="s">
        <v>31</v>
      </c>
      <c r="C7" s="26" t="s">
        <v>14</v>
      </c>
      <c r="D7" s="23" t="s">
        <v>51</v>
      </c>
      <c r="E7" s="23" t="s">
        <v>98</v>
      </c>
      <c r="F7" s="23">
        <v>1.5</v>
      </c>
      <c r="G7" s="23">
        <v>7132</v>
      </c>
      <c r="H7" s="35">
        <f t="shared" si="0"/>
        <v>285.27999999999997</v>
      </c>
      <c r="I7" s="38">
        <f t="shared" si="1"/>
        <v>427.91999999999996</v>
      </c>
    </row>
    <row r="8" spans="2:9" x14ac:dyDescent="0.25">
      <c r="B8" s="23" t="s">
        <v>32</v>
      </c>
      <c r="C8" s="26" t="s">
        <v>18</v>
      </c>
      <c r="D8" s="23" t="s">
        <v>52</v>
      </c>
      <c r="E8" s="23" t="s">
        <v>97</v>
      </c>
      <c r="F8" s="23">
        <v>0.7</v>
      </c>
      <c r="G8" s="23">
        <v>8000</v>
      </c>
      <c r="H8" s="35">
        <f t="shared" si="0"/>
        <v>320</v>
      </c>
      <c r="I8" s="38">
        <f t="shared" si="1"/>
        <v>224</v>
      </c>
    </row>
    <row r="9" spans="2:9" x14ac:dyDescent="0.25">
      <c r="B9" s="23" t="s">
        <v>33</v>
      </c>
      <c r="C9" s="26" t="s">
        <v>80</v>
      </c>
      <c r="D9" s="23" t="s">
        <v>48</v>
      </c>
      <c r="E9" s="23" t="s">
        <v>95</v>
      </c>
      <c r="F9" s="23">
        <v>0.7</v>
      </c>
      <c r="G9" s="23">
        <v>1090</v>
      </c>
      <c r="H9" s="35">
        <f t="shared" si="0"/>
        <v>43.6</v>
      </c>
      <c r="I9" s="38">
        <f t="shared" si="1"/>
        <v>30.52</v>
      </c>
    </row>
    <row r="10" spans="2:9" x14ac:dyDescent="0.25">
      <c r="B10" s="23" t="s">
        <v>34</v>
      </c>
      <c r="C10" s="26" t="s">
        <v>83</v>
      </c>
      <c r="D10" s="23" t="s">
        <v>48</v>
      </c>
      <c r="E10" s="23" t="s">
        <v>94</v>
      </c>
      <c r="F10" s="23">
        <v>0.5</v>
      </c>
      <c r="G10" s="23">
        <v>3000</v>
      </c>
      <c r="H10" s="35">
        <f t="shared" si="0"/>
        <v>120</v>
      </c>
      <c r="I10" s="38">
        <f t="shared" si="1"/>
        <v>60</v>
      </c>
    </row>
    <row r="11" spans="2:9" x14ac:dyDescent="0.25">
      <c r="B11" s="23" t="s">
        <v>35</v>
      </c>
      <c r="C11" s="26" t="s">
        <v>81</v>
      </c>
      <c r="D11" s="23" t="s">
        <v>82</v>
      </c>
      <c r="E11" s="23" t="s">
        <v>93</v>
      </c>
      <c r="F11" s="23">
        <v>0.9</v>
      </c>
      <c r="G11" s="23">
        <v>2500</v>
      </c>
      <c r="H11" s="35">
        <f t="shared" si="0"/>
        <v>100</v>
      </c>
      <c r="I11" s="38">
        <f t="shared" si="1"/>
        <v>90</v>
      </c>
    </row>
    <row r="12" spans="2:9" x14ac:dyDescent="0.25">
      <c r="B12" s="23" t="s">
        <v>36</v>
      </c>
      <c r="C12" s="26" t="s">
        <v>24</v>
      </c>
      <c r="D12" s="23" t="s">
        <v>50</v>
      </c>
      <c r="E12" s="23" t="s">
        <v>97</v>
      </c>
      <c r="F12" s="23">
        <v>0.8</v>
      </c>
      <c r="G12" s="23">
        <v>5500</v>
      </c>
      <c r="H12" s="35">
        <f t="shared" si="0"/>
        <v>220</v>
      </c>
      <c r="I12" s="38">
        <f t="shared" si="1"/>
        <v>176</v>
      </c>
    </row>
    <row r="13" spans="2:9" x14ac:dyDescent="0.25">
      <c r="I13" s="36">
        <f>SUM(I3:I12)</f>
        <v>1736.44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2C10-DF0C-429E-98AF-792873712C5A}">
  <dimension ref="A1:E32"/>
  <sheetViews>
    <sheetView view="pageLayout" zoomScaleNormal="100" workbookViewId="0">
      <selection activeCell="C10" sqref="C10"/>
    </sheetView>
  </sheetViews>
  <sheetFormatPr defaultRowHeight="15" x14ac:dyDescent="0.25"/>
  <cols>
    <col min="1" max="1" width="16.42578125" customWidth="1"/>
    <col min="2" max="2" width="30.42578125" customWidth="1"/>
    <col min="3" max="3" width="11.42578125" customWidth="1"/>
    <col min="4" max="4" width="10.140625" customWidth="1"/>
    <col min="5" max="7" width="9.140625" customWidth="1"/>
  </cols>
  <sheetData>
    <row r="1" spans="1:4" x14ac:dyDescent="0.25">
      <c r="A1" t="s">
        <v>90</v>
      </c>
    </row>
    <row r="3" spans="1:4" ht="60" customHeight="1" x14ac:dyDescent="0.25">
      <c r="A3" s="27" t="s">
        <v>26</v>
      </c>
      <c r="B3" s="28" t="s">
        <v>54</v>
      </c>
      <c r="C3" s="27" t="s">
        <v>53</v>
      </c>
      <c r="D3" s="25" t="s">
        <v>86</v>
      </c>
    </row>
    <row r="4" spans="1:4" x14ac:dyDescent="0.25">
      <c r="A4" s="27"/>
      <c r="B4" s="28"/>
      <c r="C4" s="27"/>
      <c r="D4" s="25"/>
    </row>
    <row r="5" spans="1:4" x14ac:dyDescent="0.25">
      <c r="A5" s="21" t="s">
        <v>57</v>
      </c>
      <c r="B5" s="26" t="s">
        <v>37</v>
      </c>
      <c r="C5" s="21" t="s">
        <v>48</v>
      </c>
      <c r="D5" s="15">
        <v>0</v>
      </c>
    </row>
    <row r="6" spans="1:4" x14ac:dyDescent="0.25">
      <c r="A6" s="21" t="s">
        <v>27</v>
      </c>
      <c r="B6" s="26" t="s">
        <v>3</v>
      </c>
      <c r="C6" s="21" t="s">
        <v>49</v>
      </c>
      <c r="D6" s="15">
        <v>49</v>
      </c>
    </row>
    <row r="7" spans="1:4" x14ac:dyDescent="0.25">
      <c r="A7" s="21" t="s">
        <v>28</v>
      </c>
      <c r="B7" s="26" t="s">
        <v>76</v>
      </c>
      <c r="C7" s="21" t="s">
        <v>50</v>
      </c>
      <c r="D7" s="15">
        <v>44</v>
      </c>
    </row>
    <row r="8" spans="1:4" x14ac:dyDescent="0.25">
      <c r="A8" s="21" t="s">
        <v>29</v>
      </c>
      <c r="B8" s="26" t="s">
        <v>7</v>
      </c>
      <c r="C8" s="21" t="s">
        <v>48</v>
      </c>
      <c r="D8" s="15">
        <v>13</v>
      </c>
    </row>
    <row r="9" spans="1:4" x14ac:dyDescent="0.25">
      <c r="A9" s="21" t="s">
        <v>30</v>
      </c>
      <c r="B9" s="26" t="s">
        <v>79</v>
      </c>
      <c r="C9" s="21" t="s">
        <v>48</v>
      </c>
      <c r="D9" s="15">
        <v>10</v>
      </c>
    </row>
    <row r="10" spans="1:4" x14ac:dyDescent="0.25">
      <c r="A10" s="21" t="s">
        <v>31</v>
      </c>
      <c r="B10" s="26" t="s">
        <v>14</v>
      </c>
      <c r="C10" s="21" t="s">
        <v>51</v>
      </c>
      <c r="D10" s="15">
        <v>16</v>
      </c>
    </row>
    <row r="11" spans="1:4" x14ac:dyDescent="0.25">
      <c r="A11" s="21" t="s">
        <v>32</v>
      </c>
      <c r="B11" s="26" t="s">
        <v>18</v>
      </c>
      <c r="C11" s="21" t="s">
        <v>52</v>
      </c>
      <c r="D11" s="15">
        <v>118</v>
      </c>
    </row>
    <row r="12" spans="1:4" x14ac:dyDescent="0.25">
      <c r="A12" s="21" t="s">
        <v>33</v>
      </c>
      <c r="B12" s="26" t="s">
        <v>80</v>
      </c>
      <c r="C12" s="21" t="s">
        <v>48</v>
      </c>
      <c r="D12" s="15">
        <v>1.6</v>
      </c>
    </row>
    <row r="13" spans="1:4" x14ac:dyDescent="0.25">
      <c r="A13" s="21" t="s">
        <v>34</v>
      </c>
      <c r="B13" s="26" t="s">
        <v>87</v>
      </c>
      <c r="C13" s="21" t="s">
        <v>48</v>
      </c>
      <c r="D13" s="15">
        <v>6.5</v>
      </c>
    </row>
    <row r="14" spans="1:4" x14ac:dyDescent="0.25">
      <c r="A14" s="21" t="s">
        <v>35</v>
      </c>
      <c r="B14" s="26" t="s">
        <v>81</v>
      </c>
      <c r="C14" s="21" t="s">
        <v>82</v>
      </c>
      <c r="D14" s="15">
        <v>24</v>
      </c>
    </row>
    <row r="15" spans="1:4" x14ac:dyDescent="0.25">
      <c r="A15" s="21" t="s">
        <v>36</v>
      </c>
      <c r="B15" s="26" t="s">
        <v>24</v>
      </c>
      <c r="C15" s="21" t="s">
        <v>50</v>
      </c>
      <c r="D15" s="15">
        <v>47</v>
      </c>
    </row>
    <row r="20" spans="4:5" x14ac:dyDescent="0.25">
      <c r="D20" s="31"/>
      <c r="E20" s="32"/>
    </row>
    <row r="21" spans="4:5" x14ac:dyDescent="0.25">
      <c r="D21" s="31"/>
      <c r="E21" s="32"/>
    </row>
    <row r="22" spans="4:5" x14ac:dyDescent="0.25">
      <c r="D22" s="33"/>
      <c r="E22" s="34"/>
    </row>
    <row r="23" spans="4:5" x14ac:dyDescent="0.25">
      <c r="D23" s="33"/>
      <c r="E23" s="34"/>
    </row>
    <row r="24" spans="4:5" x14ac:dyDescent="0.25">
      <c r="D24" s="33"/>
      <c r="E24" s="34"/>
    </row>
    <row r="25" spans="4:5" x14ac:dyDescent="0.25">
      <c r="D25" s="33"/>
      <c r="E25" s="34"/>
    </row>
    <row r="26" spans="4:5" x14ac:dyDescent="0.25">
      <c r="D26" s="33"/>
      <c r="E26" s="34"/>
    </row>
    <row r="27" spans="4:5" x14ac:dyDescent="0.25">
      <c r="D27" s="33"/>
      <c r="E27" s="34"/>
    </row>
    <row r="28" spans="4:5" x14ac:dyDescent="0.25">
      <c r="D28" s="33"/>
      <c r="E28" s="34"/>
    </row>
    <row r="29" spans="4:5" x14ac:dyDescent="0.25">
      <c r="D29" s="33"/>
      <c r="E29" s="34"/>
    </row>
    <row r="30" spans="4:5" x14ac:dyDescent="0.25">
      <c r="D30" s="33"/>
      <c r="E30" s="34"/>
    </row>
    <row r="31" spans="4:5" x14ac:dyDescent="0.25">
      <c r="D31" s="33"/>
      <c r="E31" s="34"/>
    </row>
    <row r="32" spans="4:5" x14ac:dyDescent="0.25">
      <c r="D32" s="33"/>
      <c r="E32" s="3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8BB2A-7281-425A-B36D-A54C18DB7809}">
  <dimension ref="A1:H29"/>
  <sheetViews>
    <sheetView view="pageLayout" topLeftCell="A8" zoomScaleNormal="100" workbookViewId="0">
      <selection activeCell="G15" sqref="G15"/>
    </sheetView>
  </sheetViews>
  <sheetFormatPr defaultRowHeight="15" x14ac:dyDescent="0.25"/>
  <cols>
    <col min="1" max="1" width="8.7109375" customWidth="1"/>
    <col min="2" max="2" width="27.28515625" customWidth="1"/>
    <col min="3" max="3" width="13.140625" customWidth="1"/>
    <col min="4" max="4" width="13.28515625" customWidth="1"/>
    <col min="5" max="5" width="11" customWidth="1"/>
    <col min="6" max="6" width="14.7109375" customWidth="1"/>
    <col min="7" max="7" width="11.5703125" customWidth="1"/>
    <col min="8" max="8" width="12.7109375" customWidth="1"/>
    <col min="9" max="9" width="12.5703125" bestFit="1" customWidth="1"/>
    <col min="10" max="10" width="11.5703125" bestFit="1" customWidth="1"/>
    <col min="11" max="11" width="12.5703125" bestFit="1" customWidth="1"/>
    <col min="12" max="12" width="14.28515625" customWidth="1"/>
  </cols>
  <sheetData>
    <row r="1" spans="1:4" x14ac:dyDescent="0.25">
      <c r="A1" t="s">
        <v>90</v>
      </c>
    </row>
    <row r="3" spans="1:4" ht="27.75" customHeight="1" x14ac:dyDescent="0.25">
      <c r="A3" s="27" t="s">
        <v>26</v>
      </c>
      <c r="B3" s="28" t="s">
        <v>54</v>
      </c>
      <c r="C3" s="27" t="s">
        <v>53</v>
      </c>
      <c r="D3" s="25" t="s">
        <v>86</v>
      </c>
    </row>
    <row r="4" spans="1:4" ht="15.75" customHeight="1" x14ac:dyDescent="0.25">
      <c r="A4" s="30" t="s">
        <v>57</v>
      </c>
      <c r="B4" s="26" t="s">
        <v>37</v>
      </c>
      <c r="C4" s="30" t="s">
        <v>48</v>
      </c>
      <c r="D4" s="15">
        <v>0</v>
      </c>
    </row>
    <row r="5" spans="1:4" ht="15" customHeight="1" x14ac:dyDescent="0.25">
      <c r="A5" s="30" t="s">
        <v>27</v>
      </c>
      <c r="B5" s="26" t="s">
        <v>3</v>
      </c>
      <c r="C5" s="30" t="s">
        <v>49</v>
      </c>
      <c r="D5" s="15">
        <v>49</v>
      </c>
    </row>
    <row r="6" spans="1:4" ht="14.25" customHeight="1" x14ac:dyDescent="0.25">
      <c r="A6" s="30" t="s">
        <v>28</v>
      </c>
      <c r="B6" s="26" t="s">
        <v>76</v>
      </c>
      <c r="C6" s="30" t="s">
        <v>50</v>
      </c>
      <c r="D6" s="15">
        <v>44</v>
      </c>
    </row>
    <row r="7" spans="1:4" ht="15.75" customHeight="1" x14ac:dyDescent="0.25">
      <c r="A7" s="30" t="s">
        <v>29</v>
      </c>
      <c r="B7" s="26" t="s">
        <v>7</v>
      </c>
      <c r="C7" s="30" t="s">
        <v>48</v>
      </c>
      <c r="D7" s="15">
        <v>13</v>
      </c>
    </row>
    <row r="8" spans="1:4" ht="15.75" customHeight="1" x14ac:dyDescent="0.25">
      <c r="A8" s="30" t="s">
        <v>30</v>
      </c>
      <c r="B8" s="26" t="s">
        <v>79</v>
      </c>
      <c r="C8" s="30" t="s">
        <v>48</v>
      </c>
      <c r="D8" s="15">
        <v>10</v>
      </c>
    </row>
    <row r="9" spans="1:4" x14ac:dyDescent="0.25">
      <c r="A9" s="30" t="s">
        <v>31</v>
      </c>
      <c r="B9" s="26" t="s">
        <v>14</v>
      </c>
      <c r="C9" s="30" t="s">
        <v>51</v>
      </c>
      <c r="D9" s="15">
        <v>16</v>
      </c>
    </row>
    <row r="10" spans="1:4" ht="15" customHeight="1" x14ac:dyDescent="0.25">
      <c r="A10" s="30" t="s">
        <v>32</v>
      </c>
      <c r="B10" s="26" t="s">
        <v>18</v>
      </c>
      <c r="C10" s="30" t="s">
        <v>52</v>
      </c>
      <c r="D10" s="15">
        <v>118</v>
      </c>
    </row>
    <row r="11" spans="1:4" ht="12.75" customHeight="1" x14ac:dyDescent="0.25">
      <c r="A11" s="30" t="s">
        <v>33</v>
      </c>
      <c r="B11" s="26" t="s">
        <v>80</v>
      </c>
      <c r="C11" s="30" t="s">
        <v>48</v>
      </c>
      <c r="D11" s="15">
        <v>1.6</v>
      </c>
    </row>
    <row r="12" spans="1:4" ht="12.75" customHeight="1" x14ac:dyDescent="0.25">
      <c r="A12" s="30" t="s">
        <v>34</v>
      </c>
      <c r="B12" s="26" t="s">
        <v>87</v>
      </c>
      <c r="C12" s="30" t="s">
        <v>48</v>
      </c>
      <c r="D12" s="15">
        <v>6.5</v>
      </c>
    </row>
    <row r="13" spans="1:4" ht="14.25" customHeight="1" x14ac:dyDescent="0.25">
      <c r="A13" s="30" t="s">
        <v>35</v>
      </c>
      <c r="B13" s="26" t="s">
        <v>81</v>
      </c>
      <c r="C13" s="30" t="s">
        <v>82</v>
      </c>
      <c r="D13" s="15">
        <v>24</v>
      </c>
    </row>
    <row r="14" spans="1:4" ht="12.75" customHeight="1" x14ac:dyDescent="0.25">
      <c r="A14" s="30" t="s">
        <v>36</v>
      </c>
      <c r="B14" s="26" t="s">
        <v>24</v>
      </c>
      <c r="C14" s="30" t="s">
        <v>50</v>
      </c>
      <c r="D14" s="15">
        <v>47</v>
      </c>
    </row>
    <row r="16" spans="1:4" x14ac:dyDescent="0.25">
      <c r="A16" s="82" t="s">
        <v>161</v>
      </c>
      <c r="B16" s="82"/>
      <c r="C16" s="82"/>
      <c r="D16" s="82"/>
    </row>
    <row r="17" spans="1:8" x14ac:dyDescent="0.25">
      <c r="A17" s="30" t="s">
        <v>55</v>
      </c>
      <c r="B17" s="30" t="s">
        <v>58</v>
      </c>
      <c r="C17" s="22" t="s">
        <v>61</v>
      </c>
      <c r="D17" s="84" t="s">
        <v>59</v>
      </c>
      <c r="E17" s="85"/>
      <c r="F17" s="85"/>
      <c r="G17" s="86"/>
      <c r="H17" s="83" t="s">
        <v>64</v>
      </c>
    </row>
    <row r="18" spans="1:8" x14ac:dyDescent="0.25">
      <c r="A18" s="30"/>
      <c r="B18" s="30"/>
      <c r="C18" s="30"/>
      <c r="D18" s="14" t="s">
        <v>60</v>
      </c>
      <c r="E18" s="14" t="s">
        <v>62</v>
      </c>
      <c r="F18" s="14" t="s">
        <v>63</v>
      </c>
      <c r="G18" s="14" t="s">
        <v>56</v>
      </c>
      <c r="H18" s="83"/>
    </row>
    <row r="19" spans="1:8" x14ac:dyDescent="0.25">
      <c r="A19" s="30">
        <v>1</v>
      </c>
      <c r="B19" s="14" t="s">
        <v>65</v>
      </c>
      <c r="C19" s="14">
        <f>jarak!D6*2</f>
        <v>98</v>
      </c>
      <c r="D19" s="16">
        <f>3000000/26</f>
        <v>115384.61538461539</v>
      </c>
      <c r="E19" s="16">
        <f>(C19/15)*7650</f>
        <v>49980</v>
      </c>
      <c r="F19" s="16">
        <v>20000</v>
      </c>
      <c r="G19" s="16">
        <v>100000</v>
      </c>
      <c r="H19" s="16">
        <f>SUM(D19:G19)</f>
        <v>285364.61538461538</v>
      </c>
    </row>
    <row r="20" spans="1:8" x14ac:dyDescent="0.25">
      <c r="A20" s="30">
        <v>2</v>
      </c>
      <c r="B20" s="14" t="s">
        <v>66</v>
      </c>
      <c r="C20" s="14">
        <f>jarak!D7*2</f>
        <v>88</v>
      </c>
      <c r="D20" s="16">
        <f t="shared" ref="D20:D28" si="0">3000000/26</f>
        <v>115384.61538461539</v>
      </c>
      <c r="E20" s="16">
        <f t="shared" ref="E20:E28" si="1">(C20/15)*7650</f>
        <v>44880</v>
      </c>
      <c r="F20" s="16">
        <v>20000</v>
      </c>
      <c r="G20" s="16">
        <v>100000</v>
      </c>
      <c r="H20" s="16">
        <f t="shared" ref="H20:H28" si="2">SUM(D20:G20)</f>
        <v>280264.61538461538</v>
      </c>
    </row>
    <row r="21" spans="1:8" x14ac:dyDescent="0.25">
      <c r="A21" s="30">
        <v>3</v>
      </c>
      <c r="B21" s="14" t="s">
        <v>67</v>
      </c>
      <c r="C21" s="14">
        <f>jarak!D8*2</f>
        <v>26</v>
      </c>
      <c r="D21" s="16">
        <f t="shared" si="0"/>
        <v>115384.61538461539</v>
      </c>
      <c r="E21" s="16">
        <f>(C21/15)*7650</f>
        <v>13260</v>
      </c>
      <c r="F21" s="16">
        <v>20000</v>
      </c>
      <c r="G21" s="16">
        <v>100000</v>
      </c>
      <c r="H21" s="16">
        <f t="shared" si="2"/>
        <v>248644.61538461538</v>
      </c>
    </row>
    <row r="22" spans="1:8" x14ac:dyDescent="0.25">
      <c r="A22" s="30">
        <v>4</v>
      </c>
      <c r="B22" s="14" t="s">
        <v>68</v>
      </c>
      <c r="C22" s="14">
        <f>jarak!D9*2</f>
        <v>20</v>
      </c>
      <c r="D22" s="16">
        <f t="shared" si="0"/>
        <v>115384.61538461539</v>
      </c>
      <c r="E22" s="16">
        <f t="shared" si="1"/>
        <v>10200</v>
      </c>
      <c r="F22" s="16">
        <v>20000</v>
      </c>
      <c r="G22" s="16">
        <v>100000</v>
      </c>
      <c r="H22" s="16">
        <f t="shared" si="2"/>
        <v>245584.61538461538</v>
      </c>
    </row>
    <row r="23" spans="1:8" x14ac:dyDescent="0.25">
      <c r="A23" s="30">
        <v>5</v>
      </c>
      <c r="B23" s="14" t="s">
        <v>69</v>
      </c>
      <c r="C23" s="14">
        <f>jarak!D10*2</f>
        <v>32</v>
      </c>
      <c r="D23" s="16">
        <f t="shared" si="0"/>
        <v>115384.61538461539</v>
      </c>
      <c r="E23" s="16">
        <f t="shared" si="1"/>
        <v>16320</v>
      </c>
      <c r="F23" s="16">
        <v>20000</v>
      </c>
      <c r="G23" s="16">
        <v>100000</v>
      </c>
      <c r="H23" s="16">
        <f t="shared" si="2"/>
        <v>251704.61538461538</v>
      </c>
    </row>
    <row r="24" spans="1:8" x14ac:dyDescent="0.25">
      <c r="A24" s="30">
        <v>6</v>
      </c>
      <c r="B24" s="14" t="s">
        <v>70</v>
      </c>
      <c r="C24" s="14">
        <f>jarak!D11*2</f>
        <v>236</v>
      </c>
      <c r="D24" s="16">
        <f t="shared" si="0"/>
        <v>115384.61538461539</v>
      </c>
      <c r="E24" s="16">
        <f t="shared" si="1"/>
        <v>120360</v>
      </c>
      <c r="F24" s="16">
        <v>20000</v>
      </c>
      <c r="G24" s="16">
        <v>150000</v>
      </c>
      <c r="H24" s="16">
        <f t="shared" si="2"/>
        <v>405744.61538461538</v>
      </c>
    </row>
    <row r="25" spans="1:8" x14ac:dyDescent="0.25">
      <c r="A25" s="30">
        <v>7</v>
      </c>
      <c r="B25" s="14" t="s">
        <v>71</v>
      </c>
      <c r="C25" s="14">
        <f>jarak!D12*2</f>
        <v>3.2</v>
      </c>
      <c r="D25" s="16">
        <f t="shared" si="0"/>
        <v>115384.61538461539</v>
      </c>
      <c r="E25" s="16">
        <f t="shared" si="1"/>
        <v>1632</v>
      </c>
      <c r="F25" s="16">
        <v>20000</v>
      </c>
      <c r="G25" s="16">
        <v>100000</v>
      </c>
      <c r="H25" s="16">
        <f t="shared" si="2"/>
        <v>237016.61538461538</v>
      </c>
    </row>
    <row r="26" spans="1:8" x14ac:dyDescent="0.25">
      <c r="A26" s="30">
        <v>8</v>
      </c>
      <c r="B26" s="14" t="s">
        <v>72</v>
      </c>
      <c r="C26" s="14">
        <f>jarak!D13*2</f>
        <v>13</v>
      </c>
      <c r="D26" s="16">
        <f t="shared" si="0"/>
        <v>115384.61538461539</v>
      </c>
      <c r="E26" s="16">
        <f t="shared" si="1"/>
        <v>6630</v>
      </c>
      <c r="F26" s="16">
        <v>20000</v>
      </c>
      <c r="G26" s="16">
        <v>150000</v>
      </c>
      <c r="H26" s="16">
        <f t="shared" si="2"/>
        <v>292014.61538461538</v>
      </c>
    </row>
    <row r="27" spans="1:8" x14ac:dyDescent="0.25">
      <c r="A27" s="30">
        <v>9</v>
      </c>
      <c r="B27" s="14" t="s">
        <v>73</v>
      </c>
      <c r="C27" s="14">
        <f>jarak!D14*2</f>
        <v>48</v>
      </c>
      <c r="D27" s="16">
        <f t="shared" si="0"/>
        <v>115384.61538461539</v>
      </c>
      <c r="E27" s="16">
        <f t="shared" si="1"/>
        <v>24480</v>
      </c>
      <c r="F27" s="16">
        <v>20000</v>
      </c>
      <c r="G27" s="16">
        <v>100000</v>
      </c>
      <c r="H27" s="16">
        <f t="shared" si="2"/>
        <v>259864.61538461538</v>
      </c>
    </row>
    <row r="28" spans="1:8" x14ac:dyDescent="0.25">
      <c r="A28" s="30">
        <v>10</v>
      </c>
      <c r="B28" s="14" t="s">
        <v>74</v>
      </c>
      <c r="C28" s="14">
        <f>jarak!D15*2</f>
        <v>94</v>
      </c>
      <c r="D28" s="16">
        <f t="shared" si="0"/>
        <v>115384.61538461539</v>
      </c>
      <c r="E28" s="16">
        <f t="shared" si="1"/>
        <v>47940</v>
      </c>
      <c r="F28" s="16">
        <v>20000</v>
      </c>
      <c r="G28" s="16">
        <v>100000</v>
      </c>
      <c r="H28" s="16">
        <f t="shared" si="2"/>
        <v>283324.61538461538</v>
      </c>
    </row>
    <row r="29" spans="1:8" x14ac:dyDescent="0.25">
      <c r="A29" s="84" t="s">
        <v>150</v>
      </c>
      <c r="B29" s="86"/>
      <c r="C29" s="40">
        <f>SUM(C19:C28)</f>
        <v>658.2</v>
      </c>
      <c r="D29" s="84" t="s">
        <v>149</v>
      </c>
      <c r="E29" s="85"/>
      <c r="F29" s="85"/>
      <c r="G29" s="86"/>
      <c r="H29" s="16">
        <f>SUM(H19:H28)</f>
        <v>2789528.1538461545</v>
      </c>
    </row>
  </sheetData>
  <mergeCells count="5">
    <mergeCell ref="A16:D16"/>
    <mergeCell ref="H17:H18"/>
    <mergeCell ref="D29:G29"/>
    <mergeCell ref="A29:B29"/>
    <mergeCell ref="D17:G17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1A68-2883-40A3-9670-81F67A080177}">
  <dimension ref="B1:K16"/>
  <sheetViews>
    <sheetView tabSelected="1" workbookViewId="0">
      <selection activeCell="I14" sqref="I14:J14"/>
    </sheetView>
  </sheetViews>
  <sheetFormatPr defaultRowHeight="15" x14ac:dyDescent="0.25"/>
  <sheetData>
    <row r="1" spans="2:11" ht="15.75" thickBot="1" x14ac:dyDescent="0.3"/>
    <row r="2" spans="2:11" ht="23.25" x14ac:dyDescent="0.35">
      <c r="B2" s="87" t="s">
        <v>165</v>
      </c>
      <c r="C2" s="88"/>
      <c r="D2" s="88"/>
      <c r="E2" s="88"/>
      <c r="F2" s="88"/>
      <c r="G2" s="88"/>
      <c r="H2" s="88"/>
      <c r="I2" s="88"/>
      <c r="J2" s="88"/>
      <c r="K2" s="89"/>
    </row>
    <row r="3" spans="2:11" x14ac:dyDescent="0.25">
      <c r="B3" s="47"/>
      <c r="K3" s="48"/>
    </row>
    <row r="4" spans="2:11" x14ac:dyDescent="0.25">
      <c r="B4" s="49" t="s">
        <v>166</v>
      </c>
      <c r="C4" s="50" t="s">
        <v>167</v>
      </c>
      <c r="D4" s="14"/>
      <c r="E4" s="14"/>
      <c r="F4" s="14"/>
      <c r="G4" s="14"/>
      <c r="K4" s="48"/>
    </row>
    <row r="5" spans="2:11" x14ac:dyDescent="0.25">
      <c r="B5" s="47"/>
      <c r="K5" s="48"/>
    </row>
    <row r="6" spans="2:11" ht="30" x14ac:dyDescent="0.25">
      <c r="B6" s="51" t="s">
        <v>168</v>
      </c>
      <c r="C6" s="22" t="s">
        <v>166</v>
      </c>
      <c r="D6" s="22" t="s">
        <v>169</v>
      </c>
      <c r="E6" s="22" t="s">
        <v>170</v>
      </c>
      <c r="F6" s="22" t="s">
        <v>171</v>
      </c>
      <c r="G6" s="22" t="s">
        <v>172</v>
      </c>
      <c r="H6" s="22" t="s">
        <v>173</v>
      </c>
      <c r="I6" s="22" t="s">
        <v>174</v>
      </c>
      <c r="J6" s="22" t="s">
        <v>175</v>
      </c>
      <c r="K6" s="52"/>
    </row>
    <row r="7" spans="2:11" x14ac:dyDescent="0.25">
      <c r="B7" s="49"/>
      <c r="C7" s="14"/>
      <c r="D7" s="14"/>
      <c r="E7" s="90" t="s">
        <v>176</v>
      </c>
      <c r="F7" s="14"/>
      <c r="G7" s="14"/>
      <c r="H7" s="14"/>
      <c r="I7" s="14"/>
      <c r="J7" s="14"/>
      <c r="K7" s="48"/>
    </row>
    <row r="8" spans="2:11" x14ac:dyDescent="0.25">
      <c r="B8" s="49"/>
      <c r="C8" s="14"/>
      <c r="D8" s="14"/>
      <c r="E8" s="91"/>
      <c r="F8" s="14"/>
      <c r="G8" s="14"/>
      <c r="H8" s="14"/>
      <c r="I8" s="14"/>
      <c r="J8" s="14"/>
      <c r="K8" s="48"/>
    </row>
    <row r="9" spans="2:11" x14ac:dyDescent="0.25">
      <c r="B9" s="49"/>
      <c r="C9" s="14"/>
      <c r="D9" s="14"/>
      <c r="E9" s="91"/>
      <c r="F9" s="14"/>
      <c r="G9" s="14"/>
      <c r="H9" s="14"/>
      <c r="I9" s="14"/>
      <c r="J9" s="14"/>
      <c r="K9" s="48"/>
    </row>
    <row r="10" spans="2:11" x14ac:dyDescent="0.25">
      <c r="B10" s="49"/>
      <c r="C10" s="14"/>
      <c r="D10" s="14"/>
      <c r="E10" s="91"/>
      <c r="F10" s="14"/>
      <c r="G10" s="14"/>
      <c r="H10" s="14"/>
      <c r="I10" s="14"/>
      <c r="J10" s="14"/>
      <c r="K10" s="48"/>
    </row>
    <row r="11" spans="2:11" x14ac:dyDescent="0.25">
      <c r="B11" s="49"/>
      <c r="C11" s="14"/>
      <c r="D11" s="14"/>
      <c r="E11" s="92"/>
      <c r="F11" s="14"/>
      <c r="G11" s="14"/>
      <c r="H11" s="14"/>
      <c r="I11" s="14"/>
      <c r="J11" s="14"/>
      <c r="K11" s="48"/>
    </row>
    <row r="12" spans="2:11" x14ac:dyDescent="0.25">
      <c r="B12" s="93" t="s">
        <v>177</v>
      </c>
      <c r="C12" s="85"/>
      <c r="D12" s="85"/>
      <c r="E12" s="85"/>
      <c r="F12" s="85"/>
      <c r="G12" s="85"/>
      <c r="H12" s="85"/>
      <c r="I12" s="86"/>
      <c r="J12" s="14"/>
      <c r="K12" s="48"/>
    </row>
    <row r="13" spans="2:11" x14ac:dyDescent="0.25">
      <c r="B13" s="47"/>
      <c r="K13" s="48"/>
    </row>
    <row r="14" spans="2:11" x14ac:dyDescent="0.25">
      <c r="B14" s="47"/>
      <c r="I14" s="94" t="s">
        <v>178</v>
      </c>
      <c r="J14" s="94"/>
      <c r="K14" s="48"/>
    </row>
    <row r="15" spans="2:11" x14ac:dyDescent="0.25">
      <c r="B15" s="47"/>
      <c r="K15" s="48"/>
    </row>
    <row r="16" spans="2:11" ht="15.75" thickBot="1" x14ac:dyDescent="0.3">
      <c r="B16" s="53"/>
      <c r="C16" s="54"/>
      <c r="D16" s="54"/>
      <c r="E16" s="54"/>
      <c r="F16" s="54"/>
      <c r="G16" s="54"/>
      <c r="H16" s="54"/>
      <c r="I16" s="54"/>
      <c r="J16" s="54"/>
      <c r="K16" s="55"/>
    </row>
  </sheetData>
  <mergeCells count="4">
    <mergeCell ref="B2:K2"/>
    <mergeCell ref="E7:E11"/>
    <mergeCell ref="B12:I12"/>
    <mergeCell ref="I14:J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F83A-22A8-4A9E-A4A0-964F4FE54140}">
  <dimension ref="B1:S61"/>
  <sheetViews>
    <sheetView view="pageLayout" topLeftCell="A30" zoomScale="96" zoomScaleNormal="100" zoomScalePageLayoutView="96" workbookViewId="0">
      <selection activeCell="E30" sqref="E30"/>
    </sheetView>
  </sheetViews>
  <sheetFormatPr defaultRowHeight="15" x14ac:dyDescent="0.25"/>
  <cols>
    <col min="4" max="4" width="34.28515625" customWidth="1"/>
    <col min="5" max="5" width="4.85546875" customWidth="1"/>
    <col min="6" max="6" width="5.140625" customWidth="1"/>
    <col min="7" max="7" width="4.5703125" customWidth="1"/>
    <col min="8" max="8" width="5" customWidth="1"/>
    <col min="9" max="9" width="4.85546875" customWidth="1"/>
    <col min="10" max="10" width="5.28515625" customWidth="1"/>
    <col min="11" max="11" width="4.85546875" customWidth="1"/>
    <col min="12" max="12" width="6.7109375" customWidth="1"/>
    <col min="13" max="13" width="4.85546875" customWidth="1"/>
    <col min="14" max="14" width="4.42578125" customWidth="1"/>
    <col min="15" max="15" width="4.7109375" customWidth="1"/>
    <col min="16" max="16" width="6" customWidth="1"/>
    <col min="17" max="17" width="5.28515625" customWidth="1"/>
    <col min="18" max="18" width="5.7109375" customWidth="1"/>
  </cols>
  <sheetData>
    <row r="1" spans="2:19" ht="15.75" thickBot="1" x14ac:dyDescent="0.3"/>
    <row r="2" spans="2:19" x14ac:dyDescent="0.25">
      <c r="B2" s="59"/>
      <c r="C2" s="95" t="s">
        <v>187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61"/>
    </row>
    <row r="3" spans="2:19" ht="15" customHeight="1" x14ac:dyDescent="0.25">
      <c r="B3" s="47"/>
      <c r="C3" s="103" t="s">
        <v>181</v>
      </c>
      <c r="D3" s="103" t="s">
        <v>88</v>
      </c>
      <c r="E3" s="104" t="s">
        <v>179</v>
      </c>
      <c r="F3" s="105"/>
      <c r="G3" s="105"/>
      <c r="H3" s="105"/>
      <c r="I3" s="105"/>
      <c r="J3" s="105"/>
      <c r="K3" s="105"/>
      <c r="L3" s="105"/>
      <c r="M3" s="105"/>
      <c r="N3" s="105"/>
      <c r="O3" s="106"/>
      <c r="P3" s="48"/>
      <c r="S3" t="s">
        <v>195</v>
      </c>
    </row>
    <row r="4" spans="2:19" x14ac:dyDescent="0.25">
      <c r="B4" s="47"/>
      <c r="C4" s="103"/>
      <c r="D4" s="103"/>
      <c r="E4" s="46" t="s">
        <v>57</v>
      </c>
      <c r="F4" s="17" t="s">
        <v>27</v>
      </c>
      <c r="G4" s="17" t="s">
        <v>28</v>
      </c>
      <c r="H4" s="17" t="s">
        <v>29</v>
      </c>
      <c r="I4" s="17" t="s">
        <v>30</v>
      </c>
      <c r="J4" s="17" t="s">
        <v>31</v>
      </c>
      <c r="K4" s="17" t="s">
        <v>32</v>
      </c>
      <c r="L4" s="17" t="s">
        <v>33</v>
      </c>
      <c r="M4" s="17" t="s">
        <v>34</v>
      </c>
      <c r="N4" s="17" t="s">
        <v>35</v>
      </c>
      <c r="O4" s="17" t="s">
        <v>36</v>
      </c>
      <c r="P4" s="48"/>
    </row>
    <row r="5" spans="2:19" x14ac:dyDescent="0.25">
      <c r="B5" s="47"/>
      <c r="C5" s="45" t="s">
        <v>57</v>
      </c>
      <c r="D5" s="14" t="s">
        <v>37</v>
      </c>
      <c r="E5" s="29">
        <v>0</v>
      </c>
      <c r="F5" s="15">
        <v>48</v>
      </c>
      <c r="G5" s="24">
        <v>44</v>
      </c>
      <c r="H5" s="24">
        <v>11</v>
      </c>
      <c r="I5" s="24">
        <v>7</v>
      </c>
      <c r="J5" s="24">
        <v>17</v>
      </c>
      <c r="K5" s="24">
        <v>119</v>
      </c>
      <c r="L5" s="24">
        <v>2</v>
      </c>
      <c r="M5" s="24">
        <v>7</v>
      </c>
      <c r="N5" s="24">
        <v>22</v>
      </c>
      <c r="O5" s="24">
        <v>49</v>
      </c>
      <c r="P5" s="48"/>
    </row>
    <row r="6" spans="2:19" x14ac:dyDescent="0.25">
      <c r="B6" s="47"/>
      <c r="C6" s="45" t="s">
        <v>27</v>
      </c>
      <c r="D6" s="14" t="s">
        <v>3</v>
      </c>
      <c r="E6" s="14">
        <v>48</v>
      </c>
      <c r="F6" s="15">
        <v>0</v>
      </c>
      <c r="G6" s="24">
        <v>75</v>
      </c>
      <c r="H6" s="24">
        <v>33</v>
      </c>
      <c r="I6" s="24">
        <v>43</v>
      </c>
      <c r="J6" s="24">
        <v>50</v>
      </c>
      <c r="K6" s="24">
        <v>150</v>
      </c>
      <c r="L6" s="24">
        <v>49</v>
      </c>
      <c r="M6" s="24">
        <v>47</v>
      </c>
      <c r="N6" s="24">
        <v>56</v>
      </c>
      <c r="O6" s="24">
        <v>80</v>
      </c>
      <c r="P6" s="48"/>
    </row>
    <row r="7" spans="2:19" x14ac:dyDescent="0.25">
      <c r="B7" s="47"/>
      <c r="C7" s="45" t="s">
        <v>28</v>
      </c>
      <c r="D7" s="14" t="s">
        <v>76</v>
      </c>
      <c r="E7" s="14">
        <v>44</v>
      </c>
      <c r="F7" s="24">
        <v>76</v>
      </c>
      <c r="G7" s="24">
        <v>0</v>
      </c>
      <c r="H7" s="24">
        <v>53</v>
      </c>
      <c r="I7" s="24">
        <v>46</v>
      </c>
      <c r="J7" s="24">
        <v>38</v>
      </c>
      <c r="K7" s="24">
        <v>93</v>
      </c>
      <c r="L7" s="24">
        <v>44</v>
      </c>
      <c r="M7" s="24">
        <v>38</v>
      </c>
      <c r="N7" s="24">
        <v>33</v>
      </c>
      <c r="O7" s="24">
        <v>23</v>
      </c>
      <c r="P7" s="48"/>
    </row>
    <row r="8" spans="2:19" x14ac:dyDescent="0.25">
      <c r="B8" s="47"/>
      <c r="C8" s="45" t="s">
        <v>29</v>
      </c>
      <c r="D8" s="14" t="s">
        <v>7</v>
      </c>
      <c r="E8" s="14">
        <v>11</v>
      </c>
      <c r="F8" s="24">
        <v>51</v>
      </c>
      <c r="G8" s="24">
        <v>31</v>
      </c>
      <c r="H8" s="24">
        <v>0</v>
      </c>
      <c r="I8" s="24">
        <v>13</v>
      </c>
      <c r="J8" s="24">
        <v>14</v>
      </c>
      <c r="K8" s="24">
        <v>106</v>
      </c>
      <c r="L8" s="24">
        <v>13</v>
      </c>
      <c r="M8" s="24">
        <v>8</v>
      </c>
      <c r="N8" s="24">
        <v>11</v>
      </c>
      <c r="O8" s="24">
        <v>36</v>
      </c>
      <c r="P8" s="48"/>
    </row>
    <row r="9" spans="2:19" x14ac:dyDescent="0.25">
      <c r="B9" s="47"/>
      <c r="C9" s="45" t="s">
        <v>30</v>
      </c>
      <c r="D9" s="14" t="s">
        <v>79</v>
      </c>
      <c r="E9" s="14">
        <v>7</v>
      </c>
      <c r="F9" s="24">
        <v>42</v>
      </c>
      <c r="G9" s="24">
        <v>45</v>
      </c>
      <c r="H9" s="24">
        <v>12</v>
      </c>
      <c r="I9" s="24">
        <v>0</v>
      </c>
      <c r="J9" s="24">
        <v>15</v>
      </c>
      <c r="K9" s="24">
        <v>120</v>
      </c>
      <c r="L9" s="24">
        <v>9</v>
      </c>
      <c r="M9" s="24">
        <v>8</v>
      </c>
      <c r="N9" s="24">
        <v>25</v>
      </c>
      <c r="O9" s="24">
        <v>50</v>
      </c>
      <c r="P9" s="48"/>
    </row>
    <row r="10" spans="2:19" x14ac:dyDescent="0.25">
      <c r="B10" s="47"/>
      <c r="C10" s="45" t="s">
        <v>31</v>
      </c>
      <c r="D10" s="14" t="s">
        <v>14</v>
      </c>
      <c r="E10" s="14">
        <v>17</v>
      </c>
      <c r="F10" s="24">
        <v>48</v>
      </c>
      <c r="G10" s="15">
        <v>37</v>
      </c>
      <c r="H10" s="15">
        <v>11</v>
      </c>
      <c r="I10" s="15">
        <v>14</v>
      </c>
      <c r="J10" s="24">
        <v>0</v>
      </c>
      <c r="K10" s="24">
        <v>112</v>
      </c>
      <c r="L10" s="24">
        <v>47</v>
      </c>
      <c r="M10" s="24">
        <v>13</v>
      </c>
      <c r="N10" s="24">
        <v>15</v>
      </c>
      <c r="O10" s="24">
        <v>41</v>
      </c>
      <c r="P10" s="48"/>
    </row>
    <row r="11" spans="2:19" x14ac:dyDescent="0.25">
      <c r="B11" s="47"/>
      <c r="C11" s="45" t="s">
        <v>32</v>
      </c>
      <c r="D11" s="14" t="s">
        <v>18</v>
      </c>
      <c r="E11" s="14">
        <v>128</v>
      </c>
      <c r="F11" s="24">
        <v>150</v>
      </c>
      <c r="G11" s="15">
        <v>92</v>
      </c>
      <c r="H11" s="15">
        <v>107</v>
      </c>
      <c r="I11" s="15">
        <v>119</v>
      </c>
      <c r="J11" s="24">
        <v>112</v>
      </c>
      <c r="K11" s="24">
        <v>0</v>
      </c>
      <c r="L11" s="15">
        <v>139</v>
      </c>
      <c r="M11" s="24">
        <v>133</v>
      </c>
      <c r="N11" s="24">
        <v>127</v>
      </c>
      <c r="O11" s="24">
        <v>71</v>
      </c>
      <c r="P11" s="48"/>
    </row>
    <row r="12" spans="2:19" x14ac:dyDescent="0.25">
      <c r="B12" s="47"/>
      <c r="C12" s="45" t="s">
        <v>33</v>
      </c>
      <c r="D12" s="14" t="s">
        <v>80</v>
      </c>
      <c r="E12" s="14">
        <v>2</v>
      </c>
      <c r="F12" s="24">
        <v>48</v>
      </c>
      <c r="G12" s="15">
        <v>44</v>
      </c>
      <c r="H12" s="15">
        <v>13</v>
      </c>
      <c r="I12" s="15">
        <v>7</v>
      </c>
      <c r="J12" s="24">
        <v>16</v>
      </c>
      <c r="K12" s="24">
        <v>119</v>
      </c>
      <c r="L12" s="24">
        <v>0</v>
      </c>
      <c r="M12" s="24">
        <v>6</v>
      </c>
      <c r="N12" s="24">
        <v>21</v>
      </c>
      <c r="O12" s="24">
        <v>49</v>
      </c>
      <c r="P12" s="48"/>
    </row>
    <row r="13" spans="2:19" x14ac:dyDescent="0.25">
      <c r="B13" s="47"/>
      <c r="C13" s="45" t="s">
        <v>34</v>
      </c>
      <c r="D13" s="14" t="s">
        <v>87</v>
      </c>
      <c r="E13" s="14">
        <v>6</v>
      </c>
      <c r="F13" s="24">
        <v>48</v>
      </c>
      <c r="G13" s="15">
        <v>38</v>
      </c>
      <c r="H13" s="15">
        <v>8</v>
      </c>
      <c r="I13" s="15">
        <v>8</v>
      </c>
      <c r="J13" s="24">
        <v>14</v>
      </c>
      <c r="K13" s="24">
        <v>113</v>
      </c>
      <c r="L13" s="15">
        <v>6</v>
      </c>
      <c r="M13" s="15">
        <v>0</v>
      </c>
      <c r="N13" s="24">
        <v>18</v>
      </c>
      <c r="O13" s="24">
        <v>43</v>
      </c>
      <c r="P13" s="48"/>
    </row>
    <row r="14" spans="2:19" x14ac:dyDescent="0.25">
      <c r="B14" s="47"/>
      <c r="C14" s="45" t="s">
        <v>35</v>
      </c>
      <c r="D14" s="14" t="s">
        <v>81</v>
      </c>
      <c r="E14" s="14">
        <v>22</v>
      </c>
      <c r="F14" s="24">
        <v>56</v>
      </c>
      <c r="G14" s="15">
        <v>35</v>
      </c>
      <c r="H14" s="15">
        <v>12</v>
      </c>
      <c r="I14" s="15">
        <v>25</v>
      </c>
      <c r="J14" s="24">
        <v>13</v>
      </c>
      <c r="K14" s="24">
        <v>47</v>
      </c>
      <c r="L14" s="24">
        <v>24</v>
      </c>
      <c r="M14" s="24">
        <v>18</v>
      </c>
      <c r="N14" s="24">
        <v>0</v>
      </c>
      <c r="O14" s="24">
        <v>39</v>
      </c>
      <c r="P14" s="48"/>
    </row>
    <row r="15" spans="2:19" x14ac:dyDescent="0.25">
      <c r="B15" s="47"/>
      <c r="C15" s="45" t="s">
        <v>36</v>
      </c>
      <c r="D15" s="14" t="s">
        <v>24</v>
      </c>
      <c r="E15" s="14">
        <v>49</v>
      </c>
      <c r="F15" s="15">
        <v>79</v>
      </c>
      <c r="G15" s="15">
        <v>21</v>
      </c>
      <c r="H15" s="15">
        <v>46</v>
      </c>
      <c r="I15" s="15">
        <v>48</v>
      </c>
      <c r="J15" s="24">
        <v>51</v>
      </c>
      <c r="K15" s="24">
        <v>33</v>
      </c>
      <c r="L15" s="15">
        <v>51</v>
      </c>
      <c r="M15" s="24">
        <v>43</v>
      </c>
      <c r="N15" s="24">
        <v>33</v>
      </c>
      <c r="O15" s="24">
        <v>0</v>
      </c>
      <c r="P15" s="48"/>
    </row>
    <row r="16" spans="2:19" ht="15.75" thickBot="1" x14ac:dyDescent="0.3">
      <c r="B16" s="47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8"/>
    </row>
    <row r="17" spans="2:19" ht="15.75" thickBot="1" x14ac:dyDescent="0.3">
      <c r="B17" s="47"/>
      <c r="C17" s="41"/>
      <c r="D17" s="41"/>
      <c r="E17" s="41"/>
      <c r="F17" s="41"/>
      <c r="G17" s="41"/>
      <c r="H17" s="41"/>
      <c r="I17" s="41"/>
      <c r="J17" s="41"/>
      <c r="K17" s="97" t="s">
        <v>186</v>
      </c>
      <c r="L17" s="98"/>
      <c r="M17" s="99"/>
      <c r="N17" s="41"/>
      <c r="O17" s="41"/>
      <c r="P17" s="48"/>
    </row>
    <row r="18" spans="2:19" ht="15.75" thickBot="1" x14ac:dyDescent="0.3">
      <c r="B18" s="53"/>
      <c r="C18" s="54"/>
      <c r="D18" s="54"/>
      <c r="E18" s="54"/>
      <c r="F18" s="54"/>
      <c r="G18" s="54"/>
      <c r="H18" s="54"/>
      <c r="I18" s="54"/>
      <c r="J18" s="54"/>
      <c r="K18" s="63"/>
      <c r="L18" s="63"/>
      <c r="M18" s="63"/>
      <c r="N18" s="54"/>
      <c r="O18" s="54"/>
      <c r="P18" s="55"/>
    </row>
    <row r="19" spans="2:19" ht="15.75" thickBot="1" x14ac:dyDescent="0.3">
      <c r="K19" s="62"/>
      <c r="L19" s="62"/>
      <c r="M19" s="62"/>
    </row>
    <row r="20" spans="2:19" x14ac:dyDescent="0.25">
      <c r="B20" s="59"/>
      <c r="C20" s="102" t="s">
        <v>162</v>
      </c>
      <c r="D20" s="102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1"/>
    </row>
    <row r="21" spans="2:19" x14ac:dyDescent="0.25">
      <c r="B21" s="47"/>
      <c r="C21" s="100" t="s">
        <v>182</v>
      </c>
      <c r="D21" s="100" t="s">
        <v>88</v>
      </c>
      <c r="E21" s="84" t="s">
        <v>180</v>
      </c>
      <c r="F21" s="85"/>
      <c r="G21" s="85"/>
      <c r="H21" s="85"/>
      <c r="I21" s="85"/>
      <c r="J21" s="85"/>
      <c r="K21" s="85"/>
      <c r="L21" s="85"/>
      <c r="M21" s="85"/>
      <c r="N21" s="86"/>
      <c r="O21" s="48"/>
      <c r="P21" t="s">
        <v>103</v>
      </c>
      <c r="Q21" t="s">
        <v>116</v>
      </c>
      <c r="R21" t="s">
        <v>127</v>
      </c>
      <c r="S21" t="s">
        <v>140</v>
      </c>
    </row>
    <row r="22" spans="2:19" x14ac:dyDescent="0.25">
      <c r="B22" s="47"/>
      <c r="C22" s="101"/>
      <c r="D22" s="101"/>
      <c r="E22" s="14" t="s">
        <v>27</v>
      </c>
      <c r="F22" s="14" t="s">
        <v>28</v>
      </c>
      <c r="G22" s="14" t="s">
        <v>29</v>
      </c>
      <c r="H22" s="14" t="s">
        <v>30</v>
      </c>
      <c r="I22" s="14" t="s">
        <v>31</v>
      </c>
      <c r="J22" s="14" t="s">
        <v>32</v>
      </c>
      <c r="K22" s="14" t="s">
        <v>33</v>
      </c>
      <c r="L22" s="14" t="s">
        <v>34</v>
      </c>
      <c r="M22" s="14" t="s">
        <v>35</v>
      </c>
      <c r="N22" s="14" t="s">
        <v>36</v>
      </c>
      <c r="O22" s="48"/>
      <c r="P22" t="s">
        <v>104</v>
      </c>
      <c r="Q22" t="s">
        <v>117</v>
      </c>
      <c r="R22" t="s">
        <v>128</v>
      </c>
      <c r="S22" t="s">
        <v>141</v>
      </c>
    </row>
    <row r="23" spans="2:19" x14ac:dyDescent="0.25">
      <c r="B23" s="47"/>
      <c r="C23" s="14" t="s">
        <v>27</v>
      </c>
      <c r="D23" s="14" t="s">
        <v>3</v>
      </c>
      <c r="E23" s="14">
        <v>0</v>
      </c>
      <c r="F23" s="14"/>
      <c r="G23" s="14"/>
      <c r="H23" s="14"/>
      <c r="I23" s="14"/>
      <c r="J23" s="14"/>
      <c r="K23" s="14"/>
      <c r="L23" s="14"/>
      <c r="M23" s="14"/>
      <c r="N23" s="14"/>
      <c r="O23" s="48"/>
      <c r="P23" t="s">
        <v>105</v>
      </c>
      <c r="Q23" t="s">
        <v>114</v>
      </c>
      <c r="R23" t="s">
        <v>129</v>
      </c>
      <c r="S23" t="s">
        <v>142</v>
      </c>
    </row>
    <row r="24" spans="2:19" x14ac:dyDescent="0.25">
      <c r="B24" s="47"/>
      <c r="C24" s="14" t="s">
        <v>28</v>
      </c>
      <c r="D24" s="14" t="s">
        <v>76</v>
      </c>
      <c r="E24" s="14">
        <f>E6+E7-F7</f>
        <v>16</v>
      </c>
      <c r="F24" s="14">
        <v>0</v>
      </c>
      <c r="G24" s="14"/>
      <c r="H24" s="14"/>
      <c r="I24" s="14"/>
      <c r="J24" s="14"/>
      <c r="K24" s="14"/>
      <c r="L24" s="14"/>
      <c r="M24" s="14"/>
      <c r="N24" s="14"/>
      <c r="O24" s="48"/>
      <c r="P24" t="s">
        <v>106</v>
      </c>
      <c r="Q24" t="s">
        <v>118</v>
      </c>
      <c r="R24" t="s">
        <v>130</v>
      </c>
      <c r="S24" t="s">
        <v>143</v>
      </c>
    </row>
    <row r="25" spans="2:19" x14ac:dyDescent="0.25">
      <c r="B25" s="47"/>
      <c r="C25" s="14" t="s">
        <v>29</v>
      </c>
      <c r="D25" s="14" t="s">
        <v>7</v>
      </c>
      <c r="E25" s="14">
        <f>E6+E8-F8</f>
        <v>8</v>
      </c>
      <c r="F25" s="14">
        <f>E7+E8-G8</f>
        <v>24</v>
      </c>
      <c r="G25" s="14">
        <v>0</v>
      </c>
      <c r="H25" s="14"/>
      <c r="I25" s="14"/>
      <c r="J25" s="14"/>
      <c r="K25" s="14"/>
      <c r="L25" s="14"/>
      <c r="M25" s="14"/>
      <c r="N25" s="14"/>
      <c r="O25" s="48"/>
      <c r="P25" t="s">
        <v>107</v>
      </c>
      <c r="Q25" t="s">
        <v>119</v>
      </c>
      <c r="R25" t="s">
        <v>131</v>
      </c>
      <c r="S25" t="s">
        <v>144</v>
      </c>
    </row>
    <row r="26" spans="2:19" x14ac:dyDescent="0.25">
      <c r="B26" s="47"/>
      <c r="C26" s="14" t="s">
        <v>30</v>
      </c>
      <c r="D26" s="14" t="s">
        <v>79</v>
      </c>
      <c r="E26" s="14">
        <f>E6+E9-F9</f>
        <v>13</v>
      </c>
      <c r="F26" s="14">
        <f>E7+E9-G9</f>
        <v>6</v>
      </c>
      <c r="G26" s="14">
        <f>E8+E9-H9</f>
        <v>6</v>
      </c>
      <c r="H26" s="14">
        <v>0</v>
      </c>
      <c r="I26" s="14"/>
      <c r="J26" s="14"/>
      <c r="K26" s="14"/>
      <c r="L26" s="14"/>
      <c r="M26" s="14"/>
      <c r="N26" s="14"/>
      <c r="O26" s="48"/>
      <c r="P26" t="s">
        <v>108</v>
      </c>
      <c r="Q26" t="s">
        <v>120</v>
      </c>
      <c r="R26" t="s">
        <v>132</v>
      </c>
      <c r="S26" t="s">
        <v>145</v>
      </c>
    </row>
    <row r="27" spans="2:19" x14ac:dyDescent="0.25">
      <c r="B27" s="47"/>
      <c r="C27" s="14" t="s">
        <v>31</v>
      </c>
      <c r="D27" s="14" t="s">
        <v>14</v>
      </c>
      <c r="E27" s="14">
        <f>E6+E10-F10</f>
        <v>17</v>
      </c>
      <c r="F27" s="14">
        <f>E7+E10-G10</f>
        <v>24</v>
      </c>
      <c r="G27" s="14">
        <f>E8+E10-H10</f>
        <v>17</v>
      </c>
      <c r="H27" s="14">
        <f>E9+E10-I10</f>
        <v>10</v>
      </c>
      <c r="I27" s="14">
        <v>0</v>
      </c>
      <c r="J27" s="14"/>
      <c r="K27" s="14"/>
      <c r="L27" s="14"/>
      <c r="M27" s="14"/>
      <c r="N27" s="14"/>
      <c r="O27" s="48"/>
      <c r="P27" t="s">
        <v>109</v>
      </c>
      <c r="Q27" t="s">
        <v>121</v>
      </c>
      <c r="R27" t="s">
        <v>133</v>
      </c>
      <c r="S27" t="s">
        <v>135</v>
      </c>
    </row>
    <row r="28" spans="2:19" x14ac:dyDescent="0.25">
      <c r="B28" s="47"/>
      <c r="C28" s="14" t="s">
        <v>32</v>
      </c>
      <c r="D28" s="14" t="s">
        <v>18</v>
      </c>
      <c r="E28" s="14">
        <f>E6+E11-F11</f>
        <v>26</v>
      </c>
      <c r="F28" s="14">
        <f>E7+E11-G11</f>
        <v>80</v>
      </c>
      <c r="G28" s="14">
        <f>E8+E11-H11</f>
        <v>32</v>
      </c>
      <c r="H28" s="14">
        <f>E9+E11-I11</f>
        <v>16</v>
      </c>
      <c r="I28" s="14">
        <f>E10+E11-J11</f>
        <v>33</v>
      </c>
      <c r="J28" s="14">
        <v>0</v>
      </c>
      <c r="K28" s="14"/>
      <c r="L28" s="14"/>
      <c r="M28" s="14"/>
      <c r="N28" s="14"/>
      <c r="O28" s="48"/>
      <c r="P28" t="s">
        <v>110</v>
      </c>
      <c r="Q28" t="s">
        <v>122</v>
      </c>
      <c r="R28" t="s">
        <v>136</v>
      </c>
    </row>
    <row r="29" spans="2:19" x14ac:dyDescent="0.25">
      <c r="B29" s="47"/>
      <c r="C29" s="14" t="s">
        <v>33</v>
      </c>
      <c r="D29" s="14" t="s">
        <v>80</v>
      </c>
      <c r="E29" s="14">
        <f>E6+E12-F12</f>
        <v>2</v>
      </c>
      <c r="F29" s="14">
        <f>E7+E12-G12</f>
        <v>2</v>
      </c>
      <c r="G29" s="14">
        <f t="shared" ref="G29" si="0">E11+E12-H12</f>
        <v>117</v>
      </c>
      <c r="H29" s="14">
        <f>E9+E12-I12</f>
        <v>2</v>
      </c>
      <c r="I29" s="14">
        <f>E10+E12-J12</f>
        <v>3</v>
      </c>
      <c r="J29" s="14">
        <f>E11+E12-K12</f>
        <v>11</v>
      </c>
      <c r="K29" s="14">
        <v>0</v>
      </c>
      <c r="L29" s="14"/>
      <c r="M29" s="14"/>
      <c r="N29" s="14"/>
      <c r="O29" s="48"/>
      <c r="P29" t="s">
        <v>111</v>
      </c>
      <c r="Q29" t="s">
        <v>123</v>
      </c>
      <c r="R29" t="s">
        <v>137</v>
      </c>
    </row>
    <row r="30" spans="2:19" x14ac:dyDescent="0.25">
      <c r="B30" s="47"/>
      <c r="C30" s="14" t="s">
        <v>34</v>
      </c>
      <c r="D30" s="14" t="s">
        <v>87</v>
      </c>
      <c r="E30" s="14">
        <f>E6+E13-F13</f>
        <v>6</v>
      </c>
      <c r="F30" s="14">
        <f>E7+E13-G13</f>
        <v>12</v>
      </c>
      <c r="G30" s="14">
        <f>E8+E13-H13</f>
        <v>9</v>
      </c>
      <c r="H30" s="14">
        <f>E9+E13-I13</f>
        <v>5</v>
      </c>
      <c r="I30" s="14">
        <f>E10+E13-J13</f>
        <v>9</v>
      </c>
      <c r="J30" s="14">
        <f>E11+E13-K13</f>
        <v>21</v>
      </c>
      <c r="K30" s="14">
        <f>E12+E13-L13</f>
        <v>2</v>
      </c>
      <c r="L30" s="14">
        <v>0</v>
      </c>
      <c r="M30" s="14"/>
      <c r="N30" s="14"/>
      <c r="O30" s="48"/>
      <c r="P30" t="s">
        <v>112</v>
      </c>
      <c r="Q30" t="s">
        <v>124</v>
      </c>
      <c r="R30" t="s">
        <v>134</v>
      </c>
    </row>
    <row r="31" spans="2:19" x14ac:dyDescent="0.25">
      <c r="B31" s="47"/>
      <c r="C31" s="14" t="s">
        <v>35</v>
      </c>
      <c r="D31" s="14" t="s">
        <v>81</v>
      </c>
      <c r="E31" s="14">
        <f>E6+E14-F14</f>
        <v>14</v>
      </c>
      <c r="F31" s="14">
        <f>E7+E14-G14</f>
        <v>31</v>
      </c>
      <c r="G31" s="14">
        <f>E8+E14-H14</f>
        <v>21</v>
      </c>
      <c r="H31" s="14">
        <f>E9+E14-I14</f>
        <v>4</v>
      </c>
      <c r="I31" s="14">
        <f>E10+E14-J14</f>
        <v>26</v>
      </c>
      <c r="J31" s="14">
        <f>E11+E14-K14</f>
        <v>103</v>
      </c>
      <c r="K31" s="14">
        <f>E12+E14-L14</f>
        <v>0</v>
      </c>
      <c r="L31" s="14">
        <f>E13+E14-M14</f>
        <v>10</v>
      </c>
      <c r="M31" s="14">
        <v>0</v>
      </c>
      <c r="N31" s="14"/>
      <c r="O31" s="48"/>
      <c r="P31" t="s">
        <v>113</v>
      </c>
      <c r="Q31" t="s">
        <v>125</v>
      </c>
      <c r="R31" t="s">
        <v>138</v>
      </c>
    </row>
    <row r="32" spans="2:19" ht="15.75" thickBot="1" x14ac:dyDescent="0.3">
      <c r="B32" s="47"/>
      <c r="C32" s="14" t="s">
        <v>36</v>
      </c>
      <c r="D32" s="14" t="s">
        <v>24</v>
      </c>
      <c r="E32" s="14">
        <f>E6+E15-F15</f>
        <v>18</v>
      </c>
      <c r="F32" s="14">
        <f>E7+E15-G15</f>
        <v>72</v>
      </c>
      <c r="G32" s="14">
        <f>E8+E15-H15</f>
        <v>14</v>
      </c>
      <c r="H32" s="14">
        <f>E9+E15-I15</f>
        <v>8</v>
      </c>
      <c r="I32" s="14">
        <f>E10+E15-J15</f>
        <v>15</v>
      </c>
      <c r="J32" s="14">
        <f>E11+E15-K15</f>
        <v>144</v>
      </c>
      <c r="K32" s="14">
        <f>E12+E15-L15</f>
        <v>0</v>
      </c>
      <c r="L32" s="14">
        <f>E13+E15-M15</f>
        <v>12</v>
      </c>
      <c r="M32" s="64">
        <f>E14+E15-N15</f>
        <v>38</v>
      </c>
      <c r="N32" s="14">
        <v>0</v>
      </c>
      <c r="O32" s="48"/>
      <c r="P32" t="s">
        <v>115</v>
      </c>
      <c r="Q32" t="s">
        <v>126</v>
      </c>
      <c r="R32" t="s">
        <v>139</v>
      </c>
    </row>
    <row r="33" spans="2:15" ht="15.75" thickBot="1" x14ac:dyDescent="0.3">
      <c r="B33" s="53"/>
      <c r="C33" s="54"/>
      <c r="D33" s="54"/>
      <c r="E33" s="54"/>
      <c r="F33" s="54"/>
      <c r="G33" s="54"/>
      <c r="H33" s="54"/>
      <c r="I33" s="54"/>
      <c r="J33" s="14"/>
      <c r="K33" s="97" t="s">
        <v>188</v>
      </c>
      <c r="L33" s="98"/>
      <c r="M33" s="99"/>
      <c r="N33" s="54"/>
      <c r="O33" s="55"/>
    </row>
    <row r="34" spans="2:15" x14ac:dyDescent="0.25">
      <c r="D34" s="96" t="s">
        <v>183</v>
      </c>
      <c r="E34" s="96"/>
      <c r="F34" s="96"/>
      <c r="J34" s="14" t="e">
        <f t="shared" ref="J34:J35" si="1">J16+J17-K17</f>
        <v>#VALUE!</v>
      </c>
    </row>
    <row r="35" spans="2:15" x14ac:dyDescent="0.25">
      <c r="D35" t="s">
        <v>146</v>
      </c>
      <c r="J35" s="14">
        <f t="shared" si="1"/>
        <v>0</v>
      </c>
    </row>
    <row r="39" spans="2:15" x14ac:dyDescent="0.25">
      <c r="D39">
        <v>144</v>
      </c>
      <c r="E39" t="s">
        <v>196</v>
      </c>
      <c r="F39">
        <v>13</v>
      </c>
      <c r="G39" t="s">
        <v>110</v>
      </c>
    </row>
    <row r="40" spans="2:15" x14ac:dyDescent="0.25">
      <c r="D40">
        <v>117</v>
      </c>
      <c r="E40" t="s">
        <v>104</v>
      </c>
      <c r="F40">
        <v>12</v>
      </c>
      <c r="G40" t="s">
        <v>145</v>
      </c>
    </row>
    <row r="41" spans="2:15" x14ac:dyDescent="0.25">
      <c r="D41">
        <v>103</v>
      </c>
      <c r="E41" t="s">
        <v>141</v>
      </c>
      <c r="F41">
        <v>12</v>
      </c>
      <c r="G41" t="s">
        <v>115</v>
      </c>
    </row>
    <row r="42" spans="2:15" x14ac:dyDescent="0.25">
      <c r="D42">
        <v>80</v>
      </c>
      <c r="E42" t="s">
        <v>109</v>
      </c>
      <c r="F42">
        <v>11</v>
      </c>
      <c r="G42" t="s">
        <v>125</v>
      </c>
    </row>
    <row r="43" spans="2:15" x14ac:dyDescent="0.25">
      <c r="D43">
        <v>72</v>
      </c>
      <c r="E43" t="s">
        <v>197</v>
      </c>
      <c r="F43">
        <v>10</v>
      </c>
      <c r="G43" t="s">
        <v>126</v>
      </c>
    </row>
    <row r="44" spans="2:15" x14ac:dyDescent="0.25">
      <c r="D44">
        <v>38</v>
      </c>
      <c r="E44" t="s">
        <v>113</v>
      </c>
      <c r="F44">
        <v>10</v>
      </c>
      <c r="G44" t="s">
        <v>127</v>
      </c>
    </row>
    <row r="45" spans="2:15" x14ac:dyDescent="0.25">
      <c r="D45">
        <v>33</v>
      </c>
      <c r="E45" t="s">
        <v>198</v>
      </c>
      <c r="F45">
        <v>9</v>
      </c>
      <c r="G45" t="s">
        <v>133</v>
      </c>
    </row>
    <row r="46" spans="2:15" x14ac:dyDescent="0.25">
      <c r="D46">
        <v>32</v>
      </c>
      <c r="E46" t="s">
        <v>111</v>
      </c>
      <c r="F46">
        <v>9</v>
      </c>
      <c r="G46" t="s">
        <v>134</v>
      </c>
    </row>
    <row r="47" spans="2:15" x14ac:dyDescent="0.25">
      <c r="D47">
        <v>31</v>
      </c>
      <c r="E47" t="s">
        <v>138</v>
      </c>
      <c r="F47">
        <v>8</v>
      </c>
      <c r="G47" t="s">
        <v>129</v>
      </c>
      <c r="M47">
        <v>38</v>
      </c>
    </row>
    <row r="48" spans="2:15" x14ac:dyDescent="0.25">
      <c r="D48">
        <v>26</v>
      </c>
      <c r="E48" t="s">
        <v>137</v>
      </c>
      <c r="F48">
        <v>8</v>
      </c>
      <c r="G48" t="s">
        <v>199</v>
      </c>
    </row>
    <row r="49" spans="4:7" x14ac:dyDescent="0.25">
      <c r="D49">
        <v>26</v>
      </c>
      <c r="E49" t="s">
        <v>123</v>
      </c>
      <c r="F49">
        <v>6</v>
      </c>
      <c r="G49" t="s">
        <v>143</v>
      </c>
    </row>
    <row r="50" spans="4:7" x14ac:dyDescent="0.25">
      <c r="D50">
        <v>24</v>
      </c>
      <c r="E50" t="s">
        <v>140</v>
      </c>
      <c r="F50">
        <v>6</v>
      </c>
      <c r="G50" t="s">
        <v>128</v>
      </c>
    </row>
    <row r="51" spans="4:7" x14ac:dyDescent="0.25">
      <c r="D51">
        <v>24</v>
      </c>
      <c r="E51" t="s">
        <v>114</v>
      </c>
      <c r="F51">
        <v>6</v>
      </c>
      <c r="G51" t="s">
        <v>108</v>
      </c>
    </row>
    <row r="52" spans="4:7" x14ac:dyDescent="0.25">
      <c r="D52">
        <v>21</v>
      </c>
      <c r="E52" t="s">
        <v>121</v>
      </c>
      <c r="F52">
        <v>5</v>
      </c>
      <c r="G52" t="s">
        <v>136</v>
      </c>
    </row>
    <row r="53" spans="4:7" x14ac:dyDescent="0.25">
      <c r="D53">
        <v>21</v>
      </c>
      <c r="E53" t="s">
        <v>135</v>
      </c>
      <c r="F53">
        <v>4</v>
      </c>
      <c r="G53" t="s">
        <v>131</v>
      </c>
    </row>
    <row r="54" spans="4:7" x14ac:dyDescent="0.25">
      <c r="D54">
        <v>18</v>
      </c>
      <c r="E54" t="s">
        <v>139</v>
      </c>
      <c r="F54">
        <v>3</v>
      </c>
      <c r="G54" t="s">
        <v>105</v>
      </c>
    </row>
    <row r="55" spans="4:7" x14ac:dyDescent="0.25">
      <c r="D55">
        <v>17</v>
      </c>
      <c r="E55" t="s">
        <v>142</v>
      </c>
      <c r="F55">
        <v>2</v>
      </c>
      <c r="G55" t="s">
        <v>107</v>
      </c>
    </row>
    <row r="56" spans="4:7" x14ac:dyDescent="0.25">
      <c r="D56">
        <v>17</v>
      </c>
      <c r="E56" t="s">
        <v>124</v>
      </c>
      <c r="F56">
        <v>2</v>
      </c>
      <c r="G56" t="s">
        <v>106</v>
      </c>
    </row>
    <row r="57" spans="4:7" x14ac:dyDescent="0.25">
      <c r="D57">
        <v>16</v>
      </c>
      <c r="E57" t="s">
        <v>122</v>
      </c>
      <c r="F57">
        <v>2</v>
      </c>
      <c r="G57" t="s">
        <v>103</v>
      </c>
    </row>
    <row r="58" spans="4:7" x14ac:dyDescent="0.25">
      <c r="D58">
        <v>16</v>
      </c>
      <c r="E58" t="s">
        <v>116</v>
      </c>
      <c r="F58">
        <v>2</v>
      </c>
      <c r="G58" t="s">
        <v>132</v>
      </c>
    </row>
    <row r="59" spans="4:7" x14ac:dyDescent="0.25">
      <c r="D59">
        <v>15</v>
      </c>
      <c r="E59" t="s">
        <v>119</v>
      </c>
      <c r="F59">
        <v>0</v>
      </c>
      <c r="G59" t="s">
        <v>130</v>
      </c>
    </row>
    <row r="60" spans="4:7" x14ac:dyDescent="0.25">
      <c r="D60">
        <v>14</v>
      </c>
      <c r="E60" t="s">
        <v>144</v>
      </c>
      <c r="F60">
        <v>0</v>
      </c>
      <c r="G60" t="s">
        <v>120</v>
      </c>
    </row>
    <row r="61" spans="4:7" x14ac:dyDescent="0.25">
      <c r="D61">
        <v>14</v>
      </c>
      <c r="E61" t="s">
        <v>117</v>
      </c>
    </row>
  </sheetData>
  <sortState xmlns:xlrd2="http://schemas.microsoft.com/office/spreadsheetml/2017/richdata2" ref="E39:E83">
    <sortCondition descending="1" ref="E83"/>
  </sortState>
  <mergeCells count="11">
    <mergeCell ref="C2:O2"/>
    <mergeCell ref="D34:F34"/>
    <mergeCell ref="K33:M33"/>
    <mergeCell ref="C21:C22"/>
    <mergeCell ref="D21:D22"/>
    <mergeCell ref="E21:N21"/>
    <mergeCell ref="C20:D20"/>
    <mergeCell ref="C3:C4"/>
    <mergeCell ref="D3:D4"/>
    <mergeCell ref="E3:O3"/>
    <mergeCell ref="K17:M17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E03B-46DB-4CA8-AA0F-0EB4A44BC563}">
  <dimension ref="A2:O20"/>
  <sheetViews>
    <sheetView topLeftCell="A2" zoomScaleNormal="100" workbookViewId="0">
      <selection activeCell="C5" sqref="C5"/>
    </sheetView>
  </sheetViews>
  <sheetFormatPr defaultRowHeight="15" x14ac:dyDescent="0.25"/>
  <cols>
    <col min="2" max="2" width="3.28515625" hidden="1" customWidth="1"/>
  </cols>
  <sheetData>
    <row r="2" spans="1:15" ht="15" customHeight="1" x14ac:dyDescent="0.25">
      <c r="A2" s="103" t="s">
        <v>26</v>
      </c>
      <c r="B2" s="103" t="s">
        <v>88</v>
      </c>
      <c r="C2" s="105"/>
      <c r="D2" s="105"/>
      <c r="E2" s="105"/>
      <c r="F2" s="105"/>
      <c r="G2" s="105"/>
      <c r="H2" s="105"/>
      <c r="I2" s="105"/>
      <c r="J2" s="105"/>
      <c r="K2" s="105"/>
      <c r="L2" s="106"/>
      <c r="M2" t="s">
        <v>103</v>
      </c>
      <c r="N2" t="s">
        <v>116</v>
      </c>
      <c r="O2" t="s">
        <v>127</v>
      </c>
    </row>
    <row r="3" spans="1:15" x14ac:dyDescent="0.25">
      <c r="A3" s="103"/>
      <c r="B3" s="103"/>
      <c r="C3" s="15" t="s">
        <v>27</v>
      </c>
      <c r="D3" s="15" t="s">
        <v>28</v>
      </c>
      <c r="E3" s="15" t="s">
        <v>29</v>
      </c>
      <c r="F3" s="15" t="s">
        <v>30</v>
      </c>
      <c r="G3" s="15" t="s">
        <v>31</v>
      </c>
      <c r="H3" s="15" t="s">
        <v>32</v>
      </c>
      <c r="I3" s="15" t="s">
        <v>33</v>
      </c>
      <c r="J3" s="15" t="s">
        <v>34</v>
      </c>
      <c r="K3" s="15" t="s">
        <v>35</v>
      </c>
      <c r="L3" s="15" t="s">
        <v>36</v>
      </c>
      <c r="M3" t="s">
        <v>104</v>
      </c>
      <c r="N3" t="s">
        <v>117</v>
      </c>
      <c r="O3" t="s">
        <v>128</v>
      </c>
    </row>
    <row r="4" spans="1:15" x14ac:dyDescent="0.25">
      <c r="A4" s="20" t="s">
        <v>27</v>
      </c>
      <c r="B4" s="14" t="s">
        <v>3</v>
      </c>
      <c r="C4" s="15">
        <v>0</v>
      </c>
      <c r="D4" s="24"/>
      <c r="E4" s="24"/>
      <c r="F4" s="24"/>
      <c r="G4" s="24"/>
      <c r="H4" s="24"/>
      <c r="I4" s="24"/>
      <c r="J4" s="24"/>
      <c r="K4" s="24"/>
      <c r="L4" s="24"/>
      <c r="M4" t="s">
        <v>105</v>
      </c>
      <c r="N4" t="s">
        <v>114</v>
      </c>
      <c r="O4" t="s">
        <v>129</v>
      </c>
    </row>
    <row r="5" spans="1:15" x14ac:dyDescent="0.25">
      <c r="A5" s="20" t="s">
        <v>28</v>
      </c>
      <c r="B5" s="14" t="s">
        <v>76</v>
      </c>
      <c r="C5" s="14">
        <f>'Matrix jarak'!E6+'Matrix jarak'!E7-'Matrix jarak'!F7</f>
        <v>16</v>
      </c>
      <c r="D5" s="24">
        <v>0</v>
      </c>
      <c r="E5" s="24"/>
      <c r="F5" s="24"/>
      <c r="G5" s="24"/>
      <c r="H5" s="24"/>
      <c r="I5" s="24"/>
      <c r="J5" s="24"/>
      <c r="K5" s="24"/>
      <c r="L5" s="24"/>
      <c r="M5" t="s">
        <v>106</v>
      </c>
      <c r="N5" t="s">
        <v>118</v>
      </c>
      <c r="O5" t="s">
        <v>130</v>
      </c>
    </row>
    <row r="6" spans="1:15" x14ac:dyDescent="0.25">
      <c r="A6" s="20" t="s">
        <v>29</v>
      </c>
      <c r="B6" s="14" t="s">
        <v>7</v>
      </c>
      <c r="C6" s="14">
        <f>'Matrix jarak'!E7+'Matrix jarak'!E8-'Matrix jarak'!F8</f>
        <v>4</v>
      </c>
      <c r="D6" s="14">
        <f>'Matrix jarak'!E7+'Matrix jarak'!E8-'Matrix jarak'!G8</f>
        <v>24</v>
      </c>
      <c r="E6" s="24">
        <v>0</v>
      </c>
      <c r="F6" s="24"/>
      <c r="G6" s="24"/>
      <c r="H6" s="24"/>
      <c r="I6" s="24"/>
      <c r="J6" s="24"/>
      <c r="K6" s="24"/>
      <c r="L6" s="24"/>
      <c r="M6" t="s">
        <v>107</v>
      </c>
      <c r="N6" t="s">
        <v>119</v>
      </c>
      <c r="O6" t="s">
        <v>131</v>
      </c>
    </row>
    <row r="7" spans="1:15" x14ac:dyDescent="0.25">
      <c r="A7" s="20" t="s">
        <v>30</v>
      </c>
      <c r="B7" s="14" t="s">
        <v>79</v>
      </c>
      <c r="C7" s="69">
        <f>'Matrix jarak'!E8+'Matrix jarak'!E9-'Matrix jarak'!F9</f>
        <v>-24</v>
      </c>
      <c r="D7" s="69">
        <f>'Matrix jarak'!E8+'Matrix jarak'!E9-'Matrix jarak'!G9</f>
        <v>-27</v>
      </c>
      <c r="E7" s="69">
        <f>'Matrix jarak'!E8+'Matrix jarak'!E9-'Matrix jarak'!H9</f>
        <v>6</v>
      </c>
      <c r="F7" s="24">
        <v>0</v>
      </c>
      <c r="G7" s="24"/>
      <c r="H7" s="24"/>
      <c r="I7" s="24"/>
      <c r="J7" s="24"/>
      <c r="K7" s="24"/>
      <c r="L7" s="24"/>
      <c r="M7" t="s">
        <v>108</v>
      </c>
      <c r="N7" t="s">
        <v>120</v>
      </c>
      <c r="O7" t="s">
        <v>132</v>
      </c>
    </row>
    <row r="8" spans="1:15" x14ac:dyDescent="0.25">
      <c r="A8" s="20" t="s">
        <v>31</v>
      </c>
      <c r="B8" s="14" t="s">
        <v>14</v>
      </c>
      <c r="C8" s="14">
        <f>'Matrix jarak'!E9+'Matrix jarak'!E10-'Matrix jarak'!F10</f>
        <v>-24</v>
      </c>
      <c r="D8" s="14">
        <f>'Matrix jarak'!E9+'Matrix jarak'!E10-'Matrix jarak'!G10</f>
        <v>-13</v>
      </c>
      <c r="E8" s="14">
        <f>'Matrix jarak'!E9+'Matrix jarak'!E10-'Matrix jarak'!H10</f>
        <v>13</v>
      </c>
      <c r="F8" s="14">
        <f>'Matrix jarak'!E9+'Matrix jarak'!E10-'Matrix jarak'!I10</f>
        <v>10</v>
      </c>
      <c r="G8" s="24">
        <v>0</v>
      </c>
      <c r="H8" s="24"/>
      <c r="I8" s="24"/>
      <c r="J8" s="24"/>
      <c r="K8" s="24"/>
      <c r="L8" s="24"/>
      <c r="M8" t="s">
        <v>109</v>
      </c>
      <c r="N8" t="s">
        <v>121</v>
      </c>
      <c r="O8" t="s">
        <v>133</v>
      </c>
    </row>
    <row r="9" spans="1:15" x14ac:dyDescent="0.25">
      <c r="A9" s="20" t="s">
        <v>32</v>
      </c>
      <c r="B9" s="14" t="s">
        <v>18</v>
      </c>
      <c r="C9" s="14">
        <f>'Matrix jarak'!E10+'Matrix jarak'!E11-'Matrix jarak'!F11</f>
        <v>-5</v>
      </c>
      <c r="D9" s="14">
        <f>'Matrix jarak'!E10+'Matrix jarak'!E11-'Matrix jarak'!G11</f>
        <v>53</v>
      </c>
      <c r="E9" s="14">
        <f>'Matrix jarak'!E10+'Matrix jarak'!E11-'Matrix jarak'!H11</f>
        <v>38</v>
      </c>
      <c r="F9" s="14">
        <f>'Matrix jarak'!E10+'Matrix jarak'!E11-'Matrix jarak'!I11</f>
        <v>26</v>
      </c>
      <c r="G9" s="14">
        <f>'Matrix jarak'!E10+'Matrix jarak'!E11-'Matrix jarak'!J11</f>
        <v>33</v>
      </c>
      <c r="H9" s="24">
        <v>0</v>
      </c>
      <c r="I9" s="15"/>
      <c r="J9" s="24"/>
      <c r="K9" s="24"/>
      <c r="L9" s="24"/>
      <c r="M9" t="s">
        <v>110</v>
      </c>
      <c r="N9" t="s">
        <v>122</v>
      </c>
      <c r="O9" t="s">
        <v>136</v>
      </c>
    </row>
    <row r="10" spans="1:15" x14ac:dyDescent="0.25">
      <c r="A10" s="20" t="s">
        <v>33</v>
      </c>
      <c r="B10" s="14" t="s">
        <v>80</v>
      </c>
      <c r="C10" s="14">
        <f>'Matrix jarak'!E11+'Matrix jarak'!E12-'Matrix jarak'!F12</f>
        <v>82</v>
      </c>
      <c r="D10" s="14">
        <f>'Matrix jarak'!E11+'Matrix jarak'!E12-'Matrix jarak'!G12</f>
        <v>86</v>
      </c>
      <c r="E10" s="14">
        <f>'Matrix jarak'!E11+'Matrix jarak'!E12-'Matrix jarak'!H12</f>
        <v>117</v>
      </c>
      <c r="F10" s="14">
        <f>'Matrix jarak'!E11+'Matrix jarak'!E12-'Matrix jarak'!I12</f>
        <v>123</v>
      </c>
      <c r="G10" s="14">
        <f>'Matrix jarak'!E11+'Matrix jarak'!E12-'Matrix jarak'!J12</f>
        <v>114</v>
      </c>
      <c r="H10" s="14">
        <f>'Matrix jarak'!E11+'Matrix jarak'!E12-'Matrix jarak'!K12</f>
        <v>11</v>
      </c>
      <c r="I10" s="24">
        <v>0</v>
      </c>
      <c r="J10" s="24"/>
      <c r="K10" s="24"/>
      <c r="L10" s="24"/>
      <c r="M10" t="s">
        <v>111</v>
      </c>
      <c r="N10" t="s">
        <v>123</v>
      </c>
      <c r="O10" t="s">
        <v>137</v>
      </c>
    </row>
    <row r="11" spans="1:15" x14ac:dyDescent="0.25">
      <c r="A11" s="20" t="s">
        <v>34</v>
      </c>
      <c r="B11" s="14" t="s">
        <v>87</v>
      </c>
      <c r="C11" s="14">
        <f>'Matrix jarak'!F12+'Matrix jarak'!F13-'Matrix jarak'!G13</f>
        <v>58</v>
      </c>
      <c r="D11" s="14">
        <f>'Matrix jarak'!E12+'Matrix jarak'!E13-'Matrix jarak'!G13</f>
        <v>-30</v>
      </c>
      <c r="E11" s="14">
        <f>'Matrix jarak'!E12+'Matrix jarak'!E13-'Matrix jarak'!H13</f>
        <v>0</v>
      </c>
      <c r="F11" s="14">
        <f>'Matrix jarak'!E12+'Matrix jarak'!E13-'Matrix jarak'!I13</f>
        <v>0</v>
      </c>
      <c r="G11" s="14">
        <f>'Matrix jarak'!E12+'Matrix jarak'!E13-'Matrix jarak'!J13</f>
        <v>-6</v>
      </c>
      <c r="H11" s="14">
        <f>'Matrix jarak'!E12+'Matrix jarak'!E13-'Matrix jarak'!K13</f>
        <v>-105</v>
      </c>
      <c r="I11" s="15">
        <f>'Matrix jarak'!E12+'Matrix jarak'!E13-'Matrix jarak'!L13</f>
        <v>2</v>
      </c>
      <c r="J11" s="15">
        <v>0</v>
      </c>
      <c r="K11" s="24"/>
      <c r="L11" s="24"/>
      <c r="M11" t="s">
        <v>112</v>
      </c>
      <c r="N11" t="s">
        <v>124</v>
      </c>
      <c r="O11" t="s">
        <v>134</v>
      </c>
    </row>
    <row r="12" spans="1:15" x14ac:dyDescent="0.25">
      <c r="A12" s="20" t="s">
        <v>35</v>
      </c>
      <c r="B12" s="14" t="s">
        <v>81</v>
      </c>
      <c r="C12" s="14">
        <f>'Matrix jarak'!E13+'Matrix jarak'!E14-'Matrix jarak'!F14</f>
        <v>-28</v>
      </c>
      <c r="D12" s="14">
        <f>'Matrix jarak'!E13+'Matrix jarak'!E14-'Matrix jarak'!G14</f>
        <v>-7</v>
      </c>
      <c r="E12" s="14">
        <f>'Matrix jarak'!E13+'Matrix jarak'!E14-'Matrix jarak'!H14</f>
        <v>16</v>
      </c>
      <c r="F12" s="14">
        <f>'Matrix jarak'!E13+'Matrix jarak'!E14-'Matrix jarak'!I14</f>
        <v>3</v>
      </c>
      <c r="G12" s="14">
        <f>'Matrix jarak'!E13+'Matrix jarak'!E14-'Matrix jarak'!J14</f>
        <v>15</v>
      </c>
      <c r="H12" s="14">
        <f>'Matrix jarak'!E13+'Matrix jarak'!E14-'Matrix jarak'!K14</f>
        <v>-19</v>
      </c>
      <c r="I12" s="15">
        <f>'Matrix jarak'!E13+'Matrix jarak'!E14-'Matrix jarak'!L14</f>
        <v>4</v>
      </c>
      <c r="J12" s="24">
        <f>'Matrix jarak'!E13+'Matrix jarak'!E14-'Matrix jarak'!M14</f>
        <v>10</v>
      </c>
      <c r="K12" s="24">
        <v>0</v>
      </c>
      <c r="L12" s="24"/>
      <c r="M12" t="s">
        <v>113</v>
      </c>
      <c r="N12" t="s">
        <v>125</v>
      </c>
      <c r="O12" t="s">
        <v>138</v>
      </c>
    </row>
    <row r="13" spans="1:15" x14ac:dyDescent="0.25">
      <c r="A13" s="20" t="s">
        <v>36</v>
      </c>
      <c r="B13" s="14" t="s">
        <v>24</v>
      </c>
      <c r="C13" s="14">
        <f>'Matrix jarak'!E14+'Matrix jarak'!E15-'Matrix jarak'!F15</f>
        <v>-8</v>
      </c>
      <c r="D13" s="14">
        <f>'Matrix jarak'!E14+'Matrix jarak'!E15-'Matrix jarak'!G15</f>
        <v>50</v>
      </c>
      <c r="E13" s="14">
        <f>'Matrix jarak'!E14+'Matrix jarak'!E15-'Matrix jarak'!H15</f>
        <v>25</v>
      </c>
      <c r="F13" s="14">
        <f>'Matrix jarak'!E14+'Matrix jarak'!E15-'Matrix jarak'!I15</f>
        <v>23</v>
      </c>
      <c r="G13" s="14">
        <f>'Matrix jarak'!E14+'Matrix jarak'!E15-'Matrix jarak'!J15</f>
        <v>20</v>
      </c>
      <c r="H13" s="14">
        <f>'Matrix jarak'!E14+'Matrix jarak'!E15-'Matrix jarak'!K15</f>
        <v>38</v>
      </c>
      <c r="I13" s="15">
        <f>'Matrix jarak'!E14+'Matrix jarak'!E15-'Matrix jarak'!L15</f>
        <v>20</v>
      </c>
      <c r="J13" s="24">
        <f>'Matrix jarak'!E14+'Matrix jarak'!E15-'Matrix jarak'!M15</f>
        <v>28</v>
      </c>
      <c r="K13" s="24">
        <f>'Matrix jarak'!E14+'Matrix jarak'!E15-'Matrix jarak'!N15</f>
        <v>38</v>
      </c>
      <c r="L13" s="24">
        <v>0</v>
      </c>
      <c r="M13" t="s">
        <v>115</v>
      </c>
      <c r="N13" t="s">
        <v>126</v>
      </c>
      <c r="O13" t="s">
        <v>139</v>
      </c>
    </row>
    <row r="14" spans="1:15" x14ac:dyDescent="0.25">
      <c r="O14" t="s">
        <v>140</v>
      </c>
    </row>
    <row r="15" spans="1:15" x14ac:dyDescent="0.25">
      <c r="O15" t="s">
        <v>141</v>
      </c>
    </row>
    <row r="16" spans="1:15" x14ac:dyDescent="0.25">
      <c r="G16" t="s">
        <v>146</v>
      </c>
      <c r="O16" t="s">
        <v>142</v>
      </c>
    </row>
    <row r="17" spans="15:15" x14ac:dyDescent="0.25">
      <c r="O17" t="s">
        <v>143</v>
      </c>
    </row>
    <row r="18" spans="15:15" x14ac:dyDescent="0.25">
      <c r="O18" t="s">
        <v>144</v>
      </c>
    </row>
    <row r="19" spans="15:15" x14ac:dyDescent="0.25">
      <c r="O19" t="s">
        <v>145</v>
      </c>
    </row>
    <row r="20" spans="15:15" x14ac:dyDescent="0.25">
      <c r="O20" t="s">
        <v>135</v>
      </c>
    </row>
  </sheetData>
  <mergeCells count="3">
    <mergeCell ref="A2:A3"/>
    <mergeCell ref="B2:B3"/>
    <mergeCell ref="C2:L2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DA77-C026-402B-BD93-41F57BC65E2B}">
  <dimension ref="A1:F21"/>
  <sheetViews>
    <sheetView view="pageLayout" zoomScaleNormal="100" workbookViewId="0">
      <selection activeCell="J22" sqref="J22"/>
    </sheetView>
  </sheetViews>
  <sheetFormatPr defaultRowHeight="15" x14ac:dyDescent="0.25"/>
  <cols>
    <col min="2" max="3" width="9.140625" customWidth="1"/>
  </cols>
  <sheetData>
    <row r="1" spans="1:6" x14ac:dyDescent="0.25">
      <c r="A1" t="s">
        <v>163</v>
      </c>
    </row>
    <row r="3" spans="1:6" s="41" customFormat="1" x14ac:dyDescent="0.25">
      <c r="A3" s="56" t="s">
        <v>89</v>
      </c>
      <c r="B3" s="33" t="s">
        <v>75</v>
      </c>
      <c r="C3" s="56" t="s">
        <v>89</v>
      </c>
      <c r="D3" s="33" t="s">
        <v>75</v>
      </c>
      <c r="E3" s="56" t="s">
        <v>89</v>
      </c>
      <c r="F3" s="33" t="s">
        <v>75</v>
      </c>
    </row>
    <row r="4" spans="1:6" x14ac:dyDescent="0.25">
      <c r="A4" s="57">
        <v>1</v>
      </c>
      <c r="B4" s="23">
        <v>123</v>
      </c>
      <c r="C4" s="57">
        <v>16</v>
      </c>
      <c r="D4" s="23">
        <v>25</v>
      </c>
      <c r="E4" s="57">
        <v>31</v>
      </c>
      <c r="F4" s="23">
        <v>3</v>
      </c>
    </row>
    <row r="5" spans="1:6" x14ac:dyDescent="0.25">
      <c r="A5" s="57">
        <v>2</v>
      </c>
      <c r="B5" s="23">
        <v>117</v>
      </c>
      <c r="C5" s="57">
        <v>17</v>
      </c>
      <c r="D5" s="23">
        <v>24</v>
      </c>
      <c r="E5" s="57">
        <v>32</v>
      </c>
      <c r="F5" s="23">
        <v>2</v>
      </c>
    </row>
    <row r="6" spans="1:6" x14ac:dyDescent="0.25">
      <c r="A6" s="57">
        <v>3</v>
      </c>
      <c r="B6" s="23">
        <v>114</v>
      </c>
      <c r="C6" s="57">
        <v>18</v>
      </c>
      <c r="D6" s="23">
        <v>23</v>
      </c>
      <c r="E6" s="57">
        <v>33</v>
      </c>
      <c r="F6" s="23">
        <v>0</v>
      </c>
    </row>
    <row r="7" spans="1:6" x14ac:dyDescent="0.25">
      <c r="A7" s="57">
        <v>4</v>
      </c>
      <c r="B7" s="23">
        <v>86</v>
      </c>
      <c r="C7" s="57">
        <v>19</v>
      </c>
      <c r="D7" s="23">
        <v>20</v>
      </c>
      <c r="E7" s="57">
        <v>34</v>
      </c>
      <c r="F7" s="23">
        <v>0</v>
      </c>
    </row>
    <row r="8" spans="1:6" x14ac:dyDescent="0.25">
      <c r="A8" s="57">
        <v>5</v>
      </c>
      <c r="B8" s="23">
        <v>82</v>
      </c>
      <c r="C8" s="57">
        <v>20</v>
      </c>
      <c r="D8" s="23">
        <v>20</v>
      </c>
      <c r="E8" s="57">
        <v>35</v>
      </c>
      <c r="F8" s="23">
        <v>-5</v>
      </c>
    </row>
    <row r="9" spans="1:6" x14ac:dyDescent="0.25">
      <c r="A9" s="57">
        <v>6</v>
      </c>
      <c r="B9" s="23">
        <v>58</v>
      </c>
      <c r="C9" s="57">
        <v>21</v>
      </c>
      <c r="D9" s="23">
        <v>16</v>
      </c>
      <c r="E9" s="57">
        <v>36</v>
      </c>
      <c r="F9" s="23">
        <v>-6</v>
      </c>
    </row>
    <row r="10" spans="1:6" x14ac:dyDescent="0.25">
      <c r="A10" s="57">
        <v>7</v>
      </c>
      <c r="B10" s="23">
        <v>53</v>
      </c>
      <c r="C10" s="57">
        <v>22</v>
      </c>
      <c r="D10" s="23">
        <v>16</v>
      </c>
      <c r="E10" s="57">
        <v>37</v>
      </c>
      <c r="F10" s="23">
        <v>-7</v>
      </c>
    </row>
    <row r="11" spans="1:6" x14ac:dyDescent="0.25">
      <c r="A11" s="57">
        <v>8</v>
      </c>
      <c r="B11" s="23">
        <v>50</v>
      </c>
      <c r="C11" s="57">
        <v>23</v>
      </c>
      <c r="D11" s="23">
        <v>15</v>
      </c>
      <c r="E11" s="57">
        <v>38</v>
      </c>
      <c r="F11" s="23">
        <v>-8</v>
      </c>
    </row>
    <row r="12" spans="1:6" x14ac:dyDescent="0.25">
      <c r="A12" s="57">
        <v>9</v>
      </c>
      <c r="B12" s="23">
        <v>48</v>
      </c>
      <c r="C12" s="57">
        <v>24</v>
      </c>
      <c r="D12" s="23">
        <v>13</v>
      </c>
      <c r="E12" s="57">
        <v>39</v>
      </c>
      <c r="F12" s="23">
        <v>-13</v>
      </c>
    </row>
    <row r="13" spans="1:6" x14ac:dyDescent="0.25">
      <c r="A13" s="57">
        <v>10</v>
      </c>
      <c r="B13" s="23">
        <v>38</v>
      </c>
      <c r="C13" s="57">
        <v>25</v>
      </c>
      <c r="D13" s="23">
        <v>11</v>
      </c>
      <c r="E13" s="57">
        <v>40</v>
      </c>
      <c r="F13" s="23">
        <v>-19</v>
      </c>
    </row>
    <row r="14" spans="1:6" x14ac:dyDescent="0.25">
      <c r="A14" s="57">
        <v>11</v>
      </c>
      <c r="B14" s="23">
        <v>38</v>
      </c>
      <c r="C14" s="57">
        <v>26</v>
      </c>
      <c r="D14" s="23">
        <v>10</v>
      </c>
      <c r="E14" s="57">
        <v>41</v>
      </c>
      <c r="F14" s="23">
        <v>-24</v>
      </c>
    </row>
    <row r="15" spans="1:6" x14ac:dyDescent="0.25">
      <c r="A15" s="57">
        <v>12</v>
      </c>
      <c r="B15" s="23">
        <v>38</v>
      </c>
      <c r="C15" s="57">
        <v>27</v>
      </c>
      <c r="D15" s="23">
        <v>10</v>
      </c>
      <c r="E15" s="57">
        <v>42</v>
      </c>
      <c r="F15" s="23">
        <v>-27</v>
      </c>
    </row>
    <row r="16" spans="1:6" x14ac:dyDescent="0.25">
      <c r="A16" s="57">
        <v>13</v>
      </c>
      <c r="B16" s="23">
        <v>33</v>
      </c>
      <c r="C16" s="57">
        <v>28</v>
      </c>
      <c r="D16" s="23">
        <v>6</v>
      </c>
      <c r="E16" s="57">
        <v>43</v>
      </c>
      <c r="F16" s="23">
        <v>-28</v>
      </c>
    </row>
    <row r="17" spans="1:6" x14ac:dyDescent="0.25">
      <c r="A17" s="57">
        <v>14</v>
      </c>
      <c r="B17" s="23">
        <v>28</v>
      </c>
      <c r="C17" s="57">
        <v>29</v>
      </c>
      <c r="D17" s="23">
        <v>4</v>
      </c>
      <c r="E17" s="57">
        <v>44</v>
      </c>
      <c r="F17" s="23">
        <v>-30</v>
      </c>
    </row>
    <row r="18" spans="1:6" x14ac:dyDescent="0.25">
      <c r="A18" s="57">
        <v>15</v>
      </c>
      <c r="B18" s="23">
        <v>26</v>
      </c>
      <c r="C18" s="57">
        <v>30</v>
      </c>
      <c r="D18" s="23">
        <v>4</v>
      </c>
      <c r="E18" s="57">
        <v>45</v>
      </c>
      <c r="F18" s="23">
        <v>-105</v>
      </c>
    </row>
    <row r="20" spans="1:6" ht="15.75" thickBot="1" x14ac:dyDescent="0.3">
      <c r="A20" t="s">
        <v>184</v>
      </c>
    </row>
    <row r="21" spans="1:6" ht="15.75" thickBot="1" x14ac:dyDescent="0.3">
      <c r="E21" s="97" t="s">
        <v>189</v>
      </c>
      <c r="F21" s="99"/>
    </row>
  </sheetData>
  <sortState xmlns:xlrd2="http://schemas.microsoft.com/office/spreadsheetml/2017/richdata2" ref="B4:B48">
    <sortCondition descending="1" ref="B4"/>
  </sortState>
  <mergeCells count="1">
    <mergeCell ref="E21:F21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396E-190F-4A7F-88C7-6373EE6CE9E8}">
  <dimension ref="A1:I19"/>
  <sheetViews>
    <sheetView workbookViewId="0">
      <selection activeCell="D20" sqref="D20"/>
    </sheetView>
  </sheetViews>
  <sheetFormatPr defaultRowHeight="15" x14ac:dyDescent="0.25"/>
  <cols>
    <col min="3" max="3" width="26.5703125" customWidth="1"/>
    <col min="4" max="4" width="16.140625" customWidth="1"/>
    <col min="5" max="5" width="12.5703125" customWidth="1"/>
    <col min="6" max="6" width="12.42578125" customWidth="1"/>
    <col min="7" max="7" width="11.140625" customWidth="1"/>
  </cols>
  <sheetData>
    <row r="1" spans="1:9" ht="15.75" thickBot="1" x14ac:dyDescent="0.3"/>
    <row r="2" spans="1:9" x14ac:dyDescent="0.25">
      <c r="A2" s="59"/>
      <c r="B2" s="60"/>
      <c r="C2" s="60"/>
      <c r="D2" s="60"/>
      <c r="E2" s="61"/>
    </row>
    <row r="3" spans="1:9" x14ac:dyDescent="0.25">
      <c r="A3" s="47"/>
      <c r="B3" s="22" t="s">
        <v>55</v>
      </c>
      <c r="C3" s="22" t="s">
        <v>147</v>
      </c>
      <c r="D3" s="22" t="s">
        <v>155</v>
      </c>
      <c r="E3" s="48"/>
    </row>
    <row r="4" spans="1:9" x14ac:dyDescent="0.25">
      <c r="A4" s="47"/>
      <c r="B4" s="22">
        <v>1</v>
      </c>
      <c r="C4" s="22" t="s">
        <v>148</v>
      </c>
      <c r="D4" s="110" t="s">
        <v>185</v>
      </c>
      <c r="E4" s="67"/>
      <c r="F4" s="58"/>
      <c r="G4" s="58"/>
      <c r="H4" s="58"/>
      <c r="I4" s="58"/>
    </row>
    <row r="5" spans="1:9" x14ac:dyDescent="0.25">
      <c r="A5" s="47"/>
      <c r="B5" s="22">
        <v>2</v>
      </c>
      <c r="C5" s="22" t="s">
        <v>124</v>
      </c>
      <c r="D5" s="111"/>
      <c r="E5" s="107"/>
      <c r="F5" s="65"/>
      <c r="G5" s="65"/>
      <c r="H5" s="65"/>
      <c r="I5" s="65"/>
    </row>
    <row r="6" spans="1:9" ht="15.75" thickBot="1" x14ac:dyDescent="0.3">
      <c r="A6" s="47"/>
      <c r="B6" s="65"/>
      <c r="C6" s="65"/>
      <c r="D6" s="65"/>
      <c r="E6" s="107"/>
      <c r="F6" s="65"/>
      <c r="G6" s="65"/>
      <c r="H6" s="65"/>
      <c r="I6" s="65"/>
    </row>
    <row r="7" spans="1:9" ht="15.75" thickBot="1" x14ac:dyDescent="0.3">
      <c r="A7" s="47"/>
      <c r="B7" s="65"/>
      <c r="C7" s="65"/>
      <c r="D7" s="66" t="s">
        <v>190</v>
      </c>
      <c r="E7" s="107"/>
      <c r="F7" s="65"/>
      <c r="G7" s="65"/>
      <c r="H7" s="65"/>
      <c r="I7" s="65"/>
    </row>
    <row r="8" spans="1:9" x14ac:dyDescent="0.25">
      <c r="A8" s="47"/>
      <c r="B8" s="65"/>
      <c r="C8" s="65"/>
      <c r="D8" s="65"/>
      <c r="E8" s="107"/>
      <c r="F8" s="65"/>
      <c r="G8" s="65"/>
      <c r="H8" s="65"/>
      <c r="I8" s="65"/>
    </row>
    <row r="9" spans="1:9" ht="15.75" thickBot="1" x14ac:dyDescent="0.3">
      <c r="A9" s="53"/>
      <c r="B9" s="68"/>
      <c r="C9" s="68"/>
      <c r="D9" s="68"/>
      <c r="E9" s="108"/>
      <c r="F9" s="65"/>
      <c r="G9" s="65"/>
      <c r="H9" s="65"/>
      <c r="I9" s="65"/>
    </row>
    <row r="10" spans="1:9" x14ac:dyDescent="0.25">
      <c r="B10" s="109"/>
      <c r="C10" s="109"/>
      <c r="D10" s="109"/>
      <c r="E10" s="109"/>
      <c r="F10" s="109"/>
      <c r="G10" s="109"/>
      <c r="H10" s="109"/>
      <c r="I10" s="65"/>
    </row>
    <row r="11" spans="1:9" x14ac:dyDescent="0.25">
      <c r="B11" s="103" t="s">
        <v>55</v>
      </c>
      <c r="C11" s="103" t="s">
        <v>58</v>
      </c>
      <c r="D11" s="103" t="s">
        <v>61</v>
      </c>
      <c r="E11" s="83" t="s">
        <v>59</v>
      </c>
      <c r="F11" s="83"/>
      <c r="G11" s="83"/>
      <c r="H11" s="45" t="s">
        <v>64</v>
      </c>
    </row>
    <row r="12" spans="1:9" x14ac:dyDescent="0.25">
      <c r="B12" s="103"/>
      <c r="C12" s="103"/>
      <c r="D12" s="103"/>
      <c r="E12" s="14" t="s">
        <v>62</v>
      </c>
      <c r="F12" s="14" t="s">
        <v>63</v>
      </c>
      <c r="G12" s="14" t="s">
        <v>56</v>
      </c>
    </row>
    <row r="13" spans="1:9" x14ac:dyDescent="0.25">
      <c r="B13" s="14">
        <v>1</v>
      </c>
      <c r="C13" s="14" t="s">
        <v>151</v>
      </c>
      <c r="D13" s="14" t="e">
        <f>'Matrix jarak'!#REF!+'Matrix jarak'!J3+'Matrix jarak'!#REF!+'Matrix jarak'!F4+'Matrix jarak'!#REF!+'Matrix jarak'!H2+'Matrix jarak'!#REF!+'Matrix jarak'!O6+'Matrix jarak'!F5</f>
        <v>#REF!</v>
      </c>
      <c r="E13" s="16" t="e">
        <f>(D13/15)*7650</f>
        <v>#REF!</v>
      </c>
      <c r="F13" s="16">
        <v>20000</v>
      </c>
      <c r="G13" s="16">
        <v>200000</v>
      </c>
    </row>
    <row r="14" spans="1:9" x14ac:dyDescent="0.25">
      <c r="B14" s="14">
        <v>2</v>
      </c>
      <c r="C14" s="14" t="s">
        <v>152</v>
      </c>
      <c r="D14" s="14" t="e">
        <f>'Matrix jarak'!#REF!+'Matrix jarak'!I1+'Matrix jarak'!#REF!</f>
        <v>#REF!</v>
      </c>
      <c r="E14" s="16" t="e">
        <f>(D14/15)*7650</f>
        <v>#REF!</v>
      </c>
      <c r="F14" s="16">
        <v>20000</v>
      </c>
      <c r="G14" s="16">
        <v>100000</v>
      </c>
    </row>
    <row r="15" spans="1:9" x14ac:dyDescent="0.25">
      <c r="B15" s="84" t="s">
        <v>150</v>
      </c>
      <c r="C15" s="86"/>
      <c r="D15" s="40" t="e">
        <f>SUM(D13:D14)</f>
        <v>#REF!</v>
      </c>
      <c r="E15" s="84" t="s">
        <v>149</v>
      </c>
      <c r="F15" s="85"/>
      <c r="G15" s="85"/>
      <c r="H15" s="16" t="e">
        <f>SUM(#REF!)</f>
        <v>#REF!</v>
      </c>
    </row>
    <row r="17" spans="3:4" x14ac:dyDescent="0.25">
      <c r="C17" t="s">
        <v>191</v>
      </c>
      <c r="D17" t="s">
        <v>192</v>
      </c>
    </row>
    <row r="18" spans="3:4" x14ac:dyDescent="0.25">
      <c r="C18" t="s">
        <v>193</v>
      </c>
      <c r="D18" t="s">
        <v>62</v>
      </c>
    </row>
    <row r="19" spans="3:4" x14ac:dyDescent="0.25">
      <c r="D19" t="s">
        <v>194</v>
      </c>
    </row>
  </sheetData>
  <mergeCells count="9">
    <mergeCell ref="B15:C15"/>
    <mergeCell ref="E15:G15"/>
    <mergeCell ref="E5:E9"/>
    <mergeCell ref="B10:H10"/>
    <mergeCell ref="D4:D5"/>
    <mergeCell ref="B11:B12"/>
    <mergeCell ref="C11:C12"/>
    <mergeCell ref="D11:D12"/>
    <mergeCell ref="E11:G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6C2C-21CE-42E8-9AE7-AFD0F42D9E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Koordinat</vt:lpstr>
      <vt:lpstr>jarak</vt:lpstr>
      <vt:lpstr>Biaya</vt:lpstr>
      <vt:lpstr>tampilan prgram</vt:lpstr>
      <vt:lpstr>Matrix jarak</vt:lpstr>
      <vt:lpstr>Matrix Penghematan</vt:lpstr>
      <vt:lpstr>Peringkat</vt:lpstr>
      <vt:lpstr>alokasi rute</vt:lpstr>
      <vt:lpstr>Laporan Pengiriman</vt:lpstr>
      <vt:lpstr>Rute</vt:lpstr>
      <vt:lpstr>Permintaan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Buana Dewi</dc:creator>
  <cp:lastModifiedBy>Tri Buana Dewi</cp:lastModifiedBy>
  <cp:lastPrinted>2020-02-25T03:30:52Z</cp:lastPrinted>
  <dcterms:created xsi:type="dcterms:W3CDTF">2020-02-13T14:09:05Z</dcterms:created>
  <dcterms:modified xsi:type="dcterms:W3CDTF">2020-05-26T06:23:59Z</dcterms:modified>
</cp:coreProperties>
</file>